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codeName="EstaPastaDeTrabalho"/>
  <mc:AlternateContent xmlns:mc="http://schemas.openxmlformats.org/markup-compatibility/2006">
    <mc:Choice Requires="x15">
      <x15ac:absPath xmlns:x15ac="http://schemas.microsoft.com/office/spreadsheetml/2010/11/ac" url="F:\GPO\Planejamento\ENGENHEIROS\Engº Rodrigo\COTAÇÕES DIVERSAS\ETE - Reforma Casa Cloro Gás\"/>
    </mc:Choice>
  </mc:AlternateContent>
  <xr:revisionPtr revIDLastSave="0" documentId="13_ncr:1_{710B5A8B-74C8-458D-8BE5-0DD901439A52}" xr6:coauthVersionLast="47" xr6:coauthVersionMax="47" xr10:uidLastSave="{00000000-0000-0000-0000-000000000000}"/>
  <bookViews>
    <workbookView xWindow="28680" yWindow="-120" windowWidth="29040" windowHeight="15720" tabRatio="914" activeTab="1" xr2:uid="{00000000-000D-0000-FFFF-FFFF00000000}"/>
  </bookViews>
  <sheets>
    <sheet name="PREENCHIMENTO" sheetId="153" r:id="rId1"/>
    <sheet name="3.A" sheetId="82" r:id="rId2"/>
    <sheet name="4.A" sheetId="66" r:id="rId3"/>
    <sheet name="5.A" sheetId="81" r:id="rId4"/>
    <sheet name="6.A" sheetId="83" r:id="rId5"/>
    <sheet name="7.A" sheetId="127" r:id="rId6"/>
    <sheet name="8.A" sheetId="91" r:id="rId7"/>
  </sheets>
  <externalReferences>
    <externalReference r:id="rId8"/>
  </externalReferences>
  <definedNames>
    <definedName name="_xlnm._FilterDatabase" localSheetId="1" hidden="1">'3.A'!$A$8:$M$22</definedName>
    <definedName name="_xlnm._FilterDatabase" localSheetId="4" hidden="1">'6.A'!$A$36:$GZ$105</definedName>
    <definedName name="_xlnm.Print_Area" localSheetId="1">'3.A'!$A$1:$M$123</definedName>
    <definedName name="_xlnm.Print_Area" localSheetId="2">'4.A'!$A$1:$S$36</definedName>
    <definedName name="_xlnm.Print_Area" localSheetId="3">'5.A'!$A$1:$F$3546</definedName>
    <definedName name="_xlnm.Print_Area" localSheetId="4">'6.A'!$A$1:$E$105</definedName>
    <definedName name="_xlnm.Print_Area" localSheetId="5">'7.A'!$A$1:$F$41</definedName>
    <definedName name="_xlnm.Print_Area" localSheetId="6">'8.A'!$A$1:$D$48</definedName>
    <definedName name="Database" localSheetId="0">#REF!</definedName>
    <definedName name="Database">#REF!</definedName>
    <definedName name="_xlnm.Print_Titles" localSheetId="1">'3.A'!$1:$14</definedName>
    <definedName name="_xlnm.Print_Titles" localSheetId="2">'4.A'!$1:$6</definedName>
    <definedName name="_xlnm.Print_Titles" localSheetId="3">'5.A'!$1:$10</definedName>
    <definedName name="_xlnm.Print_Titles" localSheetId="4">'6.A'!$1:$9</definedName>
    <definedName name="Z_6D07A3BF_0D13_4DB8_B57D_B992E436750A_.wvu.PrintArea" localSheetId="5" hidden="1">'7.A'!$A$1:$E$39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4" i="91" l="1"/>
  <c r="D44" i="91"/>
  <c r="AB24" i="66"/>
  <c r="AB25" i="66" s="1"/>
  <c r="A1" i="91" l="1"/>
  <c r="A1" i="127"/>
  <c r="A1" i="83"/>
  <c r="A1" i="81"/>
  <c r="A1" i="66"/>
  <c r="D22" i="91" l="1"/>
  <c r="D33" i="91"/>
  <c r="D39" i="91"/>
  <c r="D40" i="91" l="1"/>
  <c r="D41" i="91"/>
  <c r="D42" i="91" l="1"/>
  <c r="M9" i="82"/>
  <c r="C81" i="81"/>
  <c r="C80" i="81"/>
  <c r="C83" i="81"/>
  <c r="C82" i="81"/>
  <c r="C66" i="81"/>
  <c r="C2459" i="81"/>
  <c r="C2458" i="81"/>
  <c r="B3446" i="81" l="1"/>
  <c r="A3496" i="81" l="1"/>
  <c r="N3492" i="81"/>
  <c r="M3492" i="81"/>
  <c r="H3492" i="81"/>
  <c r="L3492" i="81" s="1"/>
  <c r="F3492" i="81"/>
  <c r="E3492" i="81"/>
  <c r="D3492" i="81"/>
  <c r="B3492" i="81"/>
  <c r="N3491" i="81"/>
  <c r="M3491" i="81"/>
  <c r="H3491" i="81"/>
  <c r="L3491" i="81" s="1"/>
  <c r="F3491" i="81"/>
  <c r="E3491" i="81"/>
  <c r="D3491" i="81"/>
  <c r="B3491" i="81"/>
  <c r="N3490" i="81"/>
  <c r="M3490" i="81"/>
  <c r="H3490" i="81"/>
  <c r="L3490" i="81" s="1"/>
  <c r="F3490" i="81"/>
  <c r="E3490" i="81"/>
  <c r="D3490" i="81"/>
  <c r="B3490" i="81"/>
  <c r="N3489" i="81"/>
  <c r="M3489" i="81"/>
  <c r="H3489" i="81"/>
  <c r="L3489" i="81" s="1"/>
  <c r="F3489" i="81"/>
  <c r="E3489" i="81"/>
  <c r="D3489" i="81"/>
  <c r="B3489" i="81"/>
  <c r="N3488" i="81"/>
  <c r="M3488" i="81"/>
  <c r="H3488" i="81"/>
  <c r="L3488" i="81" s="1"/>
  <c r="F3488" i="81"/>
  <c r="E3488" i="81"/>
  <c r="D3488" i="81"/>
  <c r="B3488" i="81"/>
  <c r="N3487" i="81"/>
  <c r="M3487" i="81"/>
  <c r="H3487" i="81"/>
  <c r="J3487" i="81" s="1"/>
  <c r="F3487" i="81"/>
  <c r="E3487" i="81"/>
  <c r="D3487" i="81"/>
  <c r="B3487" i="81"/>
  <c r="N3486" i="81"/>
  <c r="M3486" i="81"/>
  <c r="H3486" i="81"/>
  <c r="L3486" i="81" s="1"/>
  <c r="F3486" i="81"/>
  <c r="E3486" i="81"/>
  <c r="D3486" i="81"/>
  <c r="B3486" i="81"/>
  <c r="N3485" i="81"/>
  <c r="M3485" i="81"/>
  <c r="H3485" i="81"/>
  <c r="K3485" i="81" s="1"/>
  <c r="F3485" i="81"/>
  <c r="E3485" i="81"/>
  <c r="D3485" i="81"/>
  <c r="B3485" i="81"/>
  <c r="N3484" i="81"/>
  <c r="M3484" i="81"/>
  <c r="H3484" i="81"/>
  <c r="J3484" i="81" s="1"/>
  <c r="F3484" i="81"/>
  <c r="E3484" i="81"/>
  <c r="D3484" i="81"/>
  <c r="B3484" i="81"/>
  <c r="N3483" i="81"/>
  <c r="M3483" i="81"/>
  <c r="H3483" i="81"/>
  <c r="I3483" i="81" s="1"/>
  <c r="F3483" i="81"/>
  <c r="E3483" i="81"/>
  <c r="D3483" i="81"/>
  <c r="B3483" i="81"/>
  <c r="N3482" i="81"/>
  <c r="M3482" i="81"/>
  <c r="H3482" i="81"/>
  <c r="K3482" i="81" s="1"/>
  <c r="F3482" i="81"/>
  <c r="E3482" i="81"/>
  <c r="D3482" i="81"/>
  <c r="B3482" i="81"/>
  <c r="N3481" i="81"/>
  <c r="M3481" i="81"/>
  <c r="H3481" i="81"/>
  <c r="L3481" i="81" s="1"/>
  <c r="F3481" i="81"/>
  <c r="E3481" i="81"/>
  <c r="D3481" i="81"/>
  <c r="B3481" i="81"/>
  <c r="N3480" i="81"/>
  <c r="M3480" i="81"/>
  <c r="H3480" i="81"/>
  <c r="L3480" i="81" s="1"/>
  <c r="F3480" i="81"/>
  <c r="E3480" i="81"/>
  <c r="D3480" i="81"/>
  <c r="B3480" i="81"/>
  <c r="N3479" i="81"/>
  <c r="M3479" i="81"/>
  <c r="H3479" i="81"/>
  <c r="L3479" i="81" s="1"/>
  <c r="F3479" i="81"/>
  <c r="E3479" i="81"/>
  <c r="D3479" i="81"/>
  <c r="B3479" i="81"/>
  <c r="N3478" i="81"/>
  <c r="M3478" i="81"/>
  <c r="H3478" i="81"/>
  <c r="L3478" i="81" s="1"/>
  <c r="F3478" i="81"/>
  <c r="E3478" i="81"/>
  <c r="D3478" i="81"/>
  <c r="B3478" i="81"/>
  <c r="N3477" i="81"/>
  <c r="M3477" i="81"/>
  <c r="H3477" i="81"/>
  <c r="L3477" i="81" s="1"/>
  <c r="F3477" i="81"/>
  <c r="E3477" i="81"/>
  <c r="D3477" i="81"/>
  <c r="B3477" i="81"/>
  <c r="N3476" i="81"/>
  <c r="M3476" i="81"/>
  <c r="H3476" i="81"/>
  <c r="L3476" i="81" s="1"/>
  <c r="F3476" i="81"/>
  <c r="E3476" i="81"/>
  <c r="D3476" i="81"/>
  <c r="B3476" i="81"/>
  <c r="N3475" i="81"/>
  <c r="M3475" i="81"/>
  <c r="H3475" i="81"/>
  <c r="J3475" i="81" s="1"/>
  <c r="F3475" i="81"/>
  <c r="E3475" i="81"/>
  <c r="D3475" i="81"/>
  <c r="B3475" i="81"/>
  <c r="N3474" i="81"/>
  <c r="M3474" i="81"/>
  <c r="H3474" i="81"/>
  <c r="L3474" i="81" s="1"/>
  <c r="F3474" i="81"/>
  <c r="E3474" i="81"/>
  <c r="D3474" i="81"/>
  <c r="B3474" i="81"/>
  <c r="N3469" i="81"/>
  <c r="M3469" i="81"/>
  <c r="H3469" i="81"/>
  <c r="L3469" i="81" s="1"/>
  <c r="F3469" i="81"/>
  <c r="E3469" i="81"/>
  <c r="D3469" i="81"/>
  <c r="B3469" i="81"/>
  <c r="N3468" i="81"/>
  <c r="M3468" i="81"/>
  <c r="H3468" i="81"/>
  <c r="J3468" i="81" s="1"/>
  <c r="F3468" i="81"/>
  <c r="E3468" i="81"/>
  <c r="D3468" i="81"/>
  <c r="B3468" i="81"/>
  <c r="N3467" i="81"/>
  <c r="M3467" i="81"/>
  <c r="H3467" i="81"/>
  <c r="L3467" i="81" s="1"/>
  <c r="F3467" i="81"/>
  <c r="E3467" i="81"/>
  <c r="D3467" i="81"/>
  <c r="B3467" i="81"/>
  <c r="N3466" i="81"/>
  <c r="M3466" i="81"/>
  <c r="H3466" i="81"/>
  <c r="L3466" i="81" s="1"/>
  <c r="F3466" i="81"/>
  <c r="E3466" i="81"/>
  <c r="D3466" i="81"/>
  <c r="B3466" i="81"/>
  <c r="N3465" i="81"/>
  <c r="M3465" i="81"/>
  <c r="H3465" i="81"/>
  <c r="J3465" i="81" s="1"/>
  <c r="F3465" i="81"/>
  <c r="E3465" i="81"/>
  <c r="D3465" i="81"/>
  <c r="B3465" i="81"/>
  <c r="N3464" i="81"/>
  <c r="M3464" i="81"/>
  <c r="H3464" i="81"/>
  <c r="I3464" i="81" s="1"/>
  <c r="F3464" i="81"/>
  <c r="E3464" i="81"/>
  <c r="D3464" i="81"/>
  <c r="B3464" i="81"/>
  <c r="N3463" i="81"/>
  <c r="M3463" i="81"/>
  <c r="H3463" i="81"/>
  <c r="L3463" i="81" s="1"/>
  <c r="F3463" i="81"/>
  <c r="E3463" i="81"/>
  <c r="D3463" i="81"/>
  <c r="B3463" i="81"/>
  <c r="N3462" i="81"/>
  <c r="M3462" i="81"/>
  <c r="H3462" i="81"/>
  <c r="L3462" i="81" s="1"/>
  <c r="F3462" i="81"/>
  <c r="E3462" i="81"/>
  <c r="D3462" i="81"/>
  <c r="B3462" i="81"/>
  <c r="N3461" i="81"/>
  <c r="M3461" i="81"/>
  <c r="H3461" i="81"/>
  <c r="L3461" i="81" s="1"/>
  <c r="F3461" i="81"/>
  <c r="E3461" i="81"/>
  <c r="D3461" i="81"/>
  <c r="B3461" i="81"/>
  <c r="N3455" i="81"/>
  <c r="M3455" i="81"/>
  <c r="H3455" i="81"/>
  <c r="L3455" i="81" s="1"/>
  <c r="F3455" i="81"/>
  <c r="E3455" i="81"/>
  <c r="D3455" i="81"/>
  <c r="B3455" i="81"/>
  <c r="N3454" i="81"/>
  <c r="M3454" i="81"/>
  <c r="H3454" i="81"/>
  <c r="K3454" i="81" s="1"/>
  <c r="F3454" i="81"/>
  <c r="E3454" i="81"/>
  <c r="D3454" i="81"/>
  <c r="B3454" i="81"/>
  <c r="N3453" i="81"/>
  <c r="M3453" i="81"/>
  <c r="H3453" i="81"/>
  <c r="J3453" i="81" s="1"/>
  <c r="F3453" i="81"/>
  <c r="E3453" i="81"/>
  <c r="D3453" i="81"/>
  <c r="B3453" i="81"/>
  <c r="N3452" i="81"/>
  <c r="M3452" i="81"/>
  <c r="H3452" i="81"/>
  <c r="I3452" i="81" s="1"/>
  <c r="F3452" i="81"/>
  <c r="E3452" i="81"/>
  <c r="D3452" i="81"/>
  <c r="B3452" i="81"/>
  <c r="N3451" i="81"/>
  <c r="M3451" i="81"/>
  <c r="H3451" i="81"/>
  <c r="K3451" i="81" s="1"/>
  <c r="F3451" i="81"/>
  <c r="E3451" i="81"/>
  <c r="D3451" i="81"/>
  <c r="B3451" i="81"/>
  <c r="N3450" i="81"/>
  <c r="M3450" i="81"/>
  <c r="H3450" i="81"/>
  <c r="L3450" i="81" s="1"/>
  <c r="F3450" i="81"/>
  <c r="E3450" i="81"/>
  <c r="D3450" i="81"/>
  <c r="B3450" i="81"/>
  <c r="N3449" i="81"/>
  <c r="M3449" i="81"/>
  <c r="H3449" i="81"/>
  <c r="L3449" i="81" s="1"/>
  <c r="F3449" i="81"/>
  <c r="E3449" i="81"/>
  <c r="D3449" i="81"/>
  <c r="B3449" i="81"/>
  <c r="N3448" i="81"/>
  <c r="M3448" i="81"/>
  <c r="H3448" i="81"/>
  <c r="L3448" i="81" s="1"/>
  <c r="F3448" i="81"/>
  <c r="E3448" i="81"/>
  <c r="D3448" i="81"/>
  <c r="B3448" i="81"/>
  <c r="N3447" i="81"/>
  <c r="M3447" i="81"/>
  <c r="H3447" i="81"/>
  <c r="L3447" i="81" s="1"/>
  <c r="F3447" i="81"/>
  <c r="E3447" i="81"/>
  <c r="D3447" i="81"/>
  <c r="B3447" i="81"/>
  <c r="M3446" i="81"/>
  <c r="N3446" i="81" s="1"/>
  <c r="H3446" i="81"/>
  <c r="E3446" i="81"/>
  <c r="F3446" i="81" s="1"/>
  <c r="D3446" i="81"/>
  <c r="A3444" i="81"/>
  <c r="G3444" i="81" s="1"/>
  <c r="L3446" i="81" l="1"/>
  <c r="L3482" i="81"/>
  <c r="I3446" i="81"/>
  <c r="J3467" i="81"/>
  <c r="K3467" i="81"/>
  <c r="K3491" i="81"/>
  <c r="K3464" i="81"/>
  <c r="L3475" i="81"/>
  <c r="I3485" i="81"/>
  <c r="L3465" i="81"/>
  <c r="K3486" i="81"/>
  <c r="I3489" i="81"/>
  <c r="J3451" i="81"/>
  <c r="I3468" i="81"/>
  <c r="J3474" i="81"/>
  <c r="I3482" i="81"/>
  <c r="I3448" i="81"/>
  <c r="L3451" i="81"/>
  <c r="I3454" i="81"/>
  <c r="K3474" i="81"/>
  <c r="J3482" i="81"/>
  <c r="K3448" i="81"/>
  <c r="L3454" i="81"/>
  <c r="J3464" i="81"/>
  <c r="K3453" i="81"/>
  <c r="J3447" i="81"/>
  <c r="J3466" i="81"/>
  <c r="J3478" i="81"/>
  <c r="L3484" i="81"/>
  <c r="I3487" i="81"/>
  <c r="J3490" i="81"/>
  <c r="L3453" i="81"/>
  <c r="K3484" i="81"/>
  <c r="K3487" i="81"/>
  <c r="K3446" i="81"/>
  <c r="I3466" i="81"/>
  <c r="J3485" i="81"/>
  <c r="J3452" i="81"/>
  <c r="K3466" i="81"/>
  <c r="I3477" i="81"/>
  <c r="L3485" i="81"/>
  <c r="I3451" i="81"/>
  <c r="K3452" i="81"/>
  <c r="K3465" i="81"/>
  <c r="K3477" i="81"/>
  <c r="J3483" i="81"/>
  <c r="K3483" i="81"/>
  <c r="J3455" i="81"/>
  <c r="I3463" i="81"/>
  <c r="I3479" i="81"/>
  <c r="L3483" i="81"/>
  <c r="K3455" i="81"/>
  <c r="J3463" i="81"/>
  <c r="K3479" i="81"/>
  <c r="J3454" i="81"/>
  <c r="K3463" i="81"/>
  <c r="K3468" i="81"/>
  <c r="I3475" i="81"/>
  <c r="L3487" i="81"/>
  <c r="L3468" i="81"/>
  <c r="K3475" i="81"/>
  <c r="J3486" i="81"/>
  <c r="B3444" i="81"/>
  <c r="U3444" i="81"/>
  <c r="I3450" i="81"/>
  <c r="I3462" i="81"/>
  <c r="I3481" i="81"/>
  <c r="I3449" i="81"/>
  <c r="J3450" i="81"/>
  <c r="L3452" i="81"/>
  <c r="I3461" i="81"/>
  <c r="J3462" i="81"/>
  <c r="L3464" i="81"/>
  <c r="I3480" i="81"/>
  <c r="J3481" i="81"/>
  <c r="I3492" i="81"/>
  <c r="J3449" i="81"/>
  <c r="K3450" i="81"/>
  <c r="J3461" i="81"/>
  <c r="K3462" i="81"/>
  <c r="J3480" i="81"/>
  <c r="K3481" i="81"/>
  <c r="I3491" i="81"/>
  <c r="J3492" i="81"/>
  <c r="O3444" i="81"/>
  <c r="I3447" i="81"/>
  <c r="J3448" i="81"/>
  <c r="K3449" i="81"/>
  <c r="K3461" i="81"/>
  <c r="I3478" i="81"/>
  <c r="J3479" i="81"/>
  <c r="K3480" i="81"/>
  <c r="I3490" i="81"/>
  <c r="J3491" i="81"/>
  <c r="K3492" i="81"/>
  <c r="E3444" i="81"/>
  <c r="J3446" i="81"/>
  <c r="K3447" i="81"/>
  <c r="I3469" i="81"/>
  <c r="I3476" i="81"/>
  <c r="J3477" i="81"/>
  <c r="K3478" i="81"/>
  <c r="I3488" i="81"/>
  <c r="J3489" i="81"/>
  <c r="K3490" i="81"/>
  <c r="J3469" i="81"/>
  <c r="J3476" i="81"/>
  <c r="J3488" i="81"/>
  <c r="K3489" i="81"/>
  <c r="I3455" i="81"/>
  <c r="I3467" i="81"/>
  <c r="K3469" i="81"/>
  <c r="I3474" i="81"/>
  <c r="K3476" i="81"/>
  <c r="I3486" i="81"/>
  <c r="K3488" i="81"/>
  <c r="I3453" i="81"/>
  <c r="I3465" i="81"/>
  <c r="I3484" i="81"/>
  <c r="P3444" i="81" l="1"/>
  <c r="C69" i="81"/>
  <c r="C3267" i="81"/>
  <c r="C3266" i="81"/>
  <c r="C2487" i="81"/>
  <c r="C2486" i="81"/>
  <c r="C1655" i="81"/>
  <c r="C1654" i="81"/>
  <c r="C875" i="81"/>
  <c r="C874" i="81"/>
  <c r="B3272" i="81"/>
  <c r="B3271" i="81"/>
  <c r="B3270" i="81"/>
  <c r="B3269" i="81"/>
  <c r="B3268" i="81"/>
  <c r="A3267" i="81"/>
  <c r="A3266" i="81"/>
  <c r="A3265" i="81"/>
  <c r="B3261" i="81"/>
  <c r="B3260" i="81"/>
  <c r="B3259" i="81"/>
  <c r="B3258" i="81"/>
  <c r="B3257" i="81"/>
  <c r="B3256" i="81"/>
  <c r="B3255" i="81"/>
  <c r="B3254" i="81"/>
  <c r="B3253" i="81"/>
  <c r="B3252" i="81"/>
  <c r="B3247" i="81"/>
  <c r="B3246" i="81"/>
  <c r="B3245" i="81"/>
  <c r="B3244" i="81"/>
  <c r="B3243" i="81"/>
  <c r="B3242" i="81"/>
  <c r="B3241" i="81"/>
  <c r="C3240" i="81"/>
  <c r="A3240" i="81"/>
  <c r="B3240" i="81" s="1"/>
  <c r="C3239" i="81"/>
  <c r="A3239" i="81"/>
  <c r="B3239" i="81" s="1"/>
  <c r="C3238" i="81"/>
  <c r="A3238" i="81"/>
  <c r="B3238" i="81" s="1"/>
  <c r="B2492" i="81"/>
  <c r="B2491" i="81"/>
  <c r="B2490" i="81"/>
  <c r="B2489" i="81"/>
  <c r="B2488" i="81"/>
  <c r="A2487" i="81"/>
  <c r="A2486" i="81"/>
  <c r="A2485" i="81"/>
  <c r="B2481" i="81"/>
  <c r="B2480" i="81"/>
  <c r="B2479" i="81"/>
  <c r="B2478" i="81"/>
  <c r="B2477" i="81"/>
  <c r="B2476" i="81"/>
  <c r="B2475" i="81"/>
  <c r="B2474" i="81"/>
  <c r="B2473" i="81"/>
  <c r="B2472" i="81"/>
  <c r="B2467" i="81"/>
  <c r="B2466" i="81"/>
  <c r="B2465" i="81"/>
  <c r="B2464" i="81"/>
  <c r="B2463" i="81"/>
  <c r="B2462" i="81"/>
  <c r="B2461" i="81"/>
  <c r="C2460" i="81"/>
  <c r="A2460" i="81"/>
  <c r="B2460" i="81" s="1"/>
  <c r="A2459" i="81"/>
  <c r="B2459" i="81" s="1"/>
  <c r="A2458" i="81"/>
  <c r="B2458" i="81" s="1"/>
  <c r="B1660" i="81"/>
  <c r="B1659" i="81"/>
  <c r="B1658" i="81"/>
  <c r="B1657" i="81"/>
  <c r="B1656" i="81"/>
  <c r="A1655" i="81"/>
  <c r="A1654" i="81"/>
  <c r="A1653" i="81"/>
  <c r="B1649" i="81"/>
  <c r="B1648" i="81"/>
  <c r="B1647" i="81"/>
  <c r="B1646" i="81"/>
  <c r="B1645" i="81"/>
  <c r="B1644" i="81"/>
  <c r="B1643" i="81"/>
  <c r="B1642" i="81"/>
  <c r="B1641" i="81"/>
  <c r="B1640" i="81"/>
  <c r="B1635" i="81"/>
  <c r="B1634" i="81"/>
  <c r="B1633" i="81"/>
  <c r="B1632" i="81"/>
  <c r="B1631" i="81"/>
  <c r="B1630" i="81"/>
  <c r="B1629" i="81"/>
  <c r="C1628" i="81"/>
  <c r="A1628" i="81"/>
  <c r="B1628" i="81" s="1"/>
  <c r="C1627" i="81"/>
  <c r="A1627" i="81"/>
  <c r="B1627" i="81" s="1"/>
  <c r="C1626" i="81"/>
  <c r="A1626" i="81"/>
  <c r="B1626" i="81" s="1"/>
  <c r="C68" i="81"/>
  <c r="C67" i="81"/>
  <c r="A875" i="81"/>
  <c r="A874" i="81"/>
  <c r="C847" i="81"/>
  <c r="C846" i="81"/>
  <c r="B3273" i="81"/>
  <c r="B2493" i="81"/>
  <c r="B1661" i="81"/>
  <c r="C848" i="81"/>
  <c r="A848" i="81"/>
  <c r="A873" i="81"/>
  <c r="A847" i="81"/>
  <c r="A846" i="81"/>
  <c r="C1276" i="81"/>
  <c r="C496" i="81"/>
  <c r="A497" i="81"/>
  <c r="A496" i="81"/>
  <c r="B491" i="81"/>
  <c r="B490" i="81"/>
  <c r="B489" i="81"/>
  <c r="B488" i="81"/>
  <c r="B487" i="81"/>
  <c r="B486" i="81"/>
  <c r="B485" i="81"/>
  <c r="B484" i="81"/>
  <c r="B483" i="81"/>
  <c r="A482" i="81"/>
  <c r="B482" i="81" s="1"/>
  <c r="B1280" i="81"/>
  <c r="B1279" i="81"/>
  <c r="B1278" i="81"/>
  <c r="A1277" i="81"/>
  <c r="A1276" i="81"/>
  <c r="B1271" i="81"/>
  <c r="B1270" i="81"/>
  <c r="B1269" i="81"/>
  <c r="B1268" i="81"/>
  <c r="B1267" i="81"/>
  <c r="B1266" i="81"/>
  <c r="B1265" i="81"/>
  <c r="B1264" i="81"/>
  <c r="B1263" i="81"/>
  <c r="A1262" i="81"/>
  <c r="B1262" i="81" s="1"/>
  <c r="A2680" i="81"/>
  <c r="M2680" i="81" s="1"/>
  <c r="A2716" i="81"/>
  <c r="B2716" i="81" s="1"/>
  <c r="A2664" i="81"/>
  <c r="E2664" i="81" s="1"/>
  <c r="N2712" i="81"/>
  <c r="M2712" i="81"/>
  <c r="H2712" i="81"/>
  <c r="L2712" i="81" s="1"/>
  <c r="F2712" i="81"/>
  <c r="E2712" i="81"/>
  <c r="D2712" i="81"/>
  <c r="B2712" i="81"/>
  <c r="N2711" i="81"/>
  <c r="M2711" i="81"/>
  <c r="H2711" i="81"/>
  <c r="L2711" i="81" s="1"/>
  <c r="F2711" i="81"/>
  <c r="E2711" i="81"/>
  <c r="D2711" i="81"/>
  <c r="B2711" i="81"/>
  <c r="N2710" i="81"/>
  <c r="M2710" i="81"/>
  <c r="H2710" i="81"/>
  <c r="L2710" i="81" s="1"/>
  <c r="F2710" i="81"/>
  <c r="E2710" i="81"/>
  <c r="D2710" i="81"/>
  <c r="B2710" i="81"/>
  <c r="N2709" i="81"/>
  <c r="M2709" i="81"/>
  <c r="H2709" i="81"/>
  <c r="J2709" i="81" s="1"/>
  <c r="F2709" i="81"/>
  <c r="E2709" i="81"/>
  <c r="D2709" i="81"/>
  <c r="B2709" i="81"/>
  <c r="N2708" i="81"/>
  <c r="M2708" i="81"/>
  <c r="H2708" i="81"/>
  <c r="I2708" i="81" s="1"/>
  <c r="F2708" i="81"/>
  <c r="E2708" i="81"/>
  <c r="D2708" i="81"/>
  <c r="B2708" i="81"/>
  <c r="N2707" i="81"/>
  <c r="M2707" i="81"/>
  <c r="H2707" i="81"/>
  <c r="L2707" i="81" s="1"/>
  <c r="F2707" i="81"/>
  <c r="E2707" i="81"/>
  <c r="D2707" i="81"/>
  <c r="B2707" i="81"/>
  <c r="N2706" i="81"/>
  <c r="M2706" i="81"/>
  <c r="H2706" i="81"/>
  <c r="L2706" i="81" s="1"/>
  <c r="F2706" i="81"/>
  <c r="E2706" i="81"/>
  <c r="D2706" i="81"/>
  <c r="B2706" i="81"/>
  <c r="N2705" i="81"/>
  <c r="M2705" i="81"/>
  <c r="H2705" i="81"/>
  <c r="K2705" i="81" s="1"/>
  <c r="F2705" i="81"/>
  <c r="E2705" i="81"/>
  <c r="D2705" i="81"/>
  <c r="B2705" i="81"/>
  <c r="N2704" i="81"/>
  <c r="M2704" i="81"/>
  <c r="H2704" i="81"/>
  <c r="J2704" i="81" s="1"/>
  <c r="F2704" i="81"/>
  <c r="E2704" i="81"/>
  <c r="D2704" i="81"/>
  <c r="B2704" i="81"/>
  <c r="N2703" i="81"/>
  <c r="M2703" i="81"/>
  <c r="H2703" i="81"/>
  <c r="I2703" i="81" s="1"/>
  <c r="F2703" i="81"/>
  <c r="E2703" i="81"/>
  <c r="D2703" i="81"/>
  <c r="B2703" i="81"/>
  <c r="N2702" i="81"/>
  <c r="M2702" i="81"/>
  <c r="H2702" i="81"/>
  <c r="L2702" i="81" s="1"/>
  <c r="F2702" i="81"/>
  <c r="E2702" i="81"/>
  <c r="D2702" i="81"/>
  <c r="B2702" i="81"/>
  <c r="N2701" i="81"/>
  <c r="M2701" i="81"/>
  <c r="H2701" i="81"/>
  <c r="L2701" i="81" s="1"/>
  <c r="F2701" i="81"/>
  <c r="E2701" i="81"/>
  <c r="D2701" i="81"/>
  <c r="B2701" i="81"/>
  <c r="N2700" i="81"/>
  <c r="M2700" i="81"/>
  <c r="H2700" i="81"/>
  <c r="L2700" i="81" s="1"/>
  <c r="F2700" i="81"/>
  <c r="E2700" i="81"/>
  <c r="D2700" i="81"/>
  <c r="B2700" i="81"/>
  <c r="N2699" i="81"/>
  <c r="M2699" i="81"/>
  <c r="H2699" i="81"/>
  <c r="L2699" i="81" s="1"/>
  <c r="F2699" i="81"/>
  <c r="E2699" i="81"/>
  <c r="D2699" i="81"/>
  <c r="B2699" i="81"/>
  <c r="N2698" i="81"/>
  <c r="M2698" i="81"/>
  <c r="H2698" i="81"/>
  <c r="L2698" i="81" s="1"/>
  <c r="F2698" i="81"/>
  <c r="E2698" i="81"/>
  <c r="D2698" i="81"/>
  <c r="B2698" i="81"/>
  <c r="N2697" i="81"/>
  <c r="M2697" i="81"/>
  <c r="H2697" i="81"/>
  <c r="J2697" i="81" s="1"/>
  <c r="F2697" i="81"/>
  <c r="E2697" i="81"/>
  <c r="D2697" i="81"/>
  <c r="B2697" i="81"/>
  <c r="N2696" i="81"/>
  <c r="M2696" i="81"/>
  <c r="H2696" i="81"/>
  <c r="I2696" i="81" s="1"/>
  <c r="F2696" i="81"/>
  <c r="E2696" i="81"/>
  <c r="D2696" i="81"/>
  <c r="B2696" i="81"/>
  <c r="D2695" i="81"/>
  <c r="B2695" i="81"/>
  <c r="M2695" i="81"/>
  <c r="N2695" i="81" s="1"/>
  <c r="D2694" i="81"/>
  <c r="B2694" i="81"/>
  <c r="M2694" i="81"/>
  <c r="N2694" i="81" s="1"/>
  <c r="M2693" i="81"/>
  <c r="N2689" i="81"/>
  <c r="M2689" i="81"/>
  <c r="H2689" i="81"/>
  <c r="L2689" i="81" s="1"/>
  <c r="F2689" i="81"/>
  <c r="E2689" i="81"/>
  <c r="D2689" i="81"/>
  <c r="B2689" i="81"/>
  <c r="N2688" i="81"/>
  <c r="M2688" i="81"/>
  <c r="H2688" i="81"/>
  <c r="L2688" i="81" s="1"/>
  <c r="F2688" i="81"/>
  <c r="E2688" i="81"/>
  <c r="D2688" i="81"/>
  <c r="B2688" i="81"/>
  <c r="N2687" i="81"/>
  <c r="M2687" i="81"/>
  <c r="H2687" i="81"/>
  <c r="L2687" i="81" s="1"/>
  <c r="F2687" i="81"/>
  <c r="E2687" i="81"/>
  <c r="D2687" i="81"/>
  <c r="B2687" i="81"/>
  <c r="N2686" i="81"/>
  <c r="M2686" i="81"/>
  <c r="H2686" i="81"/>
  <c r="J2686" i="81" s="1"/>
  <c r="F2686" i="81"/>
  <c r="E2686" i="81"/>
  <c r="D2686" i="81"/>
  <c r="B2686" i="81"/>
  <c r="N2685" i="81"/>
  <c r="M2685" i="81"/>
  <c r="H2685" i="81"/>
  <c r="I2685" i="81" s="1"/>
  <c r="F2685" i="81"/>
  <c r="E2685" i="81"/>
  <c r="D2685" i="81"/>
  <c r="B2685" i="81"/>
  <c r="N2684" i="81"/>
  <c r="M2684" i="81"/>
  <c r="H2684" i="81"/>
  <c r="I2684" i="81" s="1"/>
  <c r="F2684" i="81"/>
  <c r="E2684" i="81"/>
  <c r="D2684" i="81"/>
  <c r="B2684" i="81"/>
  <c r="N2683" i="81"/>
  <c r="M2683" i="81"/>
  <c r="H2683" i="81"/>
  <c r="L2683" i="81" s="1"/>
  <c r="F2683" i="81"/>
  <c r="E2683" i="81"/>
  <c r="D2683" i="81"/>
  <c r="B2683" i="81"/>
  <c r="N2682" i="81"/>
  <c r="M2682" i="81"/>
  <c r="H2682" i="81"/>
  <c r="K2682" i="81" s="1"/>
  <c r="F2682" i="81"/>
  <c r="E2682" i="81"/>
  <c r="D2682" i="81"/>
  <c r="B2682" i="81"/>
  <c r="N2681" i="81"/>
  <c r="M2681" i="81"/>
  <c r="H2681" i="81"/>
  <c r="J2681" i="81" s="1"/>
  <c r="F2681" i="81"/>
  <c r="E2681" i="81"/>
  <c r="D2681" i="81"/>
  <c r="B2681" i="81"/>
  <c r="N2675" i="81"/>
  <c r="M2675" i="81"/>
  <c r="H2675" i="81"/>
  <c r="L2675" i="81" s="1"/>
  <c r="F2675" i="81"/>
  <c r="E2675" i="81"/>
  <c r="D2675" i="81"/>
  <c r="B2675" i="81"/>
  <c r="N2674" i="81"/>
  <c r="M2674" i="81"/>
  <c r="H2674" i="81"/>
  <c r="J2674" i="81" s="1"/>
  <c r="F2674" i="81"/>
  <c r="E2674" i="81"/>
  <c r="D2674" i="81"/>
  <c r="B2674" i="81"/>
  <c r="N2673" i="81"/>
  <c r="M2673" i="81"/>
  <c r="H2673" i="81"/>
  <c r="L2673" i="81" s="1"/>
  <c r="F2673" i="81"/>
  <c r="E2673" i="81"/>
  <c r="D2673" i="81"/>
  <c r="B2673" i="81"/>
  <c r="N2672" i="81"/>
  <c r="M2672" i="81"/>
  <c r="H2672" i="81"/>
  <c r="L2672" i="81" s="1"/>
  <c r="F2672" i="81"/>
  <c r="E2672" i="81"/>
  <c r="D2672" i="81"/>
  <c r="B2672" i="81"/>
  <c r="N2671" i="81"/>
  <c r="M2671" i="81"/>
  <c r="H2671" i="81"/>
  <c r="L2671" i="81" s="1"/>
  <c r="F2671" i="81"/>
  <c r="E2671" i="81"/>
  <c r="D2671" i="81"/>
  <c r="B2671" i="81"/>
  <c r="N2670" i="81"/>
  <c r="M2670" i="81"/>
  <c r="H2670" i="81"/>
  <c r="K2670" i="81" s="1"/>
  <c r="F2670" i="81"/>
  <c r="E2670" i="81"/>
  <c r="D2670" i="81"/>
  <c r="B2670" i="81"/>
  <c r="M2669" i="81"/>
  <c r="E2669" i="81"/>
  <c r="F2669" i="81" s="1"/>
  <c r="H2669" i="81"/>
  <c r="M2668" i="81"/>
  <c r="E2668" i="81"/>
  <c r="F2668" i="81" s="1"/>
  <c r="H2668" i="81"/>
  <c r="M2667" i="81"/>
  <c r="E2667" i="81"/>
  <c r="F2667" i="81" s="1"/>
  <c r="H2667" i="81"/>
  <c r="M2666" i="81"/>
  <c r="E2666" i="81"/>
  <c r="F2666" i="81" s="1"/>
  <c r="H2666" i="81"/>
  <c r="C2745" i="81"/>
  <c r="A2747" i="81"/>
  <c r="A2746" i="81"/>
  <c r="A2745" i="81"/>
  <c r="A2732" i="81"/>
  <c r="B2732" i="81" s="1"/>
  <c r="A2721" i="81"/>
  <c r="M2721" i="81" s="1"/>
  <c r="A2720" i="81"/>
  <c r="B2720" i="81" s="1"/>
  <c r="A2719" i="81"/>
  <c r="D2719" i="81" s="1"/>
  <c r="A2718" i="81"/>
  <c r="M2718" i="81" s="1"/>
  <c r="B2643" i="81"/>
  <c r="A2642" i="81"/>
  <c r="A2641" i="81"/>
  <c r="B2637" i="81"/>
  <c r="B2636" i="81"/>
  <c r="B2635" i="81"/>
  <c r="B2634" i="81"/>
  <c r="B2633" i="81"/>
  <c r="B2632" i="81"/>
  <c r="B2631" i="81"/>
  <c r="B2630" i="81"/>
  <c r="B2629" i="81"/>
  <c r="B2628" i="81"/>
  <c r="B2623" i="81"/>
  <c r="B2622" i="81"/>
  <c r="B2621" i="81"/>
  <c r="B2620" i="81"/>
  <c r="B2619" i="81"/>
  <c r="B2618" i="81"/>
  <c r="B2617" i="81"/>
  <c r="B2616" i="81"/>
  <c r="A2615" i="81"/>
  <c r="B2615" i="81" s="1"/>
  <c r="A2614" i="81"/>
  <c r="B2614" i="81" s="1"/>
  <c r="A2589" i="81"/>
  <c r="A2121" i="81"/>
  <c r="B2590" i="81"/>
  <c r="B2585" i="81"/>
  <c r="B2584" i="81"/>
  <c r="B2583" i="81"/>
  <c r="B2582" i="81"/>
  <c r="B2581" i="81"/>
  <c r="B2580" i="81"/>
  <c r="B2579" i="81"/>
  <c r="B2578" i="81"/>
  <c r="B2577" i="81"/>
  <c r="A2576" i="81"/>
  <c r="B2571" i="81"/>
  <c r="B2570" i="81"/>
  <c r="B2569" i="81"/>
  <c r="B2568" i="81"/>
  <c r="B2567" i="81"/>
  <c r="B2566" i="81"/>
  <c r="B2565" i="81"/>
  <c r="B2564" i="81"/>
  <c r="A2563" i="81"/>
  <c r="B2563" i="81" s="1"/>
  <c r="A2562" i="81"/>
  <c r="B2562" i="81" s="1"/>
  <c r="A2542" i="81"/>
  <c r="A2541" i="81"/>
  <c r="A2540" i="81"/>
  <c r="A2539" i="81"/>
  <c r="A2538" i="81"/>
  <c r="A2537" i="81"/>
  <c r="B2533" i="81"/>
  <c r="B2532" i="81"/>
  <c r="B2531" i="81"/>
  <c r="B2530" i="81"/>
  <c r="B2529" i="81"/>
  <c r="B2528" i="81"/>
  <c r="B2527" i="81"/>
  <c r="B2526" i="81"/>
  <c r="B2525" i="81"/>
  <c r="B2524" i="81"/>
  <c r="B2519" i="81"/>
  <c r="B2518" i="81"/>
  <c r="B2517" i="81"/>
  <c r="B2516" i="81"/>
  <c r="B2515" i="81"/>
  <c r="B2514" i="81"/>
  <c r="B2513" i="81"/>
  <c r="B2512" i="81"/>
  <c r="A2511" i="81"/>
  <c r="B2511" i="81" s="1"/>
  <c r="A2510" i="81"/>
  <c r="B2510" i="81" s="1"/>
  <c r="A2612" i="81"/>
  <c r="E2612" i="81" s="1"/>
  <c r="A2560" i="81"/>
  <c r="E2560" i="81" s="1"/>
  <c r="A2508" i="81"/>
  <c r="B2508" i="81" s="1"/>
  <c r="N2764" i="81"/>
  <c r="M2764" i="81"/>
  <c r="H2764" i="81"/>
  <c r="L2764" i="81" s="1"/>
  <c r="F2764" i="81"/>
  <c r="E2764" i="81"/>
  <c r="D2764" i="81"/>
  <c r="B2764" i="81"/>
  <c r="N2763" i="81"/>
  <c r="M2763" i="81"/>
  <c r="H2763" i="81"/>
  <c r="L2763" i="81" s="1"/>
  <c r="F2763" i="81"/>
  <c r="E2763" i="81"/>
  <c r="D2763" i="81"/>
  <c r="B2763" i="81"/>
  <c r="N2762" i="81"/>
  <c r="M2762" i="81"/>
  <c r="H2762" i="81"/>
  <c r="L2762" i="81" s="1"/>
  <c r="F2762" i="81"/>
  <c r="E2762" i="81"/>
  <c r="D2762" i="81"/>
  <c r="B2762" i="81"/>
  <c r="N2761" i="81"/>
  <c r="M2761" i="81"/>
  <c r="H2761" i="81"/>
  <c r="L2761" i="81" s="1"/>
  <c r="F2761" i="81"/>
  <c r="E2761" i="81"/>
  <c r="D2761" i="81"/>
  <c r="B2761" i="81"/>
  <c r="N2760" i="81"/>
  <c r="M2760" i="81"/>
  <c r="H2760" i="81"/>
  <c r="L2760" i="81" s="1"/>
  <c r="F2760" i="81"/>
  <c r="E2760" i="81"/>
  <c r="D2760" i="81"/>
  <c r="B2760" i="81"/>
  <c r="N2759" i="81"/>
  <c r="M2759" i="81"/>
  <c r="H2759" i="81"/>
  <c r="I2759" i="81" s="1"/>
  <c r="F2759" i="81"/>
  <c r="E2759" i="81"/>
  <c r="D2759" i="81"/>
  <c r="B2759" i="81"/>
  <c r="N2758" i="81"/>
  <c r="M2758" i="81"/>
  <c r="H2758" i="81"/>
  <c r="L2758" i="81" s="1"/>
  <c r="F2758" i="81"/>
  <c r="E2758" i="81"/>
  <c r="D2758" i="81"/>
  <c r="B2758" i="81"/>
  <c r="N2757" i="81"/>
  <c r="M2757" i="81"/>
  <c r="H2757" i="81"/>
  <c r="K2757" i="81" s="1"/>
  <c r="F2757" i="81"/>
  <c r="E2757" i="81"/>
  <c r="D2757" i="81"/>
  <c r="B2757" i="81"/>
  <c r="N2756" i="81"/>
  <c r="M2756" i="81"/>
  <c r="H2756" i="81"/>
  <c r="J2756" i="81" s="1"/>
  <c r="F2756" i="81"/>
  <c r="E2756" i="81"/>
  <c r="D2756" i="81"/>
  <c r="B2756" i="81"/>
  <c r="N2755" i="81"/>
  <c r="M2755" i="81"/>
  <c r="H2755" i="81"/>
  <c r="I2755" i="81" s="1"/>
  <c r="F2755" i="81"/>
  <c r="E2755" i="81"/>
  <c r="D2755" i="81"/>
  <c r="B2755" i="81"/>
  <c r="N2754" i="81"/>
  <c r="M2754" i="81"/>
  <c r="H2754" i="81"/>
  <c r="J2754" i="81" s="1"/>
  <c r="F2754" i="81"/>
  <c r="E2754" i="81"/>
  <c r="D2754" i="81"/>
  <c r="B2754" i="81"/>
  <c r="N2753" i="81"/>
  <c r="M2753" i="81"/>
  <c r="H2753" i="81"/>
  <c r="L2753" i="81" s="1"/>
  <c r="F2753" i="81"/>
  <c r="E2753" i="81"/>
  <c r="D2753" i="81"/>
  <c r="B2753" i="81"/>
  <c r="N2752" i="81"/>
  <c r="M2752" i="81"/>
  <c r="H2752" i="81"/>
  <c r="L2752" i="81" s="1"/>
  <c r="F2752" i="81"/>
  <c r="E2752" i="81"/>
  <c r="D2752" i="81"/>
  <c r="B2752" i="81"/>
  <c r="N2751" i="81"/>
  <c r="M2751" i="81"/>
  <c r="H2751" i="81"/>
  <c r="L2751" i="81" s="1"/>
  <c r="F2751" i="81"/>
  <c r="E2751" i="81"/>
  <c r="D2751" i="81"/>
  <c r="B2751" i="81"/>
  <c r="N2750" i="81"/>
  <c r="M2750" i="81"/>
  <c r="H2750" i="81"/>
  <c r="L2750" i="81" s="1"/>
  <c r="F2750" i="81"/>
  <c r="E2750" i="81"/>
  <c r="D2750" i="81"/>
  <c r="B2750" i="81"/>
  <c r="N2749" i="81"/>
  <c r="M2749" i="81"/>
  <c r="H2749" i="81"/>
  <c r="L2749" i="81" s="1"/>
  <c r="F2749" i="81"/>
  <c r="E2749" i="81"/>
  <c r="D2749" i="81"/>
  <c r="B2749" i="81"/>
  <c r="N2748" i="81"/>
  <c r="M2748" i="81"/>
  <c r="H2748" i="81"/>
  <c r="J2748" i="81" s="1"/>
  <c r="F2748" i="81"/>
  <c r="E2748" i="81"/>
  <c r="D2748" i="81"/>
  <c r="B2748" i="81"/>
  <c r="N2741" i="81"/>
  <c r="M2741" i="81"/>
  <c r="H2741" i="81"/>
  <c r="L2741" i="81" s="1"/>
  <c r="F2741" i="81"/>
  <c r="E2741" i="81"/>
  <c r="D2741" i="81"/>
  <c r="B2741" i="81"/>
  <c r="N2740" i="81"/>
  <c r="M2740" i="81"/>
  <c r="H2740" i="81"/>
  <c r="J2740" i="81" s="1"/>
  <c r="F2740" i="81"/>
  <c r="E2740" i="81"/>
  <c r="D2740" i="81"/>
  <c r="B2740" i="81"/>
  <c r="N2739" i="81"/>
  <c r="M2739" i="81"/>
  <c r="H2739" i="81"/>
  <c r="I2739" i="81" s="1"/>
  <c r="F2739" i="81"/>
  <c r="E2739" i="81"/>
  <c r="D2739" i="81"/>
  <c r="B2739" i="81"/>
  <c r="N2738" i="81"/>
  <c r="M2738" i="81"/>
  <c r="H2738" i="81"/>
  <c r="L2738" i="81" s="1"/>
  <c r="F2738" i="81"/>
  <c r="E2738" i="81"/>
  <c r="D2738" i="81"/>
  <c r="B2738" i="81"/>
  <c r="N2737" i="81"/>
  <c r="M2737" i="81"/>
  <c r="H2737" i="81"/>
  <c r="K2737" i="81" s="1"/>
  <c r="F2737" i="81"/>
  <c r="E2737" i="81"/>
  <c r="D2737" i="81"/>
  <c r="B2737" i="81"/>
  <c r="N2736" i="81"/>
  <c r="M2736" i="81"/>
  <c r="H2736" i="81"/>
  <c r="J2736" i="81" s="1"/>
  <c r="F2736" i="81"/>
  <c r="E2736" i="81"/>
  <c r="D2736" i="81"/>
  <c r="B2736" i="81"/>
  <c r="N2735" i="81"/>
  <c r="M2735" i="81"/>
  <c r="H2735" i="81"/>
  <c r="I2735" i="81" s="1"/>
  <c r="F2735" i="81"/>
  <c r="E2735" i="81"/>
  <c r="D2735" i="81"/>
  <c r="B2735" i="81"/>
  <c r="N2734" i="81"/>
  <c r="M2734" i="81"/>
  <c r="H2734" i="81"/>
  <c r="J2734" i="81" s="1"/>
  <c r="F2734" i="81"/>
  <c r="E2734" i="81"/>
  <c r="D2734" i="81"/>
  <c r="B2734" i="81"/>
  <c r="N2733" i="81"/>
  <c r="M2733" i="81"/>
  <c r="H2733" i="81"/>
  <c r="L2733" i="81" s="1"/>
  <c r="F2733" i="81"/>
  <c r="E2733" i="81"/>
  <c r="D2733" i="81"/>
  <c r="B2733" i="81"/>
  <c r="N2727" i="81"/>
  <c r="M2727" i="81"/>
  <c r="H2727" i="81"/>
  <c r="J2727" i="81" s="1"/>
  <c r="F2727" i="81"/>
  <c r="E2727" i="81"/>
  <c r="D2727" i="81"/>
  <c r="B2727" i="81"/>
  <c r="N2726" i="81"/>
  <c r="M2726" i="81"/>
  <c r="H2726" i="81"/>
  <c r="K2726" i="81" s="1"/>
  <c r="F2726" i="81"/>
  <c r="E2726" i="81"/>
  <c r="D2726" i="81"/>
  <c r="B2726" i="81"/>
  <c r="N2725" i="81"/>
  <c r="M2725" i="81"/>
  <c r="H2725" i="81"/>
  <c r="J2725" i="81" s="1"/>
  <c r="F2725" i="81"/>
  <c r="E2725" i="81"/>
  <c r="D2725" i="81"/>
  <c r="B2725" i="81"/>
  <c r="N2724" i="81"/>
  <c r="M2724" i="81"/>
  <c r="H2724" i="81"/>
  <c r="I2724" i="81" s="1"/>
  <c r="F2724" i="81"/>
  <c r="E2724" i="81"/>
  <c r="D2724" i="81"/>
  <c r="B2724" i="81"/>
  <c r="N2723" i="81"/>
  <c r="M2723" i="81"/>
  <c r="H2723" i="81"/>
  <c r="L2723" i="81" s="1"/>
  <c r="F2723" i="81"/>
  <c r="E2723" i="81"/>
  <c r="D2723" i="81"/>
  <c r="B2723" i="81"/>
  <c r="N2722" i="81"/>
  <c r="M2722" i="81"/>
  <c r="H2722" i="81"/>
  <c r="L2722" i="81" s="1"/>
  <c r="F2722" i="81"/>
  <c r="E2722" i="81"/>
  <c r="D2722" i="81"/>
  <c r="B2722" i="81"/>
  <c r="N2660" i="81"/>
  <c r="M2660" i="81"/>
  <c r="H2660" i="81"/>
  <c r="L2660" i="81" s="1"/>
  <c r="F2660" i="81"/>
  <c r="E2660" i="81"/>
  <c r="D2660" i="81"/>
  <c r="B2660" i="81"/>
  <c r="N2659" i="81"/>
  <c r="M2659" i="81"/>
  <c r="H2659" i="81"/>
  <c r="J2659" i="81" s="1"/>
  <c r="F2659" i="81"/>
  <c r="E2659" i="81"/>
  <c r="D2659" i="81"/>
  <c r="B2659" i="81"/>
  <c r="N2658" i="81"/>
  <c r="M2658" i="81"/>
  <c r="H2658" i="81"/>
  <c r="I2658" i="81" s="1"/>
  <c r="F2658" i="81"/>
  <c r="E2658" i="81"/>
  <c r="D2658" i="81"/>
  <c r="B2658" i="81"/>
  <c r="N2657" i="81"/>
  <c r="M2657" i="81"/>
  <c r="H2657" i="81"/>
  <c r="L2657" i="81" s="1"/>
  <c r="F2657" i="81"/>
  <c r="E2657" i="81"/>
  <c r="D2657" i="81"/>
  <c r="B2657" i="81"/>
  <c r="N2656" i="81"/>
  <c r="M2656" i="81"/>
  <c r="H2656" i="81"/>
  <c r="K2656" i="81" s="1"/>
  <c r="F2656" i="81"/>
  <c r="E2656" i="81"/>
  <c r="D2656" i="81"/>
  <c r="B2656" i="81"/>
  <c r="N2655" i="81"/>
  <c r="M2655" i="81"/>
  <c r="H2655" i="81"/>
  <c r="J2655" i="81" s="1"/>
  <c r="F2655" i="81"/>
  <c r="E2655" i="81"/>
  <c r="D2655" i="81"/>
  <c r="B2655" i="81"/>
  <c r="N2654" i="81"/>
  <c r="M2654" i="81"/>
  <c r="H2654" i="81"/>
  <c r="I2654" i="81" s="1"/>
  <c r="F2654" i="81"/>
  <c r="E2654" i="81"/>
  <c r="D2654" i="81"/>
  <c r="B2654" i="81"/>
  <c r="N2653" i="81"/>
  <c r="M2653" i="81"/>
  <c r="H2653" i="81"/>
  <c r="I2653" i="81" s="1"/>
  <c r="F2653" i="81"/>
  <c r="E2653" i="81"/>
  <c r="D2653" i="81"/>
  <c r="B2653" i="81"/>
  <c r="N2652" i="81"/>
  <c r="M2652" i="81"/>
  <c r="H2652" i="81"/>
  <c r="L2652" i="81" s="1"/>
  <c r="F2652" i="81"/>
  <c r="E2652" i="81"/>
  <c r="D2652" i="81"/>
  <c r="B2652" i="81"/>
  <c r="N2651" i="81"/>
  <c r="M2651" i="81"/>
  <c r="H2651" i="81"/>
  <c r="L2651" i="81" s="1"/>
  <c r="F2651" i="81"/>
  <c r="E2651" i="81"/>
  <c r="D2651" i="81"/>
  <c r="B2651" i="81"/>
  <c r="N2650" i="81"/>
  <c r="M2650" i="81"/>
  <c r="H2650" i="81"/>
  <c r="L2650" i="81" s="1"/>
  <c r="F2650" i="81"/>
  <c r="E2650" i="81"/>
  <c r="D2650" i="81"/>
  <c r="B2650" i="81"/>
  <c r="N2649" i="81"/>
  <c r="M2649" i="81"/>
  <c r="H2649" i="81"/>
  <c r="L2649" i="81" s="1"/>
  <c r="F2649" i="81"/>
  <c r="E2649" i="81"/>
  <c r="D2649" i="81"/>
  <c r="B2649" i="81"/>
  <c r="N2648" i="81"/>
  <c r="M2648" i="81"/>
  <c r="H2648" i="81"/>
  <c r="L2648" i="81" s="1"/>
  <c r="F2648" i="81"/>
  <c r="E2648" i="81"/>
  <c r="D2648" i="81"/>
  <c r="B2648" i="81"/>
  <c r="N2647" i="81"/>
  <c r="M2647" i="81"/>
  <c r="H2647" i="81"/>
  <c r="J2647" i="81" s="1"/>
  <c r="F2647" i="81"/>
  <c r="E2647" i="81"/>
  <c r="D2647" i="81"/>
  <c r="B2647" i="81"/>
  <c r="N2646" i="81"/>
  <c r="M2646" i="81"/>
  <c r="H2646" i="81"/>
  <c r="I2646" i="81" s="1"/>
  <c r="F2646" i="81"/>
  <c r="E2646" i="81"/>
  <c r="D2646" i="81"/>
  <c r="B2646" i="81"/>
  <c r="N2645" i="81"/>
  <c r="M2645" i="81"/>
  <c r="H2645" i="81"/>
  <c r="L2645" i="81" s="1"/>
  <c r="F2645" i="81"/>
  <c r="E2645" i="81"/>
  <c r="D2645" i="81"/>
  <c r="B2645" i="81"/>
  <c r="N2644" i="81"/>
  <c r="M2644" i="81"/>
  <c r="H2644" i="81"/>
  <c r="K2644" i="81" s="1"/>
  <c r="F2644" i="81"/>
  <c r="E2644" i="81"/>
  <c r="D2644" i="81"/>
  <c r="B2644" i="81"/>
  <c r="N2643" i="81"/>
  <c r="M2643" i="81"/>
  <c r="H2643" i="81"/>
  <c r="J2643" i="81" s="1"/>
  <c r="F2643" i="81"/>
  <c r="E2643" i="81"/>
  <c r="D2643" i="81"/>
  <c r="N2637" i="81"/>
  <c r="M2637" i="81"/>
  <c r="H2637" i="81"/>
  <c r="K2637" i="81" s="1"/>
  <c r="F2637" i="81"/>
  <c r="E2637" i="81"/>
  <c r="D2637" i="81"/>
  <c r="N2636" i="81"/>
  <c r="M2636" i="81"/>
  <c r="H2636" i="81"/>
  <c r="J2636" i="81" s="1"/>
  <c r="F2636" i="81"/>
  <c r="E2636" i="81"/>
  <c r="D2636" i="81"/>
  <c r="N2635" i="81"/>
  <c r="M2635" i="81"/>
  <c r="H2635" i="81"/>
  <c r="I2635" i="81" s="1"/>
  <c r="F2635" i="81"/>
  <c r="E2635" i="81"/>
  <c r="D2635" i="81"/>
  <c r="N2634" i="81"/>
  <c r="M2634" i="81"/>
  <c r="H2634" i="81"/>
  <c r="L2634" i="81" s="1"/>
  <c r="F2634" i="81"/>
  <c r="E2634" i="81"/>
  <c r="D2634" i="81"/>
  <c r="N2633" i="81"/>
  <c r="M2633" i="81"/>
  <c r="H2633" i="81"/>
  <c r="L2633" i="81" s="1"/>
  <c r="F2633" i="81"/>
  <c r="E2633" i="81"/>
  <c r="D2633" i="81"/>
  <c r="N2632" i="81"/>
  <c r="M2632" i="81"/>
  <c r="H2632" i="81"/>
  <c r="L2632" i="81" s="1"/>
  <c r="F2632" i="81"/>
  <c r="E2632" i="81"/>
  <c r="D2632" i="81"/>
  <c r="N2631" i="81"/>
  <c r="M2631" i="81"/>
  <c r="H2631" i="81"/>
  <c r="L2631" i="81" s="1"/>
  <c r="F2631" i="81"/>
  <c r="E2631" i="81"/>
  <c r="D2631" i="81"/>
  <c r="N2630" i="81"/>
  <c r="M2630" i="81"/>
  <c r="H2630" i="81"/>
  <c r="L2630" i="81" s="1"/>
  <c r="F2630" i="81"/>
  <c r="E2630" i="81"/>
  <c r="D2630" i="81"/>
  <c r="N2629" i="81"/>
  <c r="M2629" i="81"/>
  <c r="H2629" i="81"/>
  <c r="L2629" i="81" s="1"/>
  <c r="F2629" i="81"/>
  <c r="E2629" i="81"/>
  <c r="D2629" i="81"/>
  <c r="N2623" i="81"/>
  <c r="M2623" i="81"/>
  <c r="H2623" i="81"/>
  <c r="I2623" i="81" s="1"/>
  <c r="F2623" i="81"/>
  <c r="E2623" i="81"/>
  <c r="D2623" i="81"/>
  <c r="N2622" i="81"/>
  <c r="M2622" i="81"/>
  <c r="H2622" i="81"/>
  <c r="L2622" i="81" s="1"/>
  <c r="F2622" i="81"/>
  <c r="E2622" i="81"/>
  <c r="D2622" i="81"/>
  <c r="N2621" i="81"/>
  <c r="M2621" i="81"/>
  <c r="H2621" i="81"/>
  <c r="L2621" i="81" s="1"/>
  <c r="F2621" i="81"/>
  <c r="E2621" i="81"/>
  <c r="D2621" i="81"/>
  <c r="N2620" i="81"/>
  <c r="M2620" i="81"/>
  <c r="H2620" i="81"/>
  <c r="L2620" i="81" s="1"/>
  <c r="F2620" i="81"/>
  <c r="E2620" i="81"/>
  <c r="D2620" i="81"/>
  <c r="N2619" i="81"/>
  <c r="M2619" i="81"/>
  <c r="H2619" i="81"/>
  <c r="L2619" i="81" s="1"/>
  <c r="F2619" i="81"/>
  <c r="E2619" i="81"/>
  <c r="D2619" i="81"/>
  <c r="N2618" i="81"/>
  <c r="M2618" i="81"/>
  <c r="H2618" i="81"/>
  <c r="L2618" i="81" s="1"/>
  <c r="F2618" i="81"/>
  <c r="E2618" i="81"/>
  <c r="D2618" i="81"/>
  <c r="N2617" i="81"/>
  <c r="M2617" i="81"/>
  <c r="H2617" i="81"/>
  <c r="L2617" i="81" s="1"/>
  <c r="F2617" i="81"/>
  <c r="E2617" i="81"/>
  <c r="D2617" i="81"/>
  <c r="N2616" i="81"/>
  <c r="M2616" i="81"/>
  <c r="H2616" i="81"/>
  <c r="J2616" i="81" s="1"/>
  <c r="F2616" i="81"/>
  <c r="E2616" i="81"/>
  <c r="D2616" i="81"/>
  <c r="N2608" i="81"/>
  <c r="M2608" i="81"/>
  <c r="H2608" i="81"/>
  <c r="K2608" i="81" s="1"/>
  <c r="F2608" i="81"/>
  <c r="E2608" i="81"/>
  <c r="D2608" i="81"/>
  <c r="B2608" i="81"/>
  <c r="N2607" i="81"/>
  <c r="M2607" i="81"/>
  <c r="H2607" i="81"/>
  <c r="J2607" i="81" s="1"/>
  <c r="F2607" i="81"/>
  <c r="E2607" i="81"/>
  <c r="D2607" i="81"/>
  <c r="B2607" i="81"/>
  <c r="N2606" i="81"/>
  <c r="M2606" i="81"/>
  <c r="H2606" i="81"/>
  <c r="I2606" i="81" s="1"/>
  <c r="F2606" i="81"/>
  <c r="E2606" i="81"/>
  <c r="D2606" i="81"/>
  <c r="B2606" i="81"/>
  <c r="N2605" i="81"/>
  <c r="M2605" i="81"/>
  <c r="H2605" i="81"/>
  <c r="L2605" i="81" s="1"/>
  <c r="F2605" i="81"/>
  <c r="E2605" i="81"/>
  <c r="D2605" i="81"/>
  <c r="B2605" i="81"/>
  <c r="N2604" i="81"/>
  <c r="M2604" i="81"/>
  <c r="H2604" i="81"/>
  <c r="L2604" i="81" s="1"/>
  <c r="F2604" i="81"/>
  <c r="E2604" i="81"/>
  <c r="D2604" i="81"/>
  <c r="B2604" i="81"/>
  <c r="N2603" i="81"/>
  <c r="M2603" i="81"/>
  <c r="H2603" i="81"/>
  <c r="L2603" i="81" s="1"/>
  <c r="F2603" i="81"/>
  <c r="E2603" i="81"/>
  <c r="D2603" i="81"/>
  <c r="B2603" i="81"/>
  <c r="N2602" i="81"/>
  <c r="M2602" i="81"/>
  <c r="H2602" i="81"/>
  <c r="L2602" i="81" s="1"/>
  <c r="F2602" i="81"/>
  <c r="E2602" i="81"/>
  <c r="D2602" i="81"/>
  <c r="B2602" i="81"/>
  <c r="N2601" i="81"/>
  <c r="M2601" i="81"/>
  <c r="H2601" i="81"/>
  <c r="L2601" i="81" s="1"/>
  <c r="F2601" i="81"/>
  <c r="E2601" i="81"/>
  <c r="D2601" i="81"/>
  <c r="B2601" i="81"/>
  <c r="N2600" i="81"/>
  <c r="M2600" i="81"/>
  <c r="H2600" i="81"/>
  <c r="L2600" i="81" s="1"/>
  <c r="F2600" i="81"/>
  <c r="E2600" i="81"/>
  <c r="D2600" i="81"/>
  <c r="B2600" i="81"/>
  <c r="N2599" i="81"/>
  <c r="M2599" i="81"/>
  <c r="H2599" i="81"/>
  <c r="J2599" i="81" s="1"/>
  <c r="F2599" i="81"/>
  <c r="E2599" i="81"/>
  <c r="D2599" i="81"/>
  <c r="B2599" i="81"/>
  <c r="N2598" i="81"/>
  <c r="M2598" i="81"/>
  <c r="H2598" i="81"/>
  <c r="I2598" i="81" s="1"/>
  <c r="F2598" i="81"/>
  <c r="E2598" i="81"/>
  <c r="D2598" i="81"/>
  <c r="B2598" i="81"/>
  <c r="N2597" i="81"/>
  <c r="M2597" i="81"/>
  <c r="H2597" i="81"/>
  <c r="J2597" i="81" s="1"/>
  <c r="F2597" i="81"/>
  <c r="E2597" i="81"/>
  <c r="D2597" i="81"/>
  <c r="B2597" i="81"/>
  <c r="N2596" i="81"/>
  <c r="M2596" i="81"/>
  <c r="H2596" i="81"/>
  <c r="K2596" i="81" s="1"/>
  <c r="F2596" i="81"/>
  <c r="E2596" i="81"/>
  <c r="D2596" i="81"/>
  <c r="B2596" i="81"/>
  <c r="N2595" i="81"/>
  <c r="M2595" i="81"/>
  <c r="H2595" i="81"/>
  <c r="J2595" i="81" s="1"/>
  <c r="F2595" i="81"/>
  <c r="E2595" i="81"/>
  <c r="D2595" i="81"/>
  <c r="B2595" i="81"/>
  <c r="N2594" i="81"/>
  <c r="M2594" i="81"/>
  <c r="H2594" i="81"/>
  <c r="I2594" i="81" s="1"/>
  <c r="F2594" i="81"/>
  <c r="E2594" i="81"/>
  <c r="D2594" i="81"/>
  <c r="B2594" i="81"/>
  <c r="N2593" i="81"/>
  <c r="M2593" i="81"/>
  <c r="H2593" i="81"/>
  <c r="L2593" i="81" s="1"/>
  <c r="F2593" i="81"/>
  <c r="E2593" i="81"/>
  <c r="D2593" i="81"/>
  <c r="B2593" i="81"/>
  <c r="N2592" i="81"/>
  <c r="M2592" i="81"/>
  <c r="H2592" i="81"/>
  <c r="L2592" i="81" s="1"/>
  <c r="F2592" i="81"/>
  <c r="E2592" i="81"/>
  <c r="D2592" i="81"/>
  <c r="B2592" i="81"/>
  <c r="N2591" i="81"/>
  <c r="M2591" i="81"/>
  <c r="H2591" i="81"/>
  <c r="L2591" i="81" s="1"/>
  <c r="F2591" i="81"/>
  <c r="E2591" i="81"/>
  <c r="D2591" i="81"/>
  <c r="B2591" i="81"/>
  <c r="N2590" i="81"/>
  <c r="M2590" i="81"/>
  <c r="H2590" i="81"/>
  <c r="L2590" i="81" s="1"/>
  <c r="F2590" i="81"/>
  <c r="E2590" i="81"/>
  <c r="D2590" i="81"/>
  <c r="N2585" i="81"/>
  <c r="M2585" i="81"/>
  <c r="H2585" i="81"/>
  <c r="L2585" i="81" s="1"/>
  <c r="F2585" i="81"/>
  <c r="E2585" i="81"/>
  <c r="D2585" i="81"/>
  <c r="N2584" i="81"/>
  <c r="M2584" i="81"/>
  <c r="H2584" i="81"/>
  <c r="L2584" i="81" s="1"/>
  <c r="F2584" i="81"/>
  <c r="E2584" i="81"/>
  <c r="D2584" i="81"/>
  <c r="N2583" i="81"/>
  <c r="M2583" i="81"/>
  <c r="H2583" i="81"/>
  <c r="L2583" i="81" s="1"/>
  <c r="F2583" i="81"/>
  <c r="E2583" i="81"/>
  <c r="D2583" i="81"/>
  <c r="N2582" i="81"/>
  <c r="M2582" i="81"/>
  <c r="H2582" i="81"/>
  <c r="L2582" i="81" s="1"/>
  <c r="F2582" i="81"/>
  <c r="E2582" i="81"/>
  <c r="D2582" i="81"/>
  <c r="N2581" i="81"/>
  <c r="M2581" i="81"/>
  <c r="H2581" i="81"/>
  <c r="L2581" i="81" s="1"/>
  <c r="F2581" i="81"/>
  <c r="E2581" i="81"/>
  <c r="D2581" i="81"/>
  <c r="N2580" i="81"/>
  <c r="M2580" i="81"/>
  <c r="H2580" i="81"/>
  <c r="J2580" i="81" s="1"/>
  <c r="F2580" i="81"/>
  <c r="E2580" i="81"/>
  <c r="D2580" i="81"/>
  <c r="N2579" i="81"/>
  <c r="M2579" i="81"/>
  <c r="H2579" i="81"/>
  <c r="I2579" i="81" s="1"/>
  <c r="F2579" i="81"/>
  <c r="E2579" i="81"/>
  <c r="D2579" i="81"/>
  <c r="N2578" i="81"/>
  <c r="M2578" i="81"/>
  <c r="H2578" i="81"/>
  <c r="J2578" i="81" s="1"/>
  <c r="F2578" i="81"/>
  <c r="E2578" i="81"/>
  <c r="D2578" i="81"/>
  <c r="N2577" i="81"/>
  <c r="M2577" i="81"/>
  <c r="H2577" i="81"/>
  <c r="K2577" i="81" s="1"/>
  <c r="F2577" i="81"/>
  <c r="E2577" i="81"/>
  <c r="D2577" i="81"/>
  <c r="N2571" i="81"/>
  <c r="M2571" i="81"/>
  <c r="H2571" i="81"/>
  <c r="L2571" i="81" s="1"/>
  <c r="F2571" i="81"/>
  <c r="E2571" i="81"/>
  <c r="D2571" i="81"/>
  <c r="N2570" i="81"/>
  <c r="M2570" i="81"/>
  <c r="H2570" i="81"/>
  <c r="L2570" i="81" s="1"/>
  <c r="F2570" i="81"/>
  <c r="E2570" i="81"/>
  <c r="D2570" i="81"/>
  <c r="N2569" i="81"/>
  <c r="M2569" i="81"/>
  <c r="H2569" i="81"/>
  <c r="L2569" i="81" s="1"/>
  <c r="F2569" i="81"/>
  <c r="E2569" i="81"/>
  <c r="D2569" i="81"/>
  <c r="N2568" i="81"/>
  <c r="M2568" i="81"/>
  <c r="H2568" i="81"/>
  <c r="J2568" i="81" s="1"/>
  <c r="F2568" i="81"/>
  <c r="E2568" i="81"/>
  <c r="D2568" i="81"/>
  <c r="N2567" i="81"/>
  <c r="M2567" i="81"/>
  <c r="H2567" i="81"/>
  <c r="I2567" i="81" s="1"/>
  <c r="F2567" i="81"/>
  <c r="E2567" i="81"/>
  <c r="D2567" i="81"/>
  <c r="N2566" i="81"/>
  <c r="M2566" i="81"/>
  <c r="H2566" i="81"/>
  <c r="J2566" i="81" s="1"/>
  <c r="F2566" i="81"/>
  <c r="E2566" i="81"/>
  <c r="D2566" i="81"/>
  <c r="N2565" i="81"/>
  <c r="M2565" i="81"/>
  <c r="H2565" i="81"/>
  <c r="K2565" i="81" s="1"/>
  <c r="F2565" i="81"/>
  <c r="E2565" i="81"/>
  <c r="D2565" i="81"/>
  <c r="N2564" i="81"/>
  <c r="M2564" i="81"/>
  <c r="H2564" i="81"/>
  <c r="J2564" i="81" s="1"/>
  <c r="F2564" i="81"/>
  <c r="E2564" i="81"/>
  <c r="D2564" i="81"/>
  <c r="D2562" i="81"/>
  <c r="N2556" i="81"/>
  <c r="M2556" i="81"/>
  <c r="H2556" i="81"/>
  <c r="L2556" i="81" s="1"/>
  <c r="F2556" i="81"/>
  <c r="E2556" i="81"/>
  <c r="D2556" i="81"/>
  <c r="B2556" i="81"/>
  <c r="N2555" i="81"/>
  <c r="M2555" i="81"/>
  <c r="H2555" i="81"/>
  <c r="L2555" i="81" s="1"/>
  <c r="F2555" i="81"/>
  <c r="E2555" i="81"/>
  <c r="D2555" i="81"/>
  <c r="B2555" i="81"/>
  <c r="N2554" i="81"/>
  <c r="M2554" i="81"/>
  <c r="H2554" i="81"/>
  <c r="J2554" i="81" s="1"/>
  <c r="F2554" i="81"/>
  <c r="E2554" i="81"/>
  <c r="D2554" i="81"/>
  <c r="B2554" i="81"/>
  <c r="N2553" i="81"/>
  <c r="M2553" i="81"/>
  <c r="H2553" i="81"/>
  <c r="I2553" i="81" s="1"/>
  <c r="F2553" i="81"/>
  <c r="E2553" i="81"/>
  <c r="D2553" i="81"/>
  <c r="B2553" i="81"/>
  <c r="N2552" i="81"/>
  <c r="M2552" i="81"/>
  <c r="H2552" i="81"/>
  <c r="L2552" i="81" s="1"/>
  <c r="F2552" i="81"/>
  <c r="E2552" i="81"/>
  <c r="D2552" i="81"/>
  <c r="B2552" i="81"/>
  <c r="N2551" i="81"/>
  <c r="M2551" i="81"/>
  <c r="H2551" i="81"/>
  <c r="J2551" i="81" s="1"/>
  <c r="F2551" i="81"/>
  <c r="E2551" i="81"/>
  <c r="D2551" i="81"/>
  <c r="B2551" i="81"/>
  <c r="N2550" i="81"/>
  <c r="M2550" i="81"/>
  <c r="H2550" i="81"/>
  <c r="I2550" i="81" s="1"/>
  <c r="F2550" i="81"/>
  <c r="E2550" i="81"/>
  <c r="D2550" i="81"/>
  <c r="B2550" i="81"/>
  <c r="N2549" i="81"/>
  <c r="M2549" i="81"/>
  <c r="H2549" i="81"/>
  <c r="L2549" i="81" s="1"/>
  <c r="F2549" i="81"/>
  <c r="E2549" i="81"/>
  <c r="D2549" i="81"/>
  <c r="B2549" i="81"/>
  <c r="N2548" i="81"/>
  <c r="M2548" i="81"/>
  <c r="H2548" i="81"/>
  <c r="J2548" i="81" s="1"/>
  <c r="F2548" i="81"/>
  <c r="E2548" i="81"/>
  <c r="D2548" i="81"/>
  <c r="B2548" i="81"/>
  <c r="N2547" i="81"/>
  <c r="M2547" i="81"/>
  <c r="H2547" i="81"/>
  <c r="I2547" i="81" s="1"/>
  <c r="F2547" i="81"/>
  <c r="E2547" i="81"/>
  <c r="D2547" i="81"/>
  <c r="B2547" i="81"/>
  <c r="N2546" i="81"/>
  <c r="M2546" i="81"/>
  <c r="H2546" i="81"/>
  <c r="I2546" i="81" s="1"/>
  <c r="F2546" i="81"/>
  <c r="E2546" i="81"/>
  <c r="D2546" i="81"/>
  <c r="B2546" i="81"/>
  <c r="N2545" i="81"/>
  <c r="M2545" i="81"/>
  <c r="H2545" i="81"/>
  <c r="L2545" i="81" s="1"/>
  <c r="F2545" i="81"/>
  <c r="E2545" i="81"/>
  <c r="D2545" i="81"/>
  <c r="B2545" i="81"/>
  <c r="N2544" i="81"/>
  <c r="M2544" i="81"/>
  <c r="H2544" i="81"/>
  <c r="L2544" i="81" s="1"/>
  <c r="F2544" i="81"/>
  <c r="E2544" i="81"/>
  <c r="D2544" i="81"/>
  <c r="B2544" i="81"/>
  <c r="N2543" i="81"/>
  <c r="M2543" i="81"/>
  <c r="H2543" i="81"/>
  <c r="L2543" i="81" s="1"/>
  <c r="F2543" i="81"/>
  <c r="E2543" i="81"/>
  <c r="D2543" i="81"/>
  <c r="B2543" i="81"/>
  <c r="N2533" i="81"/>
  <c r="M2533" i="81"/>
  <c r="H2533" i="81"/>
  <c r="I2533" i="81" s="1"/>
  <c r="F2533" i="81"/>
  <c r="E2533" i="81"/>
  <c r="D2533" i="81"/>
  <c r="N2532" i="81"/>
  <c r="M2532" i="81"/>
  <c r="H2532" i="81"/>
  <c r="L2532" i="81" s="1"/>
  <c r="F2532" i="81"/>
  <c r="E2532" i="81"/>
  <c r="D2532" i="81"/>
  <c r="N2531" i="81"/>
  <c r="M2531" i="81"/>
  <c r="H2531" i="81"/>
  <c r="J2531" i="81" s="1"/>
  <c r="F2531" i="81"/>
  <c r="E2531" i="81"/>
  <c r="D2531" i="81"/>
  <c r="N2530" i="81"/>
  <c r="M2530" i="81"/>
  <c r="H2530" i="81"/>
  <c r="I2530" i="81" s="1"/>
  <c r="F2530" i="81"/>
  <c r="E2530" i="81"/>
  <c r="D2530" i="81"/>
  <c r="N2529" i="81"/>
  <c r="M2529" i="81"/>
  <c r="H2529" i="81"/>
  <c r="K2529" i="81" s="1"/>
  <c r="F2529" i="81"/>
  <c r="E2529" i="81"/>
  <c r="D2529" i="81"/>
  <c r="N2528" i="81"/>
  <c r="M2528" i="81"/>
  <c r="H2528" i="81"/>
  <c r="J2528" i="81" s="1"/>
  <c r="F2528" i="81"/>
  <c r="E2528" i="81"/>
  <c r="D2528" i="81"/>
  <c r="N2527" i="81"/>
  <c r="M2527" i="81"/>
  <c r="H2527" i="81"/>
  <c r="I2527" i="81" s="1"/>
  <c r="F2527" i="81"/>
  <c r="E2527" i="81"/>
  <c r="D2527" i="81"/>
  <c r="N2526" i="81"/>
  <c r="M2526" i="81"/>
  <c r="H2526" i="81"/>
  <c r="L2526" i="81" s="1"/>
  <c r="F2526" i="81"/>
  <c r="E2526" i="81"/>
  <c r="D2526" i="81"/>
  <c r="N2525" i="81"/>
  <c r="M2525" i="81"/>
  <c r="H2525" i="81"/>
  <c r="L2525" i="81" s="1"/>
  <c r="F2525" i="81"/>
  <c r="E2525" i="81"/>
  <c r="D2525" i="81"/>
  <c r="N2524" i="81"/>
  <c r="M2524" i="81"/>
  <c r="H2524" i="81"/>
  <c r="K2524" i="81" s="1"/>
  <c r="F2524" i="81"/>
  <c r="E2524" i="81"/>
  <c r="D2524" i="81"/>
  <c r="N2519" i="81"/>
  <c r="M2519" i="81"/>
  <c r="H2519" i="81"/>
  <c r="K2519" i="81" s="1"/>
  <c r="F2519" i="81"/>
  <c r="E2519" i="81"/>
  <c r="D2519" i="81"/>
  <c r="N2518" i="81"/>
  <c r="M2518" i="81"/>
  <c r="H2518" i="81"/>
  <c r="J2518" i="81" s="1"/>
  <c r="F2518" i="81"/>
  <c r="E2518" i="81"/>
  <c r="D2518" i="81"/>
  <c r="N2517" i="81"/>
  <c r="M2517" i="81"/>
  <c r="H2517" i="81"/>
  <c r="J2517" i="81" s="1"/>
  <c r="F2517" i="81"/>
  <c r="E2517" i="81"/>
  <c r="D2517" i="81"/>
  <c r="N2516" i="81"/>
  <c r="M2516" i="81"/>
  <c r="H2516" i="81"/>
  <c r="I2516" i="81" s="1"/>
  <c r="F2516" i="81"/>
  <c r="E2516" i="81"/>
  <c r="D2516" i="81"/>
  <c r="N2515" i="81"/>
  <c r="M2515" i="81"/>
  <c r="H2515" i="81"/>
  <c r="K2515" i="81" s="1"/>
  <c r="F2515" i="81"/>
  <c r="E2515" i="81"/>
  <c r="D2515" i="81"/>
  <c r="N2514" i="81"/>
  <c r="M2514" i="81"/>
  <c r="H2514" i="81"/>
  <c r="L2514" i="81" s="1"/>
  <c r="F2514" i="81"/>
  <c r="E2514" i="81"/>
  <c r="D2514" i="81"/>
  <c r="N2513" i="81"/>
  <c r="M2513" i="81"/>
  <c r="H2513" i="81"/>
  <c r="J2513" i="81" s="1"/>
  <c r="F2513" i="81"/>
  <c r="E2513" i="81"/>
  <c r="D2513" i="81"/>
  <c r="N2512" i="81"/>
  <c r="M2512" i="81"/>
  <c r="H2512" i="81"/>
  <c r="L2512" i="81" s="1"/>
  <c r="F2512" i="81"/>
  <c r="E2512" i="81"/>
  <c r="D2512" i="81"/>
  <c r="O2612" i="81" l="1"/>
  <c r="P2612" i="81" s="1"/>
  <c r="O2560" i="81"/>
  <c r="P2560" i="81" s="1"/>
  <c r="B2560" i="81"/>
  <c r="B2612" i="81"/>
  <c r="G2664" i="81"/>
  <c r="U2664" i="81" s="1"/>
  <c r="M2615" i="81"/>
  <c r="N2615" i="81" s="1"/>
  <c r="M2562" i="81"/>
  <c r="N2562" i="81" s="1"/>
  <c r="D2615" i="81"/>
  <c r="M2719" i="81"/>
  <c r="B2721" i="81"/>
  <c r="N2721" i="81" s="1"/>
  <c r="D2721" i="81"/>
  <c r="B2719" i="81"/>
  <c r="D2732" i="81"/>
  <c r="H2732" i="81"/>
  <c r="J2732" i="81" s="1"/>
  <c r="D2680" i="81"/>
  <c r="E2680" i="81"/>
  <c r="F2680" i="81" s="1"/>
  <c r="D2720" i="81"/>
  <c r="H2680" i="81"/>
  <c r="M2720" i="81"/>
  <c r="N2720" i="81" s="1"/>
  <c r="E2732" i="81"/>
  <c r="F2732" i="81" s="1"/>
  <c r="M2732" i="81"/>
  <c r="N2732" i="81" s="1"/>
  <c r="D2563" i="81"/>
  <c r="M2563" i="81"/>
  <c r="N2563" i="81" s="1"/>
  <c r="G2716" i="81"/>
  <c r="U2716" i="81" s="1"/>
  <c r="J2672" i="81"/>
  <c r="I2683" i="81"/>
  <c r="K2684" i="81"/>
  <c r="L2704" i="81"/>
  <c r="K2683" i="81"/>
  <c r="J2703" i="81"/>
  <c r="K2703" i="81"/>
  <c r="I2700" i="81"/>
  <c r="L2703" i="81"/>
  <c r="L2705" i="81"/>
  <c r="L2684" i="81"/>
  <c r="J2700" i="81"/>
  <c r="K2671" i="81"/>
  <c r="J2708" i="81"/>
  <c r="J2682" i="81"/>
  <c r="K2686" i="81"/>
  <c r="K2708" i="81"/>
  <c r="J2670" i="81"/>
  <c r="L2682" i="81"/>
  <c r="L2686" i="81"/>
  <c r="K2696" i="81"/>
  <c r="L2708" i="81"/>
  <c r="L2670" i="81"/>
  <c r="L2696" i="81"/>
  <c r="L2685" i="81"/>
  <c r="J2701" i="81"/>
  <c r="I2672" i="81"/>
  <c r="J2684" i="81"/>
  <c r="J2673" i="81"/>
  <c r="I2702" i="81"/>
  <c r="I2707" i="81"/>
  <c r="K2673" i="81"/>
  <c r="J2702" i="81"/>
  <c r="J2707" i="81"/>
  <c r="K2702" i="81"/>
  <c r="K2707" i="81"/>
  <c r="K2672" i="81"/>
  <c r="I2706" i="81"/>
  <c r="I2671" i="81"/>
  <c r="K2706" i="81"/>
  <c r="M2614" i="81"/>
  <c r="N2614" i="81" s="1"/>
  <c r="I2681" i="81"/>
  <c r="I2689" i="81"/>
  <c r="K2681" i="81"/>
  <c r="J2689" i="81"/>
  <c r="L2681" i="81"/>
  <c r="K2697" i="81"/>
  <c r="I2712" i="81"/>
  <c r="K2674" i="81"/>
  <c r="J2685" i="81"/>
  <c r="L2697" i="81"/>
  <c r="I2704" i="81"/>
  <c r="K2709" i="81"/>
  <c r="J2712" i="81"/>
  <c r="D2511" i="81"/>
  <c r="M2511" i="81"/>
  <c r="N2511" i="81" s="1"/>
  <c r="L2674" i="81"/>
  <c r="K2685" i="81"/>
  <c r="J2696" i="81"/>
  <c r="K2704" i="81"/>
  <c r="L2709" i="81"/>
  <c r="J2666" i="81"/>
  <c r="I2666" i="81"/>
  <c r="L2666" i="81"/>
  <c r="J2667" i="81"/>
  <c r="I2667" i="81"/>
  <c r="L2667" i="81"/>
  <c r="K2667" i="81"/>
  <c r="J2668" i="81"/>
  <c r="K2668" i="81" s="1"/>
  <c r="I2668" i="81"/>
  <c r="L2668" i="81"/>
  <c r="J2669" i="81"/>
  <c r="K2669" i="81" s="1"/>
  <c r="I2669" i="81"/>
  <c r="L2669" i="81"/>
  <c r="D2614" i="81"/>
  <c r="B2693" i="81"/>
  <c r="N2693" i="81" s="1"/>
  <c r="I2701" i="81"/>
  <c r="I2688" i="81"/>
  <c r="D2693" i="81"/>
  <c r="I2699" i="81"/>
  <c r="K2701" i="81"/>
  <c r="I2711" i="81"/>
  <c r="I2675" i="81"/>
  <c r="I2687" i="81"/>
  <c r="J2688" i="81"/>
  <c r="K2689" i="81"/>
  <c r="E2693" i="81"/>
  <c r="F2693" i="81" s="1"/>
  <c r="E2694" i="81"/>
  <c r="F2694" i="81" s="1"/>
  <c r="E2695" i="81"/>
  <c r="F2695" i="81" s="1"/>
  <c r="I2698" i="81"/>
  <c r="J2699" i="81"/>
  <c r="K2700" i="81"/>
  <c r="I2710" i="81"/>
  <c r="J2711" i="81"/>
  <c r="K2712" i="81"/>
  <c r="B2718" i="81"/>
  <c r="N2718" i="81" s="1"/>
  <c r="B2666" i="81"/>
  <c r="N2666" i="81" s="1"/>
  <c r="B2667" i="81"/>
  <c r="N2667" i="81" s="1"/>
  <c r="B2668" i="81"/>
  <c r="N2668" i="81" s="1"/>
  <c r="B2669" i="81"/>
  <c r="N2669" i="81" s="1"/>
  <c r="I2674" i="81"/>
  <c r="J2675" i="81"/>
  <c r="I2686" i="81"/>
  <c r="J2687" i="81"/>
  <c r="K2688" i="81"/>
  <c r="I2697" i="81"/>
  <c r="J2698" i="81"/>
  <c r="K2699" i="81"/>
  <c r="I2709" i="81"/>
  <c r="J2710" i="81"/>
  <c r="K2711" i="81"/>
  <c r="D2718" i="81"/>
  <c r="D2666" i="81"/>
  <c r="K2666" i="81" s="1"/>
  <c r="D2667" i="81"/>
  <c r="D2668" i="81"/>
  <c r="D2669" i="81"/>
  <c r="I2673" i="81"/>
  <c r="K2675" i="81"/>
  <c r="B2680" i="81"/>
  <c r="N2680" i="81" s="1"/>
  <c r="K2687" i="81"/>
  <c r="H2693" i="81"/>
  <c r="H2694" i="81"/>
  <c r="H2695" i="81"/>
  <c r="K2698" i="81"/>
  <c r="K2710" i="81"/>
  <c r="O2664" i="81"/>
  <c r="P2664" i="81" s="1"/>
  <c r="B2664" i="81"/>
  <c r="I2670" i="81"/>
  <c r="J2671" i="81"/>
  <c r="I2682" i="81"/>
  <c r="J2683" i="81"/>
  <c r="I2705" i="81"/>
  <c r="J2706" i="81"/>
  <c r="J2705" i="81"/>
  <c r="K2655" i="81"/>
  <c r="L2740" i="81"/>
  <c r="K2734" i="81"/>
  <c r="I2565" i="81"/>
  <c r="L2547" i="81"/>
  <c r="K2597" i="81"/>
  <c r="J2653" i="81"/>
  <c r="I2630" i="81"/>
  <c r="J2658" i="81"/>
  <c r="K2606" i="81"/>
  <c r="K2603" i="81"/>
  <c r="I2605" i="81"/>
  <c r="I2758" i="81"/>
  <c r="K2605" i="81"/>
  <c r="J2758" i="81"/>
  <c r="K2622" i="81"/>
  <c r="L2655" i="81"/>
  <c r="K2658" i="81"/>
  <c r="K2725" i="81"/>
  <c r="L2658" i="81"/>
  <c r="L2599" i="81"/>
  <c r="L2635" i="81"/>
  <c r="L2734" i="81"/>
  <c r="I2754" i="81"/>
  <c r="L2757" i="81"/>
  <c r="K2528" i="81"/>
  <c r="L2528" i="81"/>
  <c r="L2548" i="81"/>
  <c r="I2596" i="81"/>
  <c r="L2654" i="81"/>
  <c r="I2657" i="81"/>
  <c r="K2727" i="81"/>
  <c r="K2754" i="81"/>
  <c r="L2754" i="81"/>
  <c r="L2565" i="81"/>
  <c r="I2593" i="81"/>
  <c r="L2597" i="81"/>
  <c r="I2645" i="81"/>
  <c r="L2725" i="81"/>
  <c r="I2736" i="81"/>
  <c r="I2752" i="81"/>
  <c r="K2593" i="81"/>
  <c r="J2645" i="81"/>
  <c r="K2736" i="81"/>
  <c r="K2752" i="81"/>
  <c r="I2608" i="81"/>
  <c r="J2623" i="81"/>
  <c r="K2645" i="81"/>
  <c r="K2755" i="81"/>
  <c r="K2623" i="81"/>
  <c r="K2758" i="81"/>
  <c r="K2735" i="81"/>
  <c r="J2543" i="81"/>
  <c r="I2607" i="81"/>
  <c r="I2620" i="81"/>
  <c r="I2632" i="81"/>
  <c r="L2647" i="81"/>
  <c r="K2659" i="81"/>
  <c r="I2734" i="81"/>
  <c r="K2543" i="81"/>
  <c r="K2607" i="81"/>
  <c r="K2620" i="81"/>
  <c r="J2634" i="81"/>
  <c r="I2727" i="81"/>
  <c r="K2740" i="81"/>
  <c r="I2643" i="81"/>
  <c r="I2649" i="81"/>
  <c r="I2726" i="81"/>
  <c r="K2594" i="81"/>
  <c r="I2597" i="81"/>
  <c r="L2606" i="81"/>
  <c r="L2643" i="81"/>
  <c r="J2654" i="81"/>
  <c r="J2726" i="81"/>
  <c r="J2550" i="81"/>
  <c r="J2555" i="81"/>
  <c r="L2594" i="81"/>
  <c r="K2654" i="81"/>
  <c r="I2725" i="81"/>
  <c r="L2726" i="81"/>
  <c r="I2764" i="81"/>
  <c r="J2546" i="81"/>
  <c r="K2555" i="81"/>
  <c r="J2567" i="81"/>
  <c r="J2598" i="81"/>
  <c r="K2634" i="81"/>
  <c r="J2637" i="81"/>
  <c r="J2646" i="81"/>
  <c r="K2653" i="81"/>
  <c r="L2659" i="81"/>
  <c r="L2727" i="81"/>
  <c r="L2735" i="81"/>
  <c r="K2546" i="81"/>
  <c r="K2567" i="81"/>
  <c r="K2598" i="81"/>
  <c r="L2637" i="81"/>
  <c r="K2646" i="81"/>
  <c r="L2653" i="81"/>
  <c r="L2546" i="81"/>
  <c r="L2598" i="81"/>
  <c r="I2601" i="81"/>
  <c r="L2646" i="81"/>
  <c r="K2756" i="81"/>
  <c r="I2636" i="81"/>
  <c r="I2644" i="81"/>
  <c r="J2657" i="81"/>
  <c r="J2724" i="81"/>
  <c r="J2739" i="81"/>
  <c r="L2756" i="81"/>
  <c r="K2566" i="81"/>
  <c r="J2596" i="81"/>
  <c r="J2608" i="81"/>
  <c r="K2616" i="81"/>
  <c r="K2636" i="81"/>
  <c r="J2644" i="81"/>
  <c r="I2656" i="81"/>
  <c r="K2657" i="81"/>
  <c r="I2723" i="81"/>
  <c r="K2724" i="81"/>
  <c r="I2738" i="81"/>
  <c r="K2739" i="81"/>
  <c r="J2755" i="81"/>
  <c r="J2516" i="81"/>
  <c r="J2529" i="81"/>
  <c r="L2566" i="81"/>
  <c r="L2580" i="81"/>
  <c r="I2591" i="81"/>
  <c r="I2595" i="81"/>
  <c r="L2596" i="81"/>
  <c r="I2603" i="81"/>
  <c r="L2608" i="81"/>
  <c r="L2636" i="81"/>
  <c r="L2644" i="81"/>
  <c r="J2656" i="81"/>
  <c r="J2723" i="81"/>
  <c r="L2724" i="81"/>
  <c r="J2738" i="81"/>
  <c r="L2739" i="81"/>
  <c r="K2516" i="81"/>
  <c r="L2529" i="81"/>
  <c r="K2591" i="81"/>
  <c r="K2595" i="81"/>
  <c r="K2643" i="81"/>
  <c r="I2651" i="81"/>
  <c r="L2656" i="81"/>
  <c r="K2723" i="81"/>
  <c r="I2737" i="81"/>
  <c r="K2738" i="81"/>
  <c r="K2748" i="81"/>
  <c r="L2755" i="81"/>
  <c r="J2759" i="81"/>
  <c r="I2762" i="81"/>
  <c r="I2529" i="81"/>
  <c r="L2516" i="81"/>
  <c r="K2548" i="81"/>
  <c r="J2594" i="81"/>
  <c r="L2595" i="81"/>
  <c r="J2606" i="81"/>
  <c r="L2607" i="81"/>
  <c r="I2622" i="81"/>
  <c r="L2623" i="81"/>
  <c r="J2635" i="81"/>
  <c r="K2651" i="81"/>
  <c r="J2737" i="81"/>
  <c r="L2748" i="81"/>
  <c r="K2759" i="81"/>
  <c r="J2622" i="81"/>
  <c r="L2737" i="81"/>
  <c r="L2759" i="81"/>
  <c r="I2515" i="81"/>
  <c r="J2515" i="81"/>
  <c r="J2547" i="81"/>
  <c r="L2577" i="81"/>
  <c r="J2593" i="81"/>
  <c r="K2599" i="81"/>
  <c r="J2605" i="81"/>
  <c r="I2634" i="81"/>
  <c r="K2647" i="81"/>
  <c r="J2650" i="81"/>
  <c r="J2735" i="81"/>
  <c r="L2736" i="81"/>
  <c r="I2750" i="81"/>
  <c r="K2632" i="81"/>
  <c r="K2635" i="81"/>
  <c r="L2616" i="81"/>
  <c r="J2631" i="81"/>
  <c r="I2618" i="81"/>
  <c r="I2637" i="81"/>
  <c r="I2582" i="81"/>
  <c r="K2564" i="81"/>
  <c r="K2568" i="81"/>
  <c r="J2579" i="81"/>
  <c r="I2584" i="81"/>
  <c r="K2579" i="81"/>
  <c r="K2584" i="81"/>
  <c r="I2570" i="81"/>
  <c r="I2578" i="81"/>
  <c r="L2579" i="81"/>
  <c r="L2568" i="81"/>
  <c r="K2578" i="81"/>
  <c r="I2564" i="81"/>
  <c r="I2566" i="81"/>
  <c r="L2567" i="81"/>
  <c r="I2577" i="81"/>
  <c r="L2578" i="81"/>
  <c r="L2564" i="81"/>
  <c r="J2577" i="81"/>
  <c r="J2565" i="81"/>
  <c r="K2580" i="81"/>
  <c r="L2515" i="81"/>
  <c r="I2512" i="81"/>
  <c r="J2512" i="81"/>
  <c r="J2530" i="81"/>
  <c r="K2530" i="81"/>
  <c r="L2530" i="81"/>
  <c r="I2585" i="81"/>
  <c r="I2592" i="81"/>
  <c r="I2604" i="81"/>
  <c r="I2621" i="81"/>
  <c r="I2633" i="81"/>
  <c r="I2652" i="81"/>
  <c r="I2722" i="81"/>
  <c r="I2733" i="81"/>
  <c r="I2753" i="81"/>
  <c r="J2585" i="81"/>
  <c r="J2592" i="81"/>
  <c r="J2604" i="81"/>
  <c r="J2621" i="81"/>
  <c r="D2628" i="81"/>
  <c r="J2633" i="81"/>
  <c r="J2652" i="81"/>
  <c r="J2722" i="81"/>
  <c r="J2733" i="81"/>
  <c r="J2753" i="81"/>
  <c r="I2519" i="81"/>
  <c r="I2518" i="81"/>
  <c r="J2519" i="81"/>
  <c r="I2526" i="81"/>
  <c r="K2527" i="81"/>
  <c r="L2551" i="81"/>
  <c r="I2571" i="81"/>
  <c r="I2583" i="81"/>
  <c r="J2584" i="81"/>
  <c r="K2585" i="81"/>
  <c r="I2590" i="81"/>
  <c r="J2591" i="81"/>
  <c r="K2592" i="81"/>
  <c r="I2602" i="81"/>
  <c r="J2603" i="81"/>
  <c r="K2604" i="81"/>
  <c r="I2619" i="81"/>
  <c r="J2620" i="81"/>
  <c r="K2621" i="81"/>
  <c r="E2628" i="81"/>
  <c r="I2631" i="81"/>
  <c r="J2632" i="81"/>
  <c r="K2633" i="81"/>
  <c r="I2650" i="81"/>
  <c r="J2651" i="81"/>
  <c r="K2652" i="81"/>
  <c r="O2716" i="81"/>
  <c r="K2722" i="81"/>
  <c r="K2733" i="81"/>
  <c r="I2751" i="81"/>
  <c r="J2752" i="81"/>
  <c r="K2753" i="81"/>
  <c r="I2763" i="81"/>
  <c r="J2764" i="81"/>
  <c r="K2551" i="81"/>
  <c r="J2619" i="81"/>
  <c r="F2628" i="81"/>
  <c r="J2751" i="81"/>
  <c r="J2763" i="81"/>
  <c r="K2764" i="81"/>
  <c r="J2527" i="81"/>
  <c r="J2526" i="81"/>
  <c r="J2571" i="81"/>
  <c r="J2583" i="81"/>
  <c r="J2602" i="81"/>
  <c r="K2518" i="81"/>
  <c r="L2519" i="81"/>
  <c r="K2526" i="81"/>
  <c r="I2549" i="81"/>
  <c r="K2550" i="81"/>
  <c r="I2556" i="81"/>
  <c r="I2569" i="81"/>
  <c r="J2570" i="81"/>
  <c r="K2571" i="81"/>
  <c r="I2581" i="81"/>
  <c r="J2582" i="81"/>
  <c r="K2583" i="81"/>
  <c r="K2590" i="81"/>
  <c r="I2600" i="81"/>
  <c r="J2601" i="81"/>
  <c r="K2602" i="81"/>
  <c r="I2617" i="81"/>
  <c r="J2618" i="81"/>
  <c r="K2619" i="81"/>
  <c r="H2628" i="81"/>
  <c r="I2629" i="81"/>
  <c r="J2630" i="81"/>
  <c r="K2631" i="81"/>
  <c r="I2648" i="81"/>
  <c r="J2649" i="81"/>
  <c r="K2650" i="81"/>
  <c r="I2660" i="81"/>
  <c r="E2716" i="81"/>
  <c r="I2741" i="81"/>
  <c r="I2749" i="81"/>
  <c r="J2750" i="81"/>
  <c r="K2751" i="81"/>
  <c r="I2761" i="81"/>
  <c r="J2762" i="81"/>
  <c r="K2763" i="81"/>
  <c r="J2590" i="81"/>
  <c r="D2510" i="81"/>
  <c r="K2517" i="81"/>
  <c r="L2518" i="81"/>
  <c r="K2531" i="81"/>
  <c r="J2549" i="81"/>
  <c r="L2550" i="81"/>
  <c r="J2556" i="81"/>
  <c r="I2568" i="81"/>
  <c r="J2569" i="81"/>
  <c r="K2570" i="81"/>
  <c r="I2580" i="81"/>
  <c r="J2581" i="81"/>
  <c r="K2582" i="81"/>
  <c r="I2599" i="81"/>
  <c r="J2600" i="81"/>
  <c r="K2601" i="81"/>
  <c r="I2616" i="81"/>
  <c r="J2617" i="81"/>
  <c r="K2618" i="81"/>
  <c r="J2629" i="81"/>
  <c r="K2630" i="81"/>
  <c r="I2647" i="81"/>
  <c r="J2648" i="81"/>
  <c r="K2649" i="81"/>
  <c r="I2659" i="81"/>
  <c r="J2660" i="81"/>
  <c r="I2740" i="81"/>
  <c r="J2741" i="81"/>
  <c r="I2748" i="81"/>
  <c r="J2749" i="81"/>
  <c r="K2750" i="81"/>
  <c r="I2760" i="81"/>
  <c r="J2761" i="81"/>
  <c r="K2762" i="81"/>
  <c r="L2517" i="81"/>
  <c r="L2531" i="81"/>
  <c r="K2549" i="81"/>
  <c r="K2556" i="81"/>
  <c r="K2569" i="81"/>
  <c r="K2581" i="81"/>
  <c r="K2600" i="81"/>
  <c r="K2617" i="81"/>
  <c r="K2629" i="81"/>
  <c r="K2648" i="81"/>
  <c r="K2660" i="81"/>
  <c r="K2741" i="81"/>
  <c r="K2749" i="81"/>
  <c r="J2760" i="81"/>
  <c r="K2761" i="81"/>
  <c r="L2527" i="81"/>
  <c r="K2760" i="81"/>
  <c r="I2757" i="81"/>
  <c r="M2628" i="81"/>
  <c r="N2628" i="81" s="1"/>
  <c r="I2655" i="81"/>
  <c r="I2756" i="81"/>
  <c r="J2757" i="81"/>
  <c r="K2512" i="81"/>
  <c r="I2543" i="81"/>
  <c r="K2547" i="81"/>
  <c r="I2545" i="81"/>
  <c r="I2513" i="81"/>
  <c r="J2514" i="81"/>
  <c r="I2524" i="81"/>
  <c r="J2525" i="81"/>
  <c r="I2544" i="81"/>
  <c r="J2545" i="81"/>
  <c r="I2555" i="81"/>
  <c r="I2532" i="81"/>
  <c r="J2533" i="81"/>
  <c r="I2552" i="81"/>
  <c r="J2553" i="81"/>
  <c r="K2554" i="81"/>
  <c r="E2508" i="81"/>
  <c r="L2524" i="81"/>
  <c r="I2531" i="81"/>
  <c r="J2532" i="81"/>
  <c r="K2533" i="81"/>
  <c r="I2551" i="81"/>
  <c r="J2552" i="81"/>
  <c r="K2553" i="81"/>
  <c r="L2554" i="81"/>
  <c r="I2525" i="81"/>
  <c r="K2514" i="81"/>
  <c r="J2544" i="81"/>
  <c r="K2544" i="81"/>
  <c r="I2554" i="81"/>
  <c r="L2513" i="81"/>
  <c r="K2532" i="81"/>
  <c r="L2533" i="81"/>
  <c r="K2552" i="81"/>
  <c r="L2553" i="81"/>
  <c r="I2514" i="81"/>
  <c r="K2545" i="81"/>
  <c r="M2510" i="81"/>
  <c r="K2525" i="81"/>
  <c r="K2513" i="81"/>
  <c r="I2517" i="81"/>
  <c r="I2528" i="81"/>
  <c r="I2548" i="81"/>
  <c r="O2508" i="81"/>
  <c r="J2524" i="81"/>
  <c r="N2719" i="81" l="1"/>
  <c r="K2732" i="81"/>
  <c r="I2680" i="81"/>
  <c r="L2680" i="81"/>
  <c r="I2732" i="81"/>
  <c r="J2680" i="81"/>
  <c r="K2680" i="81" s="1"/>
  <c r="L2732" i="81"/>
  <c r="L2695" i="81"/>
  <c r="J2695" i="81"/>
  <c r="K2695" i="81" s="1"/>
  <c r="I2695" i="81"/>
  <c r="L2694" i="81"/>
  <c r="J2694" i="81"/>
  <c r="K2694" i="81" s="1"/>
  <c r="I2694" i="81"/>
  <c r="L2693" i="81"/>
  <c r="J2693" i="81"/>
  <c r="K2693" i="81" s="1"/>
  <c r="I2693" i="81"/>
  <c r="P2716" i="81"/>
  <c r="P2508" i="81"/>
  <c r="N2510" i="81"/>
  <c r="L2628" i="81"/>
  <c r="J2628" i="81"/>
  <c r="K2628" i="81" s="1"/>
  <c r="I2628" i="81"/>
  <c r="G2508" i="81"/>
  <c r="U2508" i="81" s="1"/>
  <c r="C2891" i="81"/>
  <c r="A2891" i="81"/>
  <c r="A2890" i="81"/>
  <c r="A2889" i="81"/>
  <c r="A2888" i="81"/>
  <c r="B2883" i="81"/>
  <c r="B2882" i="81"/>
  <c r="B2881" i="81"/>
  <c r="B2880" i="81"/>
  <c r="B2879" i="81"/>
  <c r="B2878" i="81"/>
  <c r="B2877" i="81"/>
  <c r="B2876" i="81"/>
  <c r="B2875" i="81"/>
  <c r="C2874" i="81"/>
  <c r="A2874" i="81"/>
  <c r="B2874" i="81" s="1"/>
  <c r="C1175" i="81"/>
  <c r="A1175" i="81"/>
  <c r="A1174" i="81"/>
  <c r="A1173" i="81"/>
  <c r="A1172" i="81"/>
  <c r="B1167" i="81"/>
  <c r="B1166" i="81"/>
  <c r="B1165" i="81"/>
  <c r="B1164" i="81"/>
  <c r="B1163" i="81"/>
  <c r="B1162" i="81"/>
  <c r="B1161" i="81"/>
  <c r="B1160" i="81"/>
  <c r="B1159" i="81"/>
  <c r="C1158" i="81"/>
  <c r="A1158" i="81"/>
  <c r="B1158" i="81" s="1"/>
  <c r="A3512" i="81" l="1"/>
  <c r="G2612" i="81"/>
  <c r="U2612" i="81" s="1"/>
  <c r="G2560" i="81"/>
  <c r="U2560" i="81" s="1"/>
  <c r="T2664" i="81"/>
  <c r="V2664" i="81" s="1"/>
  <c r="C378" i="81"/>
  <c r="C395" i="81"/>
  <c r="A395" i="81"/>
  <c r="A394" i="81"/>
  <c r="A69" i="81"/>
  <c r="B69" i="81" s="1"/>
  <c r="A68" i="81"/>
  <c r="B68" i="81" s="1"/>
  <c r="A67" i="81"/>
  <c r="B67" i="81" s="1"/>
  <c r="A66" i="81"/>
  <c r="B66" i="81" s="1"/>
  <c r="C276" i="81"/>
  <c r="C275" i="81"/>
  <c r="C274" i="81"/>
  <c r="B10" i="82"/>
  <c r="B1181" i="81"/>
  <c r="F26" i="127" l="1"/>
  <c r="F23" i="127"/>
  <c r="F19" i="127"/>
  <c r="F29" i="127" s="1"/>
  <c r="D45" i="91" l="1"/>
  <c r="F9" i="82" s="1"/>
  <c r="C8" i="81" s="1"/>
  <c r="A134" i="81"/>
  <c r="A133" i="81"/>
  <c r="A121" i="81"/>
  <c r="A120" i="81"/>
  <c r="A119" i="81"/>
  <c r="A118" i="81"/>
  <c r="A85" i="81"/>
  <c r="C33" i="81"/>
  <c r="A33" i="81"/>
  <c r="A32" i="81"/>
  <c r="A31" i="81"/>
  <c r="A30" i="81"/>
  <c r="A29" i="81"/>
  <c r="A28" i="81"/>
  <c r="A17" i="81"/>
  <c r="B70" i="81"/>
  <c r="J12" i="66"/>
  <c r="M18" i="66"/>
  <c r="M12" i="66"/>
  <c r="A3473" i="81"/>
  <c r="A2420" i="81"/>
  <c r="A2368" i="81"/>
  <c r="A1991" i="81"/>
  <c r="A1990" i="81"/>
  <c r="A2004" i="81"/>
  <c r="A2017" i="81"/>
  <c r="A2074" i="81"/>
  <c r="A2073" i="81"/>
  <c r="A2072" i="81"/>
  <c r="A2071" i="81"/>
  <c r="A2070" i="81"/>
  <c r="A2069" i="81"/>
  <c r="A2043" i="81"/>
  <c r="A2042" i="81"/>
  <c r="A2108" i="81"/>
  <c r="A2095" i="81"/>
  <c r="A2094" i="81"/>
  <c r="A1965" i="81"/>
  <c r="A1952" i="81"/>
  <c r="A1938" i="81"/>
  <c r="C1900" i="81"/>
  <c r="A1900" i="81"/>
  <c r="A1849" i="81"/>
  <c r="A1848" i="81"/>
  <c r="A1834" i="81"/>
  <c r="A1796" i="81"/>
  <c r="A1782" i="81"/>
  <c r="A1744" i="81"/>
  <c r="A1730" i="81"/>
  <c r="A1133" i="81"/>
  <c r="A1107" i="81"/>
  <c r="C1068" i="81"/>
  <c r="A1068" i="81"/>
  <c r="C1055" i="81"/>
  <c r="A1083" i="81"/>
  <c r="C1083" i="81"/>
  <c r="A1082" i="81"/>
  <c r="C1082" i="81"/>
  <c r="A1081" i="81"/>
  <c r="A1003" i="81"/>
  <c r="A1002" i="81"/>
  <c r="F2858" i="81"/>
  <c r="E2858" i="81"/>
  <c r="D2858" i="81"/>
  <c r="B2858" i="81"/>
  <c r="F2857" i="81"/>
  <c r="E2857" i="81"/>
  <c r="D2857" i="81"/>
  <c r="B2857" i="81"/>
  <c r="F2856" i="81"/>
  <c r="E2856" i="81"/>
  <c r="D2856" i="81"/>
  <c r="B2856" i="81"/>
  <c r="F2855" i="81"/>
  <c r="E2855" i="81"/>
  <c r="D2855" i="81"/>
  <c r="B2855" i="81"/>
  <c r="F2854" i="81"/>
  <c r="E2854" i="81"/>
  <c r="D2854" i="81"/>
  <c r="B2854" i="81"/>
  <c r="F2853" i="81"/>
  <c r="E2853" i="81"/>
  <c r="D2853" i="81"/>
  <c r="B2853" i="81"/>
  <c r="F2852" i="81"/>
  <c r="E2852" i="81"/>
  <c r="D2852" i="81"/>
  <c r="B2852" i="81"/>
  <c r="A2851" i="81"/>
  <c r="A2850" i="81"/>
  <c r="A2849" i="81"/>
  <c r="F2845" i="81"/>
  <c r="E2845" i="81"/>
  <c r="D2845" i="81"/>
  <c r="B2845" i="81"/>
  <c r="F2844" i="81"/>
  <c r="E2844" i="81"/>
  <c r="D2844" i="81"/>
  <c r="B2844" i="81"/>
  <c r="F2843" i="81"/>
  <c r="E2843" i="81"/>
  <c r="D2843" i="81"/>
  <c r="B2843" i="81"/>
  <c r="F2842" i="81"/>
  <c r="E2842" i="81"/>
  <c r="D2842" i="81"/>
  <c r="B2842" i="81"/>
  <c r="F2841" i="81"/>
  <c r="E2841" i="81"/>
  <c r="D2841" i="81"/>
  <c r="B2841" i="81"/>
  <c r="F2840" i="81"/>
  <c r="E2840" i="81"/>
  <c r="D2840" i="81"/>
  <c r="B2840" i="81"/>
  <c r="F2839" i="81"/>
  <c r="E2839" i="81"/>
  <c r="D2839" i="81"/>
  <c r="B2839" i="81"/>
  <c r="F2838" i="81"/>
  <c r="E2838" i="81"/>
  <c r="D2838" i="81"/>
  <c r="B2838" i="81"/>
  <c r="F2837" i="81"/>
  <c r="E2837" i="81"/>
  <c r="D2837" i="81"/>
  <c r="B2837" i="81"/>
  <c r="F2836" i="81"/>
  <c r="E2836" i="81"/>
  <c r="D2836" i="81"/>
  <c r="B2836" i="81"/>
  <c r="F2831" i="81"/>
  <c r="E2831" i="81"/>
  <c r="D2831" i="81"/>
  <c r="B2831" i="81"/>
  <c r="F2830" i="81"/>
  <c r="E2830" i="81"/>
  <c r="D2830" i="81"/>
  <c r="B2830" i="81"/>
  <c r="F2829" i="81"/>
  <c r="E2829" i="81"/>
  <c r="D2829" i="81"/>
  <c r="B2829" i="81"/>
  <c r="F2828" i="81"/>
  <c r="E2828" i="81"/>
  <c r="D2828" i="81"/>
  <c r="B2828" i="81"/>
  <c r="F2827" i="81"/>
  <c r="E2827" i="81"/>
  <c r="D2827" i="81"/>
  <c r="B2827" i="81"/>
  <c r="F2826" i="81"/>
  <c r="E2826" i="81"/>
  <c r="D2826" i="81"/>
  <c r="B2826" i="81"/>
  <c r="F2825" i="81"/>
  <c r="E2825" i="81"/>
  <c r="D2825" i="81"/>
  <c r="B2825" i="81"/>
  <c r="F2824" i="81"/>
  <c r="E2824" i="81"/>
  <c r="D2824" i="81"/>
  <c r="B2824" i="81"/>
  <c r="A2823" i="81"/>
  <c r="A2822" i="81"/>
  <c r="F2338" i="81"/>
  <c r="E2338" i="81"/>
  <c r="D2338" i="81"/>
  <c r="B2338" i="81"/>
  <c r="F2337" i="81"/>
  <c r="E2337" i="81"/>
  <c r="D2337" i="81"/>
  <c r="B2337" i="81"/>
  <c r="F2336" i="81"/>
  <c r="E2336" i="81"/>
  <c r="D2336" i="81"/>
  <c r="B2336" i="81"/>
  <c r="F2335" i="81"/>
  <c r="E2335" i="81"/>
  <c r="D2335" i="81"/>
  <c r="B2335" i="81"/>
  <c r="F2334" i="81"/>
  <c r="E2334" i="81"/>
  <c r="D2334" i="81"/>
  <c r="B2334" i="81"/>
  <c r="F2333" i="81"/>
  <c r="E2333" i="81"/>
  <c r="D2333" i="81"/>
  <c r="B2333" i="81"/>
  <c r="F2332" i="81"/>
  <c r="E2332" i="81"/>
  <c r="D2332" i="81"/>
  <c r="B2332" i="81"/>
  <c r="A2331" i="81"/>
  <c r="A2330" i="81"/>
  <c r="A2329" i="81"/>
  <c r="F2325" i="81"/>
  <c r="E2325" i="81"/>
  <c r="D2325" i="81"/>
  <c r="B2325" i="81"/>
  <c r="F2324" i="81"/>
  <c r="E2324" i="81"/>
  <c r="D2324" i="81"/>
  <c r="B2324" i="81"/>
  <c r="F2323" i="81"/>
  <c r="E2323" i="81"/>
  <c r="D2323" i="81"/>
  <c r="B2323" i="81"/>
  <c r="F2322" i="81"/>
  <c r="E2322" i="81"/>
  <c r="D2322" i="81"/>
  <c r="B2322" i="81"/>
  <c r="F2321" i="81"/>
  <c r="E2321" i="81"/>
  <c r="D2321" i="81"/>
  <c r="B2321" i="81"/>
  <c r="F2320" i="81"/>
  <c r="E2320" i="81"/>
  <c r="D2320" i="81"/>
  <c r="B2320" i="81"/>
  <c r="F2319" i="81"/>
  <c r="E2319" i="81"/>
  <c r="D2319" i="81"/>
  <c r="B2319" i="81"/>
  <c r="F2318" i="81"/>
  <c r="E2318" i="81"/>
  <c r="D2318" i="81"/>
  <c r="B2318" i="81"/>
  <c r="F2317" i="81"/>
  <c r="E2317" i="81"/>
  <c r="D2317" i="81"/>
  <c r="B2317" i="81"/>
  <c r="F2316" i="81"/>
  <c r="E2316" i="81"/>
  <c r="D2316" i="81"/>
  <c r="B2316" i="81"/>
  <c r="F2311" i="81"/>
  <c r="E2311" i="81"/>
  <c r="D2311" i="81"/>
  <c r="B2311" i="81"/>
  <c r="F2310" i="81"/>
  <c r="E2310" i="81"/>
  <c r="D2310" i="81"/>
  <c r="B2310" i="81"/>
  <c r="F2309" i="81"/>
  <c r="E2309" i="81"/>
  <c r="D2309" i="81"/>
  <c r="B2309" i="81"/>
  <c r="F2308" i="81"/>
  <c r="E2308" i="81"/>
  <c r="D2308" i="81"/>
  <c r="B2308" i="81"/>
  <c r="F2307" i="81"/>
  <c r="E2307" i="81"/>
  <c r="D2307" i="81"/>
  <c r="B2307" i="81"/>
  <c r="F2306" i="81"/>
  <c r="E2306" i="81"/>
  <c r="D2306" i="81"/>
  <c r="B2306" i="81"/>
  <c r="F2305" i="81"/>
  <c r="E2305" i="81"/>
  <c r="D2305" i="81"/>
  <c r="B2305" i="81"/>
  <c r="F2304" i="81"/>
  <c r="E2304" i="81"/>
  <c r="D2304" i="81"/>
  <c r="B2304" i="81"/>
  <c r="A2303" i="81"/>
  <c r="A2302" i="81"/>
  <c r="A979" i="81"/>
  <c r="A978" i="81"/>
  <c r="A977" i="81"/>
  <c r="A950" i="81"/>
  <c r="F3378" i="81"/>
  <c r="E3378" i="81"/>
  <c r="D3378" i="81"/>
  <c r="B3378" i="81"/>
  <c r="F3377" i="81"/>
  <c r="E3377" i="81"/>
  <c r="D3377" i="81"/>
  <c r="B3377" i="81"/>
  <c r="F3376" i="81"/>
  <c r="E3376" i="81"/>
  <c r="D3376" i="81"/>
  <c r="B3376" i="81"/>
  <c r="F3375" i="81"/>
  <c r="E3375" i="81"/>
  <c r="D3375" i="81"/>
  <c r="B3375" i="81"/>
  <c r="F3374" i="81"/>
  <c r="E3374" i="81"/>
  <c r="D3374" i="81"/>
  <c r="B3374" i="81"/>
  <c r="F3373" i="81"/>
  <c r="E3373" i="81"/>
  <c r="D3373" i="81"/>
  <c r="B3373" i="81"/>
  <c r="A3372" i="81"/>
  <c r="A3371" i="81"/>
  <c r="A3370" i="81"/>
  <c r="A3369" i="81"/>
  <c r="F3365" i="81"/>
  <c r="E3365" i="81"/>
  <c r="D3365" i="81"/>
  <c r="B3365" i="81"/>
  <c r="F3364" i="81"/>
  <c r="E3364" i="81"/>
  <c r="D3364" i="81"/>
  <c r="B3364" i="81"/>
  <c r="F3363" i="81"/>
  <c r="E3363" i="81"/>
  <c r="D3363" i="81"/>
  <c r="B3363" i="81"/>
  <c r="F3362" i="81"/>
  <c r="E3362" i="81"/>
  <c r="D3362" i="81"/>
  <c r="B3362" i="81"/>
  <c r="F3361" i="81"/>
  <c r="E3361" i="81"/>
  <c r="D3361" i="81"/>
  <c r="B3361" i="81"/>
  <c r="F3360" i="81"/>
  <c r="E3360" i="81"/>
  <c r="D3360" i="81"/>
  <c r="B3360" i="81"/>
  <c r="F3359" i="81"/>
  <c r="E3359" i="81"/>
  <c r="D3359" i="81"/>
  <c r="B3359" i="81"/>
  <c r="F3358" i="81"/>
  <c r="E3358" i="81"/>
  <c r="D3358" i="81"/>
  <c r="B3358" i="81"/>
  <c r="F3357" i="81"/>
  <c r="E3357" i="81"/>
  <c r="D3357" i="81"/>
  <c r="B3357" i="81"/>
  <c r="F3356" i="81"/>
  <c r="E3356" i="81"/>
  <c r="D3356" i="81"/>
  <c r="B3356" i="81"/>
  <c r="F3351" i="81"/>
  <c r="E3351" i="81"/>
  <c r="D3351" i="81"/>
  <c r="B3351" i="81"/>
  <c r="F3350" i="81"/>
  <c r="E3350" i="81"/>
  <c r="D3350" i="81"/>
  <c r="B3350" i="81"/>
  <c r="F3349" i="81"/>
  <c r="E3349" i="81"/>
  <c r="D3349" i="81"/>
  <c r="B3349" i="81"/>
  <c r="F3348" i="81"/>
  <c r="E3348" i="81"/>
  <c r="D3348" i="81"/>
  <c r="B3348" i="81"/>
  <c r="F3347" i="81"/>
  <c r="E3347" i="81"/>
  <c r="D3347" i="81"/>
  <c r="B3347" i="81"/>
  <c r="F3346" i="81"/>
  <c r="E3346" i="81"/>
  <c r="D3346" i="81"/>
  <c r="B3346" i="81"/>
  <c r="F3345" i="81"/>
  <c r="E3345" i="81"/>
  <c r="D3345" i="81"/>
  <c r="B3345" i="81"/>
  <c r="F3344" i="81"/>
  <c r="E3344" i="81"/>
  <c r="D3344" i="81"/>
  <c r="B3344" i="81"/>
  <c r="A3343" i="81"/>
  <c r="B3343" i="81" s="1"/>
  <c r="A3342" i="81"/>
  <c r="F3275" i="81"/>
  <c r="E3275" i="81"/>
  <c r="D3275" i="81"/>
  <c r="B3275" i="81"/>
  <c r="F3274" i="81"/>
  <c r="E3274" i="81"/>
  <c r="D3274" i="81"/>
  <c r="B3274" i="81"/>
  <c r="F3273" i="81"/>
  <c r="E3273" i="81"/>
  <c r="D3273" i="81"/>
  <c r="F3272" i="81"/>
  <c r="E3272" i="81"/>
  <c r="D3272" i="81"/>
  <c r="F3271" i="81"/>
  <c r="E3271" i="81"/>
  <c r="D3271" i="81"/>
  <c r="F3270" i="81"/>
  <c r="E3270" i="81"/>
  <c r="D3270" i="81"/>
  <c r="F3269" i="81"/>
  <c r="E3269" i="81"/>
  <c r="D3269" i="81"/>
  <c r="F3268" i="81"/>
  <c r="E3268" i="81"/>
  <c r="D3268" i="81"/>
  <c r="F3261" i="81"/>
  <c r="E3261" i="81"/>
  <c r="D3261" i="81"/>
  <c r="F3260" i="81"/>
  <c r="E3260" i="81"/>
  <c r="D3260" i="81"/>
  <c r="F3259" i="81"/>
  <c r="E3259" i="81"/>
  <c r="D3259" i="81"/>
  <c r="F3258" i="81"/>
  <c r="E3258" i="81"/>
  <c r="D3258" i="81"/>
  <c r="F3257" i="81"/>
  <c r="E3257" i="81"/>
  <c r="D3257" i="81"/>
  <c r="F3256" i="81"/>
  <c r="E3256" i="81"/>
  <c r="D3256" i="81"/>
  <c r="F3255" i="81"/>
  <c r="E3255" i="81"/>
  <c r="D3255" i="81"/>
  <c r="F3254" i="81"/>
  <c r="E3254" i="81"/>
  <c r="D3254" i="81"/>
  <c r="F3253" i="81"/>
  <c r="E3253" i="81"/>
  <c r="D3253" i="81"/>
  <c r="F3247" i="81"/>
  <c r="E3247" i="81"/>
  <c r="D3247" i="81"/>
  <c r="F3246" i="81"/>
  <c r="E3246" i="81"/>
  <c r="D3246" i="81"/>
  <c r="F3245" i="81"/>
  <c r="E3245" i="81"/>
  <c r="D3245" i="81"/>
  <c r="F3244" i="81"/>
  <c r="E3244" i="81"/>
  <c r="D3244" i="81"/>
  <c r="F3243" i="81"/>
  <c r="E3243" i="81"/>
  <c r="D3243" i="81"/>
  <c r="F3242" i="81"/>
  <c r="E3242" i="81"/>
  <c r="D3242" i="81"/>
  <c r="D3241" i="81"/>
  <c r="D3240" i="81"/>
  <c r="D3239" i="81"/>
  <c r="D3238" i="81"/>
  <c r="F2495" i="81"/>
  <c r="E2495" i="81"/>
  <c r="D2495" i="81"/>
  <c r="B2495" i="81"/>
  <c r="F2494" i="81"/>
  <c r="E2494" i="81"/>
  <c r="D2494" i="81"/>
  <c r="B2494" i="81"/>
  <c r="F2493" i="81"/>
  <c r="E2493" i="81"/>
  <c r="D2493" i="81"/>
  <c r="F2492" i="81"/>
  <c r="E2492" i="81"/>
  <c r="D2492" i="81"/>
  <c r="F2491" i="81"/>
  <c r="E2491" i="81"/>
  <c r="D2491" i="81"/>
  <c r="F2490" i="81"/>
  <c r="E2490" i="81"/>
  <c r="D2490" i="81"/>
  <c r="F2489" i="81"/>
  <c r="E2489" i="81"/>
  <c r="D2489" i="81"/>
  <c r="F2488" i="81"/>
  <c r="E2488" i="81"/>
  <c r="D2488" i="81"/>
  <c r="F2481" i="81"/>
  <c r="E2481" i="81"/>
  <c r="D2481" i="81"/>
  <c r="F2480" i="81"/>
  <c r="E2480" i="81"/>
  <c r="D2480" i="81"/>
  <c r="F2479" i="81"/>
  <c r="E2479" i="81"/>
  <c r="D2479" i="81"/>
  <c r="F2478" i="81"/>
  <c r="E2478" i="81"/>
  <c r="D2478" i="81"/>
  <c r="F2477" i="81"/>
  <c r="E2477" i="81"/>
  <c r="D2477" i="81"/>
  <c r="F2476" i="81"/>
  <c r="E2476" i="81"/>
  <c r="D2476" i="81"/>
  <c r="F2475" i="81"/>
  <c r="E2475" i="81"/>
  <c r="D2475" i="81"/>
  <c r="F2474" i="81"/>
  <c r="E2474" i="81"/>
  <c r="D2474" i="81"/>
  <c r="F2473" i="81"/>
  <c r="E2473" i="81"/>
  <c r="D2473" i="81"/>
  <c r="F2467" i="81"/>
  <c r="E2467" i="81"/>
  <c r="D2467" i="81"/>
  <c r="F2466" i="81"/>
  <c r="E2466" i="81"/>
  <c r="D2466" i="81"/>
  <c r="F2465" i="81"/>
  <c r="E2465" i="81"/>
  <c r="D2465" i="81"/>
  <c r="F2464" i="81"/>
  <c r="E2464" i="81"/>
  <c r="D2464" i="81"/>
  <c r="F2463" i="81"/>
  <c r="E2463" i="81"/>
  <c r="D2463" i="81"/>
  <c r="F2462" i="81"/>
  <c r="E2462" i="81"/>
  <c r="D2462" i="81"/>
  <c r="D2461" i="81"/>
  <c r="D2460" i="81"/>
  <c r="D2459" i="81"/>
  <c r="D2458" i="81"/>
  <c r="F1663" i="81"/>
  <c r="E1663" i="81"/>
  <c r="D1663" i="81"/>
  <c r="B1663" i="81"/>
  <c r="F1662" i="81"/>
  <c r="E1662" i="81"/>
  <c r="D1662" i="81"/>
  <c r="B1662" i="81"/>
  <c r="F1661" i="81"/>
  <c r="E1661" i="81"/>
  <c r="D1661" i="81"/>
  <c r="F1660" i="81"/>
  <c r="E1660" i="81"/>
  <c r="D1660" i="81"/>
  <c r="F1659" i="81"/>
  <c r="E1659" i="81"/>
  <c r="D1659" i="81"/>
  <c r="F1658" i="81"/>
  <c r="E1658" i="81"/>
  <c r="D1658" i="81"/>
  <c r="F1657" i="81"/>
  <c r="E1657" i="81"/>
  <c r="D1657" i="81"/>
  <c r="F1656" i="81"/>
  <c r="E1656" i="81"/>
  <c r="D1656" i="81"/>
  <c r="F1649" i="81"/>
  <c r="E1649" i="81"/>
  <c r="D1649" i="81"/>
  <c r="F1648" i="81"/>
  <c r="E1648" i="81"/>
  <c r="D1648" i="81"/>
  <c r="F1647" i="81"/>
  <c r="E1647" i="81"/>
  <c r="D1647" i="81"/>
  <c r="F1646" i="81"/>
  <c r="E1646" i="81"/>
  <c r="D1646" i="81"/>
  <c r="F1645" i="81"/>
  <c r="E1645" i="81"/>
  <c r="D1645" i="81"/>
  <c r="F1644" i="81"/>
  <c r="E1644" i="81"/>
  <c r="D1644" i="81"/>
  <c r="F1643" i="81"/>
  <c r="E1643" i="81"/>
  <c r="D1643" i="81"/>
  <c r="F1642" i="81"/>
  <c r="E1642" i="81"/>
  <c r="D1642" i="81"/>
  <c r="F1641" i="81"/>
  <c r="E1641" i="81"/>
  <c r="D1641" i="81"/>
  <c r="F1635" i="81"/>
  <c r="E1635" i="81"/>
  <c r="D1635" i="81"/>
  <c r="F1634" i="81"/>
  <c r="E1634" i="81"/>
  <c r="D1634" i="81"/>
  <c r="F1633" i="81"/>
  <c r="E1633" i="81"/>
  <c r="D1633" i="81"/>
  <c r="F1632" i="81"/>
  <c r="E1632" i="81"/>
  <c r="D1632" i="81"/>
  <c r="F1631" i="81"/>
  <c r="E1631" i="81"/>
  <c r="D1631" i="81"/>
  <c r="F1630" i="81"/>
  <c r="E1630" i="81"/>
  <c r="D1630" i="81"/>
  <c r="D1629" i="81"/>
  <c r="D1628" i="81"/>
  <c r="D1627" i="81"/>
  <c r="D1626" i="81"/>
  <c r="F3222" i="81"/>
  <c r="E3222" i="81"/>
  <c r="D3222" i="81"/>
  <c r="B3222" i="81"/>
  <c r="F3221" i="81"/>
  <c r="E3221" i="81"/>
  <c r="D3221" i="81"/>
  <c r="B3221" i="81"/>
  <c r="F3220" i="81"/>
  <c r="E3220" i="81"/>
  <c r="D3220" i="81"/>
  <c r="B3220" i="81"/>
  <c r="F3219" i="81"/>
  <c r="E3219" i="81"/>
  <c r="D3219" i="81"/>
  <c r="B3219" i="81"/>
  <c r="F3218" i="81"/>
  <c r="E3218" i="81"/>
  <c r="D3218" i="81"/>
  <c r="B3218" i="81"/>
  <c r="F3217" i="81"/>
  <c r="E3217" i="81"/>
  <c r="D3217" i="81"/>
  <c r="B3217" i="81"/>
  <c r="A3216" i="81"/>
  <c r="A3215" i="81"/>
  <c r="A3214" i="81"/>
  <c r="A3213" i="81"/>
  <c r="F3209" i="81"/>
  <c r="E3209" i="81"/>
  <c r="D3209" i="81"/>
  <c r="B3209" i="81"/>
  <c r="F3208" i="81"/>
  <c r="E3208" i="81"/>
  <c r="D3208" i="81"/>
  <c r="B3208" i="81"/>
  <c r="F3207" i="81"/>
  <c r="E3207" i="81"/>
  <c r="D3207" i="81"/>
  <c r="B3207" i="81"/>
  <c r="F3206" i="81"/>
  <c r="E3206" i="81"/>
  <c r="D3206" i="81"/>
  <c r="B3206" i="81"/>
  <c r="F3205" i="81"/>
  <c r="E3205" i="81"/>
  <c r="D3205" i="81"/>
  <c r="B3205" i="81"/>
  <c r="F3204" i="81"/>
  <c r="E3204" i="81"/>
  <c r="D3204" i="81"/>
  <c r="B3204" i="81"/>
  <c r="F3203" i="81"/>
  <c r="E3203" i="81"/>
  <c r="D3203" i="81"/>
  <c r="B3203" i="81"/>
  <c r="F3202" i="81"/>
  <c r="E3202" i="81"/>
  <c r="D3202" i="81"/>
  <c r="B3202" i="81"/>
  <c r="F3201" i="81"/>
  <c r="E3201" i="81"/>
  <c r="D3201" i="81"/>
  <c r="B3201" i="81"/>
  <c r="F3200" i="81"/>
  <c r="E3200" i="81"/>
  <c r="D3200" i="81"/>
  <c r="B3200" i="81"/>
  <c r="F3195" i="81"/>
  <c r="E3195" i="81"/>
  <c r="D3195" i="81"/>
  <c r="B3195" i="81"/>
  <c r="F3194" i="81"/>
  <c r="E3194" i="81"/>
  <c r="D3194" i="81"/>
  <c r="B3194" i="81"/>
  <c r="F3193" i="81"/>
  <c r="E3193" i="81"/>
  <c r="D3193" i="81"/>
  <c r="B3193" i="81"/>
  <c r="F3192" i="81"/>
  <c r="E3192" i="81"/>
  <c r="D3192" i="81"/>
  <c r="B3192" i="81"/>
  <c r="F3191" i="81"/>
  <c r="E3191" i="81"/>
  <c r="D3191" i="81"/>
  <c r="B3191" i="81"/>
  <c r="F3190" i="81"/>
  <c r="E3190" i="81"/>
  <c r="D3190" i="81"/>
  <c r="B3190" i="81"/>
  <c r="F3189" i="81"/>
  <c r="E3189" i="81"/>
  <c r="D3189" i="81"/>
  <c r="B3189" i="81"/>
  <c r="F3188" i="81"/>
  <c r="E3188" i="81"/>
  <c r="D3188" i="81"/>
  <c r="B3188" i="81"/>
  <c r="A3187" i="81"/>
  <c r="B3187" i="81" s="1"/>
  <c r="A3186" i="81"/>
  <c r="F2286" i="81"/>
  <c r="E2286" i="81"/>
  <c r="D2286" i="81"/>
  <c r="B2286" i="81"/>
  <c r="F2285" i="81"/>
  <c r="E2285" i="81"/>
  <c r="D2285" i="81"/>
  <c r="B2285" i="81"/>
  <c r="F2284" i="81"/>
  <c r="E2284" i="81"/>
  <c r="D2284" i="81"/>
  <c r="B2284" i="81"/>
  <c r="F2283" i="81"/>
  <c r="E2283" i="81"/>
  <c r="D2283" i="81"/>
  <c r="B2283" i="81"/>
  <c r="F2282" i="81"/>
  <c r="E2282" i="81"/>
  <c r="D2282" i="81"/>
  <c r="B2282" i="81"/>
  <c r="F2281" i="81"/>
  <c r="E2281" i="81"/>
  <c r="D2281" i="81"/>
  <c r="B2281" i="81"/>
  <c r="A2280" i="81"/>
  <c r="A2279" i="81"/>
  <c r="A2278" i="81"/>
  <c r="A2277" i="81"/>
  <c r="F2273" i="81"/>
  <c r="E2273" i="81"/>
  <c r="D2273" i="81"/>
  <c r="B2273" i="81"/>
  <c r="F2272" i="81"/>
  <c r="E2272" i="81"/>
  <c r="D2272" i="81"/>
  <c r="B2272" i="81"/>
  <c r="F2271" i="81"/>
  <c r="E2271" i="81"/>
  <c r="D2271" i="81"/>
  <c r="B2271" i="81"/>
  <c r="F2270" i="81"/>
  <c r="E2270" i="81"/>
  <c r="D2270" i="81"/>
  <c r="B2270" i="81"/>
  <c r="F2269" i="81"/>
  <c r="E2269" i="81"/>
  <c r="D2269" i="81"/>
  <c r="B2269" i="81"/>
  <c r="F2268" i="81"/>
  <c r="E2268" i="81"/>
  <c r="D2268" i="81"/>
  <c r="B2268" i="81"/>
  <c r="F2267" i="81"/>
  <c r="E2267" i="81"/>
  <c r="D2267" i="81"/>
  <c r="B2267" i="81"/>
  <c r="F2266" i="81"/>
  <c r="E2266" i="81"/>
  <c r="D2266" i="81"/>
  <c r="B2266" i="81"/>
  <c r="F2265" i="81"/>
  <c r="E2265" i="81"/>
  <c r="D2265" i="81"/>
  <c r="B2265" i="81"/>
  <c r="F2264" i="81"/>
  <c r="E2264" i="81"/>
  <c r="D2264" i="81"/>
  <c r="B2264" i="81"/>
  <c r="F2259" i="81"/>
  <c r="E2259" i="81"/>
  <c r="D2259" i="81"/>
  <c r="B2259" i="81"/>
  <c r="F2258" i="81"/>
  <c r="E2258" i="81"/>
  <c r="D2258" i="81"/>
  <c r="B2258" i="81"/>
  <c r="F2257" i="81"/>
  <c r="E2257" i="81"/>
  <c r="D2257" i="81"/>
  <c r="B2257" i="81"/>
  <c r="F2256" i="81"/>
  <c r="E2256" i="81"/>
  <c r="D2256" i="81"/>
  <c r="B2256" i="81"/>
  <c r="F2255" i="81"/>
  <c r="E2255" i="81"/>
  <c r="D2255" i="81"/>
  <c r="B2255" i="81"/>
  <c r="F2254" i="81"/>
  <c r="E2254" i="81"/>
  <c r="D2254" i="81"/>
  <c r="B2254" i="81"/>
  <c r="F2253" i="81"/>
  <c r="E2253" i="81"/>
  <c r="D2253" i="81"/>
  <c r="B2253" i="81"/>
  <c r="F2252" i="81"/>
  <c r="E2252" i="81"/>
  <c r="D2252" i="81"/>
  <c r="B2252" i="81"/>
  <c r="A2251" i="81"/>
  <c r="A2250" i="81"/>
  <c r="F1610" i="81"/>
  <c r="E1610" i="81"/>
  <c r="D1610" i="81"/>
  <c r="B1610" i="81"/>
  <c r="F1609" i="81"/>
  <c r="E1609" i="81"/>
  <c r="D1609" i="81"/>
  <c r="B1609" i="81"/>
  <c r="F1608" i="81"/>
  <c r="E1608" i="81"/>
  <c r="D1608" i="81"/>
  <c r="B1608" i="81"/>
  <c r="F1607" i="81"/>
  <c r="E1607" i="81"/>
  <c r="D1607" i="81"/>
  <c r="B1607" i="81"/>
  <c r="F1606" i="81"/>
  <c r="E1606" i="81"/>
  <c r="D1606" i="81"/>
  <c r="B1606" i="81"/>
  <c r="F1605" i="81"/>
  <c r="E1605" i="81"/>
  <c r="D1605" i="81"/>
  <c r="B1605" i="81"/>
  <c r="A1604" i="81"/>
  <c r="A1603" i="81"/>
  <c r="A1602" i="81"/>
  <c r="A1601" i="81"/>
  <c r="F1597" i="81"/>
  <c r="E1597" i="81"/>
  <c r="D1597" i="81"/>
  <c r="B1597" i="81"/>
  <c r="F1596" i="81"/>
  <c r="E1596" i="81"/>
  <c r="D1596" i="81"/>
  <c r="B1596" i="81"/>
  <c r="F1595" i="81"/>
  <c r="E1595" i="81"/>
  <c r="D1595" i="81"/>
  <c r="B1595" i="81"/>
  <c r="F1594" i="81"/>
  <c r="E1594" i="81"/>
  <c r="D1594" i="81"/>
  <c r="B1594" i="81"/>
  <c r="F1593" i="81"/>
  <c r="E1593" i="81"/>
  <c r="D1593" i="81"/>
  <c r="B1593" i="81"/>
  <c r="F1592" i="81"/>
  <c r="E1592" i="81"/>
  <c r="D1592" i="81"/>
  <c r="B1592" i="81"/>
  <c r="F1591" i="81"/>
  <c r="E1591" i="81"/>
  <c r="D1591" i="81"/>
  <c r="B1591" i="81"/>
  <c r="F1590" i="81"/>
  <c r="E1590" i="81"/>
  <c r="D1590" i="81"/>
  <c r="B1590" i="81"/>
  <c r="F1589" i="81"/>
  <c r="E1589" i="81"/>
  <c r="D1589" i="81"/>
  <c r="B1589" i="81"/>
  <c r="F1588" i="81"/>
  <c r="E1588" i="81"/>
  <c r="D1588" i="81"/>
  <c r="B1588" i="81"/>
  <c r="F1583" i="81"/>
  <c r="E1583" i="81"/>
  <c r="D1583" i="81"/>
  <c r="B1583" i="81"/>
  <c r="F1582" i="81"/>
  <c r="E1582" i="81"/>
  <c r="D1582" i="81"/>
  <c r="B1582" i="81"/>
  <c r="F1581" i="81"/>
  <c r="E1581" i="81"/>
  <c r="D1581" i="81"/>
  <c r="B1581" i="81"/>
  <c r="F1580" i="81"/>
  <c r="E1580" i="81"/>
  <c r="D1580" i="81"/>
  <c r="B1580" i="81"/>
  <c r="F1579" i="81"/>
  <c r="E1579" i="81"/>
  <c r="D1579" i="81"/>
  <c r="B1579" i="81"/>
  <c r="F1578" i="81"/>
  <c r="E1578" i="81"/>
  <c r="D1578" i="81"/>
  <c r="B1578" i="81"/>
  <c r="F1577" i="81"/>
  <c r="E1577" i="81"/>
  <c r="D1577" i="81"/>
  <c r="B1577" i="81"/>
  <c r="F1576" i="81"/>
  <c r="E1576" i="81"/>
  <c r="D1576" i="81"/>
  <c r="B1576" i="81"/>
  <c r="A1575" i="81"/>
  <c r="B1575" i="81" s="1"/>
  <c r="A1574" i="81"/>
  <c r="B1574" i="81" s="1"/>
  <c r="A824" i="81"/>
  <c r="A823" i="81"/>
  <c r="A822" i="81"/>
  <c r="A821" i="81"/>
  <c r="A795" i="81"/>
  <c r="F3170" i="81"/>
  <c r="E3170" i="81"/>
  <c r="D3170" i="81"/>
  <c r="B3170" i="81"/>
  <c r="F3169" i="81"/>
  <c r="E3169" i="81"/>
  <c r="D3169" i="81"/>
  <c r="B3169" i="81"/>
  <c r="F3168" i="81"/>
  <c r="E3168" i="81"/>
  <c r="D3168" i="81"/>
  <c r="B3168" i="81"/>
  <c r="F3167" i="81"/>
  <c r="E3167" i="81"/>
  <c r="D3167" i="81"/>
  <c r="B3167" i="81"/>
  <c r="F3166" i="81"/>
  <c r="E3166" i="81"/>
  <c r="D3166" i="81"/>
  <c r="B3166" i="81"/>
  <c r="F3165" i="81"/>
  <c r="E3165" i="81"/>
  <c r="D3165" i="81"/>
  <c r="B3165" i="81"/>
  <c r="F3164" i="81"/>
  <c r="E3164" i="81"/>
  <c r="D3164" i="81"/>
  <c r="B3164" i="81"/>
  <c r="F3163" i="81"/>
  <c r="E3163" i="81"/>
  <c r="D3163" i="81"/>
  <c r="B3163" i="81"/>
  <c r="F3162" i="81"/>
  <c r="E3162" i="81"/>
  <c r="D3162" i="81"/>
  <c r="B3162" i="81"/>
  <c r="A3161" i="81"/>
  <c r="F3157" i="81"/>
  <c r="E3157" i="81"/>
  <c r="D3157" i="81"/>
  <c r="B3157" i="81"/>
  <c r="F3156" i="81"/>
  <c r="E3156" i="81"/>
  <c r="D3156" i="81"/>
  <c r="B3156" i="81"/>
  <c r="F3155" i="81"/>
  <c r="E3155" i="81"/>
  <c r="D3155" i="81"/>
  <c r="B3155" i="81"/>
  <c r="F3154" i="81"/>
  <c r="E3154" i="81"/>
  <c r="D3154" i="81"/>
  <c r="B3154" i="81"/>
  <c r="F3153" i="81"/>
  <c r="E3153" i="81"/>
  <c r="D3153" i="81"/>
  <c r="B3153" i="81"/>
  <c r="F3152" i="81"/>
  <c r="E3152" i="81"/>
  <c r="D3152" i="81"/>
  <c r="B3152" i="81"/>
  <c r="F3151" i="81"/>
  <c r="E3151" i="81"/>
  <c r="D3151" i="81"/>
  <c r="B3151" i="81"/>
  <c r="F3150" i="81"/>
  <c r="E3150" i="81"/>
  <c r="D3150" i="81"/>
  <c r="B3150" i="81"/>
  <c r="F3149" i="81"/>
  <c r="E3149" i="81"/>
  <c r="D3149" i="81"/>
  <c r="B3149" i="81"/>
  <c r="F3148" i="81"/>
  <c r="E3148" i="81"/>
  <c r="D3148" i="81"/>
  <c r="B3148" i="81"/>
  <c r="F3143" i="81"/>
  <c r="E3143" i="81"/>
  <c r="D3143" i="81"/>
  <c r="B3143" i="81"/>
  <c r="F3142" i="81"/>
  <c r="E3142" i="81"/>
  <c r="D3142" i="81"/>
  <c r="B3142" i="81"/>
  <c r="F3141" i="81"/>
  <c r="E3141" i="81"/>
  <c r="D3141" i="81"/>
  <c r="B3141" i="81"/>
  <c r="F3140" i="81"/>
  <c r="E3140" i="81"/>
  <c r="D3140" i="81"/>
  <c r="B3140" i="81"/>
  <c r="F3139" i="81"/>
  <c r="E3139" i="81"/>
  <c r="D3139" i="81"/>
  <c r="B3139" i="81"/>
  <c r="F3138" i="81"/>
  <c r="E3138" i="81"/>
  <c r="D3138" i="81"/>
  <c r="B3138" i="81"/>
  <c r="F3137" i="81"/>
  <c r="E3137" i="81"/>
  <c r="D3137" i="81"/>
  <c r="B3137" i="81"/>
  <c r="F3136" i="81"/>
  <c r="E3136" i="81"/>
  <c r="D3136" i="81"/>
  <c r="B3136" i="81"/>
  <c r="A3135" i="81"/>
  <c r="D3135" i="81" s="1"/>
  <c r="A3134" i="81"/>
  <c r="B3134" i="81" s="1"/>
  <c r="F2234" i="81"/>
  <c r="E2234" i="81"/>
  <c r="D2234" i="81"/>
  <c r="B2234" i="81"/>
  <c r="F2233" i="81"/>
  <c r="E2233" i="81"/>
  <c r="D2233" i="81"/>
  <c r="B2233" i="81"/>
  <c r="F2232" i="81"/>
  <c r="E2232" i="81"/>
  <c r="D2232" i="81"/>
  <c r="B2232" i="81"/>
  <c r="F2231" i="81"/>
  <c r="E2231" i="81"/>
  <c r="D2231" i="81"/>
  <c r="B2231" i="81"/>
  <c r="F2230" i="81"/>
  <c r="E2230" i="81"/>
  <c r="D2230" i="81"/>
  <c r="B2230" i="81"/>
  <c r="F2229" i="81"/>
  <c r="E2229" i="81"/>
  <c r="D2229" i="81"/>
  <c r="B2229" i="81"/>
  <c r="F2228" i="81"/>
  <c r="E2228" i="81"/>
  <c r="D2228" i="81"/>
  <c r="B2228" i="81"/>
  <c r="F2227" i="81"/>
  <c r="E2227" i="81"/>
  <c r="D2227" i="81"/>
  <c r="B2227" i="81"/>
  <c r="F2226" i="81"/>
  <c r="E2226" i="81"/>
  <c r="D2226" i="81"/>
  <c r="B2226" i="81"/>
  <c r="A2225" i="81"/>
  <c r="F2221" i="81"/>
  <c r="E2221" i="81"/>
  <c r="D2221" i="81"/>
  <c r="B2221" i="81"/>
  <c r="F2220" i="81"/>
  <c r="E2220" i="81"/>
  <c r="D2220" i="81"/>
  <c r="B2220" i="81"/>
  <c r="F2219" i="81"/>
  <c r="E2219" i="81"/>
  <c r="D2219" i="81"/>
  <c r="B2219" i="81"/>
  <c r="F2218" i="81"/>
  <c r="E2218" i="81"/>
  <c r="D2218" i="81"/>
  <c r="B2218" i="81"/>
  <c r="F2217" i="81"/>
  <c r="E2217" i="81"/>
  <c r="D2217" i="81"/>
  <c r="B2217" i="81"/>
  <c r="F2216" i="81"/>
  <c r="E2216" i="81"/>
  <c r="D2216" i="81"/>
  <c r="B2216" i="81"/>
  <c r="F2215" i="81"/>
  <c r="E2215" i="81"/>
  <c r="D2215" i="81"/>
  <c r="B2215" i="81"/>
  <c r="F2214" i="81"/>
  <c r="E2214" i="81"/>
  <c r="D2214" i="81"/>
  <c r="B2214" i="81"/>
  <c r="F2213" i="81"/>
  <c r="E2213" i="81"/>
  <c r="D2213" i="81"/>
  <c r="B2213" i="81"/>
  <c r="F2212" i="81"/>
  <c r="E2212" i="81"/>
  <c r="D2212" i="81"/>
  <c r="B2212" i="81"/>
  <c r="F2207" i="81"/>
  <c r="E2207" i="81"/>
  <c r="D2207" i="81"/>
  <c r="B2207" i="81"/>
  <c r="F2206" i="81"/>
  <c r="E2206" i="81"/>
  <c r="D2206" i="81"/>
  <c r="B2206" i="81"/>
  <c r="F2205" i="81"/>
  <c r="E2205" i="81"/>
  <c r="D2205" i="81"/>
  <c r="B2205" i="81"/>
  <c r="F2204" i="81"/>
  <c r="E2204" i="81"/>
  <c r="D2204" i="81"/>
  <c r="B2204" i="81"/>
  <c r="F2203" i="81"/>
  <c r="E2203" i="81"/>
  <c r="D2203" i="81"/>
  <c r="B2203" i="81"/>
  <c r="F2202" i="81"/>
  <c r="E2202" i="81"/>
  <c r="D2202" i="81"/>
  <c r="B2202" i="81"/>
  <c r="F2201" i="81"/>
  <c r="E2201" i="81"/>
  <c r="D2201" i="81"/>
  <c r="B2201" i="81"/>
  <c r="F2200" i="81"/>
  <c r="E2200" i="81"/>
  <c r="D2200" i="81"/>
  <c r="B2200" i="81"/>
  <c r="A2199" i="81"/>
  <c r="D2199" i="81" s="1"/>
  <c r="A2198" i="81"/>
  <c r="B2198" i="81" s="1"/>
  <c r="F1558" i="81"/>
  <c r="E1558" i="81"/>
  <c r="D1558" i="81"/>
  <c r="B1558" i="81"/>
  <c r="F1557" i="81"/>
  <c r="E1557" i="81"/>
  <c r="D1557" i="81"/>
  <c r="B1557" i="81"/>
  <c r="F1556" i="81"/>
  <c r="E1556" i="81"/>
  <c r="D1556" i="81"/>
  <c r="B1556" i="81"/>
  <c r="F1555" i="81"/>
  <c r="E1555" i="81"/>
  <c r="D1555" i="81"/>
  <c r="B1555" i="81"/>
  <c r="F1554" i="81"/>
  <c r="E1554" i="81"/>
  <c r="D1554" i="81"/>
  <c r="B1554" i="81"/>
  <c r="F1553" i="81"/>
  <c r="E1553" i="81"/>
  <c r="D1553" i="81"/>
  <c r="B1553" i="81"/>
  <c r="F1552" i="81"/>
  <c r="E1552" i="81"/>
  <c r="D1552" i="81"/>
  <c r="B1552" i="81"/>
  <c r="F1551" i="81"/>
  <c r="E1551" i="81"/>
  <c r="D1551" i="81"/>
  <c r="B1551" i="81"/>
  <c r="F1550" i="81"/>
  <c r="E1550" i="81"/>
  <c r="D1550" i="81"/>
  <c r="B1550" i="81"/>
  <c r="A1549" i="81"/>
  <c r="F1545" i="81"/>
  <c r="E1545" i="81"/>
  <c r="D1545" i="81"/>
  <c r="B1545" i="81"/>
  <c r="F1544" i="81"/>
  <c r="E1544" i="81"/>
  <c r="D1544" i="81"/>
  <c r="B1544" i="81"/>
  <c r="F1543" i="81"/>
  <c r="E1543" i="81"/>
  <c r="D1543" i="81"/>
  <c r="B1543" i="81"/>
  <c r="F1542" i="81"/>
  <c r="E1542" i="81"/>
  <c r="D1542" i="81"/>
  <c r="B1542" i="81"/>
  <c r="F1541" i="81"/>
  <c r="E1541" i="81"/>
  <c r="D1541" i="81"/>
  <c r="B1541" i="81"/>
  <c r="F1540" i="81"/>
  <c r="E1540" i="81"/>
  <c r="D1540" i="81"/>
  <c r="B1540" i="81"/>
  <c r="F1539" i="81"/>
  <c r="E1539" i="81"/>
  <c r="D1539" i="81"/>
  <c r="B1539" i="81"/>
  <c r="F1538" i="81"/>
  <c r="E1538" i="81"/>
  <c r="D1538" i="81"/>
  <c r="B1538" i="81"/>
  <c r="F1537" i="81"/>
  <c r="E1537" i="81"/>
  <c r="D1537" i="81"/>
  <c r="B1537" i="81"/>
  <c r="F1536" i="81"/>
  <c r="E1536" i="81"/>
  <c r="D1536" i="81"/>
  <c r="B1536" i="81"/>
  <c r="F1531" i="81"/>
  <c r="E1531" i="81"/>
  <c r="D1531" i="81"/>
  <c r="B1531" i="81"/>
  <c r="F1530" i="81"/>
  <c r="E1530" i="81"/>
  <c r="D1530" i="81"/>
  <c r="B1530" i="81"/>
  <c r="F1529" i="81"/>
  <c r="E1529" i="81"/>
  <c r="D1529" i="81"/>
  <c r="B1529" i="81"/>
  <c r="F1528" i="81"/>
  <c r="E1528" i="81"/>
  <c r="D1528" i="81"/>
  <c r="B1528" i="81"/>
  <c r="F1527" i="81"/>
  <c r="E1527" i="81"/>
  <c r="D1527" i="81"/>
  <c r="B1527" i="81"/>
  <c r="F1526" i="81"/>
  <c r="E1526" i="81"/>
  <c r="D1526" i="81"/>
  <c r="B1526" i="81"/>
  <c r="F1525" i="81"/>
  <c r="E1525" i="81"/>
  <c r="D1525" i="81"/>
  <c r="B1525" i="81"/>
  <c r="F1524" i="81"/>
  <c r="E1524" i="81"/>
  <c r="D1524" i="81"/>
  <c r="B1524" i="81"/>
  <c r="A1523" i="81"/>
  <c r="A1522" i="81"/>
  <c r="B1522" i="81" s="1"/>
  <c r="A743" i="81"/>
  <c r="A742" i="81"/>
  <c r="A769" i="81"/>
  <c r="C3456" i="81" l="1"/>
  <c r="C1636" i="81"/>
  <c r="C3248" i="81"/>
  <c r="C2468" i="81"/>
  <c r="C2884" i="81"/>
  <c r="C1168" i="81"/>
  <c r="C2728" i="81"/>
  <c r="C2572" i="81"/>
  <c r="C2520" i="81"/>
  <c r="C2624" i="81"/>
  <c r="C2676" i="81"/>
  <c r="F2676" i="81" s="1"/>
  <c r="C492" i="81"/>
  <c r="C1272" i="81"/>
  <c r="M15" i="66"/>
  <c r="M21" i="66"/>
  <c r="D66" i="81"/>
  <c r="D68" i="81"/>
  <c r="D70" i="81"/>
  <c r="B71" i="81"/>
  <c r="D67" i="81"/>
  <c r="D69" i="81"/>
  <c r="D71" i="81"/>
  <c r="D1574" i="81"/>
  <c r="B2823" i="81"/>
  <c r="D2823" i="81"/>
  <c r="B2822" i="81"/>
  <c r="D2822" i="81"/>
  <c r="D2303" i="81"/>
  <c r="B2303" i="81"/>
  <c r="B2302" i="81"/>
  <c r="D2302" i="81"/>
  <c r="D3343" i="81"/>
  <c r="B3342" i="81"/>
  <c r="D3342" i="81"/>
  <c r="D3187" i="81"/>
  <c r="B3186" i="81"/>
  <c r="D3186" i="81"/>
  <c r="B2251" i="81"/>
  <c r="D2251" i="81"/>
  <c r="B2250" i="81"/>
  <c r="D2250" i="81"/>
  <c r="D1575" i="81"/>
  <c r="B3135" i="81"/>
  <c r="D1522" i="81"/>
  <c r="D2198" i="81"/>
  <c r="D3134" i="81"/>
  <c r="B2199" i="81"/>
  <c r="B1523" i="81"/>
  <c r="D1523" i="81"/>
  <c r="F3456" i="81" l="1"/>
  <c r="F3116" i="81"/>
  <c r="E3116" i="81"/>
  <c r="D3116" i="81"/>
  <c r="B3116" i="81"/>
  <c r="F3115" i="81"/>
  <c r="E3115" i="81"/>
  <c r="D3115" i="81"/>
  <c r="B3115" i="81"/>
  <c r="F3114" i="81"/>
  <c r="E3114" i="81"/>
  <c r="D3114" i="81"/>
  <c r="B3114" i="81"/>
  <c r="F3113" i="81"/>
  <c r="E3113" i="81"/>
  <c r="D3113" i="81"/>
  <c r="B3113" i="81"/>
  <c r="F3112" i="81"/>
  <c r="E3112" i="81"/>
  <c r="D3112" i="81"/>
  <c r="B3112" i="81"/>
  <c r="F3111" i="81"/>
  <c r="E3111" i="81"/>
  <c r="D3111" i="81"/>
  <c r="B3111" i="81"/>
  <c r="A3110" i="81"/>
  <c r="A3109" i="81"/>
  <c r="F3105" i="81"/>
  <c r="E3105" i="81"/>
  <c r="D3105" i="81"/>
  <c r="B3105" i="81"/>
  <c r="F3104" i="81"/>
  <c r="E3104" i="81"/>
  <c r="D3104" i="81"/>
  <c r="B3104" i="81"/>
  <c r="F3103" i="81"/>
  <c r="E3103" i="81"/>
  <c r="D3103" i="81"/>
  <c r="B3103" i="81"/>
  <c r="F3102" i="81"/>
  <c r="E3102" i="81"/>
  <c r="D3102" i="81"/>
  <c r="B3102" i="81"/>
  <c r="F3101" i="81"/>
  <c r="E3101" i="81"/>
  <c r="D3101" i="81"/>
  <c r="B3101" i="81"/>
  <c r="F3100" i="81"/>
  <c r="E3100" i="81"/>
  <c r="D3100" i="81"/>
  <c r="B3100" i="81"/>
  <c r="F3099" i="81"/>
  <c r="E3099" i="81"/>
  <c r="D3099" i="81"/>
  <c r="B3099" i="81"/>
  <c r="F3098" i="81"/>
  <c r="E3098" i="81"/>
  <c r="D3098" i="81"/>
  <c r="B3098" i="81"/>
  <c r="F3097" i="81"/>
  <c r="E3097" i="81"/>
  <c r="D3097" i="81"/>
  <c r="B3097" i="81"/>
  <c r="F3096" i="81"/>
  <c r="E3096" i="81"/>
  <c r="D3096" i="81"/>
  <c r="B3096" i="81"/>
  <c r="F3091" i="81"/>
  <c r="E3091" i="81"/>
  <c r="D3091" i="81"/>
  <c r="B3091" i="81"/>
  <c r="F3090" i="81"/>
  <c r="E3090" i="81"/>
  <c r="D3090" i="81"/>
  <c r="B3090" i="81"/>
  <c r="F3089" i="81"/>
  <c r="E3089" i="81"/>
  <c r="D3089" i="81"/>
  <c r="B3089" i="81"/>
  <c r="F3088" i="81"/>
  <c r="E3088" i="81"/>
  <c r="D3088" i="81"/>
  <c r="B3088" i="81"/>
  <c r="F3087" i="81"/>
  <c r="E3087" i="81"/>
  <c r="D3087" i="81"/>
  <c r="B3087" i="81"/>
  <c r="F3086" i="81"/>
  <c r="E3086" i="81"/>
  <c r="D3086" i="81"/>
  <c r="B3086" i="81"/>
  <c r="F3085" i="81"/>
  <c r="E3085" i="81"/>
  <c r="D3085" i="81"/>
  <c r="B3085" i="81"/>
  <c r="F3084" i="81"/>
  <c r="E3084" i="81"/>
  <c r="D3084" i="81"/>
  <c r="B3084" i="81"/>
  <c r="A3083" i="81"/>
  <c r="B3083" i="81" s="1"/>
  <c r="A3082" i="81"/>
  <c r="B3082" i="81" s="1"/>
  <c r="F1504" i="81"/>
  <c r="E1504" i="81"/>
  <c r="D1504" i="81"/>
  <c r="B1504" i="81"/>
  <c r="F1503" i="81"/>
  <c r="E1503" i="81"/>
  <c r="D1503" i="81"/>
  <c r="B1503" i="81"/>
  <c r="F1502" i="81"/>
  <c r="E1502" i="81"/>
  <c r="D1502" i="81"/>
  <c r="B1502" i="81"/>
  <c r="F1501" i="81"/>
  <c r="E1501" i="81"/>
  <c r="D1501" i="81"/>
  <c r="B1501" i="81"/>
  <c r="F1500" i="81"/>
  <c r="E1500" i="81"/>
  <c r="D1500" i="81"/>
  <c r="B1500" i="81"/>
  <c r="F1499" i="81"/>
  <c r="E1499" i="81"/>
  <c r="D1499" i="81"/>
  <c r="B1499" i="81"/>
  <c r="A1498" i="81"/>
  <c r="A1497" i="81"/>
  <c r="F1493" i="81"/>
  <c r="E1493" i="81"/>
  <c r="D1493" i="81"/>
  <c r="B1493" i="81"/>
  <c r="F1492" i="81"/>
  <c r="E1492" i="81"/>
  <c r="D1492" i="81"/>
  <c r="B1492" i="81"/>
  <c r="F1491" i="81"/>
  <c r="E1491" i="81"/>
  <c r="D1491" i="81"/>
  <c r="B1491" i="81"/>
  <c r="F1490" i="81"/>
  <c r="E1490" i="81"/>
  <c r="D1490" i="81"/>
  <c r="B1490" i="81"/>
  <c r="F1489" i="81"/>
  <c r="E1489" i="81"/>
  <c r="D1489" i="81"/>
  <c r="B1489" i="81"/>
  <c r="F1488" i="81"/>
  <c r="E1488" i="81"/>
  <c r="D1488" i="81"/>
  <c r="B1488" i="81"/>
  <c r="F1487" i="81"/>
  <c r="E1487" i="81"/>
  <c r="D1487" i="81"/>
  <c r="B1487" i="81"/>
  <c r="F1486" i="81"/>
  <c r="E1486" i="81"/>
  <c r="D1486" i="81"/>
  <c r="B1486" i="81"/>
  <c r="F1485" i="81"/>
  <c r="E1485" i="81"/>
  <c r="D1485" i="81"/>
  <c r="B1485" i="81"/>
  <c r="F1484" i="81"/>
  <c r="E1484" i="81"/>
  <c r="D1484" i="81"/>
  <c r="B1484" i="81"/>
  <c r="F1479" i="81"/>
  <c r="E1479" i="81"/>
  <c r="D1479" i="81"/>
  <c r="B1479" i="81"/>
  <c r="F1478" i="81"/>
  <c r="E1478" i="81"/>
  <c r="D1478" i="81"/>
  <c r="B1478" i="81"/>
  <c r="F1477" i="81"/>
  <c r="E1477" i="81"/>
  <c r="D1477" i="81"/>
  <c r="B1477" i="81"/>
  <c r="F1476" i="81"/>
  <c r="E1476" i="81"/>
  <c r="D1476" i="81"/>
  <c r="B1476" i="81"/>
  <c r="F1475" i="81"/>
  <c r="E1475" i="81"/>
  <c r="D1475" i="81"/>
  <c r="B1475" i="81"/>
  <c r="F1474" i="81"/>
  <c r="E1474" i="81"/>
  <c r="D1474" i="81"/>
  <c r="B1474" i="81"/>
  <c r="F1473" i="81"/>
  <c r="E1473" i="81"/>
  <c r="D1473" i="81"/>
  <c r="B1473" i="81"/>
  <c r="F1472" i="81"/>
  <c r="E1472" i="81"/>
  <c r="D1472" i="81"/>
  <c r="B1472" i="81"/>
  <c r="A1471" i="81"/>
  <c r="B1471" i="81" s="1"/>
  <c r="A1470" i="81"/>
  <c r="A718" i="81"/>
  <c r="A717" i="81"/>
  <c r="A691" i="81"/>
  <c r="A690" i="81"/>
  <c r="F3329" i="81"/>
  <c r="E3329" i="81"/>
  <c r="D3329" i="81"/>
  <c r="B3329" i="81"/>
  <c r="F3328" i="81"/>
  <c r="E3328" i="81"/>
  <c r="D3328" i="81"/>
  <c r="B3328" i="81"/>
  <c r="F3327" i="81"/>
  <c r="E3327" i="81"/>
  <c r="D3327" i="81"/>
  <c r="B3327" i="81"/>
  <c r="F3326" i="81"/>
  <c r="E3326" i="81"/>
  <c r="D3326" i="81"/>
  <c r="B3326" i="81"/>
  <c r="F3325" i="81"/>
  <c r="E3325" i="81"/>
  <c r="D3325" i="81"/>
  <c r="B3325" i="81"/>
  <c r="F3324" i="81"/>
  <c r="E3324" i="81"/>
  <c r="D3324" i="81"/>
  <c r="B3324" i="81"/>
  <c r="F3323" i="81"/>
  <c r="E3323" i="81"/>
  <c r="D3323" i="81"/>
  <c r="B3323" i="81"/>
  <c r="F3322" i="81"/>
  <c r="E3322" i="81"/>
  <c r="D3322" i="81"/>
  <c r="B3322" i="81"/>
  <c r="F3321" i="81"/>
  <c r="E3321" i="81"/>
  <c r="D3321" i="81"/>
  <c r="B3321" i="81"/>
  <c r="F3320" i="81"/>
  <c r="E3320" i="81"/>
  <c r="D3320" i="81"/>
  <c r="B3320" i="81"/>
  <c r="F3319" i="81"/>
  <c r="E3319" i="81"/>
  <c r="D3319" i="81"/>
  <c r="B3319" i="81"/>
  <c r="F3318" i="81"/>
  <c r="E3318" i="81"/>
  <c r="D3318" i="81"/>
  <c r="B3318" i="81"/>
  <c r="A3317" i="81"/>
  <c r="F3313" i="81"/>
  <c r="E3313" i="81"/>
  <c r="D3313" i="81"/>
  <c r="B3313" i="81"/>
  <c r="F3312" i="81"/>
  <c r="E3312" i="81"/>
  <c r="D3312" i="81"/>
  <c r="B3312" i="81"/>
  <c r="F3311" i="81"/>
  <c r="E3311" i="81"/>
  <c r="D3311" i="81"/>
  <c r="B3311" i="81"/>
  <c r="F3310" i="81"/>
  <c r="E3310" i="81"/>
  <c r="D3310" i="81"/>
  <c r="B3310" i="81"/>
  <c r="F3309" i="81"/>
  <c r="E3309" i="81"/>
  <c r="D3309" i="81"/>
  <c r="B3309" i="81"/>
  <c r="F3308" i="81"/>
  <c r="E3308" i="81"/>
  <c r="D3308" i="81"/>
  <c r="B3308" i="81"/>
  <c r="F3307" i="81"/>
  <c r="E3307" i="81"/>
  <c r="D3307" i="81"/>
  <c r="B3307" i="81"/>
  <c r="F3306" i="81"/>
  <c r="E3306" i="81"/>
  <c r="D3306" i="81"/>
  <c r="B3306" i="81"/>
  <c r="F3305" i="81"/>
  <c r="E3305" i="81"/>
  <c r="D3305" i="81"/>
  <c r="B3305" i="81"/>
  <c r="F3304" i="81"/>
  <c r="E3304" i="81"/>
  <c r="D3304" i="81"/>
  <c r="B3304" i="81"/>
  <c r="F3299" i="81"/>
  <c r="E3299" i="81"/>
  <c r="D3299" i="81"/>
  <c r="B3299" i="81"/>
  <c r="F3298" i="81"/>
  <c r="E3298" i="81"/>
  <c r="D3298" i="81"/>
  <c r="B3298" i="81"/>
  <c r="F3297" i="81"/>
  <c r="E3297" i="81"/>
  <c r="D3297" i="81"/>
  <c r="B3297" i="81"/>
  <c r="F3296" i="81"/>
  <c r="E3296" i="81"/>
  <c r="D3296" i="81"/>
  <c r="B3296" i="81"/>
  <c r="F3295" i="81"/>
  <c r="E3295" i="81"/>
  <c r="D3295" i="81"/>
  <c r="B3295" i="81"/>
  <c r="F3294" i="81"/>
  <c r="E3294" i="81"/>
  <c r="D3294" i="81"/>
  <c r="B3294" i="81"/>
  <c r="F3293" i="81"/>
  <c r="E3293" i="81"/>
  <c r="D3293" i="81"/>
  <c r="B3293" i="81"/>
  <c r="F3292" i="81"/>
  <c r="E3292" i="81"/>
  <c r="D3292" i="81"/>
  <c r="B3292" i="81"/>
  <c r="F3291" i="81"/>
  <c r="E3291" i="81"/>
  <c r="D3291" i="81"/>
  <c r="B3291" i="81"/>
  <c r="A3290" i="81"/>
  <c r="F3069" i="81"/>
  <c r="E3069" i="81"/>
  <c r="D3069" i="81"/>
  <c r="B3069" i="81"/>
  <c r="F3068" i="81"/>
  <c r="E3068" i="81"/>
  <c r="D3068" i="81"/>
  <c r="B3068" i="81"/>
  <c r="F3067" i="81"/>
  <c r="E3067" i="81"/>
  <c r="D3067" i="81"/>
  <c r="B3067" i="81"/>
  <c r="F3066" i="81"/>
  <c r="E3066" i="81"/>
  <c r="D3066" i="81"/>
  <c r="B3066" i="81"/>
  <c r="F3065" i="81"/>
  <c r="E3065" i="81"/>
  <c r="D3065" i="81"/>
  <c r="B3065" i="81"/>
  <c r="F3064" i="81"/>
  <c r="E3064" i="81"/>
  <c r="D3064" i="81"/>
  <c r="B3064" i="81"/>
  <c r="F3063" i="81"/>
  <c r="E3063" i="81"/>
  <c r="D3063" i="81"/>
  <c r="B3063" i="81"/>
  <c r="F3062" i="81"/>
  <c r="E3062" i="81"/>
  <c r="D3062" i="81"/>
  <c r="B3062" i="81"/>
  <c r="F3061" i="81"/>
  <c r="E3061" i="81"/>
  <c r="D3061" i="81"/>
  <c r="B3061" i="81"/>
  <c r="F3060" i="81"/>
  <c r="E3060" i="81"/>
  <c r="D3060" i="81"/>
  <c r="B3060" i="81"/>
  <c r="F3059" i="81"/>
  <c r="E3059" i="81"/>
  <c r="D3059" i="81"/>
  <c r="B3059" i="81"/>
  <c r="F3058" i="81"/>
  <c r="E3058" i="81"/>
  <c r="D3058" i="81"/>
  <c r="B3058" i="81"/>
  <c r="A3057" i="81"/>
  <c r="F3053" i="81"/>
  <c r="E3053" i="81"/>
  <c r="D3053" i="81"/>
  <c r="B3053" i="81"/>
  <c r="F3052" i="81"/>
  <c r="E3052" i="81"/>
  <c r="D3052" i="81"/>
  <c r="B3052" i="81"/>
  <c r="F3051" i="81"/>
  <c r="E3051" i="81"/>
  <c r="D3051" i="81"/>
  <c r="B3051" i="81"/>
  <c r="F3050" i="81"/>
  <c r="E3050" i="81"/>
  <c r="D3050" i="81"/>
  <c r="B3050" i="81"/>
  <c r="F3049" i="81"/>
  <c r="E3049" i="81"/>
  <c r="D3049" i="81"/>
  <c r="B3049" i="81"/>
  <c r="F3048" i="81"/>
  <c r="E3048" i="81"/>
  <c r="D3048" i="81"/>
  <c r="B3048" i="81"/>
  <c r="F3047" i="81"/>
  <c r="E3047" i="81"/>
  <c r="D3047" i="81"/>
  <c r="B3047" i="81"/>
  <c r="F3046" i="81"/>
  <c r="E3046" i="81"/>
  <c r="D3046" i="81"/>
  <c r="B3046" i="81"/>
  <c r="F3045" i="81"/>
  <c r="E3045" i="81"/>
  <c r="D3045" i="81"/>
  <c r="B3045" i="81"/>
  <c r="F3044" i="81"/>
  <c r="E3044" i="81"/>
  <c r="D3044" i="81"/>
  <c r="B3044" i="81"/>
  <c r="F3039" i="81"/>
  <c r="E3039" i="81"/>
  <c r="D3039" i="81"/>
  <c r="B3039" i="81"/>
  <c r="F3038" i="81"/>
  <c r="E3038" i="81"/>
  <c r="D3038" i="81"/>
  <c r="B3038" i="81"/>
  <c r="F3037" i="81"/>
  <c r="E3037" i="81"/>
  <c r="D3037" i="81"/>
  <c r="B3037" i="81"/>
  <c r="F3036" i="81"/>
  <c r="E3036" i="81"/>
  <c r="D3036" i="81"/>
  <c r="B3036" i="81"/>
  <c r="F3035" i="81"/>
  <c r="E3035" i="81"/>
  <c r="D3035" i="81"/>
  <c r="B3035" i="81"/>
  <c r="F3034" i="81"/>
  <c r="E3034" i="81"/>
  <c r="D3034" i="81"/>
  <c r="B3034" i="81"/>
  <c r="F3033" i="81"/>
  <c r="E3033" i="81"/>
  <c r="D3033" i="81"/>
  <c r="B3033" i="81"/>
  <c r="F3032" i="81"/>
  <c r="E3032" i="81"/>
  <c r="D3032" i="81"/>
  <c r="B3032" i="81"/>
  <c r="F3031" i="81"/>
  <c r="E3031" i="81"/>
  <c r="D3031" i="81"/>
  <c r="B3031" i="81"/>
  <c r="A3030" i="81"/>
  <c r="D3030" i="81" s="1"/>
  <c r="F2809" i="81"/>
  <c r="E2809" i="81"/>
  <c r="D2809" i="81"/>
  <c r="B2809" i="81"/>
  <c r="F2808" i="81"/>
  <c r="E2808" i="81"/>
  <c r="D2808" i="81"/>
  <c r="B2808" i="81"/>
  <c r="F2807" i="81"/>
  <c r="E2807" i="81"/>
  <c r="D2807" i="81"/>
  <c r="B2807" i="81"/>
  <c r="F2806" i="81"/>
  <c r="E2806" i="81"/>
  <c r="D2806" i="81"/>
  <c r="B2806" i="81"/>
  <c r="F2805" i="81"/>
  <c r="E2805" i="81"/>
  <c r="D2805" i="81"/>
  <c r="B2805" i="81"/>
  <c r="F2804" i="81"/>
  <c r="E2804" i="81"/>
  <c r="D2804" i="81"/>
  <c r="B2804" i="81"/>
  <c r="F2803" i="81"/>
  <c r="E2803" i="81"/>
  <c r="D2803" i="81"/>
  <c r="B2803" i="81"/>
  <c r="F2802" i="81"/>
  <c r="E2802" i="81"/>
  <c r="D2802" i="81"/>
  <c r="B2802" i="81"/>
  <c r="F2801" i="81"/>
  <c r="E2801" i="81"/>
  <c r="D2801" i="81"/>
  <c r="B2801" i="81"/>
  <c r="F2800" i="81"/>
  <c r="E2800" i="81"/>
  <c r="D2800" i="81"/>
  <c r="B2800" i="81"/>
  <c r="F2799" i="81"/>
  <c r="E2799" i="81"/>
  <c r="D2799" i="81"/>
  <c r="B2799" i="81"/>
  <c r="F2798" i="81"/>
  <c r="E2798" i="81"/>
  <c r="D2798" i="81"/>
  <c r="B2798" i="81"/>
  <c r="A2797" i="81"/>
  <c r="F2793" i="81"/>
  <c r="E2793" i="81"/>
  <c r="D2793" i="81"/>
  <c r="B2793" i="81"/>
  <c r="F2792" i="81"/>
  <c r="E2792" i="81"/>
  <c r="D2792" i="81"/>
  <c r="B2792" i="81"/>
  <c r="F2791" i="81"/>
  <c r="E2791" i="81"/>
  <c r="D2791" i="81"/>
  <c r="B2791" i="81"/>
  <c r="F2790" i="81"/>
  <c r="E2790" i="81"/>
  <c r="D2790" i="81"/>
  <c r="B2790" i="81"/>
  <c r="F2789" i="81"/>
  <c r="E2789" i="81"/>
  <c r="D2789" i="81"/>
  <c r="B2789" i="81"/>
  <c r="F2788" i="81"/>
  <c r="E2788" i="81"/>
  <c r="D2788" i="81"/>
  <c r="B2788" i="81"/>
  <c r="F2787" i="81"/>
  <c r="E2787" i="81"/>
  <c r="D2787" i="81"/>
  <c r="B2787" i="81"/>
  <c r="F2786" i="81"/>
  <c r="E2786" i="81"/>
  <c r="D2786" i="81"/>
  <c r="B2786" i="81"/>
  <c r="F2785" i="81"/>
  <c r="E2785" i="81"/>
  <c r="D2785" i="81"/>
  <c r="B2785" i="81"/>
  <c r="F2784" i="81"/>
  <c r="E2784" i="81"/>
  <c r="D2784" i="81"/>
  <c r="B2784" i="81"/>
  <c r="F2779" i="81"/>
  <c r="E2779" i="81"/>
  <c r="D2779" i="81"/>
  <c r="B2779" i="81"/>
  <c r="F2778" i="81"/>
  <c r="E2778" i="81"/>
  <c r="D2778" i="81"/>
  <c r="B2778" i="81"/>
  <c r="F2777" i="81"/>
  <c r="E2777" i="81"/>
  <c r="D2777" i="81"/>
  <c r="B2777" i="81"/>
  <c r="F2776" i="81"/>
  <c r="E2776" i="81"/>
  <c r="D2776" i="81"/>
  <c r="B2776" i="81"/>
  <c r="F2775" i="81"/>
  <c r="E2775" i="81"/>
  <c r="D2775" i="81"/>
  <c r="B2775" i="81"/>
  <c r="F2774" i="81"/>
  <c r="E2774" i="81"/>
  <c r="D2774" i="81"/>
  <c r="B2774" i="81"/>
  <c r="F2773" i="81"/>
  <c r="E2773" i="81"/>
  <c r="D2773" i="81"/>
  <c r="B2773" i="81"/>
  <c r="F2772" i="81"/>
  <c r="E2772" i="81"/>
  <c r="D2772" i="81"/>
  <c r="B2772" i="81"/>
  <c r="F2771" i="81"/>
  <c r="E2771" i="81"/>
  <c r="D2771" i="81"/>
  <c r="B2771" i="81"/>
  <c r="A2770" i="81"/>
  <c r="D2770" i="81" s="1"/>
  <c r="F1457" i="81"/>
  <c r="E1457" i="81"/>
  <c r="D1457" i="81"/>
  <c r="B1457" i="81"/>
  <c r="F1456" i="81"/>
  <c r="E1456" i="81"/>
  <c r="D1456" i="81"/>
  <c r="B1456" i="81"/>
  <c r="F1455" i="81"/>
  <c r="E1455" i="81"/>
  <c r="D1455" i="81"/>
  <c r="B1455" i="81"/>
  <c r="F1454" i="81"/>
  <c r="E1454" i="81"/>
  <c r="D1454" i="81"/>
  <c r="B1454" i="81"/>
  <c r="F1453" i="81"/>
  <c r="E1453" i="81"/>
  <c r="D1453" i="81"/>
  <c r="B1453" i="81"/>
  <c r="F1452" i="81"/>
  <c r="E1452" i="81"/>
  <c r="D1452" i="81"/>
  <c r="B1452" i="81"/>
  <c r="F1451" i="81"/>
  <c r="E1451" i="81"/>
  <c r="D1451" i="81"/>
  <c r="B1451" i="81"/>
  <c r="F1450" i="81"/>
  <c r="E1450" i="81"/>
  <c r="D1450" i="81"/>
  <c r="B1450" i="81"/>
  <c r="F1449" i="81"/>
  <c r="E1449" i="81"/>
  <c r="D1449" i="81"/>
  <c r="B1449" i="81"/>
  <c r="F1448" i="81"/>
  <c r="E1448" i="81"/>
  <c r="D1448" i="81"/>
  <c r="B1448" i="81"/>
  <c r="F1447" i="81"/>
  <c r="E1447" i="81"/>
  <c r="D1447" i="81"/>
  <c r="B1447" i="81"/>
  <c r="F1446" i="81"/>
  <c r="E1446" i="81"/>
  <c r="D1446" i="81"/>
  <c r="B1446" i="81"/>
  <c r="A1445" i="81"/>
  <c r="F1441" i="81"/>
  <c r="E1441" i="81"/>
  <c r="D1441" i="81"/>
  <c r="B1441" i="81"/>
  <c r="F1440" i="81"/>
  <c r="E1440" i="81"/>
  <c r="D1440" i="81"/>
  <c r="B1440" i="81"/>
  <c r="F1439" i="81"/>
  <c r="E1439" i="81"/>
  <c r="D1439" i="81"/>
  <c r="B1439" i="81"/>
  <c r="F1438" i="81"/>
  <c r="E1438" i="81"/>
  <c r="D1438" i="81"/>
  <c r="B1438" i="81"/>
  <c r="F1437" i="81"/>
  <c r="E1437" i="81"/>
  <c r="D1437" i="81"/>
  <c r="B1437" i="81"/>
  <c r="F1436" i="81"/>
  <c r="E1436" i="81"/>
  <c r="D1436" i="81"/>
  <c r="B1436" i="81"/>
  <c r="F1435" i="81"/>
  <c r="E1435" i="81"/>
  <c r="D1435" i="81"/>
  <c r="B1435" i="81"/>
  <c r="F1434" i="81"/>
  <c r="E1434" i="81"/>
  <c r="D1434" i="81"/>
  <c r="B1434" i="81"/>
  <c r="F1433" i="81"/>
  <c r="E1433" i="81"/>
  <c r="D1433" i="81"/>
  <c r="B1433" i="81"/>
  <c r="F1432" i="81"/>
  <c r="E1432" i="81"/>
  <c r="D1432" i="81"/>
  <c r="B1432" i="81"/>
  <c r="F1427" i="81"/>
  <c r="E1427" i="81"/>
  <c r="D1427" i="81"/>
  <c r="B1427" i="81"/>
  <c r="F1426" i="81"/>
  <c r="E1426" i="81"/>
  <c r="D1426" i="81"/>
  <c r="B1426" i="81"/>
  <c r="F1425" i="81"/>
  <c r="E1425" i="81"/>
  <c r="D1425" i="81"/>
  <c r="B1425" i="81"/>
  <c r="F1424" i="81"/>
  <c r="E1424" i="81"/>
  <c r="D1424" i="81"/>
  <c r="B1424" i="81"/>
  <c r="F1423" i="81"/>
  <c r="E1423" i="81"/>
  <c r="D1423" i="81"/>
  <c r="B1423" i="81"/>
  <c r="F1422" i="81"/>
  <c r="E1422" i="81"/>
  <c r="D1422" i="81"/>
  <c r="B1422" i="81"/>
  <c r="F1421" i="81"/>
  <c r="E1421" i="81"/>
  <c r="D1421" i="81"/>
  <c r="B1421" i="81"/>
  <c r="F1420" i="81"/>
  <c r="E1420" i="81"/>
  <c r="D1420" i="81"/>
  <c r="B1420" i="81"/>
  <c r="F1419" i="81"/>
  <c r="E1419" i="81"/>
  <c r="D1419" i="81"/>
  <c r="B1419" i="81"/>
  <c r="A1418" i="81"/>
  <c r="B1418" i="81" s="1"/>
  <c r="F937" i="81"/>
  <c r="E937" i="81"/>
  <c r="D937" i="81"/>
  <c r="B937" i="81"/>
  <c r="F936" i="81"/>
  <c r="E936" i="81"/>
  <c r="D936" i="81"/>
  <c r="B936" i="81"/>
  <c r="F935" i="81"/>
  <c r="E935" i="81"/>
  <c r="D935" i="81"/>
  <c r="B935" i="81"/>
  <c r="F934" i="81"/>
  <c r="E934" i="81"/>
  <c r="D934" i="81"/>
  <c r="B934" i="81"/>
  <c r="F933" i="81"/>
  <c r="E933" i="81"/>
  <c r="D933" i="81"/>
  <c r="B933" i="81"/>
  <c r="F932" i="81"/>
  <c r="E932" i="81"/>
  <c r="D932" i="81"/>
  <c r="B932" i="81"/>
  <c r="F931" i="81"/>
  <c r="E931" i="81"/>
  <c r="D931" i="81"/>
  <c r="B931" i="81"/>
  <c r="F930" i="81"/>
  <c r="E930" i="81"/>
  <c r="D930" i="81"/>
  <c r="B930" i="81"/>
  <c r="F929" i="81"/>
  <c r="E929" i="81"/>
  <c r="D929" i="81"/>
  <c r="B929" i="81"/>
  <c r="F928" i="81"/>
  <c r="E928" i="81"/>
  <c r="D928" i="81"/>
  <c r="B928" i="81"/>
  <c r="F927" i="81"/>
  <c r="E927" i="81"/>
  <c r="D927" i="81"/>
  <c r="B927" i="81"/>
  <c r="F926" i="81"/>
  <c r="E926" i="81"/>
  <c r="D926" i="81"/>
  <c r="B926" i="81"/>
  <c r="A925" i="81"/>
  <c r="F921" i="81"/>
  <c r="E921" i="81"/>
  <c r="D921" i="81"/>
  <c r="B921" i="81"/>
  <c r="F920" i="81"/>
  <c r="E920" i="81"/>
  <c r="D920" i="81"/>
  <c r="B920" i="81"/>
  <c r="F919" i="81"/>
  <c r="E919" i="81"/>
  <c r="D919" i="81"/>
  <c r="B919" i="81"/>
  <c r="F918" i="81"/>
  <c r="E918" i="81"/>
  <c r="D918" i="81"/>
  <c r="B918" i="81"/>
  <c r="F917" i="81"/>
  <c r="E917" i="81"/>
  <c r="D917" i="81"/>
  <c r="B917" i="81"/>
  <c r="F916" i="81"/>
  <c r="E916" i="81"/>
  <c r="D916" i="81"/>
  <c r="B916" i="81"/>
  <c r="F915" i="81"/>
  <c r="E915" i="81"/>
  <c r="D915" i="81"/>
  <c r="B915" i="81"/>
  <c r="F914" i="81"/>
  <c r="E914" i="81"/>
  <c r="D914" i="81"/>
  <c r="B914" i="81"/>
  <c r="F913" i="81"/>
  <c r="E913" i="81"/>
  <c r="D913" i="81"/>
  <c r="B913" i="81"/>
  <c r="F912" i="81"/>
  <c r="E912" i="81"/>
  <c r="D912" i="81"/>
  <c r="B912" i="81"/>
  <c r="F907" i="81"/>
  <c r="E907" i="81"/>
  <c r="D907" i="81"/>
  <c r="B907" i="81"/>
  <c r="F906" i="81"/>
  <c r="E906" i="81"/>
  <c r="D906" i="81"/>
  <c r="B906" i="81"/>
  <c r="F905" i="81"/>
  <c r="E905" i="81"/>
  <c r="D905" i="81"/>
  <c r="B905" i="81"/>
  <c r="F904" i="81"/>
  <c r="E904" i="81"/>
  <c r="D904" i="81"/>
  <c r="B904" i="81"/>
  <c r="F903" i="81"/>
  <c r="E903" i="81"/>
  <c r="D903" i="81"/>
  <c r="B903" i="81"/>
  <c r="F902" i="81"/>
  <c r="E902" i="81"/>
  <c r="D902" i="81"/>
  <c r="B902" i="81"/>
  <c r="F901" i="81"/>
  <c r="E901" i="81"/>
  <c r="D901" i="81"/>
  <c r="B901" i="81"/>
  <c r="F900" i="81"/>
  <c r="E900" i="81"/>
  <c r="D900" i="81"/>
  <c r="B900" i="81"/>
  <c r="F899" i="81"/>
  <c r="E899" i="81"/>
  <c r="D899" i="81"/>
  <c r="B899" i="81"/>
  <c r="A898" i="81"/>
  <c r="D898" i="81" s="1"/>
  <c r="A665" i="81"/>
  <c r="A638" i="81"/>
  <c r="F2180" i="81"/>
  <c r="E2180" i="81"/>
  <c r="D2180" i="81"/>
  <c r="B2180" i="81"/>
  <c r="F2179" i="81"/>
  <c r="E2179" i="81"/>
  <c r="D2179" i="81"/>
  <c r="B2179" i="81"/>
  <c r="F2178" i="81"/>
  <c r="E2178" i="81"/>
  <c r="D2178" i="81"/>
  <c r="B2178" i="81"/>
  <c r="F2177" i="81"/>
  <c r="E2177" i="81"/>
  <c r="D2177" i="81"/>
  <c r="B2177" i="81"/>
  <c r="F2176" i="81"/>
  <c r="E2176" i="81"/>
  <c r="D2176" i="81"/>
  <c r="B2176" i="81"/>
  <c r="F2175" i="81"/>
  <c r="E2175" i="81"/>
  <c r="D2175" i="81"/>
  <c r="B2175" i="81"/>
  <c r="A2174" i="81"/>
  <c r="A2173" i="81"/>
  <c r="F2169" i="81"/>
  <c r="E2169" i="81"/>
  <c r="D2169" i="81"/>
  <c r="B2169" i="81"/>
  <c r="F2168" i="81"/>
  <c r="E2168" i="81"/>
  <c r="D2168" i="81"/>
  <c r="B2168" i="81"/>
  <c r="F2167" i="81"/>
  <c r="E2167" i="81"/>
  <c r="D2167" i="81"/>
  <c r="B2167" i="81"/>
  <c r="F2166" i="81"/>
  <c r="E2166" i="81"/>
  <c r="D2166" i="81"/>
  <c r="B2166" i="81"/>
  <c r="F2165" i="81"/>
  <c r="E2165" i="81"/>
  <c r="D2165" i="81"/>
  <c r="B2165" i="81"/>
  <c r="F2164" i="81"/>
  <c r="E2164" i="81"/>
  <c r="D2164" i="81"/>
  <c r="B2164" i="81"/>
  <c r="F2163" i="81"/>
  <c r="E2163" i="81"/>
  <c r="D2163" i="81"/>
  <c r="B2163" i="81"/>
  <c r="F2162" i="81"/>
  <c r="E2162" i="81"/>
  <c r="D2162" i="81"/>
  <c r="B2162" i="81"/>
  <c r="F2161" i="81"/>
  <c r="E2161" i="81"/>
  <c r="D2161" i="81"/>
  <c r="B2161" i="81"/>
  <c r="F2160" i="81"/>
  <c r="E2160" i="81"/>
  <c r="D2160" i="81"/>
  <c r="B2160" i="81"/>
  <c r="F2155" i="81"/>
  <c r="E2155" i="81"/>
  <c r="D2155" i="81"/>
  <c r="B2155" i="81"/>
  <c r="F2154" i="81"/>
  <c r="E2154" i="81"/>
  <c r="D2154" i="81"/>
  <c r="B2154" i="81"/>
  <c r="F2153" i="81"/>
  <c r="E2153" i="81"/>
  <c r="D2153" i="81"/>
  <c r="B2153" i="81"/>
  <c r="F2152" i="81"/>
  <c r="E2152" i="81"/>
  <c r="D2152" i="81"/>
  <c r="B2152" i="81"/>
  <c r="F2151" i="81"/>
  <c r="E2151" i="81"/>
  <c r="D2151" i="81"/>
  <c r="B2151" i="81"/>
  <c r="F2150" i="81"/>
  <c r="E2150" i="81"/>
  <c r="D2150" i="81"/>
  <c r="B2150" i="81"/>
  <c r="F2149" i="81"/>
  <c r="E2149" i="81"/>
  <c r="D2149" i="81"/>
  <c r="B2149" i="81"/>
  <c r="F2148" i="81"/>
  <c r="E2148" i="81"/>
  <c r="D2148" i="81"/>
  <c r="B2148" i="81"/>
  <c r="A2147" i="81"/>
  <c r="B2147" i="81" s="1"/>
  <c r="A2146" i="81"/>
  <c r="F3018" i="81"/>
  <c r="E3018" i="81"/>
  <c r="D3018" i="81"/>
  <c r="B3018" i="81"/>
  <c r="F3017" i="81"/>
  <c r="E3017" i="81"/>
  <c r="D3017" i="81"/>
  <c r="B3017" i="81"/>
  <c r="F3016" i="81"/>
  <c r="E3016" i="81"/>
  <c r="D3016" i="81"/>
  <c r="B3016" i="81"/>
  <c r="F3015" i="81"/>
  <c r="E3015" i="81"/>
  <c r="D3015" i="81"/>
  <c r="B3015" i="81"/>
  <c r="F3014" i="81"/>
  <c r="E3014" i="81"/>
  <c r="D3014" i="81"/>
  <c r="B3014" i="81"/>
  <c r="F3013" i="81"/>
  <c r="E3013" i="81"/>
  <c r="D3013" i="81"/>
  <c r="B3013" i="81"/>
  <c r="F3012" i="81"/>
  <c r="E3012" i="81"/>
  <c r="D3012" i="81"/>
  <c r="B3012" i="81"/>
  <c r="F3011" i="81"/>
  <c r="E3011" i="81"/>
  <c r="D3011" i="81"/>
  <c r="B3011" i="81"/>
  <c r="F3010" i="81"/>
  <c r="E3010" i="81"/>
  <c r="D3010" i="81"/>
  <c r="B3010" i="81"/>
  <c r="F3009" i="81"/>
  <c r="E3009" i="81"/>
  <c r="D3009" i="81"/>
  <c r="B3009" i="81"/>
  <c r="F3008" i="81"/>
  <c r="E3008" i="81"/>
  <c r="D3008" i="81"/>
  <c r="B3008" i="81"/>
  <c r="F3007" i="81"/>
  <c r="E3007" i="81"/>
  <c r="D3007" i="81"/>
  <c r="B3007" i="81"/>
  <c r="A3006" i="81"/>
  <c r="A3005" i="81"/>
  <c r="F3001" i="81"/>
  <c r="E3001" i="81"/>
  <c r="D3001" i="81"/>
  <c r="B3001" i="81"/>
  <c r="F3000" i="81"/>
  <c r="E3000" i="81"/>
  <c r="D3000" i="81"/>
  <c r="B3000" i="81"/>
  <c r="F2999" i="81"/>
  <c r="E2999" i="81"/>
  <c r="D2999" i="81"/>
  <c r="B2999" i="81"/>
  <c r="F2998" i="81"/>
  <c r="E2998" i="81"/>
  <c r="D2998" i="81"/>
  <c r="B2998" i="81"/>
  <c r="F2997" i="81"/>
  <c r="E2997" i="81"/>
  <c r="D2997" i="81"/>
  <c r="B2997" i="81"/>
  <c r="F2996" i="81"/>
  <c r="E2996" i="81"/>
  <c r="D2996" i="81"/>
  <c r="B2996" i="81"/>
  <c r="F2995" i="81"/>
  <c r="E2995" i="81"/>
  <c r="D2995" i="81"/>
  <c r="B2995" i="81"/>
  <c r="F2994" i="81"/>
  <c r="E2994" i="81"/>
  <c r="D2994" i="81"/>
  <c r="B2994" i="81"/>
  <c r="F2993" i="81"/>
  <c r="E2993" i="81"/>
  <c r="D2993" i="81"/>
  <c r="B2993" i="81"/>
  <c r="F2992" i="81"/>
  <c r="E2992" i="81"/>
  <c r="D2992" i="81"/>
  <c r="B2992" i="81"/>
  <c r="F2987" i="81"/>
  <c r="E2987" i="81"/>
  <c r="D2987" i="81"/>
  <c r="B2987" i="81"/>
  <c r="F2986" i="81"/>
  <c r="E2986" i="81"/>
  <c r="D2986" i="81"/>
  <c r="B2986" i="81"/>
  <c r="F2985" i="81"/>
  <c r="E2985" i="81"/>
  <c r="D2985" i="81"/>
  <c r="B2985" i="81"/>
  <c r="F2984" i="81"/>
  <c r="E2984" i="81"/>
  <c r="D2984" i="81"/>
  <c r="B2984" i="81"/>
  <c r="F2983" i="81"/>
  <c r="E2983" i="81"/>
  <c r="D2983" i="81"/>
  <c r="B2983" i="81"/>
  <c r="F2982" i="81"/>
  <c r="E2982" i="81"/>
  <c r="D2982" i="81"/>
  <c r="B2982" i="81"/>
  <c r="F2981" i="81"/>
  <c r="E2981" i="81"/>
  <c r="D2981" i="81"/>
  <c r="B2981" i="81"/>
  <c r="F2980" i="81"/>
  <c r="E2980" i="81"/>
  <c r="D2980" i="81"/>
  <c r="B2980" i="81"/>
  <c r="A2979" i="81"/>
  <c r="B2979" i="81" s="1"/>
  <c r="A2978" i="81"/>
  <c r="F1406" i="81"/>
  <c r="E1406" i="81"/>
  <c r="D1406" i="81"/>
  <c r="B1406" i="81"/>
  <c r="F1405" i="81"/>
  <c r="E1405" i="81"/>
  <c r="D1405" i="81"/>
  <c r="B1405" i="81"/>
  <c r="F1404" i="81"/>
  <c r="E1404" i="81"/>
  <c r="D1404" i="81"/>
  <c r="B1404" i="81"/>
  <c r="F1403" i="81"/>
  <c r="E1403" i="81"/>
  <c r="D1403" i="81"/>
  <c r="B1403" i="81"/>
  <c r="F1402" i="81"/>
  <c r="E1402" i="81"/>
  <c r="D1402" i="81"/>
  <c r="B1402" i="81"/>
  <c r="F1401" i="81"/>
  <c r="E1401" i="81"/>
  <c r="D1401" i="81"/>
  <c r="B1401" i="81"/>
  <c r="F1400" i="81"/>
  <c r="E1400" i="81"/>
  <c r="D1400" i="81"/>
  <c r="B1400" i="81"/>
  <c r="F1399" i="81"/>
  <c r="E1399" i="81"/>
  <c r="D1399" i="81"/>
  <c r="B1399" i="81"/>
  <c r="F1398" i="81"/>
  <c r="E1398" i="81"/>
  <c r="D1398" i="81"/>
  <c r="B1398" i="81"/>
  <c r="F1397" i="81"/>
  <c r="E1397" i="81"/>
  <c r="D1397" i="81"/>
  <c r="B1397" i="81"/>
  <c r="F1396" i="81"/>
  <c r="E1396" i="81"/>
  <c r="D1396" i="81"/>
  <c r="B1396" i="81"/>
  <c r="F1395" i="81"/>
  <c r="E1395" i="81"/>
  <c r="D1395" i="81"/>
  <c r="B1395" i="81"/>
  <c r="A1394" i="81"/>
  <c r="A1393" i="81"/>
  <c r="F1389" i="81"/>
  <c r="E1389" i="81"/>
  <c r="D1389" i="81"/>
  <c r="B1389" i="81"/>
  <c r="F1388" i="81"/>
  <c r="E1388" i="81"/>
  <c r="D1388" i="81"/>
  <c r="B1388" i="81"/>
  <c r="F1387" i="81"/>
  <c r="E1387" i="81"/>
  <c r="D1387" i="81"/>
  <c r="B1387" i="81"/>
  <c r="F1386" i="81"/>
  <c r="E1386" i="81"/>
  <c r="D1386" i="81"/>
  <c r="B1386" i="81"/>
  <c r="F1385" i="81"/>
  <c r="E1385" i="81"/>
  <c r="D1385" i="81"/>
  <c r="B1385" i="81"/>
  <c r="F1384" i="81"/>
  <c r="E1384" i="81"/>
  <c r="D1384" i="81"/>
  <c r="B1384" i="81"/>
  <c r="F1383" i="81"/>
  <c r="E1383" i="81"/>
  <c r="D1383" i="81"/>
  <c r="B1383" i="81"/>
  <c r="F1382" i="81"/>
  <c r="E1382" i="81"/>
  <c r="D1382" i="81"/>
  <c r="B1382" i="81"/>
  <c r="F1381" i="81"/>
  <c r="E1381" i="81"/>
  <c r="D1381" i="81"/>
  <c r="B1381" i="81"/>
  <c r="F1380" i="81"/>
  <c r="E1380" i="81"/>
  <c r="D1380" i="81"/>
  <c r="B1380" i="81"/>
  <c r="F1375" i="81"/>
  <c r="E1375" i="81"/>
  <c r="D1375" i="81"/>
  <c r="B1375" i="81"/>
  <c r="F1374" i="81"/>
  <c r="E1374" i="81"/>
  <c r="D1374" i="81"/>
  <c r="B1374" i="81"/>
  <c r="F1373" i="81"/>
  <c r="E1373" i="81"/>
  <c r="D1373" i="81"/>
  <c r="B1373" i="81"/>
  <c r="F1372" i="81"/>
  <c r="E1372" i="81"/>
  <c r="D1372" i="81"/>
  <c r="B1372" i="81"/>
  <c r="F1371" i="81"/>
  <c r="E1371" i="81"/>
  <c r="D1371" i="81"/>
  <c r="B1371" i="81"/>
  <c r="F1370" i="81"/>
  <c r="E1370" i="81"/>
  <c r="D1370" i="81"/>
  <c r="B1370" i="81"/>
  <c r="F1369" i="81"/>
  <c r="E1369" i="81"/>
  <c r="D1369" i="81"/>
  <c r="B1369" i="81"/>
  <c r="F1368" i="81"/>
  <c r="E1368" i="81"/>
  <c r="D1368" i="81"/>
  <c r="B1368" i="81"/>
  <c r="A1367" i="81"/>
  <c r="B1367" i="81" s="1"/>
  <c r="A1366" i="81"/>
  <c r="D1366" i="81" s="1"/>
  <c r="A614" i="81"/>
  <c r="A613" i="81"/>
  <c r="A587" i="81"/>
  <c r="A586" i="81"/>
  <c r="F2970" i="81"/>
  <c r="E2970" i="81"/>
  <c r="D2970" i="81"/>
  <c r="B2970" i="81"/>
  <c r="F2969" i="81"/>
  <c r="E2969" i="81"/>
  <c r="D2969" i="81"/>
  <c r="B2969" i="81"/>
  <c r="F2968" i="81"/>
  <c r="E2968" i="81"/>
  <c r="D2968" i="81"/>
  <c r="B2968" i="81"/>
  <c r="F2967" i="81"/>
  <c r="E2967" i="81"/>
  <c r="D2967" i="81"/>
  <c r="B2967" i="81"/>
  <c r="F2966" i="81"/>
  <c r="E2966" i="81"/>
  <c r="D2966" i="81"/>
  <c r="B2966" i="81"/>
  <c r="F2965" i="81"/>
  <c r="E2965" i="81"/>
  <c r="D2965" i="81"/>
  <c r="B2965" i="81"/>
  <c r="C2964" i="81"/>
  <c r="A2964" i="81"/>
  <c r="C2963" i="81"/>
  <c r="A2963" i="81"/>
  <c r="A2962" i="81"/>
  <c r="C2961" i="81"/>
  <c r="A2961" i="81"/>
  <c r="A2960" i="81"/>
  <c r="C2959" i="81"/>
  <c r="A2959" i="81"/>
  <c r="A2958" i="81"/>
  <c r="A2957" i="81"/>
  <c r="A2956" i="81"/>
  <c r="A2955" i="81"/>
  <c r="C2954" i="81"/>
  <c r="A2954" i="81"/>
  <c r="A2953" i="81"/>
  <c r="F2949" i="81"/>
  <c r="E2949" i="81"/>
  <c r="D2949" i="81"/>
  <c r="B2949" i="81"/>
  <c r="F2948" i="81"/>
  <c r="E2948" i="81"/>
  <c r="D2948" i="81"/>
  <c r="B2948" i="81"/>
  <c r="F2947" i="81"/>
  <c r="E2947" i="81"/>
  <c r="D2947" i="81"/>
  <c r="B2947" i="81"/>
  <c r="F2946" i="81"/>
  <c r="E2946" i="81"/>
  <c r="D2946" i="81"/>
  <c r="B2946" i="81"/>
  <c r="F2945" i="81"/>
  <c r="E2945" i="81"/>
  <c r="D2945" i="81"/>
  <c r="B2945" i="81"/>
  <c r="F2944" i="81"/>
  <c r="E2944" i="81"/>
  <c r="D2944" i="81"/>
  <c r="B2944" i="81"/>
  <c r="F2943" i="81"/>
  <c r="E2943" i="81"/>
  <c r="D2943" i="81"/>
  <c r="B2943" i="81"/>
  <c r="F2942" i="81"/>
  <c r="E2942" i="81"/>
  <c r="D2942" i="81"/>
  <c r="B2942" i="81"/>
  <c r="A2941" i="81"/>
  <c r="A2940" i="81"/>
  <c r="F2935" i="81"/>
  <c r="E2935" i="81"/>
  <c r="D2935" i="81"/>
  <c r="B2935" i="81"/>
  <c r="F2934" i="81"/>
  <c r="E2934" i="81"/>
  <c r="D2934" i="81"/>
  <c r="B2934" i="81"/>
  <c r="F2933" i="81"/>
  <c r="E2933" i="81"/>
  <c r="D2933" i="81"/>
  <c r="B2933" i="81"/>
  <c r="F2932" i="81"/>
  <c r="E2932" i="81"/>
  <c r="D2932" i="81"/>
  <c r="B2932" i="81"/>
  <c r="F2931" i="81"/>
  <c r="E2931" i="81"/>
  <c r="D2931" i="81"/>
  <c r="B2931" i="81"/>
  <c r="C2930" i="81"/>
  <c r="A2930" i="81"/>
  <c r="C2929" i="81"/>
  <c r="A2929" i="81"/>
  <c r="A2928" i="81"/>
  <c r="D2928" i="81" s="1"/>
  <c r="C2927" i="81"/>
  <c r="A2927" i="81"/>
  <c r="C2926" i="81"/>
  <c r="A2926" i="81"/>
  <c r="D2926" i="81" s="1"/>
  <c r="F1358" i="81"/>
  <c r="E1358" i="81"/>
  <c r="D1358" i="81"/>
  <c r="B1358" i="81"/>
  <c r="F1357" i="81"/>
  <c r="E1357" i="81"/>
  <c r="D1357" i="81"/>
  <c r="B1357" i="81"/>
  <c r="F1356" i="81"/>
  <c r="E1356" i="81"/>
  <c r="D1356" i="81"/>
  <c r="B1356" i="81"/>
  <c r="F1355" i="81"/>
  <c r="E1355" i="81"/>
  <c r="D1355" i="81"/>
  <c r="B1355" i="81"/>
  <c r="F1354" i="81"/>
  <c r="E1354" i="81"/>
  <c r="D1354" i="81"/>
  <c r="B1354" i="81"/>
  <c r="F1353" i="81"/>
  <c r="E1353" i="81"/>
  <c r="D1353" i="81"/>
  <c r="B1353" i="81"/>
  <c r="C1352" i="81"/>
  <c r="A1352" i="81"/>
  <c r="C1351" i="81"/>
  <c r="A1351" i="81"/>
  <c r="A1350" i="81"/>
  <c r="C1349" i="81"/>
  <c r="A1349" i="81"/>
  <c r="A1348" i="81"/>
  <c r="C1347" i="81"/>
  <c r="A1347" i="81"/>
  <c r="A1346" i="81"/>
  <c r="A1345" i="81"/>
  <c r="A1344" i="81"/>
  <c r="A1343" i="81"/>
  <c r="C1342" i="81"/>
  <c r="A1342" i="81"/>
  <c r="A1341" i="81"/>
  <c r="F1337" i="81"/>
  <c r="E1337" i="81"/>
  <c r="D1337" i="81"/>
  <c r="B1337" i="81"/>
  <c r="F1336" i="81"/>
  <c r="E1336" i="81"/>
  <c r="D1336" i="81"/>
  <c r="B1336" i="81"/>
  <c r="F1335" i="81"/>
  <c r="E1335" i="81"/>
  <c r="D1335" i="81"/>
  <c r="B1335" i="81"/>
  <c r="F1334" i="81"/>
  <c r="E1334" i="81"/>
  <c r="D1334" i="81"/>
  <c r="B1334" i="81"/>
  <c r="F1333" i="81"/>
  <c r="E1333" i="81"/>
  <c r="D1333" i="81"/>
  <c r="B1333" i="81"/>
  <c r="F1332" i="81"/>
  <c r="E1332" i="81"/>
  <c r="D1332" i="81"/>
  <c r="B1332" i="81"/>
  <c r="F1331" i="81"/>
  <c r="E1331" i="81"/>
  <c r="D1331" i="81"/>
  <c r="B1331" i="81"/>
  <c r="F1330" i="81"/>
  <c r="E1330" i="81"/>
  <c r="D1330" i="81"/>
  <c r="B1330" i="81"/>
  <c r="A1329" i="81"/>
  <c r="A1328" i="81"/>
  <c r="F1323" i="81"/>
  <c r="E1323" i="81"/>
  <c r="D1323" i="81"/>
  <c r="B1323" i="81"/>
  <c r="F1322" i="81"/>
  <c r="E1322" i="81"/>
  <c r="D1322" i="81"/>
  <c r="B1322" i="81"/>
  <c r="F1321" i="81"/>
  <c r="E1321" i="81"/>
  <c r="D1321" i="81"/>
  <c r="B1321" i="81"/>
  <c r="F1320" i="81"/>
  <c r="E1320" i="81"/>
  <c r="D1320" i="81"/>
  <c r="B1320" i="81"/>
  <c r="F1319" i="81"/>
  <c r="E1319" i="81"/>
  <c r="D1319" i="81"/>
  <c r="B1319" i="81"/>
  <c r="C1318" i="81"/>
  <c r="A1318" i="81"/>
  <c r="C1317" i="81"/>
  <c r="A1317" i="81"/>
  <c r="B1317" i="81" s="1"/>
  <c r="A1316" i="81"/>
  <c r="B1316" i="81" s="1"/>
  <c r="C1315" i="81"/>
  <c r="A1315" i="81"/>
  <c r="C1314" i="81"/>
  <c r="A1314" i="81"/>
  <c r="B1314" i="81" s="1"/>
  <c r="A549" i="81"/>
  <c r="A572" i="81"/>
  <c r="A571" i="81"/>
  <c r="A570" i="81"/>
  <c r="A569" i="81"/>
  <c r="A568" i="81"/>
  <c r="A567" i="81"/>
  <c r="A566" i="81"/>
  <c r="A565" i="81"/>
  <c r="A564" i="81"/>
  <c r="A563" i="81"/>
  <c r="A562" i="81"/>
  <c r="A561" i="81"/>
  <c r="A548" i="81"/>
  <c r="A538" i="81"/>
  <c r="A537" i="81"/>
  <c r="A536" i="81"/>
  <c r="A535" i="81"/>
  <c r="C572" i="81"/>
  <c r="C571" i="81"/>
  <c r="C569" i="81"/>
  <c r="C567" i="81"/>
  <c r="C562" i="81"/>
  <c r="C538" i="81"/>
  <c r="C537" i="81"/>
  <c r="C535" i="81"/>
  <c r="C534" i="81"/>
  <c r="A534" i="81"/>
  <c r="F1296" i="81"/>
  <c r="E1296" i="81"/>
  <c r="D1296" i="81"/>
  <c r="B1296" i="81"/>
  <c r="F1295" i="81"/>
  <c r="E1295" i="81"/>
  <c r="D1295" i="81"/>
  <c r="B1295" i="81"/>
  <c r="F1294" i="81"/>
  <c r="E1294" i="81"/>
  <c r="D1294" i="81"/>
  <c r="B1294" i="81"/>
  <c r="F1293" i="81"/>
  <c r="E1293" i="81"/>
  <c r="D1293" i="81"/>
  <c r="B1293" i="81"/>
  <c r="F1292" i="81"/>
  <c r="E1292" i="81"/>
  <c r="D1292" i="81"/>
  <c r="B1292" i="81"/>
  <c r="F1291" i="81"/>
  <c r="E1291" i="81"/>
  <c r="D1291" i="81"/>
  <c r="B1291" i="81"/>
  <c r="F1290" i="81"/>
  <c r="E1290" i="81"/>
  <c r="D1290" i="81"/>
  <c r="B1290" i="81"/>
  <c r="F1285" i="81"/>
  <c r="E1285" i="81"/>
  <c r="D1285" i="81"/>
  <c r="B1285" i="81"/>
  <c r="F1284" i="81"/>
  <c r="E1284" i="81"/>
  <c r="D1284" i="81"/>
  <c r="B1284" i="81"/>
  <c r="F1283" i="81"/>
  <c r="E1283" i="81"/>
  <c r="D1283" i="81"/>
  <c r="B1283" i="81"/>
  <c r="F1282" i="81"/>
  <c r="E1282" i="81"/>
  <c r="D1282" i="81"/>
  <c r="B1282" i="81"/>
  <c r="F1281" i="81"/>
  <c r="E1281" i="81"/>
  <c r="D1281" i="81"/>
  <c r="B1281" i="81"/>
  <c r="F1280" i="81"/>
  <c r="E1280" i="81"/>
  <c r="D1280" i="81"/>
  <c r="F1279" i="81"/>
  <c r="E1279" i="81"/>
  <c r="D1279" i="81"/>
  <c r="F1278" i="81"/>
  <c r="E1278" i="81"/>
  <c r="D1278" i="81"/>
  <c r="F1271" i="81"/>
  <c r="E1271" i="81"/>
  <c r="D1271" i="81"/>
  <c r="F1270" i="81"/>
  <c r="E1270" i="81"/>
  <c r="D1270" i="81"/>
  <c r="F1269" i="81"/>
  <c r="E1269" i="81"/>
  <c r="D1269" i="81"/>
  <c r="F1268" i="81"/>
  <c r="E1268" i="81"/>
  <c r="D1268" i="81"/>
  <c r="F1267" i="81"/>
  <c r="E1267" i="81"/>
  <c r="D1267" i="81"/>
  <c r="F1266" i="81"/>
  <c r="E1266" i="81"/>
  <c r="D1266" i="81"/>
  <c r="F1265" i="81"/>
  <c r="E1265" i="81"/>
  <c r="D1265" i="81"/>
  <c r="F1264" i="81"/>
  <c r="E1264" i="81"/>
  <c r="D1264" i="81"/>
  <c r="F1263" i="81"/>
  <c r="E1263" i="81"/>
  <c r="D1263" i="81"/>
  <c r="D1262" i="81"/>
  <c r="F1244" i="81"/>
  <c r="E1244" i="81"/>
  <c r="D1244" i="81"/>
  <c r="B1244" i="81"/>
  <c r="F1243" i="81"/>
  <c r="E1243" i="81"/>
  <c r="D1243" i="81"/>
  <c r="B1243" i="81"/>
  <c r="F1242" i="81"/>
  <c r="E1242" i="81"/>
  <c r="D1242" i="81"/>
  <c r="B1242" i="81"/>
  <c r="F1241" i="81"/>
  <c r="E1241" i="81"/>
  <c r="D1241" i="81"/>
  <c r="B1241" i="81"/>
  <c r="F1240" i="81"/>
  <c r="E1240" i="81"/>
  <c r="D1240" i="81"/>
  <c r="B1240" i="81"/>
  <c r="F1239" i="81"/>
  <c r="E1239" i="81"/>
  <c r="D1239" i="81"/>
  <c r="B1239" i="81"/>
  <c r="F1238" i="81"/>
  <c r="E1238" i="81"/>
  <c r="D1238" i="81"/>
  <c r="B1238" i="81"/>
  <c r="F1237" i="81"/>
  <c r="E1237" i="81"/>
  <c r="D1237" i="81"/>
  <c r="B1237" i="81"/>
  <c r="F1233" i="81"/>
  <c r="E1233" i="81"/>
  <c r="D1233" i="81"/>
  <c r="B1233" i="81"/>
  <c r="F1232" i="81"/>
  <c r="E1232" i="81"/>
  <c r="D1232" i="81"/>
  <c r="B1232" i="81"/>
  <c r="F1231" i="81"/>
  <c r="E1231" i="81"/>
  <c r="D1231" i="81"/>
  <c r="B1231" i="81"/>
  <c r="F1230" i="81"/>
  <c r="E1230" i="81"/>
  <c r="D1230" i="81"/>
  <c r="B1230" i="81"/>
  <c r="F1229" i="81"/>
  <c r="E1229" i="81"/>
  <c r="D1229" i="81"/>
  <c r="B1229" i="81"/>
  <c r="F1228" i="81"/>
  <c r="E1228" i="81"/>
  <c r="D1228" i="81"/>
  <c r="B1228" i="81"/>
  <c r="F1227" i="81"/>
  <c r="E1227" i="81"/>
  <c r="D1227" i="81"/>
  <c r="B1227" i="81"/>
  <c r="F1226" i="81"/>
  <c r="E1226" i="81"/>
  <c r="D1226" i="81"/>
  <c r="B1226" i="81"/>
  <c r="F1225" i="81"/>
  <c r="E1225" i="81"/>
  <c r="D1225" i="81"/>
  <c r="B1225" i="81"/>
  <c r="A1224" i="81"/>
  <c r="F1219" i="81"/>
  <c r="E1219" i="81"/>
  <c r="D1219" i="81"/>
  <c r="B1219" i="81"/>
  <c r="F1218" i="81"/>
  <c r="E1218" i="81"/>
  <c r="D1218" i="81"/>
  <c r="B1218" i="81"/>
  <c r="F1217" i="81"/>
  <c r="E1217" i="81"/>
  <c r="D1217" i="81"/>
  <c r="B1217" i="81"/>
  <c r="F1216" i="81"/>
  <c r="E1216" i="81"/>
  <c r="D1216" i="81"/>
  <c r="B1216" i="81"/>
  <c r="F1215" i="81"/>
  <c r="E1215" i="81"/>
  <c r="D1215" i="81"/>
  <c r="B1215" i="81"/>
  <c r="F1214" i="81"/>
  <c r="E1214" i="81"/>
  <c r="D1214" i="81"/>
  <c r="B1214" i="81"/>
  <c r="F1213" i="81"/>
  <c r="E1213" i="81"/>
  <c r="D1213" i="81"/>
  <c r="B1213" i="81"/>
  <c r="F1212" i="81"/>
  <c r="E1212" i="81"/>
  <c r="D1212" i="81"/>
  <c r="B1212" i="81"/>
  <c r="F1211" i="81"/>
  <c r="E1211" i="81"/>
  <c r="D1211" i="81"/>
  <c r="A1210" i="81"/>
  <c r="A444" i="81"/>
  <c r="A430" i="81"/>
  <c r="F2903" i="81"/>
  <c r="E2903" i="81"/>
  <c r="D2903" i="81"/>
  <c r="B2903" i="81"/>
  <c r="F2902" i="81"/>
  <c r="E2902" i="81"/>
  <c r="D2902" i="81"/>
  <c r="B2902" i="81"/>
  <c r="F2901" i="81"/>
  <c r="E2901" i="81"/>
  <c r="D2901" i="81"/>
  <c r="B2901" i="81"/>
  <c r="F2897" i="81"/>
  <c r="E2897" i="81"/>
  <c r="D2897" i="81"/>
  <c r="B2897" i="81"/>
  <c r="F2896" i="81"/>
  <c r="E2896" i="81"/>
  <c r="D2896" i="81"/>
  <c r="B2896" i="81"/>
  <c r="F2895" i="81"/>
  <c r="E2895" i="81"/>
  <c r="D2895" i="81"/>
  <c r="B2895" i="81"/>
  <c r="F2894" i="81"/>
  <c r="E2894" i="81"/>
  <c r="D2894" i="81"/>
  <c r="B2894" i="81"/>
  <c r="F2893" i="81"/>
  <c r="E2893" i="81"/>
  <c r="D2893" i="81"/>
  <c r="B2893" i="81"/>
  <c r="F2892" i="81"/>
  <c r="E2892" i="81"/>
  <c r="D2892" i="81"/>
  <c r="B2892" i="81"/>
  <c r="F2883" i="81"/>
  <c r="E2883" i="81"/>
  <c r="D2883" i="81"/>
  <c r="F2882" i="81"/>
  <c r="E2882" i="81"/>
  <c r="D2882" i="81"/>
  <c r="F2881" i="81"/>
  <c r="E2881" i="81"/>
  <c r="D2881" i="81"/>
  <c r="F2880" i="81"/>
  <c r="E2880" i="81"/>
  <c r="D2880" i="81"/>
  <c r="F2879" i="81"/>
  <c r="E2879" i="81"/>
  <c r="D2879" i="81"/>
  <c r="F2878" i="81"/>
  <c r="E2878" i="81"/>
  <c r="D2878" i="81"/>
  <c r="F2877" i="81"/>
  <c r="E2877" i="81"/>
  <c r="D2877" i="81"/>
  <c r="F2876" i="81"/>
  <c r="E2876" i="81"/>
  <c r="D2876" i="81"/>
  <c r="F2875" i="81"/>
  <c r="E2875" i="81"/>
  <c r="D2875" i="81"/>
  <c r="F1707" i="81"/>
  <c r="E1707" i="81"/>
  <c r="D1707" i="81"/>
  <c r="B1707" i="81"/>
  <c r="F1706" i="81"/>
  <c r="E1706" i="81"/>
  <c r="D1706" i="81"/>
  <c r="B1706" i="81"/>
  <c r="F1705" i="81"/>
  <c r="E1705" i="81"/>
  <c r="D1705" i="81"/>
  <c r="B1705" i="81"/>
  <c r="F1701" i="81"/>
  <c r="E1701" i="81"/>
  <c r="D1701" i="81"/>
  <c r="B1701" i="81"/>
  <c r="F1700" i="81"/>
  <c r="E1700" i="81"/>
  <c r="D1700" i="81"/>
  <c r="B1700" i="81"/>
  <c r="F1699" i="81"/>
  <c r="E1699" i="81"/>
  <c r="D1699" i="81"/>
  <c r="B1699" i="81"/>
  <c r="F1698" i="81"/>
  <c r="E1698" i="81"/>
  <c r="D1698" i="81"/>
  <c r="B1698" i="81"/>
  <c r="F1697" i="81"/>
  <c r="E1697" i="81"/>
  <c r="D1697" i="81"/>
  <c r="B1697" i="81"/>
  <c r="F1696" i="81"/>
  <c r="E1696" i="81"/>
  <c r="D1696" i="81"/>
  <c r="B1696" i="81"/>
  <c r="F1695" i="81"/>
  <c r="E1695" i="81"/>
  <c r="D1695" i="81"/>
  <c r="B1695" i="81"/>
  <c r="F1694" i="81"/>
  <c r="E1694" i="81"/>
  <c r="D1694" i="81"/>
  <c r="B1694" i="81"/>
  <c r="A1693" i="81"/>
  <c r="A1692" i="81"/>
  <c r="F1687" i="81"/>
  <c r="E1687" i="81"/>
  <c r="D1687" i="81"/>
  <c r="B1687" i="81"/>
  <c r="F1686" i="81"/>
  <c r="E1686" i="81"/>
  <c r="D1686" i="81"/>
  <c r="B1686" i="81"/>
  <c r="F1685" i="81"/>
  <c r="E1685" i="81"/>
  <c r="D1685" i="81"/>
  <c r="B1685" i="81"/>
  <c r="F1684" i="81"/>
  <c r="E1684" i="81"/>
  <c r="D1684" i="81"/>
  <c r="B1684" i="81"/>
  <c r="F1683" i="81"/>
  <c r="E1683" i="81"/>
  <c r="D1683" i="81"/>
  <c r="B1683" i="81"/>
  <c r="F1682" i="81"/>
  <c r="E1682" i="81"/>
  <c r="D1682" i="81"/>
  <c r="B1682" i="81"/>
  <c r="F1681" i="81"/>
  <c r="E1681" i="81"/>
  <c r="D1681" i="81"/>
  <c r="B1681" i="81"/>
  <c r="F1680" i="81"/>
  <c r="E1680" i="81"/>
  <c r="D1680" i="81"/>
  <c r="B1680" i="81"/>
  <c r="F1679" i="81"/>
  <c r="E1679" i="81"/>
  <c r="D1679" i="81"/>
  <c r="B1679" i="81"/>
  <c r="A1678" i="81"/>
  <c r="N1167" i="81"/>
  <c r="M1167" i="81"/>
  <c r="H1167" i="81"/>
  <c r="I1167" i="81" s="1"/>
  <c r="F1167" i="81"/>
  <c r="E1167" i="81"/>
  <c r="D1167" i="81"/>
  <c r="N1166" i="81"/>
  <c r="M1166" i="81"/>
  <c r="H1166" i="81"/>
  <c r="L1166" i="81" s="1"/>
  <c r="F1166" i="81"/>
  <c r="E1166" i="81"/>
  <c r="D1166" i="81"/>
  <c r="N1165" i="81"/>
  <c r="M1165" i="81"/>
  <c r="H1165" i="81"/>
  <c r="I1165" i="81" s="1"/>
  <c r="F1165" i="81"/>
  <c r="E1165" i="81"/>
  <c r="D1165" i="81"/>
  <c r="N1164" i="81"/>
  <c r="M1164" i="81"/>
  <c r="H1164" i="81"/>
  <c r="L1164" i="81" s="1"/>
  <c r="F1164" i="81"/>
  <c r="E1164" i="81"/>
  <c r="D1164" i="81"/>
  <c r="N1163" i="81"/>
  <c r="M1163" i="81"/>
  <c r="H1163" i="81"/>
  <c r="L1163" i="81" s="1"/>
  <c r="F1163" i="81"/>
  <c r="E1163" i="81"/>
  <c r="D1163" i="81"/>
  <c r="N1162" i="81"/>
  <c r="M1162" i="81"/>
  <c r="H1162" i="81"/>
  <c r="L1162" i="81" s="1"/>
  <c r="F1162" i="81"/>
  <c r="E1162" i="81"/>
  <c r="D1162" i="81"/>
  <c r="N1161" i="81"/>
  <c r="M1161" i="81"/>
  <c r="H1161" i="81"/>
  <c r="L1161" i="81" s="1"/>
  <c r="F1161" i="81"/>
  <c r="E1161" i="81"/>
  <c r="D1161" i="81"/>
  <c r="N1160" i="81"/>
  <c r="M1160" i="81"/>
  <c r="H1160" i="81"/>
  <c r="I1160" i="81" s="1"/>
  <c r="F1160" i="81"/>
  <c r="E1160" i="81"/>
  <c r="D1160" i="81"/>
  <c r="N1159" i="81"/>
  <c r="M1159" i="81"/>
  <c r="H1159" i="81"/>
  <c r="L1159" i="81" s="1"/>
  <c r="F1159" i="81"/>
  <c r="E1159" i="81"/>
  <c r="D1159" i="81"/>
  <c r="A393" i="81"/>
  <c r="A392" i="81"/>
  <c r="D3083" i="81" l="1"/>
  <c r="D1418" i="81"/>
  <c r="D1314" i="81"/>
  <c r="D2147" i="81"/>
  <c r="D1367" i="81"/>
  <c r="B2770" i="81"/>
  <c r="D1316" i="81"/>
  <c r="B2926" i="81"/>
  <c r="B898" i="81"/>
  <c r="B3030" i="81"/>
  <c r="D1471" i="81"/>
  <c r="B3290" i="81"/>
  <c r="D3290" i="81"/>
  <c r="B2928" i="81"/>
  <c r="D2979" i="81"/>
  <c r="D3082" i="81"/>
  <c r="B1470" i="81"/>
  <c r="D1470" i="81"/>
  <c r="B2146" i="81"/>
  <c r="D2146" i="81"/>
  <c r="B2978" i="81"/>
  <c r="D2978" i="81"/>
  <c r="B1366" i="81"/>
  <c r="B2930" i="81"/>
  <c r="D2930" i="81"/>
  <c r="B2929" i="81"/>
  <c r="B2927" i="81"/>
  <c r="D2929" i="81"/>
  <c r="D2927" i="81"/>
  <c r="B1318" i="81"/>
  <c r="D1318" i="81"/>
  <c r="B1315" i="81"/>
  <c r="D1317" i="81"/>
  <c r="D1315" i="81"/>
  <c r="B1210" i="81"/>
  <c r="D1210" i="81"/>
  <c r="I1163" i="81"/>
  <c r="J1165" i="81"/>
  <c r="L1167" i="81"/>
  <c r="I1166" i="81"/>
  <c r="J1166" i="81"/>
  <c r="K1166" i="81"/>
  <c r="I1161" i="81"/>
  <c r="I1164" i="81"/>
  <c r="K1165" i="81"/>
  <c r="J1161" i="81"/>
  <c r="J1164" i="81"/>
  <c r="L1165" i="81"/>
  <c r="K1164" i="81"/>
  <c r="D2874" i="81"/>
  <c r="B1678" i="81"/>
  <c r="D1678" i="81"/>
  <c r="M1158" i="81"/>
  <c r="N1158" i="81" s="1"/>
  <c r="J1167" i="81"/>
  <c r="K1167" i="81"/>
  <c r="D1158" i="81"/>
  <c r="I1162" i="81"/>
  <c r="J1163" i="81"/>
  <c r="J1162" i="81"/>
  <c r="K1163" i="81"/>
  <c r="K1162" i="81"/>
  <c r="I1159" i="81"/>
  <c r="J1160" i="81"/>
  <c r="K1161" i="81"/>
  <c r="J1159" i="81"/>
  <c r="K1160" i="81"/>
  <c r="K1159" i="81"/>
  <c r="L1160" i="81"/>
  <c r="A340" i="81" l="1"/>
  <c r="D73" i="81"/>
  <c r="B72" i="81"/>
  <c r="M70" i="81"/>
  <c r="M68" i="81"/>
  <c r="A276" i="81"/>
  <c r="A275" i="81"/>
  <c r="A274" i="81"/>
  <c r="N68" i="81" l="1"/>
  <c r="B73" i="81"/>
  <c r="D72" i="81"/>
  <c r="N70" i="81"/>
  <c r="M72" i="81"/>
  <c r="N72" i="81" s="1"/>
  <c r="M66" i="81"/>
  <c r="M67" i="81"/>
  <c r="M69" i="81"/>
  <c r="M71" i="81"/>
  <c r="N71" i="81" s="1"/>
  <c r="M73" i="81"/>
  <c r="N66" i="81" l="1"/>
  <c r="N73" i="81"/>
  <c r="N69" i="81"/>
  <c r="N67" i="81"/>
  <c r="D24" i="66" l="1"/>
  <c r="B24" i="66"/>
  <c r="A24" i="66"/>
  <c r="A3236" i="81" l="1"/>
  <c r="G3236" i="81" s="1"/>
  <c r="A3184" i="81"/>
  <c r="E3184" i="81" s="1"/>
  <c r="N3232" i="81"/>
  <c r="M3232" i="81"/>
  <c r="H3232" i="81"/>
  <c r="L3232" i="81" s="1"/>
  <c r="F3232" i="81"/>
  <c r="E3232" i="81"/>
  <c r="D3232" i="81"/>
  <c r="B3232" i="81"/>
  <c r="N3231" i="81"/>
  <c r="M3231" i="81"/>
  <c r="H3231" i="81"/>
  <c r="L3231" i="81" s="1"/>
  <c r="F3231" i="81"/>
  <c r="E3231" i="81"/>
  <c r="D3231" i="81"/>
  <c r="B3231" i="81"/>
  <c r="N3230" i="81"/>
  <c r="M3230" i="81"/>
  <c r="H3230" i="81"/>
  <c r="L3230" i="81" s="1"/>
  <c r="F3230" i="81"/>
  <c r="E3230" i="81"/>
  <c r="D3230" i="81"/>
  <c r="B3230" i="81"/>
  <c r="N3229" i="81"/>
  <c r="M3229" i="81"/>
  <c r="H3229" i="81"/>
  <c r="L3229" i="81" s="1"/>
  <c r="F3229" i="81"/>
  <c r="E3229" i="81"/>
  <c r="D3229" i="81"/>
  <c r="B3229" i="81"/>
  <c r="N3228" i="81"/>
  <c r="M3228" i="81"/>
  <c r="H3228" i="81"/>
  <c r="L3228" i="81" s="1"/>
  <c r="F3228" i="81"/>
  <c r="E3228" i="81"/>
  <c r="D3228" i="81"/>
  <c r="B3228" i="81"/>
  <c r="N3227" i="81"/>
  <c r="M3227" i="81"/>
  <c r="H3227" i="81"/>
  <c r="L3227" i="81" s="1"/>
  <c r="F3227" i="81"/>
  <c r="E3227" i="81"/>
  <c r="D3227" i="81"/>
  <c r="B3227" i="81"/>
  <c r="N3226" i="81"/>
  <c r="M3226" i="81"/>
  <c r="H3226" i="81"/>
  <c r="L3226" i="81" s="1"/>
  <c r="F3226" i="81"/>
  <c r="E3226" i="81"/>
  <c r="D3226" i="81"/>
  <c r="B3226" i="81"/>
  <c r="N3225" i="81"/>
  <c r="M3225" i="81"/>
  <c r="H3225" i="81"/>
  <c r="K3225" i="81" s="1"/>
  <c r="F3225" i="81"/>
  <c r="E3225" i="81"/>
  <c r="D3225" i="81"/>
  <c r="B3225" i="81"/>
  <c r="N3224" i="81"/>
  <c r="M3224" i="81"/>
  <c r="H3224" i="81"/>
  <c r="J3224" i="81" s="1"/>
  <c r="F3224" i="81"/>
  <c r="E3224" i="81"/>
  <c r="D3224" i="81"/>
  <c r="B3224" i="81"/>
  <c r="N3223" i="81"/>
  <c r="M3223" i="81"/>
  <c r="H3223" i="81"/>
  <c r="I3223" i="81" s="1"/>
  <c r="F3223" i="81"/>
  <c r="E3223" i="81"/>
  <c r="D3223" i="81"/>
  <c r="B3223" i="81"/>
  <c r="N3222" i="81"/>
  <c r="M3222" i="81"/>
  <c r="H3222" i="81"/>
  <c r="I3222" i="81" s="1"/>
  <c r="N3221" i="81"/>
  <c r="M3221" i="81"/>
  <c r="H3221" i="81"/>
  <c r="I3221" i="81" s="1"/>
  <c r="N3220" i="81"/>
  <c r="M3220" i="81"/>
  <c r="H3220" i="81"/>
  <c r="L3220" i="81" s="1"/>
  <c r="N3219" i="81"/>
  <c r="M3219" i="81"/>
  <c r="H3219" i="81"/>
  <c r="L3219" i="81" s="1"/>
  <c r="N3218" i="81"/>
  <c r="M3218" i="81"/>
  <c r="H3218" i="81"/>
  <c r="J3218" i="81" s="1"/>
  <c r="N3217" i="81"/>
  <c r="M3217" i="81"/>
  <c r="H3217" i="81"/>
  <c r="L3217" i="81" s="1"/>
  <c r="N3209" i="81"/>
  <c r="M3209" i="81"/>
  <c r="H3209" i="81"/>
  <c r="L3209" i="81" s="1"/>
  <c r="N3208" i="81"/>
  <c r="M3208" i="81"/>
  <c r="H3208" i="81"/>
  <c r="L3208" i="81" s="1"/>
  <c r="N3207" i="81"/>
  <c r="M3207" i="81"/>
  <c r="H3207" i="81"/>
  <c r="L3207" i="81" s="1"/>
  <c r="N3206" i="81"/>
  <c r="M3206" i="81"/>
  <c r="H3206" i="81"/>
  <c r="K3206" i="81" s="1"/>
  <c r="N3205" i="81"/>
  <c r="M3205" i="81"/>
  <c r="H3205" i="81"/>
  <c r="J3205" i="81" s="1"/>
  <c r="N3204" i="81"/>
  <c r="M3204" i="81"/>
  <c r="H3204" i="81"/>
  <c r="I3204" i="81" s="1"/>
  <c r="N3203" i="81"/>
  <c r="M3203" i="81"/>
  <c r="H3203" i="81"/>
  <c r="L3203" i="81" s="1"/>
  <c r="N3202" i="81"/>
  <c r="M3202" i="81"/>
  <c r="H3202" i="81"/>
  <c r="L3202" i="81" s="1"/>
  <c r="N3201" i="81"/>
  <c r="M3201" i="81"/>
  <c r="H3201" i="81"/>
  <c r="L3201" i="81" s="1"/>
  <c r="N3195" i="81"/>
  <c r="M3195" i="81"/>
  <c r="H3195" i="81"/>
  <c r="L3195" i="81" s="1"/>
  <c r="N3194" i="81"/>
  <c r="M3194" i="81"/>
  <c r="H3194" i="81"/>
  <c r="K3194" i="81" s="1"/>
  <c r="N3193" i="81"/>
  <c r="M3193" i="81"/>
  <c r="H3193" i="81"/>
  <c r="J3193" i="81" s="1"/>
  <c r="N3192" i="81"/>
  <c r="M3192" i="81"/>
  <c r="H3192" i="81"/>
  <c r="I3192" i="81" s="1"/>
  <c r="N3191" i="81"/>
  <c r="M3191" i="81"/>
  <c r="H3191" i="81"/>
  <c r="L3191" i="81" s="1"/>
  <c r="N3190" i="81"/>
  <c r="M3190" i="81"/>
  <c r="H3190" i="81"/>
  <c r="I3190" i="81" s="1"/>
  <c r="N3189" i="81"/>
  <c r="M3189" i="81"/>
  <c r="H3189" i="81"/>
  <c r="L3189" i="81" s="1"/>
  <c r="N3188" i="81"/>
  <c r="M3188" i="81"/>
  <c r="H3188" i="81"/>
  <c r="L3188" i="81" s="1"/>
  <c r="M3187" i="81"/>
  <c r="N3187" i="81" s="1"/>
  <c r="M3186" i="81"/>
  <c r="N3186" i="81" s="1"/>
  <c r="N3284" i="81"/>
  <c r="M3284" i="81"/>
  <c r="H3284" i="81"/>
  <c r="L3284" i="81" s="1"/>
  <c r="F3284" i="81"/>
  <c r="E3284" i="81"/>
  <c r="D3284" i="81"/>
  <c r="B3284" i="81"/>
  <c r="N3283" i="81"/>
  <c r="M3283" i="81"/>
  <c r="H3283" i="81"/>
  <c r="L3283" i="81" s="1"/>
  <c r="F3283" i="81"/>
  <c r="E3283" i="81"/>
  <c r="D3283" i="81"/>
  <c r="B3283" i="81"/>
  <c r="N3282" i="81"/>
  <c r="M3282" i="81"/>
  <c r="H3282" i="81"/>
  <c r="L3282" i="81" s="1"/>
  <c r="F3282" i="81"/>
  <c r="E3282" i="81"/>
  <c r="D3282" i="81"/>
  <c r="B3282" i="81"/>
  <c r="N3281" i="81"/>
  <c r="M3281" i="81"/>
  <c r="H3281" i="81"/>
  <c r="L3281" i="81" s="1"/>
  <c r="F3281" i="81"/>
  <c r="E3281" i="81"/>
  <c r="D3281" i="81"/>
  <c r="B3281" i="81"/>
  <c r="N3280" i="81"/>
  <c r="M3280" i="81"/>
  <c r="H3280" i="81"/>
  <c r="L3280" i="81" s="1"/>
  <c r="F3280" i="81"/>
  <c r="E3280" i="81"/>
  <c r="D3280" i="81"/>
  <c r="B3280" i="81"/>
  <c r="N3279" i="81"/>
  <c r="M3279" i="81"/>
  <c r="H3279" i="81"/>
  <c r="L3279" i="81" s="1"/>
  <c r="F3279" i="81"/>
  <c r="E3279" i="81"/>
  <c r="D3279" i="81"/>
  <c r="B3279" i="81"/>
  <c r="N3278" i="81"/>
  <c r="M3278" i="81"/>
  <c r="H3278" i="81"/>
  <c r="L3278" i="81" s="1"/>
  <c r="F3278" i="81"/>
  <c r="E3278" i="81"/>
  <c r="D3278" i="81"/>
  <c r="B3278" i="81"/>
  <c r="N3277" i="81"/>
  <c r="M3277" i="81"/>
  <c r="H3277" i="81"/>
  <c r="K3277" i="81" s="1"/>
  <c r="F3277" i="81"/>
  <c r="E3277" i="81"/>
  <c r="D3277" i="81"/>
  <c r="B3277" i="81"/>
  <c r="N3276" i="81"/>
  <c r="M3276" i="81"/>
  <c r="H3276" i="81"/>
  <c r="J3276" i="81" s="1"/>
  <c r="F3276" i="81"/>
  <c r="E3276" i="81"/>
  <c r="D3276" i="81"/>
  <c r="B3276" i="81"/>
  <c r="N3275" i="81"/>
  <c r="M3275" i="81"/>
  <c r="H3275" i="81"/>
  <c r="I3275" i="81" s="1"/>
  <c r="N3274" i="81"/>
  <c r="M3274" i="81"/>
  <c r="H3274" i="81"/>
  <c r="L3274" i="81" s="1"/>
  <c r="N3273" i="81"/>
  <c r="M3273" i="81"/>
  <c r="H3273" i="81"/>
  <c r="L3273" i="81" s="1"/>
  <c r="N3272" i="81"/>
  <c r="M3272" i="81"/>
  <c r="H3272" i="81"/>
  <c r="L3272" i="81" s="1"/>
  <c r="N3271" i="81"/>
  <c r="M3271" i="81"/>
  <c r="H3271" i="81"/>
  <c r="L3271" i="81" s="1"/>
  <c r="N3270" i="81"/>
  <c r="M3270" i="81"/>
  <c r="H3270" i="81"/>
  <c r="L3270" i="81" s="1"/>
  <c r="N3269" i="81"/>
  <c r="M3269" i="81"/>
  <c r="H3269" i="81"/>
  <c r="L3269" i="81" s="1"/>
  <c r="N3268" i="81"/>
  <c r="M3268" i="81"/>
  <c r="H3268" i="81"/>
  <c r="J3268" i="81" s="1"/>
  <c r="N3261" i="81"/>
  <c r="M3261" i="81"/>
  <c r="H3261" i="81"/>
  <c r="K3261" i="81" s="1"/>
  <c r="N3260" i="81"/>
  <c r="M3260" i="81"/>
  <c r="H3260" i="81"/>
  <c r="L3260" i="81" s="1"/>
  <c r="N3259" i="81"/>
  <c r="M3259" i="81"/>
  <c r="H3259" i="81"/>
  <c r="L3259" i="81" s="1"/>
  <c r="N3258" i="81"/>
  <c r="M3258" i="81"/>
  <c r="H3258" i="81"/>
  <c r="K3258" i="81" s="1"/>
  <c r="N3257" i="81"/>
  <c r="M3257" i="81"/>
  <c r="H3257" i="81"/>
  <c r="J3257" i="81" s="1"/>
  <c r="N3256" i="81"/>
  <c r="M3256" i="81"/>
  <c r="H3256" i="81"/>
  <c r="I3256" i="81" s="1"/>
  <c r="N3255" i="81"/>
  <c r="M3255" i="81"/>
  <c r="H3255" i="81"/>
  <c r="L3255" i="81" s="1"/>
  <c r="N3254" i="81"/>
  <c r="M3254" i="81"/>
  <c r="H3254" i="81"/>
  <c r="L3254" i="81" s="1"/>
  <c r="N3253" i="81"/>
  <c r="M3253" i="81"/>
  <c r="H3253" i="81"/>
  <c r="L3253" i="81" s="1"/>
  <c r="N3247" i="81"/>
  <c r="M3247" i="81"/>
  <c r="H3247" i="81"/>
  <c r="L3247" i="81" s="1"/>
  <c r="N3246" i="81"/>
  <c r="M3246" i="81"/>
  <c r="H3246" i="81"/>
  <c r="K3246" i="81" s="1"/>
  <c r="N3245" i="81"/>
  <c r="M3245" i="81"/>
  <c r="H3245" i="81"/>
  <c r="J3245" i="81" s="1"/>
  <c r="N3244" i="81"/>
  <c r="M3244" i="81"/>
  <c r="H3244" i="81"/>
  <c r="I3244" i="81" s="1"/>
  <c r="N3243" i="81"/>
  <c r="M3243" i="81"/>
  <c r="H3243" i="81"/>
  <c r="L3243" i="81" s="1"/>
  <c r="N3242" i="81"/>
  <c r="M3242" i="81"/>
  <c r="H3242" i="81"/>
  <c r="L3242" i="81" s="1"/>
  <c r="M3241" i="81"/>
  <c r="N3241" i="81" s="1"/>
  <c r="M3240" i="81"/>
  <c r="N3240" i="81" s="1"/>
  <c r="M3239" i="81"/>
  <c r="N3239" i="81" s="1"/>
  <c r="M3238" i="81"/>
  <c r="N3238" i="81" s="1"/>
  <c r="J3191" i="81" l="1"/>
  <c r="J3222" i="81"/>
  <c r="K3222" i="81"/>
  <c r="L3275" i="81"/>
  <c r="L3222" i="81"/>
  <c r="L3193" i="81"/>
  <c r="G3184" i="81"/>
  <c r="U3184" i="81" s="1"/>
  <c r="K3279" i="81"/>
  <c r="L3261" i="81"/>
  <c r="J3203" i="81"/>
  <c r="I3218" i="81"/>
  <c r="L3224" i="81"/>
  <c r="I3209" i="81"/>
  <c r="K3218" i="81"/>
  <c r="K3192" i="81"/>
  <c r="L3206" i="81"/>
  <c r="J3209" i="81"/>
  <c r="L3218" i="81"/>
  <c r="I3191" i="81"/>
  <c r="K3209" i="81"/>
  <c r="J3271" i="81"/>
  <c r="I3268" i="81"/>
  <c r="K3191" i="81"/>
  <c r="K3205" i="81"/>
  <c r="I3208" i="81"/>
  <c r="L3268" i="81"/>
  <c r="L3205" i="81"/>
  <c r="J3204" i="81"/>
  <c r="I3259" i="81"/>
  <c r="J3275" i="81"/>
  <c r="J3283" i="81"/>
  <c r="L3204" i="81"/>
  <c r="K3275" i="81"/>
  <c r="K3193" i="81"/>
  <c r="I3284" i="81"/>
  <c r="J3229" i="81"/>
  <c r="K3276" i="81"/>
  <c r="L3246" i="81"/>
  <c r="K3284" i="81"/>
  <c r="J3192" i="81"/>
  <c r="I3228" i="81"/>
  <c r="K3229" i="81"/>
  <c r="J3228" i="81"/>
  <c r="L3192" i="81"/>
  <c r="L3225" i="81"/>
  <c r="K3228" i="81"/>
  <c r="I3203" i="81"/>
  <c r="K3204" i="81"/>
  <c r="K3224" i="81"/>
  <c r="J3260" i="81"/>
  <c r="K3203" i="81"/>
  <c r="J3244" i="81"/>
  <c r="K3260" i="81"/>
  <c r="L3277" i="81"/>
  <c r="I3194" i="81"/>
  <c r="J3223" i="81"/>
  <c r="K3244" i="81"/>
  <c r="L3194" i="81"/>
  <c r="K3223" i="81"/>
  <c r="K3230" i="81"/>
  <c r="L3244" i="81"/>
  <c r="K3268" i="81"/>
  <c r="L3223" i="81"/>
  <c r="I3243" i="81"/>
  <c r="J3243" i="81"/>
  <c r="I3247" i="81"/>
  <c r="I3253" i="81"/>
  <c r="I3272" i="81"/>
  <c r="I3280" i="81"/>
  <c r="I3189" i="81"/>
  <c r="J3190" i="81"/>
  <c r="I3201" i="81"/>
  <c r="J3202" i="81"/>
  <c r="I3220" i="81"/>
  <c r="J3221" i="81"/>
  <c r="I3232" i="81"/>
  <c r="I3202" i="81"/>
  <c r="K3243" i="81"/>
  <c r="J3247" i="81"/>
  <c r="J3253" i="81"/>
  <c r="I3261" i="81"/>
  <c r="J3272" i="81"/>
  <c r="J3280" i="81"/>
  <c r="I3188" i="81"/>
  <c r="J3189" i="81"/>
  <c r="K3190" i="81"/>
  <c r="J3201" i="81"/>
  <c r="K3202" i="81"/>
  <c r="I3219" i="81"/>
  <c r="J3220" i="81"/>
  <c r="K3221" i="81"/>
  <c r="I3231" i="81"/>
  <c r="J3232" i="81"/>
  <c r="K3253" i="81"/>
  <c r="J3261" i="81"/>
  <c r="K3272" i="81"/>
  <c r="K3280" i="81"/>
  <c r="O3184" i="81"/>
  <c r="P3184" i="81" s="1"/>
  <c r="J3188" i="81"/>
  <c r="K3189" i="81"/>
  <c r="L3190" i="81"/>
  <c r="K3201" i="81"/>
  <c r="J3219" i="81"/>
  <c r="K3220" i="81"/>
  <c r="L3221" i="81"/>
  <c r="I3230" i="81"/>
  <c r="J3231" i="81"/>
  <c r="K3232" i="81"/>
  <c r="K3257" i="81"/>
  <c r="J3279" i="81"/>
  <c r="B3184" i="81"/>
  <c r="K3188" i="81"/>
  <c r="I3217" i="81"/>
  <c r="K3219" i="81"/>
  <c r="I3229" i="81"/>
  <c r="J3230" i="81"/>
  <c r="K3231" i="81"/>
  <c r="J3217" i="81"/>
  <c r="J3256" i="81"/>
  <c r="I3274" i="81"/>
  <c r="K3217" i="81"/>
  <c r="I3227" i="81"/>
  <c r="I3255" i="81"/>
  <c r="K3256" i="81"/>
  <c r="J3274" i="81"/>
  <c r="I3278" i="81"/>
  <c r="I3282" i="81"/>
  <c r="I3195" i="81"/>
  <c r="I3207" i="81"/>
  <c r="J3208" i="81"/>
  <c r="I3226" i="81"/>
  <c r="J3227" i="81"/>
  <c r="J3255" i="81"/>
  <c r="L3256" i="81"/>
  <c r="K3274" i="81"/>
  <c r="J3278" i="81"/>
  <c r="J3195" i="81"/>
  <c r="I3206" i="81"/>
  <c r="J3207" i="81"/>
  <c r="K3208" i="81"/>
  <c r="I3225" i="81"/>
  <c r="J3226" i="81"/>
  <c r="K3227" i="81"/>
  <c r="L3258" i="81"/>
  <c r="K3245" i="81"/>
  <c r="K3255" i="81"/>
  <c r="J3259" i="81"/>
  <c r="I3270" i="81"/>
  <c r="I3193" i="81"/>
  <c r="J3194" i="81"/>
  <c r="K3195" i="81"/>
  <c r="I3205" i="81"/>
  <c r="J3206" i="81"/>
  <c r="K3207" i="81"/>
  <c r="I3224" i="81"/>
  <c r="J3225" i="81"/>
  <c r="K3226" i="81"/>
  <c r="U3236" i="81"/>
  <c r="I3242" i="81"/>
  <c r="L3245" i="81"/>
  <c r="I3254" i="81"/>
  <c r="L3257" i="81"/>
  <c r="I3273" i="81"/>
  <c r="L3276" i="81"/>
  <c r="J3242" i="81"/>
  <c r="J3254" i="81"/>
  <c r="J3273" i="81"/>
  <c r="K3242" i="81"/>
  <c r="K3254" i="81"/>
  <c r="I3271" i="81"/>
  <c r="K3273" i="81"/>
  <c r="I3283" i="81"/>
  <c r="J3284" i="81"/>
  <c r="O3236" i="81"/>
  <c r="B3236" i="81"/>
  <c r="I3269" i="81"/>
  <c r="J3270" i="81"/>
  <c r="K3271" i="81"/>
  <c r="I3281" i="81"/>
  <c r="J3282" i="81"/>
  <c r="K3283" i="81"/>
  <c r="E3236" i="81"/>
  <c r="J3269" i="81"/>
  <c r="K3270" i="81"/>
  <c r="J3281" i="81"/>
  <c r="K3282" i="81"/>
  <c r="I3260" i="81"/>
  <c r="K3269" i="81"/>
  <c r="I3279" i="81"/>
  <c r="K3281" i="81"/>
  <c r="I3246" i="81"/>
  <c r="I3258" i="81"/>
  <c r="I3277" i="81"/>
  <c r="I3245" i="81"/>
  <c r="J3246" i="81"/>
  <c r="K3247" i="81"/>
  <c r="I3257" i="81"/>
  <c r="J3258" i="81"/>
  <c r="K3259" i="81"/>
  <c r="I3276" i="81"/>
  <c r="J3277" i="81"/>
  <c r="K3278" i="81"/>
  <c r="A81" i="81"/>
  <c r="D81" i="81" s="1"/>
  <c r="A80" i="81"/>
  <c r="B80" i="81" s="1"/>
  <c r="P3236" i="81" l="1"/>
  <c r="E81" i="81"/>
  <c r="B81" i="81"/>
  <c r="D80" i="81"/>
  <c r="E80" i="81"/>
  <c r="D8" i="81" l="1"/>
  <c r="A3132" i="81" l="1"/>
  <c r="G3132" i="81" s="1"/>
  <c r="U3132" i="81" s="1"/>
  <c r="N3180" i="81"/>
  <c r="M3180" i="81"/>
  <c r="H3180" i="81"/>
  <c r="L3180" i="81" s="1"/>
  <c r="F3180" i="81"/>
  <c r="E3180" i="81"/>
  <c r="D3180" i="81"/>
  <c r="B3180" i="81"/>
  <c r="N3179" i="81"/>
  <c r="M3179" i="81"/>
  <c r="H3179" i="81"/>
  <c r="L3179" i="81" s="1"/>
  <c r="F3179" i="81"/>
  <c r="E3179" i="81"/>
  <c r="D3179" i="81"/>
  <c r="B3179" i="81"/>
  <c r="N3178" i="81"/>
  <c r="M3178" i="81"/>
  <c r="H3178" i="81"/>
  <c r="L3178" i="81" s="1"/>
  <c r="F3178" i="81"/>
  <c r="E3178" i="81"/>
  <c r="D3178" i="81"/>
  <c r="B3178" i="81"/>
  <c r="N3177" i="81"/>
  <c r="M3177" i="81"/>
  <c r="H3177" i="81"/>
  <c r="L3177" i="81" s="1"/>
  <c r="F3177" i="81"/>
  <c r="E3177" i="81"/>
  <c r="D3177" i="81"/>
  <c r="B3177" i="81"/>
  <c r="N3176" i="81"/>
  <c r="M3176" i="81"/>
  <c r="H3176" i="81"/>
  <c r="K3176" i="81" s="1"/>
  <c r="F3176" i="81"/>
  <c r="E3176" i="81"/>
  <c r="D3176" i="81"/>
  <c r="B3176" i="81"/>
  <c r="N3175" i="81"/>
  <c r="M3175" i="81"/>
  <c r="H3175" i="81"/>
  <c r="J3175" i="81" s="1"/>
  <c r="F3175" i="81"/>
  <c r="E3175" i="81"/>
  <c r="D3175" i="81"/>
  <c r="B3175" i="81"/>
  <c r="N3174" i="81"/>
  <c r="M3174" i="81"/>
  <c r="H3174" i="81"/>
  <c r="L3174" i="81" s="1"/>
  <c r="F3174" i="81"/>
  <c r="E3174" i="81"/>
  <c r="D3174" i="81"/>
  <c r="B3174" i="81"/>
  <c r="N3173" i="81"/>
  <c r="M3173" i="81"/>
  <c r="H3173" i="81"/>
  <c r="K3173" i="81" s="1"/>
  <c r="F3173" i="81"/>
  <c r="E3173" i="81"/>
  <c r="D3173" i="81"/>
  <c r="B3173" i="81"/>
  <c r="N3172" i="81"/>
  <c r="M3172" i="81"/>
  <c r="H3172" i="81"/>
  <c r="J3172" i="81" s="1"/>
  <c r="F3172" i="81"/>
  <c r="E3172" i="81"/>
  <c r="D3172" i="81"/>
  <c r="B3172" i="81"/>
  <c r="N3171" i="81"/>
  <c r="M3171" i="81"/>
  <c r="H3171" i="81"/>
  <c r="I3171" i="81" s="1"/>
  <c r="F3171" i="81"/>
  <c r="E3171" i="81"/>
  <c r="D3171" i="81"/>
  <c r="B3171" i="81"/>
  <c r="N3170" i="81"/>
  <c r="M3170" i="81"/>
  <c r="H3170" i="81"/>
  <c r="L3170" i="81" s="1"/>
  <c r="N3169" i="81"/>
  <c r="M3169" i="81"/>
  <c r="H3169" i="81"/>
  <c r="L3169" i="81" s="1"/>
  <c r="N3168" i="81"/>
  <c r="M3168" i="81"/>
  <c r="H3168" i="81"/>
  <c r="L3168" i="81" s="1"/>
  <c r="N3167" i="81"/>
  <c r="M3167" i="81"/>
  <c r="H3167" i="81"/>
  <c r="L3167" i="81" s="1"/>
  <c r="N3166" i="81"/>
  <c r="M3166" i="81"/>
  <c r="H3166" i="81"/>
  <c r="L3166" i="81" s="1"/>
  <c r="N3165" i="81"/>
  <c r="M3165" i="81"/>
  <c r="H3165" i="81"/>
  <c r="L3165" i="81" s="1"/>
  <c r="N3164" i="81"/>
  <c r="M3164" i="81"/>
  <c r="H3164" i="81"/>
  <c r="I3164" i="81" s="1"/>
  <c r="N3163" i="81"/>
  <c r="M3163" i="81"/>
  <c r="H3163" i="81"/>
  <c r="K3163" i="81" s="1"/>
  <c r="N3162" i="81"/>
  <c r="M3162" i="81"/>
  <c r="H3162" i="81"/>
  <c r="L3162" i="81" s="1"/>
  <c r="N3157" i="81"/>
  <c r="M3157" i="81"/>
  <c r="H3157" i="81"/>
  <c r="I3157" i="81" s="1"/>
  <c r="N3156" i="81"/>
  <c r="M3156" i="81"/>
  <c r="H3156" i="81"/>
  <c r="J3156" i="81" s="1"/>
  <c r="N3155" i="81"/>
  <c r="M3155" i="81"/>
  <c r="H3155" i="81"/>
  <c r="L3155" i="81" s="1"/>
  <c r="N3154" i="81"/>
  <c r="M3154" i="81"/>
  <c r="H3154" i="81"/>
  <c r="K3154" i="81" s="1"/>
  <c r="N3153" i="81"/>
  <c r="M3153" i="81"/>
  <c r="H3153" i="81"/>
  <c r="J3153" i="81" s="1"/>
  <c r="N3152" i="81"/>
  <c r="M3152" i="81"/>
  <c r="H3152" i="81"/>
  <c r="I3152" i="81" s="1"/>
  <c r="N3151" i="81"/>
  <c r="M3151" i="81"/>
  <c r="H3151" i="81"/>
  <c r="L3151" i="81" s="1"/>
  <c r="N3150" i="81"/>
  <c r="M3150" i="81"/>
  <c r="H3150" i="81"/>
  <c r="L3150" i="81" s="1"/>
  <c r="N3149" i="81"/>
  <c r="M3149" i="81"/>
  <c r="H3149" i="81"/>
  <c r="L3149" i="81" s="1"/>
  <c r="N3143" i="81"/>
  <c r="M3143" i="81"/>
  <c r="H3143" i="81"/>
  <c r="L3143" i="81" s="1"/>
  <c r="N3142" i="81"/>
  <c r="M3142" i="81"/>
  <c r="H3142" i="81"/>
  <c r="K3142" i="81" s="1"/>
  <c r="N3141" i="81"/>
  <c r="M3141" i="81"/>
  <c r="H3141" i="81"/>
  <c r="J3141" i="81" s="1"/>
  <c r="N3140" i="81"/>
  <c r="M3140" i="81"/>
  <c r="H3140" i="81"/>
  <c r="I3140" i="81" s="1"/>
  <c r="N3139" i="81"/>
  <c r="M3139" i="81"/>
  <c r="H3139" i="81"/>
  <c r="L3139" i="81" s="1"/>
  <c r="N3138" i="81"/>
  <c r="M3138" i="81"/>
  <c r="H3138" i="81"/>
  <c r="L3138" i="81" s="1"/>
  <c r="N3137" i="81"/>
  <c r="M3137" i="81"/>
  <c r="H3137" i="81"/>
  <c r="L3137" i="81" s="1"/>
  <c r="N3136" i="81"/>
  <c r="M3136" i="81"/>
  <c r="H3136" i="81"/>
  <c r="L3136" i="81" s="1"/>
  <c r="M3135" i="81"/>
  <c r="N3135" i="81" s="1"/>
  <c r="M3134" i="81"/>
  <c r="N3134" i="81" s="1"/>
  <c r="K3152" i="81" l="1"/>
  <c r="J3152" i="81"/>
  <c r="L3163" i="81"/>
  <c r="K3157" i="81"/>
  <c r="I3170" i="81"/>
  <c r="J3170" i="81"/>
  <c r="K3170" i="81"/>
  <c r="I3156" i="81"/>
  <c r="L3153" i="81"/>
  <c r="K3156" i="81"/>
  <c r="K3175" i="81"/>
  <c r="L3156" i="81"/>
  <c r="L3175" i="81"/>
  <c r="I3151" i="81"/>
  <c r="L3152" i="81"/>
  <c r="K3171" i="81"/>
  <c r="J3151" i="81"/>
  <c r="L3171" i="81"/>
  <c r="J3140" i="81"/>
  <c r="K3151" i="81"/>
  <c r="K3164" i="81"/>
  <c r="I3163" i="81"/>
  <c r="L3164" i="81"/>
  <c r="I3169" i="81"/>
  <c r="I3154" i="81"/>
  <c r="J3163" i="81"/>
  <c r="J3169" i="81"/>
  <c r="I3173" i="81"/>
  <c r="I3142" i="81"/>
  <c r="K3169" i="81"/>
  <c r="L3173" i="81"/>
  <c r="I3150" i="81"/>
  <c r="J3150" i="81"/>
  <c r="J3174" i="81"/>
  <c r="L3141" i="81"/>
  <c r="K3150" i="81"/>
  <c r="J3162" i="81"/>
  <c r="J3155" i="81"/>
  <c r="I3139" i="81"/>
  <c r="K3140" i="81"/>
  <c r="I3138" i="81"/>
  <c r="J3139" i="81"/>
  <c r="L3140" i="81"/>
  <c r="I3143" i="81"/>
  <c r="J3138" i="81"/>
  <c r="K3139" i="81"/>
  <c r="J3143" i="81"/>
  <c r="J3157" i="81"/>
  <c r="L3172" i="81"/>
  <c r="J3176" i="81"/>
  <c r="K3138" i="81"/>
  <c r="I3175" i="81"/>
  <c r="L3176" i="81"/>
  <c r="L3157" i="81"/>
  <c r="J3164" i="81"/>
  <c r="J3171" i="81"/>
  <c r="K3141" i="81"/>
  <c r="L3142" i="81"/>
  <c r="K3153" i="81"/>
  <c r="L3154" i="81"/>
  <c r="K3172" i="81"/>
  <c r="I3137" i="81"/>
  <c r="I3149" i="81"/>
  <c r="I3168" i="81"/>
  <c r="I3180" i="81"/>
  <c r="I3136" i="81"/>
  <c r="J3137" i="81"/>
  <c r="J3149" i="81"/>
  <c r="I3167" i="81"/>
  <c r="J3168" i="81"/>
  <c r="I3179" i="81"/>
  <c r="J3180" i="81"/>
  <c r="O3132" i="81"/>
  <c r="J3136" i="81"/>
  <c r="K3137" i="81"/>
  <c r="K3149" i="81"/>
  <c r="I3166" i="81"/>
  <c r="J3167" i="81"/>
  <c r="K3168" i="81"/>
  <c r="I3178" i="81"/>
  <c r="J3179" i="81"/>
  <c r="K3180" i="81"/>
  <c r="B3132" i="81"/>
  <c r="K3136" i="81"/>
  <c r="I3165" i="81"/>
  <c r="J3166" i="81"/>
  <c r="K3167" i="81"/>
  <c r="I3177" i="81"/>
  <c r="J3178" i="81"/>
  <c r="K3179" i="81"/>
  <c r="E3132" i="81"/>
  <c r="J3165" i="81"/>
  <c r="K3166" i="81"/>
  <c r="I3176" i="81"/>
  <c r="J3177" i="81"/>
  <c r="K3178" i="81"/>
  <c r="K3165" i="81"/>
  <c r="K3177" i="81"/>
  <c r="I3155" i="81"/>
  <c r="I3162" i="81"/>
  <c r="I3174" i="81"/>
  <c r="I3141" i="81"/>
  <c r="J3142" i="81"/>
  <c r="K3143" i="81"/>
  <c r="I3153" i="81"/>
  <c r="J3154" i="81"/>
  <c r="K3155" i="81"/>
  <c r="K3162" i="81"/>
  <c r="I3172" i="81"/>
  <c r="J3173" i="81"/>
  <c r="K3174" i="81"/>
  <c r="P3132" i="81" l="1"/>
  <c r="A2768" i="81" l="1"/>
  <c r="B2768" i="81" s="1"/>
  <c r="N2816" i="81"/>
  <c r="M2816" i="81"/>
  <c r="H2816" i="81"/>
  <c r="J2816" i="81" s="1"/>
  <c r="F2816" i="81"/>
  <c r="E2816" i="81"/>
  <c r="D2816" i="81"/>
  <c r="B2816" i="81"/>
  <c r="N2815" i="81"/>
  <c r="M2815" i="81"/>
  <c r="H2815" i="81"/>
  <c r="L2815" i="81" s="1"/>
  <c r="F2815" i="81"/>
  <c r="E2815" i="81"/>
  <c r="D2815" i="81"/>
  <c r="B2815" i="81"/>
  <c r="N2814" i="81"/>
  <c r="M2814" i="81"/>
  <c r="H2814" i="81"/>
  <c r="L2814" i="81" s="1"/>
  <c r="F2814" i="81"/>
  <c r="E2814" i="81"/>
  <c r="D2814" i="81"/>
  <c r="B2814" i="81"/>
  <c r="N2813" i="81"/>
  <c r="M2813" i="81"/>
  <c r="H2813" i="81"/>
  <c r="K2813" i="81" s="1"/>
  <c r="F2813" i="81"/>
  <c r="E2813" i="81"/>
  <c r="D2813" i="81"/>
  <c r="B2813" i="81"/>
  <c r="N2812" i="81"/>
  <c r="M2812" i="81"/>
  <c r="H2812" i="81"/>
  <c r="L2812" i="81" s="1"/>
  <c r="F2812" i="81"/>
  <c r="E2812" i="81"/>
  <c r="D2812" i="81"/>
  <c r="B2812" i="81"/>
  <c r="N2811" i="81"/>
  <c r="M2811" i="81"/>
  <c r="H2811" i="81"/>
  <c r="I2811" i="81" s="1"/>
  <c r="F2811" i="81"/>
  <c r="E2811" i="81"/>
  <c r="D2811" i="81"/>
  <c r="B2811" i="81"/>
  <c r="N2810" i="81"/>
  <c r="M2810" i="81"/>
  <c r="H2810" i="81"/>
  <c r="L2810" i="81" s="1"/>
  <c r="F2810" i="81"/>
  <c r="E2810" i="81"/>
  <c r="D2810" i="81"/>
  <c r="B2810" i="81"/>
  <c r="N2809" i="81"/>
  <c r="M2809" i="81"/>
  <c r="H2809" i="81"/>
  <c r="L2809" i="81" s="1"/>
  <c r="N2808" i="81"/>
  <c r="M2808" i="81"/>
  <c r="H2808" i="81"/>
  <c r="J2808" i="81" s="1"/>
  <c r="N2807" i="81"/>
  <c r="M2807" i="81"/>
  <c r="H2807" i="81"/>
  <c r="L2807" i="81" s="1"/>
  <c r="N2806" i="81"/>
  <c r="M2806" i="81"/>
  <c r="H2806" i="81"/>
  <c r="K2806" i="81" s="1"/>
  <c r="N2805" i="81"/>
  <c r="M2805" i="81"/>
  <c r="H2805" i="81"/>
  <c r="K2805" i="81" s="1"/>
  <c r="N2804" i="81"/>
  <c r="M2804" i="81"/>
  <c r="H2804" i="81"/>
  <c r="L2804" i="81" s="1"/>
  <c r="N2803" i="81"/>
  <c r="M2803" i="81"/>
  <c r="H2803" i="81"/>
  <c r="I2803" i="81" s="1"/>
  <c r="N2802" i="81"/>
  <c r="M2802" i="81"/>
  <c r="H2802" i="81"/>
  <c r="L2802" i="81" s="1"/>
  <c r="N2801" i="81"/>
  <c r="M2801" i="81"/>
  <c r="H2801" i="81"/>
  <c r="L2801" i="81" s="1"/>
  <c r="N2800" i="81"/>
  <c r="M2800" i="81"/>
  <c r="H2800" i="81"/>
  <c r="J2800" i="81" s="1"/>
  <c r="N2799" i="81"/>
  <c r="M2799" i="81"/>
  <c r="H2799" i="81"/>
  <c r="L2799" i="81" s="1"/>
  <c r="N2798" i="81"/>
  <c r="M2798" i="81"/>
  <c r="H2798" i="81"/>
  <c r="L2798" i="81" s="1"/>
  <c r="N2793" i="81"/>
  <c r="M2793" i="81"/>
  <c r="H2793" i="81"/>
  <c r="J2793" i="81" s="1"/>
  <c r="N2792" i="81"/>
  <c r="M2792" i="81"/>
  <c r="H2792" i="81"/>
  <c r="L2792" i="81" s="1"/>
  <c r="N2791" i="81"/>
  <c r="M2791" i="81"/>
  <c r="H2791" i="81"/>
  <c r="K2791" i="81" s="1"/>
  <c r="N2790" i="81"/>
  <c r="M2790" i="81"/>
  <c r="H2790" i="81"/>
  <c r="I2790" i="81" s="1"/>
  <c r="N2789" i="81"/>
  <c r="M2789" i="81"/>
  <c r="H2789" i="81"/>
  <c r="L2789" i="81" s="1"/>
  <c r="N2788" i="81"/>
  <c r="M2788" i="81"/>
  <c r="H2788" i="81"/>
  <c r="I2788" i="81" s="1"/>
  <c r="N2787" i="81"/>
  <c r="M2787" i="81"/>
  <c r="H2787" i="81"/>
  <c r="L2787" i="81" s="1"/>
  <c r="H2786" i="81"/>
  <c r="M2785" i="81"/>
  <c r="H2785" i="81"/>
  <c r="N2779" i="81"/>
  <c r="M2779" i="81"/>
  <c r="H2779" i="81"/>
  <c r="I2779" i="81" s="1"/>
  <c r="N2778" i="81"/>
  <c r="M2778" i="81"/>
  <c r="H2778" i="81"/>
  <c r="L2778" i="81" s="1"/>
  <c r="N2777" i="81"/>
  <c r="M2777" i="81"/>
  <c r="H2777" i="81"/>
  <c r="K2777" i="81" s="1"/>
  <c r="N2776" i="81"/>
  <c r="M2776" i="81"/>
  <c r="H2776" i="81"/>
  <c r="J2776" i="81" s="1"/>
  <c r="N2775" i="81"/>
  <c r="M2775" i="81"/>
  <c r="H2775" i="81"/>
  <c r="L2775" i="81" s="1"/>
  <c r="N2774" i="81"/>
  <c r="M2774" i="81"/>
  <c r="H2774" i="81"/>
  <c r="J2774" i="81" s="1"/>
  <c r="N2773" i="81"/>
  <c r="M2773" i="81"/>
  <c r="H2773" i="81"/>
  <c r="L2773" i="81" s="1"/>
  <c r="H2772" i="81"/>
  <c r="M2771" i="81"/>
  <c r="L2813" i="81" l="1"/>
  <c r="L2777" i="81"/>
  <c r="L2779" i="81"/>
  <c r="L2800" i="81"/>
  <c r="L2805" i="81"/>
  <c r="I2815" i="81"/>
  <c r="L2806" i="81"/>
  <c r="J2811" i="81"/>
  <c r="K2792" i="81"/>
  <c r="L2816" i="81"/>
  <c r="I2791" i="81"/>
  <c r="I2778" i="81"/>
  <c r="I2799" i="81"/>
  <c r="K2793" i="81"/>
  <c r="N2771" i="81"/>
  <c r="L2793" i="81"/>
  <c r="K2779" i="81"/>
  <c r="K2788" i="81"/>
  <c r="I2792" i="81"/>
  <c r="K2800" i="81"/>
  <c r="K2803" i="81"/>
  <c r="J2806" i="81"/>
  <c r="K2816" i="81"/>
  <c r="I2774" i="81"/>
  <c r="J2791" i="81"/>
  <c r="K2774" i="81"/>
  <c r="J2790" i="81"/>
  <c r="L2791" i="81"/>
  <c r="I2798" i="81"/>
  <c r="K2799" i="81"/>
  <c r="L2774" i="81"/>
  <c r="I2777" i="81"/>
  <c r="K2790" i="81"/>
  <c r="J2798" i="81"/>
  <c r="K2808" i="81"/>
  <c r="K2811" i="81"/>
  <c r="I2814" i="81"/>
  <c r="J2777" i="81"/>
  <c r="L2790" i="81"/>
  <c r="K2798" i="81"/>
  <c r="L2808" i="81"/>
  <c r="L2811" i="81"/>
  <c r="J2814" i="81"/>
  <c r="K2814" i="81"/>
  <c r="K2776" i="81"/>
  <c r="L2776" i="81"/>
  <c r="I2807" i="81"/>
  <c r="J2779" i="81"/>
  <c r="J2788" i="81"/>
  <c r="J2803" i="81"/>
  <c r="I2806" i="81"/>
  <c r="E2768" i="81"/>
  <c r="K2785" i="81"/>
  <c r="J2785" i="81"/>
  <c r="I2801" i="81"/>
  <c r="I2809" i="81"/>
  <c r="J2772" i="81"/>
  <c r="K2772" i="81" s="1"/>
  <c r="I2775" i="81"/>
  <c r="N2785" i="81"/>
  <c r="J2786" i="81"/>
  <c r="L2788" i="81"/>
  <c r="I2789" i="81"/>
  <c r="J2801" i="81"/>
  <c r="L2803" i="81"/>
  <c r="I2804" i="81"/>
  <c r="J2809" i="81"/>
  <c r="I2812" i="81"/>
  <c r="G2768" i="81"/>
  <c r="L2772" i="81" s="1"/>
  <c r="J2775" i="81"/>
  <c r="K2786" i="81"/>
  <c r="J2789" i="81"/>
  <c r="K2801" i="81"/>
  <c r="J2804" i="81"/>
  <c r="K2809" i="81"/>
  <c r="J2812" i="81"/>
  <c r="I2773" i="81"/>
  <c r="K2775" i="81"/>
  <c r="J2778" i="81"/>
  <c r="I2787" i="81"/>
  <c r="K2789" i="81"/>
  <c r="J2792" i="81"/>
  <c r="J2799" i="81"/>
  <c r="I2802" i="81"/>
  <c r="K2804" i="81"/>
  <c r="J2807" i="81"/>
  <c r="I2810" i="81"/>
  <c r="K2812" i="81"/>
  <c r="J2815" i="81"/>
  <c r="O2768" i="81"/>
  <c r="M2770" i="81"/>
  <c r="M2772" i="81"/>
  <c r="N2772" i="81" s="1"/>
  <c r="J2773" i="81"/>
  <c r="I2776" i="81"/>
  <c r="K2778" i="81"/>
  <c r="M2786" i="81"/>
  <c r="N2786" i="81" s="1"/>
  <c r="J2787" i="81"/>
  <c r="J2802" i="81"/>
  <c r="I2805" i="81"/>
  <c r="K2807" i="81"/>
  <c r="J2810" i="81"/>
  <c r="I2813" i="81"/>
  <c r="K2815" i="81"/>
  <c r="I2772" i="81"/>
  <c r="K2773" i="81"/>
  <c r="K2787" i="81"/>
  <c r="I2793" i="81"/>
  <c r="I2800" i="81"/>
  <c r="K2802" i="81"/>
  <c r="J2805" i="81"/>
  <c r="I2808" i="81"/>
  <c r="K2810" i="81"/>
  <c r="J2813" i="81"/>
  <c r="I2816" i="81"/>
  <c r="M2824" i="81"/>
  <c r="A2820" i="81"/>
  <c r="E2820" i="81" s="1"/>
  <c r="N2868" i="81"/>
  <c r="M2868" i="81"/>
  <c r="H2868" i="81"/>
  <c r="L2868" i="81" s="1"/>
  <c r="F2868" i="81"/>
  <c r="E2868" i="81"/>
  <c r="D2868" i="81"/>
  <c r="B2868" i="81"/>
  <c r="N2867" i="81"/>
  <c r="M2867" i="81"/>
  <c r="H2867" i="81"/>
  <c r="L2867" i="81" s="1"/>
  <c r="F2867" i="81"/>
  <c r="E2867" i="81"/>
  <c r="D2867" i="81"/>
  <c r="B2867" i="81"/>
  <c r="N2866" i="81"/>
  <c r="M2866" i="81"/>
  <c r="H2866" i="81"/>
  <c r="K2866" i="81" s="1"/>
  <c r="F2866" i="81"/>
  <c r="E2866" i="81"/>
  <c r="D2866" i="81"/>
  <c r="B2866" i="81"/>
  <c r="N2865" i="81"/>
  <c r="M2865" i="81"/>
  <c r="H2865" i="81"/>
  <c r="K2865" i="81" s="1"/>
  <c r="F2865" i="81"/>
  <c r="E2865" i="81"/>
  <c r="D2865" i="81"/>
  <c r="B2865" i="81"/>
  <c r="N2864" i="81"/>
  <c r="M2864" i="81"/>
  <c r="H2864" i="81"/>
  <c r="I2864" i="81" s="1"/>
  <c r="F2864" i="81"/>
  <c r="E2864" i="81"/>
  <c r="D2864" i="81"/>
  <c r="B2864" i="81"/>
  <c r="N2863" i="81"/>
  <c r="M2863" i="81"/>
  <c r="H2863" i="81"/>
  <c r="L2863" i="81" s="1"/>
  <c r="F2863" i="81"/>
  <c r="E2863" i="81"/>
  <c r="D2863" i="81"/>
  <c r="B2863" i="81"/>
  <c r="N2862" i="81"/>
  <c r="M2862" i="81"/>
  <c r="H2862" i="81"/>
  <c r="L2862" i="81" s="1"/>
  <c r="F2862" i="81"/>
  <c r="E2862" i="81"/>
  <c r="D2862" i="81"/>
  <c r="B2862" i="81"/>
  <c r="N2861" i="81"/>
  <c r="M2861" i="81"/>
  <c r="H2861" i="81"/>
  <c r="K2861" i="81" s="1"/>
  <c r="F2861" i="81"/>
  <c r="E2861" i="81"/>
  <c r="D2861" i="81"/>
  <c r="B2861" i="81"/>
  <c r="N2860" i="81"/>
  <c r="M2860" i="81"/>
  <c r="H2860" i="81"/>
  <c r="L2860" i="81" s="1"/>
  <c r="F2860" i="81"/>
  <c r="E2860" i="81"/>
  <c r="D2860" i="81"/>
  <c r="B2860" i="81"/>
  <c r="N2859" i="81"/>
  <c r="M2859" i="81"/>
  <c r="H2859" i="81"/>
  <c r="L2859" i="81" s="1"/>
  <c r="F2859" i="81"/>
  <c r="E2859" i="81"/>
  <c r="D2859" i="81"/>
  <c r="B2859" i="81"/>
  <c r="N2858" i="81"/>
  <c r="M2858" i="81"/>
  <c r="H2858" i="81"/>
  <c r="K2858" i="81" s="1"/>
  <c r="N2857" i="81"/>
  <c r="M2857" i="81"/>
  <c r="H2857" i="81"/>
  <c r="K2857" i="81" s="1"/>
  <c r="N2856" i="81"/>
  <c r="M2856" i="81"/>
  <c r="H2856" i="81"/>
  <c r="I2856" i="81" s="1"/>
  <c r="N2855" i="81"/>
  <c r="M2855" i="81"/>
  <c r="H2855" i="81"/>
  <c r="L2855" i="81" s="1"/>
  <c r="N2854" i="81"/>
  <c r="M2854" i="81"/>
  <c r="H2854" i="81"/>
  <c r="L2854" i="81" s="1"/>
  <c r="N2853" i="81"/>
  <c r="M2853" i="81"/>
  <c r="H2853" i="81"/>
  <c r="K2853" i="81" s="1"/>
  <c r="N2852" i="81"/>
  <c r="M2852" i="81"/>
  <c r="H2852" i="81"/>
  <c r="L2852" i="81" s="1"/>
  <c r="N2845" i="81"/>
  <c r="M2845" i="81"/>
  <c r="H2845" i="81"/>
  <c r="K2845" i="81" s="1"/>
  <c r="N2844" i="81"/>
  <c r="M2844" i="81"/>
  <c r="H2844" i="81"/>
  <c r="K2844" i="81" s="1"/>
  <c r="N2843" i="81"/>
  <c r="M2843" i="81"/>
  <c r="H2843" i="81"/>
  <c r="K2843" i="81" s="1"/>
  <c r="N2842" i="81"/>
  <c r="M2842" i="81"/>
  <c r="H2842" i="81"/>
  <c r="K2842" i="81" s="1"/>
  <c r="N2841" i="81"/>
  <c r="M2841" i="81"/>
  <c r="H2841" i="81"/>
  <c r="I2841" i="81" s="1"/>
  <c r="N2840" i="81"/>
  <c r="M2840" i="81"/>
  <c r="H2840" i="81"/>
  <c r="L2840" i="81" s="1"/>
  <c r="N2839" i="81"/>
  <c r="M2839" i="81"/>
  <c r="H2839" i="81"/>
  <c r="L2839" i="81" s="1"/>
  <c r="N2831" i="81"/>
  <c r="M2831" i="81"/>
  <c r="H2831" i="81"/>
  <c r="L2831" i="81" s="1"/>
  <c r="N2830" i="81"/>
  <c r="M2830" i="81"/>
  <c r="H2830" i="81"/>
  <c r="J2830" i="81" s="1"/>
  <c r="N2829" i="81"/>
  <c r="M2829" i="81"/>
  <c r="H2829" i="81"/>
  <c r="J2829" i="81" s="1"/>
  <c r="N2828" i="81"/>
  <c r="M2828" i="81"/>
  <c r="H2828" i="81"/>
  <c r="I2828" i="81" s="1"/>
  <c r="N2827" i="81"/>
  <c r="M2827" i="81"/>
  <c r="H2827" i="81"/>
  <c r="I2827" i="81" s="1"/>
  <c r="N2826" i="81"/>
  <c r="M2826" i="81"/>
  <c r="H2826" i="81"/>
  <c r="L2826" i="81" s="1"/>
  <c r="N2825" i="81"/>
  <c r="M2825" i="81"/>
  <c r="H2825" i="81"/>
  <c r="J2825" i="81" s="1"/>
  <c r="N2770" i="81" l="1"/>
  <c r="P2768" i="81"/>
  <c r="I2785" i="81"/>
  <c r="I2786" i="81"/>
  <c r="U2768" i="81"/>
  <c r="L2786" i="81"/>
  <c r="L2785" i="81"/>
  <c r="N2824" i="81"/>
  <c r="M2822" i="81"/>
  <c r="N2822" i="81" s="1"/>
  <c r="J2854" i="81"/>
  <c r="K2859" i="81"/>
  <c r="J2843" i="81"/>
  <c r="L2866" i="81"/>
  <c r="K2830" i="81"/>
  <c r="L2830" i="81"/>
  <c r="I2844" i="81"/>
  <c r="J2864" i="81"/>
  <c r="J2841" i="81"/>
  <c r="I2867" i="81"/>
  <c r="K2841" i="81"/>
  <c r="J2867" i="81"/>
  <c r="K2831" i="81"/>
  <c r="L2841" i="81"/>
  <c r="J2844" i="81"/>
  <c r="K2867" i="81"/>
  <c r="K2825" i="81"/>
  <c r="L2844" i="81"/>
  <c r="J2863" i="81"/>
  <c r="I2866" i="81"/>
  <c r="I2830" i="81"/>
  <c r="K2827" i="81"/>
  <c r="J2862" i="81"/>
  <c r="I2854" i="81"/>
  <c r="K2862" i="81"/>
  <c r="I2865" i="81"/>
  <c r="M2823" i="81"/>
  <c r="N2823" i="81" s="1"/>
  <c r="J2828" i="81"/>
  <c r="L2843" i="81"/>
  <c r="I2857" i="81"/>
  <c r="L2865" i="81"/>
  <c r="K2839" i="81"/>
  <c r="I2842" i="81"/>
  <c r="L2857" i="81"/>
  <c r="G2820" i="81"/>
  <c r="U2820" i="81" s="1"/>
  <c r="J2827" i="81"/>
  <c r="I2831" i="81"/>
  <c r="L2842" i="81"/>
  <c r="J2856" i="81"/>
  <c r="K2864" i="81"/>
  <c r="K2856" i="81"/>
  <c r="L2864" i="81"/>
  <c r="L2827" i="81"/>
  <c r="L2856" i="81"/>
  <c r="J2855" i="81"/>
  <c r="I2859" i="81"/>
  <c r="J2840" i="81"/>
  <c r="J2859" i="81"/>
  <c r="I2862" i="81"/>
  <c r="I2839" i="81"/>
  <c r="I2858" i="81"/>
  <c r="J2839" i="81"/>
  <c r="I2843" i="81"/>
  <c r="K2854" i="81"/>
  <c r="L2858" i="81"/>
  <c r="L2853" i="81"/>
  <c r="L2861" i="81"/>
  <c r="L2828" i="81"/>
  <c r="I2829" i="81"/>
  <c r="J2842" i="81"/>
  <c r="I2845" i="81"/>
  <c r="I2852" i="81"/>
  <c r="J2857" i="81"/>
  <c r="I2860" i="81"/>
  <c r="J2865" i="81"/>
  <c r="I2868" i="81"/>
  <c r="K2829" i="81"/>
  <c r="I2840" i="81"/>
  <c r="J2845" i="81"/>
  <c r="J2852" i="81"/>
  <c r="I2855" i="81"/>
  <c r="J2860" i="81"/>
  <c r="I2863" i="81"/>
  <c r="J2868" i="81"/>
  <c r="K2852" i="81"/>
  <c r="K2860" i="81"/>
  <c r="K2868" i="81"/>
  <c r="K2840" i="81"/>
  <c r="L2845" i="81"/>
  <c r="I2853" i="81"/>
  <c r="K2855" i="81"/>
  <c r="J2858" i="81"/>
  <c r="I2861" i="81"/>
  <c r="K2863" i="81"/>
  <c r="J2866" i="81"/>
  <c r="L2829" i="81"/>
  <c r="J2853" i="81"/>
  <c r="J2861" i="81"/>
  <c r="L2825" i="81"/>
  <c r="I2826" i="81"/>
  <c r="K2828" i="81"/>
  <c r="J2831" i="81"/>
  <c r="J2826" i="81"/>
  <c r="K2826" i="81"/>
  <c r="I2825" i="81"/>
  <c r="O2820" i="81"/>
  <c r="P2820" i="81" s="1"/>
  <c r="B2820" i="81"/>
  <c r="A378" i="81" l="1"/>
  <c r="A272" i="81"/>
  <c r="O272" i="81" s="1"/>
  <c r="N320" i="81"/>
  <c r="M320" i="81"/>
  <c r="H320" i="81"/>
  <c r="J320" i="81" s="1"/>
  <c r="F320" i="81"/>
  <c r="E320" i="81"/>
  <c r="D320" i="81"/>
  <c r="B320" i="81"/>
  <c r="N319" i="81"/>
  <c r="M319" i="81"/>
  <c r="H319" i="81"/>
  <c r="L319" i="81" s="1"/>
  <c r="F319" i="81"/>
  <c r="E319" i="81"/>
  <c r="D319" i="81"/>
  <c r="B319" i="81"/>
  <c r="N318" i="81"/>
  <c r="M318" i="81"/>
  <c r="H318" i="81"/>
  <c r="I318" i="81" s="1"/>
  <c r="F318" i="81"/>
  <c r="E318" i="81"/>
  <c r="D318" i="81"/>
  <c r="B318" i="81"/>
  <c r="N317" i="81"/>
  <c r="M317" i="81"/>
  <c r="H317" i="81"/>
  <c r="K317" i="81" s="1"/>
  <c r="F317" i="81"/>
  <c r="E317" i="81"/>
  <c r="D317" i="81"/>
  <c r="B317" i="81"/>
  <c r="N316" i="81"/>
  <c r="M316" i="81"/>
  <c r="H316" i="81"/>
  <c r="L316" i="81" s="1"/>
  <c r="F316" i="81"/>
  <c r="E316" i="81"/>
  <c r="D316" i="81"/>
  <c r="B316" i="81"/>
  <c r="N315" i="81"/>
  <c r="M315" i="81"/>
  <c r="H315" i="81"/>
  <c r="I315" i="81" s="1"/>
  <c r="F315" i="81"/>
  <c r="E315" i="81"/>
  <c r="D315" i="81"/>
  <c r="B315" i="81"/>
  <c r="N314" i="81"/>
  <c r="M314" i="81"/>
  <c r="H314" i="81"/>
  <c r="L314" i="81" s="1"/>
  <c r="F314" i="81"/>
  <c r="E314" i="81"/>
  <c r="D314" i="81"/>
  <c r="B314" i="81"/>
  <c r="N313" i="81"/>
  <c r="M313" i="81"/>
  <c r="H313" i="81"/>
  <c r="L313" i="81" s="1"/>
  <c r="F313" i="81"/>
  <c r="E313" i="81"/>
  <c r="D313" i="81"/>
  <c r="B313" i="81"/>
  <c r="N312" i="81"/>
  <c r="M312" i="81"/>
  <c r="H312" i="81"/>
  <c r="J312" i="81" s="1"/>
  <c r="F312" i="81"/>
  <c r="E312" i="81"/>
  <c r="D312" i="81"/>
  <c r="B312" i="81"/>
  <c r="N311" i="81"/>
  <c r="M311" i="81"/>
  <c r="H311" i="81"/>
  <c r="L311" i="81" s="1"/>
  <c r="F311" i="81"/>
  <c r="E311" i="81"/>
  <c r="D311" i="81"/>
  <c r="B311" i="81"/>
  <c r="N310" i="81"/>
  <c r="M310" i="81"/>
  <c r="H310" i="81"/>
  <c r="L310" i="81" s="1"/>
  <c r="F310" i="81"/>
  <c r="E310" i="81"/>
  <c r="D310" i="81"/>
  <c r="B310" i="81"/>
  <c r="N309" i="81"/>
  <c r="M309" i="81"/>
  <c r="H309" i="81"/>
  <c r="K309" i="81" s="1"/>
  <c r="F309" i="81"/>
  <c r="E309" i="81"/>
  <c r="D309" i="81"/>
  <c r="B309" i="81"/>
  <c r="N308" i="81"/>
  <c r="M308" i="81"/>
  <c r="H308" i="81"/>
  <c r="L308" i="81" s="1"/>
  <c r="F308" i="81"/>
  <c r="E308" i="81"/>
  <c r="D308" i="81"/>
  <c r="B308" i="81"/>
  <c r="N307" i="81"/>
  <c r="M307" i="81"/>
  <c r="H307" i="81"/>
  <c r="I307" i="81" s="1"/>
  <c r="F307" i="81"/>
  <c r="E307" i="81"/>
  <c r="D307" i="81"/>
  <c r="B307" i="81"/>
  <c r="N306" i="81"/>
  <c r="M306" i="81"/>
  <c r="H306" i="81"/>
  <c r="L306" i="81" s="1"/>
  <c r="F306" i="81"/>
  <c r="E306" i="81"/>
  <c r="D306" i="81"/>
  <c r="B306" i="81"/>
  <c r="N305" i="81"/>
  <c r="M305" i="81"/>
  <c r="H305" i="81"/>
  <c r="L305" i="81" s="1"/>
  <c r="F305" i="81"/>
  <c r="E305" i="81"/>
  <c r="D305" i="81"/>
  <c r="B305" i="81"/>
  <c r="N304" i="81"/>
  <c r="M304" i="81"/>
  <c r="H304" i="81"/>
  <c r="J304" i="81" s="1"/>
  <c r="F304" i="81"/>
  <c r="E304" i="81"/>
  <c r="D304" i="81"/>
  <c r="B304" i="81"/>
  <c r="N303" i="81"/>
  <c r="M303" i="81"/>
  <c r="H303" i="81"/>
  <c r="L303" i="81" s="1"/>
  <c r="F303" i="81"/>
  <c r="E303" i="81"/>
  <c r="D303" i="81"/>
  <c r="B303" i="81"/>
  <c r="N302" i="81"/>
  <c r="M302" i="81"/>
  <c r="H302" i="81"/>
  <c r="L302" i="81" s="1"/>
  <c r="F302" i="81"/>
  <c r="E302" i="81"/>
  <c r="D302" i="81"/>
  <c r="B302" i="81"/>
  <c r="N301" i="81"/>
  <c r="M301" i="81"/>
  <c r="H301" i="81"/>
  <c r="K301" i="81" s="1"/>
  <c r="F301" i="81"/>
  <c r="E301" i="81"/>
  <c r="D301" i="81"/>
  <c r="B301" i="81"/>
  <c r="N297" i="81"/>
  <c r="M297" i="81"/>
  <c r="H297" i="81"/>
  <c r="J297" i="81" s="1"/>
  <c r="F297" i="81"/>
  <c r="E297" i="81"/>
  <c r="D297" i="81"/>
  <c r="B297" i="81"/>
  <c r="N296" i="81"/>
  <c r="M296" i="81"/>
  <c r="H296" i="81"/>
  <c r="L296" i="81" s="1"/>
  <c r="F296" i="81"/>
  <c r="E296" i="81"/>
  <c r="D296" i="81"/>
  <c r="B296" i="81"/>
  <c r="N295" i="81"/>
  <c r="M295" i="81"/>
  <c r="H295" i="81"/>
  <c r="I295" i="81" s="1"/>
  <c r="F295" i="81"/>
  <c r="E295" i="81"/>
  <c r="D295" i="81"/>
  <c r="B295" i="81"/>
  <c r="N294" i="81"/>
  <c r="M294" i="81"/>
  <c r="H294" i="81"/>
  <c r="K294" i="81" s="1"/>
  <c r="F294" i="81"/>
  <c r="E294" i="81"/>
  <c r="D294" i="81"/>
  <c r="B294" i="81"/>
  <c r="N293" i="81"/>
  <c r="M293" i="81"/>
  <c r="H293" i="81"/>
  <c r="L293" i="81" s="1"/>
  <c r="F293" i="81"/>
  <c r="E293" i="81"/>
  <c r="D293" i="81"/>
  <c r="B293" i="81"/>
  <c r="N292" i="81"/>
  <c r="M292" i="81"/>
  <c r="H292" i="81"/>
  <c r="I292" i="81" s="1"/>
  <c r="F292" i="81"/>
  <c r="E292" i="81"/>
  <c r="D292" i="81"/>
  <c r="B292" i="81"/>
  <c r="N291" i="81"/>
  <c r="M291" i="81"/>
  <c r="H291" i="81"/>
  <c r="L291" i="81" s="1"/>
  <c r="F291" i="81"/>
  <c r="E291" i="81"/>
  <c r="D291" i="81"/>
  <c r="B291" i="81"/>
  <c r="N290" i="81"/>
  <c r="M290" i="81"/>
  <c r="H290" i="81"/>
  <c r="L290" i="81" s="1"/>
  <c r="F290" i="81"/>
  <c r="E290" i="81"/>
  <c r="D290" i="81"/>
  <c r="B290" i="81"/>
  <c r="N289" i="81"/>
  <c r="M289" i="81"/>
  <c r="H289" i="81"/>
  <c r="J289" i="81" s="1"/>
  <c r="F289" i="81"/>
  <c r="E289" i="81"/>
  <c r="D289" i="81"/>
  <c r="B289" i="81"/>
  <c r="N283" i="81"/>
  <c r="M283" i="81"/>
  <c r="H283" i="81"/>
  <c r="L283" i="81" s="1"/>
  <c r="F283" i="81"/>
  <c r="E283" i="81"/>
  <c r="D283" i="81"/>
  <c r="B283" i="81"/>
  <c r="N282" i="81"/>
  <c r="M282" i="81"/>
  <c r="H282" i="81"/>
  <c r="K282" i="81" s="1"/>
  <c r="F282" i="81"/>
  <c r="E282" i="81"/>
  <c r="D282" i="81"/>
  <c r="B282" i="81"/>
  <c r="N281" i="81"/>
  <c r="M281" i="81"/>
  <c r="H281" i="81"/>
  <c r="L281" i="81" s="1"/>
  <c r="F281" i="81"/>
  <c r="E281" i="81"/>
  <c r="D281" i="81"/>
  <c r="B281" i="81"/>
  <c r="N280" i="81"/>
  <c r="M280" i="81"/>
  <c r="H280" i="81"/>
  <c r="I280" i="81" s="1"/>
  <c r="F280" i="81"/>
  <c r="E280" i="81"/>
  <c r="D280" i="81"/>
  <c r="B280" i="81"/>
  <c r="N279" i="81"/>
  <c r="M279" i="81"/>
  <c r="H279" i="81"/>
  <c r="L279" i="81" s="1"/>
  <c r="F279" i="81"/>
  <c r="E279" i="81"/>
  <c r="D279" i="81"/>
  <c r="B279" i="81"/>
  <c r="N278" i="81"/>
  <c r="M278" i="81"/>
  <c r="H278" i="81"/>
  <c r="L278" i="81" s="1"/>
  <c r="F278" i="81"/>
  <c r="E278" i="81"/>
  <c r="D278" i="81"/>
  <c r="B278" i="81"/>
  <c r="N277" i="81"/>
  <c r="M277" i="81"/>
  <c r="H277" i="81"/>
  <c r="J277" i="81" s="1"/>
  <c r="F277" i="81"/>
  <c r="E277" i="81"/>
  <c r="D277" i="81"/>
  <c r="B277" i="81"/>
  <c r="M276" i="81"/>
  <c r="D276" i="81"/>
  <c r="B276" i="81"/>
  <c r="M275" i="81"/>
  <c r="D275" i="81"/>
  <c r="B275" i="81"/>
  <c r="M274" i="81"/>
  <c r="D274" i="81"/>
  <c r="B274" i="81"/>
  <c r="A132" i="81"/>
  <c r="N275" i="81" l="1"/>
  <c r="N276" i="81"/>
  <c r="N274" i="81"/>
  <c r="E272" i="81"/>
  <c r="P272" i="81" s="1"/>
  <c r="G272" i="81"/>
  <c r="U272" i="81" s="1"/>
  <c r="K310" i="81"/>
  <c r="K307" i="81"/>
  <c r="L309" i="81"/>
  <c r="I310" i="81"/>
  <c r="L307" i="81"/>
  <c r="J310" i="81"/>
  <c r="L295" i="81"/>
  <c r="J302" i="81"/>
  <c r="L315" i="81"/>
  <c r="K295" i="81"/>
  <c r="L297" i="81"/>
  <c r="L301" i="81"/>
  <c r="I302" i="81"/>
  <c r="L282" i="81"/>
  <c r="I283" i="81"/>
  <c r="K302" i="81"/>
  <c r="L304" i="81"/>
  <c r="L312" i="81"/>
  <c r="K277" i="81"/>
  <c r="J318" i="81"/>
  <c r="J295" i="81"/>
  <c r="K318" i="81"/>
  <c r="I289" i="81"/>
  <c r="J292" i="81"/>
  <c r="L318" i="81"/>
  <c r="I319" i="81"/>
  <c r="K320" i="81"/>
  <c r="J280" i="81"/>
  <c r="K289" i="81"/>
  <c r="K292" i="81"/>
  <c r="L294" i="81"/>
  <c r="I303" i="81"/>
  <c r="I304" i="81"/>
  <c r="J307" i="81"/>
  <c r="L320" i="81"/>
  <c r="K280" i="81"/>
  <c r="L289" i="81"/>
  <c r="L292" i="81"/>
  <c r="K304" i="81"/>
  <c r="L277" i="81"/>
  <c r="L280" i="81"/>
  <c r="J283" i="81"/>
  <c r="K283" i="81"/>
  <c r="I296" i="81"/>
  <c r="I297" i="81"/>
  <c r="J315" i="81"/>
  <c r="K297" i="81"/>
  <c r="I311" i="81"/>
  <c r="K312" i="81"/>
  <c r="K315" i="81"/>
  <c r="L317" i="81"/>
  <c r="I278" i="81"/>
  <c r="I290" i="81"/>
  <c r="I305" i="81"/>
  <c r="I313" i="81"/>
  <c r="J278" i="81"/>
  <c r="I281" i="81"/>
  <c r="J290" i="81"/>
  <c r="I293" i="81"/>
  <c r="J305" i="81"/>
  <c r="I308" i="81"/>
  <c r="J313" i="81"/>
  <c r="I316" i="81"/>
  <c r="K278" i="81"/>
  <c r="J281" i="81"/>
  <c r="K290" i="81"/>
  <c r="J293" i="81"/>
  <c r="K305" i="81"/>
  <c r="J308" i="81"/>
  <c r="K313" i="81"/>
  <c r="J316" i="81"/>
  <c r="I279" i="81"/>
  <c r="K281" i="81"/>
  <c r="I291" i="81"/>
  <c r="K293" i="81"/>
  <c r="J296" i="81"/>
  <c r="J303" i="81"/>
  <c r="I306" i="81"/>
  <c r="K308" i="81"/>
  <c r="J311" i="81"/>
  <c r="I314" i="81"/>
  <c r="K316" i="81"/>
  <c r="J319" i="81"/>
  <c r="B272" i="81"/>
  <c r="J279" i="81"/>
  <c r="I282" i="81"/>
  <c r="J291" i="81"/>
  <c r="I294" i="81"/>
  <c r="K296" i="81"/>
  <c r="I301" i="81"/>
  <c r="K303" i="81"/>
  <c r="J306" i="81"/>
  <c r="I309" i="81"/>
  <c r="K311" i="81"/>
  <c r="J314" i="81"/>
  <c r="I317" i="81"/>
  <c r="K319" i="81"/>
  <c r="I277" i="81"/>
  <c r="K279" i="81"/>
  <c r="J282" i="81"/>
  <c r="K291" i="81"/>
  <c r="J294" i="81"/>
  <c r="J301" i="81"/>
  <c r="K306" i="81"/>
  <c r="J309" i="81"/>
  <c r="I312" i="81"/>
  <c r="K314" i="81"/>
  <c r="J317" i="81"/>
  <c r="I320" i="81"/>
  <c r="B127" i="81" l="1"/>
  <c r="B126" i="81"/>
  <c r="B125" i="81"/>
  <c r="B124" i="81"/>
  <c r="B123" i="81"/>
  <c r="B122" i="81"/>
  <c r="B120" i="81"/>
  <c r="B119" i="81"/>
  <c r="B118" i="81"/>
  <c r="E127" i="81"/>
  <c r="D127" i="81"/>
  <c r="E126" i="81"/>
  <c r="D126" i="81"/>
  <c r="E125" i="81"/>
  <c r="D125" i="81"/>
  <c r="E124" i="81"/>
  <c r="D124" i="81"/>
  <c r="E123" i="81"/>
  <c r="D123" i="81"/>
  <c r="B121" i="81" l="1"/>
  <c r="D119" i="81"/>
  <c r="D121" i="81"/>
  <c r="D118" i="81"/>
  <c r="D120" i="81"/>
  <c r="D122" i="81"/>
  <c r="A1156" i="81" l="1"/>
  <c r="B372" i="81"/>
  <c r="B371" i="81"/>
  <c r="B370" i="81"/>
  <c r="B369" i="81"/>
  <c r="B368" i="81"/>
  <c r="B367" i="81"/>
  <c r="B366" i="81"/>
  <c r="B365" i="81"/>
  <c r="B364" i="81"/>
  <c r="B363" i="81"/>
  <c r="B362" i="81"/>
  <c r="B361" i="81"/>
  <c r="B360" i="81"/>
  <c r="B359" i="81"/>
  <c r="B358" i="81"/>
  <c r="B357" i="81"/>
  <c r="B356" i="81"/>
  <c r="B355" i="81"/>
  <c r="B354" i="81"/>
  <c r="B353" i="81"/>
  <c r="B349" i="81"/>
  <c r="B348" i="81"/>
  <c r="B347" i="81"/>
  <c r="B346" i="81"/>
  <c r="B345" i="81"/>
  <c r="B344" i="81"/>
  <c r="B343" i="81"/>
  <c r="B342" i="81"/>
  <c r="B341" i="81"/>
  <c r="B335" i="81"/>
  <c r="B334" i="81"/>
  <c r="B333" i="81"/>
  <c r="B332" i="81"/>
  <c r="B331" i="81"/>
  <c r="B330" i="81"/>
  <c r="B329" i="81"/>
  <c r="B328" i="81"/>
  <c r="B327" i="81"/>
  <c r="B326" i="81"/>
  <c r="B580" i="81"/>
  <c r="B579" i="81"/>
  <c r="B578" i="81"/>
  <c r="B577" i="81"/>
  <c r="B576" i="81"/>
  <c r="B575" i="81"/>
  <c r="B574" i="81"/>
  <c r="B573" i="81"/>
  <c r="B557" i="81"/>
  <c r="B556" i="81"/>
  <c r="B555" i="81"/>
  <c r="B554" i="81"/>
  <c r="B553" i="81"/>
  <c r="B552" i="81"/>
  <c r="B543" i="81"/>
  <c r="B542" i="81"/>
  <c r="B541" i="81"/>
  <c r="B540" i="81"/>
  <c r="B539" i="81"/>
  <c r="B538" i="81"/>
  <c r="B537" i="81"/>
  <c r="B536" i="81"/>
  <c r="B535" i="81"/>
  <c r="B534" i="81"/>
  <c r="A584" i="81"/>
  <c r="O584" i="81" s="1"/>
  <c r="A532" i="81"/>
  <c r="E532" i="81" s="1"/>
  <c r="A480" i="81"/>
  <c r="B480" i="81" s="1"/>
  <c r="A428" i="81"/>
  <c r="O428" i="81" s="1"/>
  <c r="N632" i="81"/>
  <c r="M632" i="81"/>
  <c r="H632" i="81"/>
  <c r="L632" i="81" s="1"/>
  <c r="F632" i="81"/>
  <c r="E632" i="81"/>
  <c r="D632" i="81"/>
  <c r="B632" i="81"/>
  <c r="N631" i="81"/>
  <c r="M631" i="81"/>
  <c r="H631" i="81"/>
  <c r="F631" i="81"/>
  <c r="E631" i="81"/>
  <c r="D631" i="81"/>
  <c r="B631" i="81"/>
  <c r="N630" i="81"/>
  <c r="M630" i="81"/>
  <c r="H630" i="81"/>
  <c r="J630" i="81" s="1"/>
  <c r="F630" i="81"/>
  <c r="E630" i="81"/>
  <c r="D630" i="81"/>
  <c r="B630" i="81"/>
  <c r="N629" i="81"/>
  <c r="M629" i="81"/>
  <c r="H629" i="81"/>
  <c r="I629" i="81" s="1"/>
  <c r="F629" i="81"/>
  <c r="E629" i="81"/>
  <c r="D629" i="81"/>
  <c r="B629" i="81"/>
  <c r="N628" i="81"/>
  <c r="M628" i="81"/>
  <c r="H628" i="81"/>
  <c r="L628" i="81" s="1"/>
  <c r="F628" i="81"/>
  <c r="E628" i="81"/>
  <c r="D628" i="81"/>
  <c r="B628" i="81"/>
  <c r="N627" i="81"/>
  <c r="M627" i="81"/>
  <c r="H627" i="81"/>
  <c r="L627" i="81" s="1"/>
  <c r="F627" i="81"/>
  <c r="E627" i="81"/>
  <c r="D627" i="81"/>
  <c r="B627" i="81"/>
  <c r="N626" i="81"/>
  <c r="M626" i="81"/>
  <c r="H626" i="81"/>
  <c r="L626" i="81" s="1"/>
  <c r="F626" i="81"/>
  <c r="E626" i="81"/>
  <c r="D626" i="81"/>
  <c r="B626" i="81"/>
  <c r="N625" i="81"/>
  <c r="M625" i="81"/>
  <c r="H625" i="81"/>
  <c r="J625" i="81" s="1"/>
  <c r="F625" i="81"/>
  <c r="E625" i="81"/>
  <c r="D625" i="81"/>
  <c r="B625" i="81"/>
  <c r="N624" i="81"/>
  <c r="M624" i="81"/>
  <c r="H624" i="81"/>
  <c r="I624" i="81" s="1"/>
  <c r="F624" i="81"/>
  <c r="E624" i="81"/>
  <c r="D624" i="81"/>
  <c r="B624" i="81"/>
  <c r="N623" i="81"/>
  <c r="M623" i="81"/>
  <c r="H623" i="81"/>
  <c r="J623" i="81" s="1"/>
  <c r="F623" i="81"/>
  <c r="E623" i="81"/>
  <c r="D623" i="81"/>
  <c r="B623" i="81"/>
  <c r="N622" i="81"/>
  <c r="M622" i="81"/>
  <c r="H622" i="81"/>
  <c r="L622" i="81" s="1"/>
  <c r="F622" i="81"/>
  <c r="E622" i="81"/>
  <c r="D622" i="81"/>
  <c r="B622" i="81"/>
  <c r="N621" i="81"/>
  <c r="M621" i="81"/>
  <c r="H621" i="81"/>
  <c r="L621" i="81" s="1"/>
  <c r="F621" i="81"/>
  <c r="E621" i="81"/>
  <c r="D621" i="81"/>
  <c r="B621" i="81"/>
  <c r="N620" i="81"/>
  <c r="M620" i="81"/>
  <c r="H620" i="81"/>
  <c r="L620" i="81" s="1"/>
  <c r="F620" i="81"/>
  <c r="E620" i="81"/>
  <c r="D620" i="81"/>
  <c r="B620" i="81"/>
  <c r="N619" i="81"/>
  <c r="M619" i="81"/>
  <c r="H619" i="81"/>
  <c r="F619" i="81"/>
  <c r="E619" i="81"/>
  <c r="D619" i="81"/>
  <c r="B619" i="81"/>
  <c r="N618" i="81"/>
  <c r="M618" i="81"/>
  <c r="H618" i="81"/>
  <c r="J618" i="81" s="1"/>
  <c r="F618" i="81"/>
  <c r="E618" i="81"/>
  <c r="D618" i="81"/>
  <c r="B618" i="81"/>
  <c r="N617" i="81"/>
  <c r="M617" i="81"/>
  <c r="H617" i="81"/>
  <c r="L617" i="81" s="1"/>
  <c r="F617" i="81"/>
  <c r="E617" i="81"/>
  <c r="D617" i="81"/>
  <c r="B617" i="81"/>
  <c r="N616" i="81"/>
  <c r="M616" i="81"/>
  <c r="H616" i="81"/>
  <c r="L616" i="81" s="1"/>
  <c r="F616" i="81"/>
  <c r="E616" i="81"/>
  <c r="D616" i="81"/>
  <c r="B616" i="81"/>
  <c r="N615" i="81"/>
  <c r="M615" i="81"/>
  <c r="H615" i="81"/>
  <c r="L615" i="81" s="1"/>
  <c r="F615" i="81"/>
  <c r="E615" i="81"/>
  <c r="D615" i="81"/>
  <c r="B615" i="81"/>
  <c r="N609" i="81"/>
  <c r="M609" i="81"/>
  <c r="H609" i="81"/>
  <c r="L609" i="81" s="1"/>
  <c r="F609" i="81"/>
  <c r="E609" i="81"/>
  <c r="D609" i="81"/>
  <c r="B609" i="81"/>
  <c r="N608" i="81"/>
  <c r="M608" i="81"/>
  <c r="H608" i="81"/>
  <c r="L608" i="81" s="1"/>
  <c r="F608" i="81"/>
  <c r="E608" i="81"/>
  <c r="D608" i="81"/>
  <c r="B608" i="81"/>
  <c r="N607" i="81"/>
  <c r="M607" i="81"/>
  <c r="H607" i="81"/>
  <c r="L607" i="81" s="1"/>
  <c r="F607" i="81"/>
  <c r="E607" i="81"/>
  <c r="D607" i="81"/>
  <c r="B607" i="81"/>
  <c r="N606" i="81"/>
  <c r="M606" i="81"/>
  <c r="H606" i="81"/>
  <c r="K606" i="81" s="1"/>
  <c r="F606" i="81"/>
  <c r="E606" i="81"/>
  <c r="D606" i="81"/>
  <c r="B606" i="81"/>
  <c r="N605" i="81"/>
  <c r="M605" i="81"/>
  <c r="H605" i="81"/>
  <c r="J605" i="81" s="1"/>
  <c r="F605" i="81"/>
  <c r="E605" i="81"/>
  <c r="D605" i="81"/>
  <c r="B605" i="81"/>
  <c r="N604" i="81"/>
  <c r="M604" i="81"/>
  <c r="H604" i="81"/>
  <c r="I604" i="81" s="1"/>
  <c r="F604" i="81"/>
  <c r="E604" i="81"/>
  <c r="D604" i="81"/>
  <c r="B604" i="81"/>
  <c r="N603" i="81"/>
  <c r="M603" i="81"/>
  <c r="H603" i="81"/>
  <c r="L603" i="81" s="1"/>
  <c r="F603" i="81"/>
  <c r="E603" i="81"/>
  <c r="D603" i="81"/>
  <c r="B603" i="81"/>
  <c r="N602" i="81"/>
  <c r="M602" i="81"/>
  <c r="H602" i="81"/>
  <c r="L602" i="81" s="1"/>
  <c r="F602" i="81"/>
  <c r="E602" i="81"/>
  <c r="D602" i="81"/>
  <c r="B602" i="81"/>
  <c r="N601" i="81"/>
  <c r="M601" i="81"/>
  <c r="H601" i="81"/>
  <c r="L601" i="81" s="1"/>
  <c r="F601" i="81"/>
  <c r="E601" i="81"/>
  <c r="D601" i="81"/>
  <c r="B601" i="81"/>
  <c r="N595" i="81"/>
  <c r="M595" i="81"/>
  <c r="H595" i="81"/>
  <c r="L595" i="81" s="1"/>
  <c r="F595" i="81"/>
  <c r="E595" i="81"/>
  <c r="D595" i="81"/>
  <c r="B595" i="81"/>
  <c r="N594" i="81"/>
  <c r="M594" i="81"/>
  <c r="H594" i="81"/>
  <c r="K594" i="81" s="1"/>
  <c r="F594" i="81"/>
  <c r="E594" i="81"/>
  <c r="D594" i="81"/>
  <c r="B594" i="81"/>
  <c r="N593" i="81"/>
  <c r="M593" i="81"/>
  <c r="H593" i="81"/>
  <c r="J593" i="81" s="1"/>
  <c r="F593" i="81"/>
  <c r="E593" i="81"/>
  <c r="D593" i="81"/>
  <c r="B593" i="81"/>
  <c r="N592" i="81"/>
  <c r="M592" i="81"/>
  <c r="H592" i="81"/>
  <c r="J592" i="81" s="1"/>
  <c r="F592" i="81"/>
  <c r="E592" i="81"/>
  <c r="D592" i="81"/>
  <c r="B592" i="81"/>
  <c r="N591" i="81"/>
  <c r="M591" i="81"/>
  <c r="H591" i="81"/>
  <c r="L591" i="81" s="1"/>
  <c r="F591" i="81"/>
  <c r="E591" i="81"/>
  <c r="D591" i="81"/>
  <c r="B591" i="81"/>
  <c r="N590" i="81"/>
  <c r="M590" i="81"/>
  <c r="H590" i="81"/>
  <c r="L590" i="81" s="1"/>
  <c r="F590" i="81"/>
  <c r="E590" i="81"/>
  <c r="D590" i="81"/>
  <c r="B590" i="81"/>
  <c r="N589" i="81"/>
  <c r="M589" i="81"/>
  <c r="H589" i="81"/>
  <c r="K589" i="81" s="1"/>
  <c r="F589" i="81"/>
  <c r="E589" i="81"/>
  <c r="D589" i="81"/>
  <c r="B589" i="81"/>
  <c r="N588" i="81"/>
  <c r="M588" i="81"/>
  <c r="H588" i="81"/>
  <c r="F588" i="81"/>
  <c r="E588" i="81"/>
  <c r="D588" i="81"/>
  <c r="B588" i="81"/>
  <c r="M587" i="81"/>
  <c r="D587" i="81"/>
  <c r="B587" i="81"/>
  <c r="M586" i="81"/>
  <c r="D586" i="81"/>
  <c r="B586" i="81"/>
  <c r="N580" i="81"/>
  <c r="M580" i="81"/>
  <c r="H580" i="81"/>
  <c r="L580" i="81" s="1"/>
  <c r="F580" i="81"/>
  <c r="E580" i="81"/>
  <c r="D580" i="81"/>
  <c r="N579" i="81"/>
  <c r="M579" i="81"/>
  <c r="H579" i="81"/>
  <c r="K579" i="81" s="1"/>
  <c r="F579" i="81"/>
  <c r="E579" i="81"/>
  <c r="D579" i="81"/>
  <c r="N578" i="81"/>
  <c r="M578" i="81"/>
  <c r="H578" i="81"/>
  <c r="K578" i="81" s="1"/>
  <c r="F578" i="81"/>
  <c r="E578" i="81"/>
  <c r="D578" i="81"/>
  <c r="N577" i="81"/>
  <c r="M577" i="81"/>
  <c r="H577" i="81"/>
  <c r="I577" i="81" s="1"/>
  <c r="F577" i="81"/>
  <c r="E577" i="81"/>
  <c r="D577" i="81"/>
  <c r="N576" i="81"/>
  <c r="M576" i="81"/>
  <c r="H576" i="81"/>
  <c r="L576" i="81" s="1"/>
  <c r="F576" i="81"/>
  <c r="E576" i="81"/>
  <c r="D576" i="81"/>
  <c r="N575" i="81"/>
  <c r="M575" i="81"/>
  <c r="H575" i="81"/>
  <c r="L575" i="81" s="1"/>
  <c r="F575" i="81"/>
  <c r="E575" i="81"/>
  <c r="D575" i="81"/>
  <c r="N574" i="81"/>
  <c r="M574" i="81"/>
  <c r="H574" i="81"/>
  <c r="L574" i="81" s="1"/>
  <c r="F574" i="81"/>
  <c r="E574" i="81"/>
  <c r="D574" i="81"/>
  <c r="N573" i="81"/>
  <c r="M573" i="81"/>
  <c r="H573" i="81"/>
  <c r="K573" i="81" s="1"/>
  <c r="F573" i="81"/>
  <c r="E573" i="81"/>
  <c r="D573" i="81"/>
  <c r="N557" i="81"/>
  <c r="M557" i="81"/>
  <c r="H557" i="81"/>
  <c r="L557" i="81" s="1"/>
  <c r="F557" i="81"/>
  <c r="E557" i="81"/>
  <c r="D557" i="81"/>
  <c r="N556" i="81"/>
  <c r="M556" i="81"/>
  <c r="H556" i="81"/>
  <c r="L556" i="81" s="1"/>
  <c r="F556" i="81"/>
  <c r="E556" i="81"/>
  <c r="D556" i="81"/>
  <c r="N555" i="81"/>
  <c r="M555" i="81"/>
  <c r="H555" i="81"/>
  <c r="L555" i="81" s="1"/>
  <c r="F555" i="81"/>
  <c r="E555" i="81"/>
  <c r="D555" i="81"/>
  <c r="N554" i="81"/>
  <c r="M554" i="81"/>
  <c r="H554" i="81"/>
  <c r="K554" i="81" s="1"/>
  <c r="F554" i="81"/>
  <c r="E554" i="81"/>
  <c r="D554" i="81"/>
  <c r="N553" i="81"/>
  <c r="M553" i="81"/>
  <c r="H553" i="81"/>
  <c r="F553" i="81"/>
  <c r="E553" i="81"/>
  <c r="D553" i="81"/>
  <c r="N552" i="81"/>
  <c r="M552" i="81"/>
  <c r="H552" i="81"/>
  <c r="I552" i="81" s="1"/>
  <c r="F552" i="81"/>
  <c r="E552" i="81"/>
  <c r="D552" i="81"/>
  <c r="N543" i="81"/>
  <c r="M543" i="81"/>
  <c r="H543" i="81"/>
  <c r="F543" i="81"/>
  <c r="E543" i="81"/>
  <c r="D543" i="81"/>
  <c r="N542" i="81"/>
  <c r="M542" i="81"/>
  <c r="H542" i="81"/>
  <c r="L542" i="81" s="1"/>
  <c r="F542" i="81"/>
  <c r="E542" i="81"/>
  <c r="D542" i="81"/>
  <c r="N541" i="81"/>
  <c r="M541" i="81"/>
  <c r="H541" i="81"/>
  <c r="K541" i="81" s="1"/>
  <c r="F541" i="81"/>
  <c r="E541" i="81"/>
  <c r="D541" i="81"/>
  <c r="N540" i="81"/>
  <c r="M540" i="81"/>
  <c r="H540" i="81"/>
  <c r="K540" i="81" s="1"/>
  <c r="F540" i="81"/>
  <c r="E540" i="81"/>
  <c r="D540" i="81"/>
  <c r="N539" i="81"/>
  <c r="M539" i="81"/>
  <c r="H539" i="81"/>
  <c r="L539" i="81" s="1"/>
  <c r="F539" i="81"/>
  <c r="E539" i="81"/>
  <c r="D539" i="81"/>
  <c r="M538" i="81"/>
  <c r="D538" i="81"/>
  <c r="M537" i="81"/>
  <c r="D537" i="81"/>
  <c r="M536" i="81"/>
  <c r="D536" i="81"/>
  <c r="N528" i="81"/>
  <c r="M528" i="81"/>
  <c r="H528" i="81"/>
  <c r="K528" i="81" s="1"/>
  <c r="F528" i="81"/>
  <c r="E528" i="81"/>
  <c r="D528" i="81"/>
  <c r="B528" i="81"/>
  <c r="N527" i="81"/>
  <c r="M527" i="81"/>
  <c r="H527" i="81"/>
  <c r="K527" i="81" s="1"/>
  <c r="F527" i="81"/>
  <c r="E527" i="81"/>
  <c r="D527" i="81"/>
  <c r="B527" i="81"/>
  <c r="N526" i="81"/>
  <c r="M526" i="81"/>
  <c r="H526" i="81"/>
  <c r="F526" i="81"/>
  <c r="E526" i="81"/>
  <c r="D526" i="81"/>
  <c r="B526" i="81"/>
  <c r="N525" i="81"/>
  <c r="M525" i="81"/>
  <c r="H525" i="81"/>
  <c r="J525" i="81" s="1"/>
  <c r="F525" i="81"/>
  <c r="E525" i="81"/>
  <c r="D525" i="81"/>
  <c r="B525" i="81"/>
  <c r="N524" i="81"/>
  <c r="M524" i="81"/>
  <c r="H524" i="81"/>
  <c r="K524" i="81" s="1"/>
  <c r="F524" i="81"/>
  <c r="E524" i="81"/>
  <c r="D524" i="81"/>
  <c r="B524" i="81"/>
  <c r="N523" i="81"/>
  <c r="M523" i="81"/>
  <c r="H523" i="81"/>
  <c r="L523" i="81" s="1"/>
  <c r="F523" i="81"/>
  <c r="E523" i="81"/>
  <c r="D523" i="81"/>
  <c r="B523" i="81"/>
  <c r="N522" i="81"/>
  <c r="M522" i="81"/>
  <c r="H522" i="81"/>
  <c r="K522" i="81" s="1"/>
  <c r="F522" i="81"/>
  <c r="E522" i="81"/>
  <c r="D522" i="81"/>
  <c r="B522" i="81"/>
  <c r="N521" i="81"/>
  <c r="M521" i="81"/>
  <c r="H521" i="81"/>
  <c r="K521" i="81" s="1"/>
  <c r="F521" i="81"/>
  <c r="E521" i="81"/>
  <c r="D521" i="81"/>
  <c r="B521" i="81"/>
  <c r="N520" i="81"/>
  <c r="M520" i="81"/>
  <c r="H520" i="81"/>
  <c r="L520" i="81" s="1"/>
  <c r="F520" i="81"/>
  <c r="E520" i="81"/>
  <c r="D520" i="81"/>
  <c r="B520" i="81"/>
  <c r="N519" i="81"/>
  <c r="M519" i="81"/>
  <c r="H519" i="81"/>
  <c r="L519" i="81" s="1"/>
  <c r="F519" i="81"/>
  <c r="E519" i="81"/>
  <c r="D519" i="81"/>
  <c r="B519" i="81"/>
  <c r="N518" i="81"/>
  <c r="M518" i="81"/>
  <c r="H518" i="81"/>
  <c r="L518" i="81" s="1"/>
  <c r="F518" i="81"/>
  <c r="E518" i="81"/>
  <c r="D518" i="81"/>
  <c r="B518" i="81"/>
  <c r="N517" i="81"/>
  <c r="M517" i="81"/>
  <c r="H517" i="81"/>
  <c r="L517" i="81" s="1"/>
  <c r="F517" i="81"/>
  <c r="E517" i="81"/>
  <c r="D517" i="81"/>
  <c r="B517" i="81"/>
  <c r="N516" i="81"/>
  <c r="M516" i="81"/>
  <c r="H516" i="81"/>
  <c r="K516" i="81" s="1"/>
  <c r="F516" i="81"/>
  <c r="E516" i="81"/>
  <c r="D516" i="81"/>
  <c r="B516" i="81"/>
  <c r="N515" i="81"/>
  <c r="M515" i="81"/>
  <c r="H515" i="81"/>
  <c r="J515" i="81" s="1"/>
  <c r="F515" i="81"/>
  <c r="E515" i="81"/>
  <c r="D515" i="81"/>
  <c r="B515" i="81"/>
  <c r="N514" i="81"/>
  <c r="M514" i="81"/>
  <c r="H514" i="81"/>
  <c r="I514" i="81" s="1"/>
  <c r="F514" i="81"/>
  <c r="E514" i="81"/>
  <c r="D514" i="81"/>
  <c r="B514" i="81"/>
  <c r="N513" i="81"/>
  <c r="M513" i="81"/>
  <c r="H513" i="81"/>
  <c r="L513" i="81" s="1"/>
  <c r="F513" i="81"/>
  <c r="E513" i="81"/>
  <c r="D513" i="81"/>
  <c r="B513" i="81"/>
  <c r="N512" i="81"/>
  <c r="M512" i="81"/>
  <c r="H512" i="81"/>
  <c r="L512" i="81" s="1"/>
  <c r="F512" i="81"/>
  <c r="E512" i="81"/>
  <c r="D512" i="81"/>
  <c r="B512" i="81"/>
  <c r="N511" i="81"/>
  <c r="M511" i="81"/>
  <c r="H511" i="81"/>
  <c r="I511" i="81" s="1"/>
  <c r="F511" i="81"/>
  <c r="E511" i="81"/>
  <c r="D511" i="81"/>
  <c r="B511" i="81"/>
  <c r="N510" i="81"/>
  <c r="M510" i="81"/>
  <c r="H510" i="81"/>
  <c r="F510" i="81"/>
  <c r="E510" i="81"/>
  <c r="D510" i="81"/>
  <c r="B510" i="81"/>
  <c r="N505" i="81"/>
  <c r="M505" i="81"/>
  <c r="H505" i="81"/>
  <c r="I505" i="81" s="1"/>
  <c r="F505" i="81"/>
  <c r="E505" i="81"/>
  <c r="D505" i="81"/>
  <c r="B505" i="81"/>
  <c r="N504" i="81"/>
  <c r="M504" i="81"/>
  <c r="H504" i="81"/>
  <c r="L504" i="81" s="1"/>
  <c r="F504" i="81"/>
  <c r="E504" i="81"/>
  <c r="D504" i="81"/>
  <c r="B504" i="81"/>
  <c r="N503" i="81"/>
  <c r="M503" i="81"/>
  <c r="H503" i="81"/>
  <c r="L503" i="81" s="1"/>
  <c r="F503" i="81"/>
  <c r="E503" i="81"/>
  <c r="D503" i="81"/>
  <c r="B503" i="81"/>
  <c r="N502" i="81"/>
  <c r="M502" i="81"/>
  <c r="H502" i="81"/>
  <c r="J502" i="81" s="1"/>
  <c r="F502" i="81"/>
  <c r="E502" i="81"/>
  <c r="D502" i="81"/>
  <c r="B502" i="81"/>
  <c r="N501" i="81"/>
  <c r="M501" i="81"/>
  <c r="H501" i="81"/>
  <c r="I501" i="81" s="1"/>
  <c r="F501" i="81"/>
  <c r="E501" i="81"/>
  <c r="D501" i="81"/>
  <c r="B501" i="81"/>
  <c r="N491" i="81"/>
  <c r="M491" i="81"/>
  <c r="H491" i="81"/>
  <c r="K491" i="81" s="1"/>
  <c r="F491" i="81"/>
  <c r="E491" i="81"/>
  <c r="D491" i="81"/>
  <c r="N490" i="81"/>
  <c r="M490" i="81"/>
  <c r="H490" i="81"/>
  <c r="J490" i="81" s="1"/>
  <c r="F490" i="81"/>
  <c r="E490" i="81"/>
  <c r="D490" i="81"/>
  <c r="N489" i="81"/>
  <c r="M489" i="81"/>
  <c r="H489" i="81"/>
  <c r="I489" i="81" s="1"/>
  <c r="F489" i="81"/>
  <c r="E489" i="81"/>
  <c r="D489" i="81"/>
  <c r="N488" i="81"/>
  <c r="M488" i="81"/>
  <c r="H488" i="81"/>
  <c r="L488" i="81" s="1"/>
  <c r="F488" i="81"/>
  <c r="E488" i="81"/>
  <c r="D488" i="81"/>
  <c r="N487" i="81"/>
  <c r="M487" i="81"/>
  <c r="H487" i="81"/>
  <c r="L487" i="81" s="1"/>
  <c r="F487" i="81"/>
  <c r="E487" i="81"/>
  <c r="D487" i="81"/>
  <c r="N486" i="81"/>
  <c r="M486" i="81"/>
  <c r="H486" i="81"/>
  <c r="F486" i="81"/>
  <c r="E486" i="81"/>
  <c r="D486" i="81"/>
  <c r="N485" i="81"/>
  <c r="M485" i="81"/>
  <c r="H485" i="81"/>
  <c r="F485" i="81"/>
  <c r="E485" i="81"/>
  <c r="D485" i="81"/>
  <c r="N484" i="81"/>
  <c r="M484" i="81"/>
  <c r="H484" i="81"/>
  <c r="L484" i="81" s="1"/>
  <c r="F484" i="81"/>
  <c r="E484" i="81"/>
  <c r="D484" i="81"/>
  <c r="N483" i="81"/>
  <c r="M483" i="81"/>
  <c r="H483" i="81"/>
  <c r="J483" i="81" s="1"/>
  <c r="F483" i="81"/>
  <c r="E483" i="81"/>
  <c r="D483" i="81"/>
  <c r="M482" i="81"/>
  <c r="N476" i="81"/>
  <c r="M476" i="81"/>
  <c r="H476" i="81"/>
  <c r="L476" i="81" s="1"/>
  <c r="F476" i="81"/>
  <c r="E476" i="81"/>
  <c r="D476" i="81"/>
  <c r="B476" i="81"/>
  <c r="N475" i="81"/>
  <c r="M475" i="81"/>
  <c r="H475" i="81"/>
  <c r="L475" i="81" s="1"/>
  <c r="F475" i="81"/>
  <c r="E475" i="81"/>
  <c r="D475" i="81"/>
  <c r="B475" i="81"/>
  <c r="N474" i="81"/>
  <c r="M474" i="81"/>
  <c r="H474" i="81"/>
  <c r="L474" i="81" s="1"/>
  <c r="F474" i="81"/>
  <c r="E474" i="81"/>
  <c r="D474" i="81"/>
  <c r="B474" i="81"/>
  <c r="N473" i="81"/>
  <c r="M473" i="81"/>
  <c r="H473" i="81"/>
  <c r="K473" i="81" s="1"/>
  <c r="F473" i="81"/>
  <c r="E473" i="81"/>
  <c r="D473" i="81"/>
  <c r="B473" i="81"/>
  <c r="N472" i="81"/>
  <c r="M472" i="81"/>
  <c r="H472" i="81"/>
  <c r="J472" i="81" s="1"/>
  <c r="F472" i="81"/>
  <c r="E472" i="81"/>
  <c r="D472" i="81"/>
  <c r="B472" i="81"/>
  <c r="N471" i="81"/>
  <c r="M471" i="81"/>
  <c r="H471" i="81"/>
  <c r="I471" i="81" s="1"/>
  <c r="F471" i="81"/>
  <c r="E471" i="81"/>
  <c r="D471" i="81"/>
  <c r="B471" i="81"/>
  <c r="N470" i="81"/>
  <c r="M470" i="81"/>
  <c r="H470" i="81"/>
  <c r="L470" i="81" s="1"/>
  <c r="F470" i="81"/>
  <c r="E470" i="81"/>
  <c r="D470" i="81"/>
  <c r="B470" i="81"/>
  <c r="N469" i="81"/>
  <c r="M469" i="81"/>
  <c r="H469" i="81"/>
  <c r="L469" i="81" s="1"/>
  <c r="F469" i="81"/>
  <c r="E469" i="81"/>
  <c r="D469" i="81"/>
  <c r="B469" i="81"/>
  <c r="N468" i="81"/>
  <c r="M468" i="81"/>
  <c r="H468" i="81"/>
  <c r="K468" i="81" s="1"/>
  <c r="F468" i="81"/>
  <c r="E468" i="81"/>
  <c r="D468" i="81"/>
  <c r="B468" i="81"/>
  <c r="N467" i="81"/>
  <c r="M467" i="81"/>
  <c r="H467" i="81"/>
  <c r="L467" i="81" s="1"/>
  <c r="F467" i="81"/>
  <c r="E467" i="81"/>
  <c r="D467" i="81"/>
  <c r="B467" i="81"/>
  <c r="N466" i="81"/>
  <c r="M466" i="81"/>
  <c r="H466" i="81"/>
  <c r="K466" i="81" s="1"/>
  <c r="F466" i="81"/>
  <c r="E466" i="81"/>
  <c r="D466" i="81"/>
  <c r="B466" i="81"/>
  <c r="N465" i="81"/>
  <c r="M465" i="81"/>
  <c r="H465" i="81"/>
  <c r="J465" i="81" s="1"/>
  <c r="F465" i="81"/>
  <c r="E465" i="81"/>
  <c r="D465" i="81"/>
  <c r="B465" i="81"/>
  <c r="N464" i="81"/>
  <c r="M464" i="81"/>
  <c r="H464" i="81"/>
  <c r="L464" i="81" s="1"/>
  <c r="F464" i="81"/>
  <c r="E464" i="81"/>
  <c r="D464" i="81"/>
  <c r="B464" i="81"/>
  <c r="N463" i="81"/>
  <c r="M463" i="81"/>
  <c r="H463" i="81"/>
  <c r="L463" i="81" s="1"/>
  <c r="F463" i="81"/>
  <c r="E463" i="81"/>
  <c r="D463" i="81"/>
  <c r="B463" i="81"/>
  <c r="N462" i="81"/>
  <c r="M462" i="81"/>
  <c r="H462" i="81"/>
  <c r="L462" i="81" s="1"/>
  <c r="F462" i="81"/>
  <c r="E462" i="81"/>
  <c r="D462" i="81"/>
  <c r="B462" i="81"/>
  <c r="N461" i="81"/>
  <c r="M461" i="81"/>
  <c r="H461" i="81"/>
  <c r="L461" i="81" s="1"/>
  <c r="F461" i="81"/>
  <c r="E461" i="81"/>
  <c r="D461" i="81"/>
  <c r="B461" i="81"/>
  <c r="N460" i="81"/>
  <c r="M460" i="81"/>
  <c r="H460" i="81"/>
  <c r="K460" i="81" s="1"/>
  <c r="F460" i="81"/>
  <c r="E460" i="81"/>
  <c r="D460" i="81"/>
  <c r="B460" i="81"/>
  <c r="N459" i="81"/>
  <c r="M459" i="81"/>
  <c r="H459" i="81"/>
  <c r="L459" i="81" s="1"/>
  <c r="F459" i="81"/>
  <c r="E459" i="81"/>
  <c r="D459" i="81"/>
  <c r="B459" i="81"/>
  <c r="N458" i="81"/>
  <c r="M458" i="81"/>
  <c r="H458" i="81"/>
  <c r="L458" i="81" s="1"/>
  <c r="F458" i="81"/>
  <c r="E458" i="81"/>
  <c r="D458" i="81"/>
  <c r="B458" i="81"/>
  <c r="N457" i="81"/>
  <c r="M457" i="81"/>
  <c r="H457" i="81"/>
  <c r="L457" i="81" s="1"/>
  <c r="F457" i="81"/>
  <c r="E457" i="81"/>
  <c r="D457" i="81"/>
  <c r="B457" i="81"/>
  <c r="N453" i="81"/>
  <c r="M453" i="81"/>
  <c r="H453" i="81"/>
  <c r="L453" i="81" s="1"/>
  <c r="F453" i="81"/>
  <c r="E453" i="81"/>
  <c r="D453" i="81"/>
  <c r="B453" i="81"/>
  <c r="N452" i="81"/>
  <c r="M452" i="81"/>
  <c r="H452" i="81"/>
  <c r="L452" i="81" s="1"/>
  <c r="F452" i="81"/>
  <c r="E452" i="81"/>
  <c r="D452" i="81"/>
  <c r="B452" i="81"/>
  <c r="N451" i="81"/>
  <c r="M451" i="81"/>
  <c r="H451" i="81"/>
  <c r="L451" i="81" s="1"/>
  <c r="F451" i="81"/>
  <c r="E451" i="81"/>
  <c r="D451" i="81"/>
  <c r="B451" i="81"/>
  <c r="N450" i="81"/>
  <c r="M450" i="81"/>
  <c r="H450" i="81"/>
  <c r="L450" i="81" s="1"/>
  <c r="F450" i="81"/>
  <c r="E450" i="81"/>
  <c r="D450" i="81"/>
  <c r="B450" i="81"/>
  <c r="N449" i="81"/>
  <c r="M449" i="81"/>
  <c r="H449" i="81"/>
  <c r="L449" i="81" s="1"/>
  <c r="F449" i="81"/>
  <c r="E449" i="81"/>
  <c r="D449" i="81"/>
  <c r="B449" i="81"/>
  <c r="N448" i="81"/>
  <c r="M448" i="81"/>
  <c r="H448" i="81"/>
  <c r="L448" i="81" s="1"/>
  <c r="F448" i="81"/>
  <c r="E448" i="81"/>
  <c r="D448" i="81"/>
  <c r="B448" i="81"/>
  <c r="N447" i="81"/>
  <c r="M447" i="81"/>
  <c r="H447" i="81"/>
  <c r="K447" i="81" s="1"/>
  <c r="F447" i="81"/>
  <c r="E447" i="81"/>
  <c r="D447" i="81"/>
  <c r="B447" i="81"/>
  <c r="N446" i="81"/>
  <c r="M446" i="81"/>
  <c r="H446" i="81"/>
  <c r="J446" i="81" s="1"/>
  <c r="F446" i="81"/>
  <c r="E446" i="81"/>
  <c r="D446" i="81"/>
  <c r="B446" i="81"/>
  <c r="N445" i="81"/>
  <c r="M445" i="81"/>
  <c r="H445" i="81"/>
  <c r="J445" i="81" s="1"/>
  <c r="F445" i="81"/>
  <c r="E445" i="81"/>
  <c r="D445" i="81"/>
  <c r="B445" i="81"/>
  <c r="N439" i="81"/>
  <c r="M439" i="81"/>
  <c r="H439" i="81"/>
  <c r="L439" i="81" s="1"/>
  <c r="F439" i="81"/>
  <c r="E439" i="81"/>
  <c r="D439" i="81"/>
  <c r="B439" i="81"/>
  <c r="N438" i="81"/>
  <c r="M438" i="81"/>
  <c r="H438" i="81"/>
  <c r="L438" i="81" s="1"/>
  <c r="F438" i="81"/>
  <c r="E438" i="81"/>
  <c r="D438" i="81"/>
  <c r="B438" i="81"/>
  <c r="N437" i="81"/>
  <c r="M437" i="81"/>
  <c r="H437" i="81"/>
  <c r="L437" i="81" s="1"/>
  <c r="F437" i="81"/>
  <c r="E437" i="81"/>
  <c r="D437" i="81"/>
  <c r="B437" i="81"/>
  <c r="N436" i="81"/>
  <c r="M436" i="81"/>
  <c r="H436" i="81"/>
  <c r="K436" i="81" s="1"/>
  <c r="F436" i="81"/>
  <c r="E436" i="81"/>
  <c r="D436" i="81"/>
  <c r="B436" i="81"/>
  <c r="N435" i="81"/>
  <c r="M435" i="81"/>
  <c r="H435" i="81"/>
  <c r="J435" i="81" s="1"/>
  <c r="F435" i="81"/>
  <c r="E435" i="81"/>
  <c r="D435" i="81"/>
  <c r="B435" i="81"/>
  <c r="N434" i="81"/>
  <c r="M434" i="81"/>
  <c r="H434" i="81"/>
  <c r="L434" i="81" s="1"/>
  <c r="F434" i="81"/>
  <c r="E434" i="81"/>
  <c r="D434" i="81"/>
  <c r="B434" i="81"/>
  <c r="N433" i="81"/>
  <c r="M433" i="81"/>
  <c r="H433" i="81"/>
  <c r="L433" i="81" s="1"/>
  <c r="F433" i="81"/>
  <c r="E433" i="81"/>
  <c r="D433" i="81"/>
  <c r="B433" i="81"/>
  <c r="N432" i="81"/>
  <c r="M432" i="81"/>
  <c r="H432" i="81"/>
  <c r="K432" i="81" s="1"/>
  <c r="F432" i="81"/>
  <c r="E432" i="81"/>
  <c r="D432" i="81"/>
  <c r="B432" i="81"/>
  <c r="N587" i="81" l="1"/>
  <c r="N586" i="81"/>
  <c r="N536" i="81"/>
  <c r="N537" i="81"/>
  <c r="N538" i="81"/>
  <c r="E480" i="81"/>
  <c r="D482" i="81"/>
  <c r="O480" i="81"/>
  <c r="G480" i="81"/>
  <c r="U480" i="81" s="1"/>
  <c r="I522" i="81"/>
  <c r="K615" i="81"/>
  <c r="K552" i="81"/>
  <c r="L552" i="81"/>
  <c r="L468" i="81"/>
  <c r="L460" i="81"/>
  <c r="I595" i="81"/>
  <c r="J595" i="81"/>
  <c r="I592" i="81"/>
  <c r="I487" i="81"/>
  <c r="K487" i="81"/>
  <c r="K609" i="81"/>
  <c r="J448" i="81"/>
  <c r="I453" i="81"/>
  <c r="I520" i="81"/>
  <c r="J574" i="81"/>
  <c r="K623" i="81"/>
  <c r="J552" i="81"/>
  <c r="I576" i="81"/>
  <c r="J576" i="81"/>
  <c r="K576" i="81"/>
  <c r="K433" i="81"/>
  <c r="I436" i="81"/>
  <c r="L522" i="81"/>
  <c r="I589" i="81"/>
  <c r="K592" i="81"/>
  <c r="I463" i="81"/>
  <c r="I466" i="81"/>
  <c r="I502" i="81"/>
  <c r="I539" i="81"/>
  <c r="J463" i="81"/>
  <c r="J539" i="81"/>
  <c r="J602" i="81"/>
  <c r="K463" i="81"/>
  <c r="I580" i="81"/>
  <c r="L436" i="81"/>
  <c r="J580" i="81"/>
  <c r="L604" i="81"/>
  <c r="L589" i="81"/>
  <c r="I434" i="81"/>
  <c r="K446" i="81"/>
  <c r="K520" i="81"/>
  <c r="J523" i="81"/>
  <c r="J434" i="81"/>
  <c r="K438" i="81"/>
  <c r="I445" i="81"/>
  <c r="K465" i="81"/>
  <c r="J511" i="81"/>
  <c r="I525" i="81"/>
  <c r="I579" i="81"/>
  <c r="K591" i="81"/>
  <c r="I594" i="81"/>
  <c r="I617" i="81"/>
  <c r="L623" i="81"/>
  <c r="I628" i="81"/>
  <c r="K445" i="81"/>
  <c r="L465" i="81"/>
  <c r="K525" i="81"/>
  <c r="J617" i="81"/>
  <c r="J628" i="81"/>
  <c r="L473" i="81"/>
  <c r="I483" i="81"/>
  <c r="K489" i="81"/>
  <c r="J542" i="81"/>
  <c r="B584" i="81"/>
  <c r="K617" i="81"/>
  <c r="I433" i="81"/>
  <c r="K434" i="81"/>
  <c r="K483" i="81"/>
  <c r="B532" i="81"/>
  <c r="K539" i="81"/>
  <c r="E584" i="81"/>
  <c r="P584" i="81" s="1"/>
  <c r="K622" i="81"/>
  <c r="J433" i="81"/>
  <c r="J437" i="81"/>
  <c r="I527" i="81"/>
  <c r="J604" i="81"/>
  <c r="J616" i="81"/>
  <c r="I460" i="81"/>
  <c r="K472" i="81"/>
  <c r="L505" i="81"/>
  <c r="K515" i="81"/>
  <c r="I609" i="81"/>
  <c r="J460" i="81"/>
  <c r="J609" i="81"/>
  <c r="J517" i="81"/>
  <c r="L446" i="81"/>
  <c r="L466" i="81"/>
  <c r="J487" i="81"/>
  <c r="L514" i="81"/>
  <c r="I554" i="81"/>
  <c r="K580" i="81"/>
  <c r="I608" i="81"/>
  <c r="B430" i="81"/>
  <c r="L445" i="81"/>
  <c r="I464" i="81"/>
  <c r="L472" i="81"/>
  <c r="L483" i="81"/>
  <c r="I504" i="81"/>
  <c r="I513" i="81"/>
  <c r="L525" i="81"/>
  <c r="I528" i="81"/>
  <c r="L554" i="81"/>
  <c r="I557" i="81"/>
  <c r="I573" i="81"/>
  <c r="J577" i="81"/>
  <c r="L592" i="81"/>
  <c r="K604" i="81"/>
  <c r="J607" i="81"/>
  <c r="K630" i="81"/>
  <c r="J464" i="81"/>
  <c r="J504" i="81"/>
  <c r="J513" i="81"/>
  <c r="J528" i="81"/>
  <c r="J557" i="81"/>
  <c r="L573" i="81"/>
  <c r="L630" i="81"/>
  <c r="M430" i="81"/>
  <c r="K464" i="81"/>
  <c r="K504" i="81"/>
  <c r="K513" i="81"/>
  <c r="I519" i="81"/>
  <c r="J520" i="81"/>
  <c r="L528" i="81"/>
  <c r="I541" i="81"/>
  <c r="K557" i="81"/>
  <c r="K603" i="81"/>
  <c r="J629" i="81"/>
  <c r="J519" i="81"/>
  <c r="L541" i="81"/>
  <c r="K629" i="81"/>
  <c r="J453" i="81"/>
  <c r="I470" i="81"/>
  <c r="J474" i="81"/>
  <c r="I488" i="81"/>
  <c r="K503" i="81"/>
  <c r="I512" i="81"/>
  <c r="K519" i="81"/>
  <c r="K556" i="81"/>
  <c r="J579" i="81"/>
  <c r="I606" i="81"/>
  <c r="K625" i="81"/>
  <c r="L629" i="81"/>
  <c r="I632" i="81"/>
  <c r="K435" i="81"/>
  <c r="I447" i="81"/>
  <c r="K453" i="81"/>
  <c r="I462" i="81"/>
  <c r="J467" i="81"/>
  <c r="J470" i="81"/>
  <c r="J488" i="81"/>
  <c r="K575" i="81"/>
  <c r="L579" i="81"/>
  <c r="J590" i="81"/>
  <c r="K618" i="81"/>
  <c r="J621" i="81"/>
  <c r="K628" i="81"/>
  <c r="M431" i="81"/>
  <c r="L435" i="81"/>
  <c r="L447" i="81"/>
  <c r="K470" i="81"/>
  <c r="K488" i="81"/>
  <c r="L618" i="81"/>
  <c r="I616" i="81"/>
  <c r="I627" i="81"/>
  <c r="J555" i="81"/>
  <c r="J624" i="81"/>
  <c r="J608" i="81"/>
  <c r="I615" i="81"/>
  <c r="K616" i="81"/>
  <c r="I620" i="81"/>
  <c r="I623" i="81"/>
  <c r="K449" i="81"/>
  <c r="I472" i="81"/>
  <c r="I517" i="81"/>
  <c r="I601" i="81"/>
  <c r="K608" i="81"/>
  <c r="J615" i="81"/>
  <c r="L486" i="81"/>
  <c r="K486" i="81"/>
  <c r="L543" i="81"/>
  <c r="J543" i="81"/>
  <c r="I543" i="81"/>
  <c r="E428" i="81"/>
  <c r="P428" i="81" s="1"/>
  <c r="J432" i="81"/>
  <c r="I461" i="81"/>
  <c r="J462" i="81"/>
  <c r="J471" i="81"/>
  <c r="I486" i="81"/>
  <c r="J512" i="81"/>
  <c r="I518" i="81"/>
  <c r="J527" i="81"/>
  <c r="L527" i="81"/>
  <c r="K543" i="81"/>
  <c r="L631" i="81"/>
  <c r="K631" i="81"/>
  <c r="J631" i="81"/>
  <c r="I631" i="81"/>
  <c r="J461" i="81"/>
  <c r="K462" i="81"/>
  <c r="J486" i="81"/>
  <c r="K501" i="81"/>
  <c r="J501" i="81"/>
  <c r="L511" i="81"/>
  <c r="K511" i="81"/>
  <c r="K512" i="81"/>
  <c r="J518" i="81"/>
  <c r="I432" i="81"/>
  <c r="G428" i="81"/>
  <c r="L432" i="81"/>
  <c r="I452" i="81"/>
  <c r="I459" i="81"/>
  <c r="K461" i="81"/>
  <c r="L471" i="81"/>
  <c r="K485" i="81"/>
  <c r="J485" i="81"/>
  <c r="I491" i="81"/>
  <c r="K518" i="81"/>
  <c r="L588" i="81"/>
  <c r="K588" i="81"/>
  <c r="J588" i="81"/>
  <c r="I588" i="81"/>
  <c r="K471" i="81"/>
  <c r="I451" i="81"/>
  <c r="J452" i="81"/>
  <c r="I458" i="81"/>
  <c r="J459" i="81"/>
  <c r="I469" i="81"/>
  <c r="I476" i="81"/>
  <c r="I485" i="81"/>
  <c r="J491" i="81"/>
  <c r="L501" i="81"/>
  <c r="D534" i="81"/>
  <c r="M534" i="81"/>
  <c r="I439" i="81"/>
  <c r="I450" i="81"/>
  <c r="J451" i="81"/>
  <c r="K452" i="81"/>
  <c r="I457" i="81"/>
  <c r="J458" i="81"/>
  <c r="K459" i="81"/>
  <c r="J469" i="81"/>
  <c r="I475" i="81"/>
  <c r="J476" i="81"/>
  <c r="L485" i="81"/>
  <c r="I490" i="81"/>
  <c r="L491" i="81"/>
  <c r="K510" i="81"/>
  <c r="J510" i="81"/>
  <c r="I516" i="81"/>
  <c r="K517" i="81"/>
  <c r="I526" i="81"/>
  <c r="L526" i="81"/>
  <c r="K526" i="81"/>
  <c r="I438" i="81"/>
  <c r="J439" i="81"/>
  <c r="I449" i="81"/>
  <c r="J450" i="81"/>
  <c r="K451" i="81"/>
  <c r="J457" i="81"/>
  <c r="K458" i="81"/>
  <c r="I468" i="81"/>
  <c r="K469" i="81"/>
  <c r="J475" i="81"/>
  <c r="K476" i="81"/>
  <c r="J484" i="81"/>
  <c r="I484" i="81"/>
  <c r="K490" i="81"/>
  <c r="J505" i="81"/>
  <c r="I510" i="81"/>
  <c r="J516" i="81"/>
  <c r="J526" i="81"/>
  <c r="L553" i="81"/>
  <c r="K553" i="81"/>
  <c r="J553" i="81"/>
  <c r="I553" i="81"/>
  <c r="L619" i="81"/>
  <c r="K619" i="81"/>
  <c r="J619" i="81"/>
  <c r="I619" i="81"/>
  <c r="I437" i="81"/>
  <c r="J438" i="81"/>
  <c r="K439" i="81"/>
  <c r="I448" i="81"/>
  <c r="J449" i="81"/>
  <c r="K450" i="81"/>
  <c r="K457" i="81"/>
  <c r="I467" i="81"/>
  <c r="J468" i="81"/>
  <c r="I474" i="81"/>
  <c r="K475" i="81"/>
  <c r="N482" i="81"/>
  <c r="K484" i="81"/>
  <c r="J489" i="81"/>
  <c r="L490" i="81"/>
  <c r="K505" i="81"/>
  <c r="L510" i="81"/>
  <c r="I515" i="81"/>
  <c r="L516" i="81"/>
  <c r="B428" i="81"/>
  <c r="D430" i="81"/>
  <c r="D431" i="81"/>
  <c r="I435" i="81"/>
  <c r="J436" i="81"/>
  <c r="K437" i="81"/>
  <c r="I446" i="81"/>
  <c r="J447" i="81"/>
  <c r="K448" i="81"/>
  <c r="I465" i="81"/>
  <c r="J466" i="81"/>
  <c r="K467" i="81"/>
  <c r="I473" i="81"/>
  <c r="K474" i="81"/>
  <c r="L489" i="81"/>
  <c r="I503" i="81"/>
  <c r="J514" i="81"/>
  <c r="L515" i="81"/>
  <c r="L521" i="81"/>
  <c r="J521" i="81"/>
  <c r="I521" i="81"/>
  <c r="D535" i="81"/>
  <c r="M535" i="81"/>
  <c r="J473" i="81"/>
  <c r="J503" i="81"/>
  <c r="K514" i="81"/>
  <c r="L524" i="81"/>
  <c r="J524" i="81"/>
  <c r="I524" i="81"/>
  <c r="L502" i="81"/>
  <c r="K502" i="81"/>
  <c r="L540" i="81"/>
  <c r="J540" i="81"/>
  <c r="I540" i="81"/>
  <c r="I556" i="81"/>
  <c r="I575" i="81"/>
  <c r="K577" i="81"/>
  <c r="L578" i="81"/>
  <c r="I591" i="81"/>
  <c r="K593" i="81"/>
  <c r="L594" i="81"/>
  <c r="I603" i="81"/>
  <c r="K605" i="81"/>
  <c r="L606" i="81"/>
  <c r="I622" i="81"/>
  <c r="K624" i="81"/>
  <c r="L625" i="81"/>
  <c r="I523" i="81"/>
  <c r="I542" i="81"/>
  <c r="I555" i="81"/>
  <c r="J556" i="81"/>
  <c r="I574" i="81"/>
  <c r="J575" i="81"/>
  <c r="L577" i="81"/>
  <c r="I590" i="81"/>
  <c r="J591" i="81"/>
  <c r="L593" i="81"/>
  <c r="I602" i="81"/>
  <c r="J603" i="81"/>
  <c r="L605" i="81"/>
  <c r="I621" i="81"/>
  <c r="J622" i="81"/>
  <c r="L624" i="81"/>
  <c r="J522" i="81"/>
  <c r="K523" i="81"/>
  <c r="J541" i="81"/>
  <c r="K542" i="81"/>
  <c r="J554" i="81"/>
  <c r="K555" i="81"/>
  <c r="J573" i="81"/>
  <c r="K574" i="81"/>
  <c r="J589" i="81"/>
  <c r="K590" i="81"/>
  <c r="J601" i="81"/>
  <c r="K602" i="81"/>
  <c r="J620" i="81"/>
  <c r="K621" i="81"/>
  <c r="J632" i="81"/>
  <c r="K601" i="81"/>
  <c r="I618" i="81"/>
  <c r="K620" i="81"/>
  <c r="I630" i="81"/>
  <c r="K632" i="81"/>
  <c r="O532" i="81"/>
  <c r="P532" i="81" s="1"/>
  <c r="I607" i="81"/>
  <c r="I626" i="81"/>
  <c r="J627" i="81"/>
  <c r="I578" i="81"/>
  <c r="I625" i="81"/>
  <c r="J626" i="81"/>
  <c r="K627" i="81"/>
  <c r="J578" i="81"/>
  <c r="I593" i="81"/>
  <c r="J594" i="81"/>
  <c r="K595" i="81"/>
  <c r="I605" i="81"/>
  <c r="J606" i="81"/>
  <c r="K607" i="81"/>
  <c r="K626" i="81"/>
  <c r="G584" i="81" l="1"/>
  <c r="G532" i="81"/>
  <c r="P480" i="81"/>
  <c r="N430" i="81"/>
  <c r="N535" i="81"/>
  <c r="N431" i="81"/>
  <c r="N534" i="81"/>
  <c r="U428" i="81"/>
  <c r="U584" i="81" l="1"/>
  <c r="U532" i="81"/>
  <c r="A3340" i="81" l="1"/>
  <c r="O3340" i="81" s="1"/>
  <c r="N3388" i="81"/>
  <c r="M3388" i="81"/>
  <c r="H3388" i="81"/>
  <c r="J3388" i="81" s="1"/>
  <c r="F3388" i="81"/>
  <c r="E3388" i="81"/>
  <c r="D3388" i="81"/>
  <c r="B3388" i="81"/>
  <c r="N3387" i="81"/>
  <c r="M3387" i="81"/>
  <c r="H3387" i="81"/>
  <c r="L3387" i="81" s="1"/>
  <c r="F3387" i="81"/>
  <c r="E3387" i="81"/>
  <c r="D3387" i="81"/>
  <c r="B3387" i="81"/>
  <c r="N3386" i="81"/>
  <c r="M3386" i="81"/>
  <c r="H3386" i="81"/>
  <c r="J3386" i="81" s="1"/>
  <c r="F3386" i="81"/>
  <c r="E3386" i="81"/>
  <c r="D3386" i="81"/>
  <c r="B3386" i="81"/>
  <c r="N3385" i="81"/>
  <c r="M3385" i="81"/>
  <c r="H3385" i="81"/>
  <c r="K3385" i="81" s="1"/>
  <c r="F3385" i="81"/>
  <c r="E3385" i="81"/>
  <c r="D3385" i="81"/>
  <c r="B3385" i="81"/>
  <c r="N3384" i="81"/>
  <c r="M3384" i="81"/>
  <c r="H3384" i="81"/>
  <c r="L3384" i="81" s="1"/>
  <c r="F3384" i="81"/>
  <c r="E3384" i="81"/>
  <c r="D3384" i="81"/>
  <c r="B3384" i="81"/>
  <c r="N3383" i="81"/>
  <c r="M3383" i="81"/>
  <c r="H3383" i="81"/>
  <c r="I3383" i="81" s="1"/>
  <c r="F3383" i="81"/>
  <c r="E3383" i="81"/>
  <c r="D3383" i="81"/>
  <c r="B3383" i="81"/>
  <c r="N3382" i="81"/>
  <c r="M3382" i="81"/>
  <c r="H3382" i="81"/>
  <c r="L3382" i="81" s="1"/>
  <c r="F3382" i="81"/>
  <c r="E3382" i="81"/>
  <c r="D3382" i="81"/>
  <c r="B3382" i="81"/>
  <c r="N3381" i="81"/>
  <c r="M3381" i="81"/>
  <c r="H3381" i="81"/>
  <c r="L3381" i="81" s="1"/>
  <c r="F3381" i="81"/>
  <c r="E3381" i="81"/>
  <c r="D3381" i="81"/>
  <c r="B3381" i="81"/>
  <c r="N3380" i="81"/>
  <c r="M3380" i="81"/>
  <c r="H3380" i="81"/>
  <c r="J3380" i="81" s="1"/>
  <c r="F3380" i="81"/>
  <c r="E3380" i="81"/>
  <c r="D3380" i="81"/>
  <c r="B3380" i="81"/>
  <c r="N3379" i="81"/>
  <c r="M3379" i="81"/>
  <c r="H3379" i="81"/>
  <c r="L3379" i="81" s="1"/>
  <c r="F3379" i="81"/>
  <c r="E3379" i="81"/>
  <c r="D3379" i="81"/>
  <c r="B3379" i="81"/>
  <c r="N3378" i="81"/>
  <c r="M3378" i="81"/>
  <c r="H3378" i="81"/>
  <c r="J3378" i="81" s="1"/>
  <c r="N3377" i="81"/>
  <c r="M3377" i="81"/>
  <c r="H3377" i="81"/>
  <c r="J3377" i="81" s="1"/>
  <c r="N3376" i="81"/>
  <c r="M3376" i="81"/>
  <c r="H3376" i="81"/>
  <c r="K3376" i="81" s="1"/>
  <c r="N3375" i="81"/>
  <c r="M3375" i="81"/>
  <c r="H3375" i="81"/>
  <c r="K3375" i="81" s="1"/>
  <c r="N3374" i="81"/>
  <c r="M3374" i="81"/>
  <c r="H3374" i="81"/>
  <c r="L3374" i="81" s="1"/>
  <c r="N3373" i="81"/>
  <c r="M3373" i="81"/>
  <c r="H3373" i="81"/>
  <c r="L3373" i="81" s="1"/>
  <c r="N3365" i="81"/>
  <c r="M3365" i="81"/>
  <c r="H3365" i="81"/>
  <c r="J3365" i="81" s="1"/>
  <c r="N3364" i="81"/>
  <c r="M3364" i="81"/>
  <c r="H3364" i="81"/>
  <c r="L3364" i="81" s="1"/>
  <c r="N3363" i="81"/>
  <c r="M3363" i="81"/>
  <c r="H3363" i="81"/>
  <c r="J3363" i="81" s="1"/>
  <c r="N3362" i="81"/>
  <c r="M3362" i="81"/>
  <c r="H3362" i="81"/>
  <c r="J3362" i="81" s="1"/>
  <c r="N3361" i="81"/>
  <c r="M3361" i="81"/>
  <c r="H3361" i="81"/>
  <c r="K3361" i="81" s="1"/>
  <c r="N3360" i="81"/>
  <c r="M3360" i="81"/>
  <c r="H3360" i="81"/>
  <c r="K3360" i="81" s="1"/>
  <c r="N3359" i="81"/>
  <c r="M3359" i="81"/>
  <c r="H3359" i="81"/>
  <c r="L3359" i="81" s="1"/>
  <c r="N3358" i="81"/>
  <c r="M3358" i="81"/>
  <c r="H3358" i="81"/>
  <c r="K3358" i="81" s="1"/>
  <c r="N3351" i="81"/>
  <c r="M3351" i="81"/>
  <c r="H3351" i="81"/>
  <c r="J3351" i="81" s="1"/>
  <c r="N3350" i="81"/>
  <c r="M3350" i="81"/>
  <c r="H3350" i="81"/>
  <c r="J3350" i="81" s="1"/>
  <c r="N3349" i="81"/>
  <c r="M3349" i="81"/>
  <c r="H3349" i="81"/>
  <c r="K3349" i="81" s="1"/>
  <c r="N3348" i="81"/>
  <c r="M3348" i="81"/>
  <c r="H3348" i="81"/>
  <c r="I3348" i="81" s="1"/>
  <c r="N3347" i="81"/>
  <c r="M3347" i="81"/>
  <c r="H3347" i="81"/>
  <c r="L3347" i="81" s="1"/>
  <c r="N3346" i="81"/>
  <c r="M3346" i="81"/>
  <c r="H3346" i="81"/>
  <c r="L3346" i="81" s="1"/>
  <c r="N3345" i="81"/>
  <c r="M3345" i="81"/>
  <c r="H3345" i="81"/>
  <c r="J3345" i="81" s="1"/>
  <c r="N3344" i="81"/>
  <c r="M3344" i="81"/>
  <c r="H3344" i="81"/>
  <c r="L3344" i="81" s="1"/>
  <c r="M3343" i="81"/>
  <c r="N3343" i="81" s="1"/>
  <c r="M3342" i="81"/>
  <c r="N3342" i="81" s="1"/>
  <c r="A3288" i="81"/>
  <c r="O3288" i="81" s="1"/>
  <c r="N3336" i="81"/>
  <c r="M3336" i="81"/>
  <c r="H3336" i="81"/>
  <c r="J3336" i="81" s="1"/>
  <c r="F3336" i="81"/>
  <c r="E3336" i="81"/>
  <c r="D3336" i="81"/>
  <c r="B3336" i="81"/>
  <c r="N3335" i="81"/>
  <c r="M3335" i="81"/>
  <c r="H3335" i="81"/>
  <c r="L3335" i="81" s="1"/>
  <c r="F3335" i="81"/>
  <c r="E3335" i="81"/>
  <c r="D3335" i="81"/>
  <c r="B3335" i="81"/>
  <c r="N3334" i="81"/>
  <c r="M3334" i="81"/>
  <c r="H3334" i="81"/>
  <c r="L3334" i="81" s="1"/>
  <c r="F3334" i="81"/>
  <c r="E3334" i="81"/>
  <c r="D3334" i="81"/>
  <c r="B3334" i="81"/>
  <c r="N3333" i="81"/>
  <c r="M3333" i="81"/>
  <c r="H3333" i="81"/>
  <c r="K3333" i="81" s="1"/>
  <c r="F3333" i="81"/>
  <c r="E3333" i="81"/>
  <c r="D3333" i="81"/>
  <c r="B3333" i="81"/>
  <c r="N3332" i="81"/>
  <c r="M3332" i="81"/>
  <c r="H3332" i="81"/>
  <c r="L3332" i="81" s="1"/>
  <c r="F3332" i="81"/>
  <c r="E3332" i="81"/>
  <c r="D3332" i="81"/>
  <c r="B3332" i="81"/>
  <c r="N3331" i="81"/>
  <c r="M3331" i="81"/>
  <c r="H3331" i="81"/>
  <c r="I3331" i="81" s="1"/>
  <c r="F3331" i="81"/>
  <c r="E3331" i="81"/>
  <c r="D3331" i="81"/>
  <c r="B3331" i="81"/>
  <c r="N3330" i="81"/>
  <c r="M3330" i="81"/>
  <c r="H3330" i="81"/>
  <c r="L3330" i="81" s="1"/>
  <c r="F3330" i="81"/>
  <c r="E3330" i="81"/>
  <c r="D3330" i="81"/>
  <c r="B3330" i="81"/>
  <c r="N3329" i="81"/>
  <c r="M3329" i="81"/>
  <c r="H3329" i="81"/>
  <c r="L3329" i="81" s="1"/>
  <c r="N3328" i="81"/>
  <c r="M3328" i="81"/>
  <c r="H3328" i="81"/>
  <c r="J3328" i="81" s="1"/>
  <c r="N3327" i="81"/>
  <c r="M3327" i="81"/>
  <c r="H3327" i="81"/>
  <c r="L3327" i="81" s="1"/>
  <c r="N3326" i="81"/>
  <c r="M3326" i="81"/>
  <c r="H3326" i="81"/>
  <c r="L3326" i="81" s="1"/>
  <c r="N3325" i="81"/>
  <c r="M3325" i="81"/>
  <c r="H3325" i="81"/>
  <c r="K3325" i="81" s="1"/>
  <c r="N3324" i="81"/>
  <c r="M3324" i="81"/>
  <c r="H3324" i="81"/>
  <c r="L3324" i="81" s="1"/>
  <c r="N3323" i="81"/>
  <c r="M3323" i="81"/>
  <c r="H3323" i="81"/>
  <c r="I3323" i="81" s="1"/>
  <c r="N3322" i="81"/>
  <c r="M3322" i="81"/>
  <c r="H3322" i="81"/>
  <c r="L3322" i="81" s="1"/>
  <c r="N3321" i="81"/>
  <c r="M3321" i="81"/>
  <c r="H3321" i="81"/>
  <c r="L3321" i="81" s="1"/>
  <c r="N3320" i="81"/>
  <c r="M3320" i="81"/>
  <c r="H3320" i="81"/>
  <c r="J3320" i="81" s="1"/>
  <c r="N3319" i="81"/>
  <c r="M3319" i="81"/>
  <c r="H3319" i="81"/>
  <c r="L3319" i="81" s="1"/>
  <c r="N3318" i="81"/>
  <c r="M3318" i="81"/>
  <c r="H3318" i="81"/>
  <c r="K3318" i="81" s="1"/>
  <c r="N3313" i="81"/>
  <c r="M3313" i="81"/>
  <c r="H3313" i="81"/>
  <c r="L3313" i="81" s="1"/>
  <c r="N3312" i="81"/>
  <c r="M3312" i="81"/>
  <c r="H3312" i="81"/>
  <c r="L3312" i="81" s="1"/>
  <c r="N3311" i="81"/>
  <c r="M3311" i="81"/>
  <c r="H3311" i="81"/>
  <c r="J3311" i="81" s="1"/>
  <c r="N3310" i="81"/>
  <c r="M3310" i="81"/>
  <c r="H3310" i="81"/>
  <c r="K3310" i="81" s="1"/>
  <c r="N3309" i="81"/>
  <c r="M3309" i="81"/>
  <c r="H3309" i="81"/>
  <c r="L3309" i="81" s="1"/>
  <c r="N3308" i="81"/>
  <c r="M3308" i="81"/>
  <c r="H3308" i="81"/>
  <c r="I3308" i="81" s="1"/>
  <c r="N3307" i="81"/>
  <c r="M3307" i="81"/>
  <c r="H3307" i="81"/>
  <c r="L3307" i="81" s="1"/>
  <c r="N3306" i="81"/>
  <c r="M3306" i="81"/>
  <c r="H3306" i="81"/>
  <c r="I3306" i="81" s="1"/>
  <c r="H3305" i="81"/>
  <c r="N3299" i="81"/>
  <c r="M3299" i="81"/>
  <c r="H3299" i="81"/>
  <c r="I3299" i="81" s="1"/>
  <c r="N3298" i="81"/>
  <c r="M3298" i="81"/>
  <c r="H3298" i="81"/>
  <c r="L3298" i="81" s="1"/>
  <c r="N3297" i="81"/>
  <c r="M3297" i="81"/>
  <c r="H3297" i="81"/>
  <c r="L3297" i="81" s="1"/>
  <c r="N3296" i="81"/>
  <c r="M3296" i="81"/>
  <c r="H3296" i="81"/>
  <c r="J3296" i="81" s="1"/>
  <c r="N3295" i="81"/>
  <c r="M3295" i="81"/>
  <c r="H3295" i="81"/>
  <c r="L3295" i="81" s="1"/>
  <c r="N3294" i="81"/>
  <c r="M3294" i="81"/>
  <c r="H3294" i="81"/>
  <c r="L3294" i="81" s="1"/>
  <c r="N3293" i="81"/>
  <c r="M3293" i="81"/>
  <c r="H3293" i="81"/>
  <c r="K3293" i="81" s="1"/>
  <c r="N3292" i="81"/>
  <c r="M3292" i="81"/>
  <c r="H3292" i="81"/>
  <c r="L3292" i="81" s="1"/>
  <c r="H3291" i="81"/>
  <c r="M3290" i="81"/>
  <c r="K3378" i="81" l="1"/>
  <c r="K3362" i="81"/>
  <c r="L3362" i="81"/>
  <c r="K3351" i="81"/>
  <c r="J3349" i="81"/>
  <c r="L3351" i="81"/>
  <c r="J3346" i="81"/>
  <c r="L3363" i="81"/>
  <c r="I3349" i="81"/>
  <c r="I3351" i="81"/>
  <c r="I3361" i="81"/>
  <c r="I3362" i="81"/>
  <c r="I3378" i="81"/>
  <c r="B3340" i="81"/>
  <c r="E3340" i="81"/>
  <c r="P3340" i="81" s="1"/>
  <c r="I3363" i="81"/>
  <c r="J3373" i="81"/>
  <c r="K3388" i="81"/>
  <c r="K3363" i="81"/>
  <c r="K3365" i="81"/>
  <c r="J3383" i="81"/>
  <c r="L3383" i="81"/>
  <c r="I3345" i="81"/>
  <c r="J3348" i="81"/>
  <c r="K3377" i="81"/>
  <c r="K3345" i="81"/>
  <c r="L3348" i="81"/>
  <c r="L3377" i="81"/>
  <c r="I3360" i="81"/>
  <c r="J3381" i="81"/>
  <c r="L3349" i="81"/>
  <c r="I3350" i="81"/>
  <c r="J3358" i="81"/>
  <c r="J3360" i="81"/>
  <c r="I3375" i="81"/>
  <c r="L3378" i="81"/>
  <c r="J3384" i="81"/>
  <c r="L3385" i="81"/>
  <c r="I3386" i="81"/>
  <c r="J3375" i="81"/>
  <c r="K3380" i="81"/>
  <c r="I3384" i="81"/>
  <c r="K3350" i="81"/>
  <c r="J3361" i="81"/>
  <c r="L3375" i="81"/>
  <c r="I3376" i="81"/>
  <c r="L3386" i="81"/>
  <c r="J3294" i="81"/>
  <c r="L3350" i="81"/>
  <c r="L3361" i="81"/>
  <c r="J3376" i="81"/>
  <c r="L3360" i="81"/>
  <c r="K3386" i="81"/>
  <c r="L3376" i="81"/>
  <c r="I3377" i="81"/>
  <c r="B3288" i="81"/>
  <c r="L3345" i="81"/>
  <c r="I3346" i="81"/>
  <c r="K3348" i="81"/>
  <c r="I3358" i="81"/>
  <c r="L3365" i="81"/>
  <c r="I3373" i="81"/>
  <c r="L3380" i="81"/>
  <c r="I3381" i="81"/>
  <c r="K3383" i="81"/>
  <c r="L3388" i="81"/>
  <c r="K3346" i="81"/>
  <c r="K3373" i="81"/>
  <c r="I3379" i="81"/>
  <c r="K3381" i="81"/>
  <c r="I3387" i="81"/>
  <c r="J3344" i="81"/>
  <c r="I3347" i="81"/>
  <c r="L3358" i="81"/>
  <c r="I3359" i="81"/>
  <c r="J3364" i="81"/>
  <c r="I3374" i="81"/>
  <c r="J3379" i="81"/>
  <c r="I3382" i="81"/>
  <c r="K3384" i="81"/>
  <c r="J3387" i="81"/>
  <c r="K3344" i="81"/>
  <c r="J3347" i="81"/>
  <c r="J3359" i="81"/>
  <c r="K3364" i="81"/>
  <c r="J3374" i="81"/>
  <c r="K3379" i="81"/>
  <c r="J3382" i="81"/>
  <c r="I3385" i="81"/>
  <c r="K3387" i="81"/>
  <c r="I3344" i="81"/>
  <c r="I3364" i="81"/>
  <c r="K3347" i="81"/>
  <c r="K3359" i="81"/>
  <c r="I3365" i="81"/>
  <c r="K3374" i="81"/>
  <c r="I3380" i="81"/>
  <c r="K3382" i="81"/>
  <c r="J3385" i="81"/>
  <c r="I3388" i="81"/>
  <c r="K3299" i="81"/>
  <c r="I3313" i="81"/>
  <c r="K3294" i="81"/>
  <c r="J3331" i="81"/>
  <c r="K3336" i="81"/>
  <c r="L3310" i="81"/>
  <c r="I3311" i="81"/>
  <c r="K3311" i="81"/>
  <c r="L3311" i="81"/>
  <c r="J3313" i="81"/>
  <c r="L3325" i="81"/>
  <c r="I3326" i="81"/>
  <c r="I3328" i="81"/>
  <c r="K3326" i="81"/>
  <c r="K3328" i="81"/>
  <c r="K3308" i="81"/>
  <c r="K3323" i="81"/>
  <c r="J3326" i="81"/>
  <c r="J3318" i="81"/>
  <c r="K3320" i="81"/>
  <c r="L3293" i="81"/>
  <c r="I3294" i="81"/>
  <c r="K3313" i="81"/>
  <c r="L3318" i="81"/>
  <c r="L3328" i="81"/>
  <c r="L3308" i="81"/>
  <c r="L3320" i="81"/>
  <c r="L3323" i="81"/>
  <c r="I3296" i="81"/>
  <c r="I3329" i="81"/>
  <c r="K3331" i="81"/>
  <c r="L3333" i="81"/>
  <c r="I3334" i="81"/>
  <c r="K3296" i="81"/>
  <c r="I3298" i="81"/>
  <c r="J3299" i="81"/>
  <c r="I3318" i="81"/>
  <c r="L3331" i="81"/>
  <c r="J3334" i="81"/>
  <c r="L3296" i="81"/>
  <c r="K3334" i="81"/>
  <c r="L3299" i="81"/>
  <c r="I3307" i="81"/>
  <c r="J3308" i="81"/>
  <c r="I3320" i="81"/>
  <c r="J3323" i="81"/>
  <c r="L3336" i="81"/>
  <c r="J3305" i="81"/>
  <c r="K3305" i="81" s="1"/>
  <c r="K3291" i="81"/>
  <c r="J3291" i="81"/>
  <c r="I3321" i="81"/>
  <c r="J3297" i="81"/>
  <c r="M3305" i="81"/>
  <c r="J3306" i="81"/>
  <c r="I3309" i="81"/>
  <c r="J3321" i="81"/>
  <c r="I3324" i="81"/>
  <c r="J3329" i="81"/>
  <c r="I3332" i="81"/>
  <c r="E3288" i="81"/>
  <c r="P3288" i="81" s="1"/>
  <c r="M3291" i="81"/>
  <c r="N3291" i="81" s="1"/>
  <c r="J3292" i="81"/>
  <c r="I3295" i="81"/>
  <c r="K3297" i="81"/>
  <c r="I3305" i="81"/>
  <c r="K3306" i="81"/>
  <c r="J3309" i="81"/>
  <c r="I3312" i="81"/>
  <c r="I3319" i="81"/>
  <c r="K3321" i="81"/>
  <c r="J3324" i="81"/>
  <c r="I3327" i="81"/>
  <c r="K3329" i="81"/>
  <c r="J3332" i="81"/>
  <c r="I3335" i="81"/>
  <c r="I3292" i="81"/>
  <c r="K3292" i="81"/>
  <c r="L3306" i="81"/>
  <c r="K3309" i="81"/>
  <c r="J3312" i="81"/>
  <c r="J3319" i="81"/>
  <c r="I3322" i="81"/>
  <c r="K3324" i="81"/>
  <c r="J3327" i="81"/>
  <c r="I3330" i="81"/>
  <c r="K3332" i="81"/>
  <c r="J3335" i="81"/>
  <c r="I3297" i="81"/>
  <c r="N3305" i="81"/>
  <c r="I3291" i="81"/>
  <c r="J3295" i="81"/>
  <c r="I3293" i="81"/>
  <c r="K3295" i="81"/>
  <c r="J3298" i="81"/>
  <c r="J3307" i="81"/>
  <c r="I3310" i="81"/>
  <c r="K3312" i="81"/>
  <c r="K3319" i="81"/>
  <c r="J3322" i="81"/>
  <c r="I3325" i="81"/>
  <c r="K3327" i="81"/>
  <c r="J3330" i="81"/>
  <c r="I3333" i="81"/>
  <c r="K3335" i="81"/>
  <c r="N3290" i="81"/>
  <c r="J3293" i="81"/>
  <c r="K3298" i="81"/>
  <c r="K3307" i="81"/>
  <c r="J3310" i="81"/>
  <c r="K3322" i="81"/>
  <c r="J3325" i="81"/>
  <c r="K3330" i="81"/>
  <c r="J3333" i="81"/>
  <c r="I3336" i="81"/>
  <c r="L3305" i="81" l="1"/>
  <c r="G3288" i="81" l="1"/>
  <c r="G3340" i="81"/>
  <c r="U3340" i="81" l="1"/>
  <c r="L3291" i="81"/>
  <c r="U3288" i="81"/>
  <c r="A7" i="66" l="1"/>
  <c r="B21" i="66" l="1"/>
  <c r="A21" i="66"/>
  <c r="B18" i="66"/>
  <c r="A18" i="66"/>
  <c r="B15" i="66"/>
  <c r="A15" i="66"/>
  <c r="B12" i="66"/>
  <c r="A12" i="66"/>
  <c r="P18" i="66"/>
  <c r="P12" i="66"/>
  <c r="F2056" i="81" l="1"/>
  <c r="E2056" i="81"/>
  <c r="D2056" i="81"/>
  <c r="B2056" i="81"/>
  <c r="A2456" i="81"/>
  <c r="O2456" i="81" s="1"/>
  <c r="A2404" i="81"/>
  <c r="A2352" i="81"/>
  <c r="O2352" i="81" s="1"/>
  <c r="A2300" i="81"/>
  <c r="G2300" i="81" s="1"/>
  <c r="U2300" i="81" s="1"/>
  <c r="A2248" i="81"/>
  <c r="E2248" i="81" s="1"/>
  <c r="A2196" i="81"/>
  <c r="G2196" i="81" s="1"/>
  <c r="U2196" i="81" s="1"/>
  <c r="A2144" i="81"/>
  <c r="O2144" i="81" s="1"/>
  <c r="A2092" i="81"/>
  <c r="O2092" i="81" s="1"/>
  <c r="A2040" i="81"/>
  <c r="E2040" i="81" s="1"/>
  <c r="A1988" i="81"/>
  <c r="O1988" i="81" s="1"/>
  <c r="A1936" i="81"/>
  <c r="O1936" i="81" s="1"/>
  <c r="A1884" i="81"/>
  <c r="O1884" i="81" s="1"/>
  <c r="A1832" i="81"/>
  <c r="O1832" i="81" s="1"/>
  <c r="A1780" i="81"/>
  <c r="E1780" i="81" s="1"/>
  <c r="A1728" i="81"/>
  <c r="E1728" i="81" s="1"/>
  <c r="A1676" i="81"/>
  <c r="O1676" i="81" s="1"/>
  <c r="A1624" i="81"/>
  <c r="O1624" i="81" s="1"/>
  <c r="A1572" i="81"/>
  <c r="O1572" i="81" s="1"/>
  <c r="A1520" i="81"/>
  <c r="O1520" i="81" s="1"/>
  <c r="A1468" i="81"/>
  <c r="O1468" i="81" s="1"/>
  <c r="A1416" i="81"/>
  <c r="G1416" i="81" s="1"/>
  <c r="A1364" i="81"/>
  <c r="G1364" i="81" s="1"/>
  <c r="A1312" i="81"/>
  <c r="O1312" i="81" s="1"/>
  <c r="A1260" i="81"/>
  <c r="O1260" i="81" s="1"/>
  <c r="A1208" i="81"/>
  <c r="O1208" i="81" s="1"/>
  <c r="O1156" i="81"/>
  <c r="N1620" i="81"/>
  <c r="M1620" i="81"/>
  <c r="H1620" i="81"/>
  <c r="L1620" i="81" s="1"/>
  <c r="F1620" i="81"/>
  <c r="E1620" i="81"/>
  <c r="D1620" i="81"/>
  <c r="B1620" i="81"/>
  <c r="N1619" i="81"/>
  <c r="M1619" i="81"/>
  <c r="H1619" i="81"/>
  <c r="L1619" i="81" s="1"/>
  <c r="F1619" i="81"/>
  <c r="E1619" i="81"/>
  <c r="D1619" i="81"/>
  <c r="B1619" i="81"/>
  <c r="N1618" i="81"/>
  <c r="M1618" i="81"/>
  <c r="H1618" i="81"/>
  <c r="L1618" i="81" s="1"/>
  <c r="F1618" i="81"/>
  <c r="E1618" i="81"/>
  <c r="D1618" i="81"/>
  <c r="B1618" i="81"/>
  <c r="N1617" i="81"/>
  <c r="M1617" i="81"/>
  <c r="H1617" i="81"/>
  <c r="K1617" i="81" s="1"/>
  <c r="F1617" i="81"/>
  <c r="E1617" i="81"/>
  <c r="D1617" i="81"/>
  <c r="B1617" i="81"/>
  <c r="N1616" i="81"/>
  <c r="M1616" i="81"/>
  <c r="H1616" i="81"/>
  <c r="L1616" i="81" s="1"/>
  <c r="F1616" i="81"/>
  <c r="E1616" i="81"/>
  <c r="D1616" i="81"/>
  <c r="B1616" i="81"/>
  <c r="N1615" i="81"/>
  <c r="M1615" i="81"/>
  <c r="H1615" i="81"/>
  <c r="I1615" i="81" s="1"/>
  <c r="F1615" i="81"/>
  <c r="E1615" i="81"/>
  <c r="D1615" i="81"/>
  <c r="B1615" i="81"/>
  <c r="N1614" i="81"/>
  <c r="M1614" i="81"/>
  <c r="H1614" i="81"/>
  <c r="L1614" i="81" s="1"/>
  <c r="F1614" i="81"/>
  <c r="E1614" i="81"/>
  <c r="D1614" i="81"/>
  <c r="B1614" i="81"/>
  <c r="N1613" i="81"/>
  <c r="M1613" i="81"/>
  <c r="H1613" i="81"/>
  <c r="K1613" i="81" s="1"/>
  <c r="F1613" i="81"/>
  <c r="E1613" i="81"/>
  <c r="D1613" i="81"/>
  <c r="B1613" i="81"/>
  <c r="N1612" i="81"/>
  <c r="M1612" i="81"/>
  <c r="H1612" i="81"/>
  <c r="J1612" i="81" s="1"/>
  <c r="F1612" i="81"/>
  <c r="E1612" i="81"/>
  <c r="D1612" i="81"/>
  <c r="B1612" i="81"/>
  <c r="N1611" i="81"/>
  <c r="M1611" i="81"/>
  <c r="H1611" i="81"/>
  <c r="F1611" i="81"/>
  <c r="E1611" i="81"/>
  <c r="D1611" i="81"/>
  <c r="B1611" i="81"/>
  <c r="N1610" i="81"/>
  <c r="M1610" i="81"/>
  <c r="H1610" i="81"/>
  <c r="L1610" i="81" s="1"/>
  <c r="N1609" i="81"/>
  <c r="M1609" i="81"/>
  <c r="H1609" i="81"/>
  <c r="N1608" i="81"/>
  <c r="M1608" i="81"/>
  <c r="H1608" i="81"/>
  <c r="L1608" i="81" s="1"/>
  <c r="N1607" i="81"/>
  <c r="M1607" i="81"/>
  <c r="H1607" i="81"/>
  <c r="L1607" i="81" s="1"/>
  <c r="N1606" i="81"/>
  <c r="M1606" i="81"/>
  <c r="H1606" i="81"/>
  <c r="L1606" i="81" s="1"/>
  <c r="N1605" i="81"/>
  <c r="M1605" i="81"/>
  <c r="H1605" i="81"/>
  <c r="K1605" i="81" s="1"/>
  <c r="N1597" i="81"/>
  <c r="M1597" i="81"/>
  <c r="H1597" i="81"/>
  <c r="K1597" i="81" s="1"/>
  <c r="N1596" i="81"/>
  <c r="M1596" i="81"/>
  <c r="H1596" i="81"/>
  <c r="J1596" i="81" s="1"/>
  <c r="N1595" i="81"/>
  <c r="M1595" i="81"/>
  <c r="H1595" i="81"/>
  <c r="K1595" i="81" s="1"/>
  <c r="N1594" i="81"/>
  <c r="M1594" i="81"/>
  <c r="H1594" i="81"/>
  <c r="L1594" i="81" s="1"/>
  <c r="N1593" i="81"/>
  <c r="M1593" i="81"/>
  <c r="H1593" i="81"/>
  <c r="J1593" i="81" s="1"/>
  <c r="N1592" i="81"/>
  <c r="M1592" i="81"/>
  <c r="H1592" i="81"/>
  <c r="I1592" i="81" s="1"/>
  <c r="N1591" i="81"/>
  <c r="M1591" i="81"/>
  <c r="H1591" i="81"/>
  <c r="J1591" i="81" s="1"/>
  <c r="N1590" i="81"/>
  <c r="M1590" i="81"/>
  <c r="H1590" i="81"/>
  <c r="N1589" i="81"/>
  <c r="M1589" i="81"/>
  <c r="H1589" i="81"/>
  <c r="K1589" i="81" s="1"/>
  <c r="N1583" i="81"/>
  <c r="M1583" i="81"/>
  <c r="H1583" i="81"/>
  <c r="L1583" i="81" s="1"/>
  <c r="N1582" i="81"/>
  <c r="M1582" i="81"/>
  <c r="H1582" i="81"/>
  <c r="J1582" i="81" s="1"/>
  <c r="N1581" i="81"/>
  <c r="M1581" i="81"/>
  <c r="H1581" i="81"/>
  <c r="I1581" i="81" s="1"/>
  <c r="N1580" i="81"/>
  <c r="M1580" i="81"/>
  <c r="H1580" i="81"/>
  <c r="J1580" i="81" s="1"/>
  <c r="N1579" i="81"/>
  <c r="M1579" i="81"/>
  <c r="H1579" i="81"/>
  <c r="N1578" i="81"/>
  <c r="M1578" i="81"/>
  <c r="H1578" i="81"/>
  <c r="L1578" i="81" s="1"/>
  <c r="N1577" i="81"/>
  <c r="M1577" i="81"/>
  <c r="H1577" i="81"/>
  <c r="L1577" i="81" s="1"/>
  <c r="N1576" i="81"/>
  <c r="M1576" i="81"/>
  <c r="H1576" i="81"/>
  <c r="L1576" i="81" s="1"/>
  <c r="M1575" i="81"/>
  <c r="N1575" i="81" s="1"/>
  <c r="M1574" i="81"/>
  <c r="N1574" i="81" s="1"/>
  <c r="N1568" i="81"/>
  <c r="M1568" i="81"/>
  <c r="H1568" i="81"/>
  <c r="I1568" i="81" s="1"/>
  <c r="F1568" i="81"/>
  <c r="E1568" i="81"/>
  <c r="D1568" i="81"/>
  <c r="B1568" i="81"/>
  <c r="N1567" i="81"/>
  <c r="M1567" i="81"/>
  <c r="H1567" i="81"/>
  <c r="K1567" i="81" s="1"/>
  <c r="F1567" i="81"/>
  <c r="E1567" i="81"/>
  <c r="D1567" i="81"/>
  <c r="B1567" i="81"/>
  <c r="N1566" i="81"/>
  <c r="M1566" i="81"/>
  <c r="H1566" i="81"/>
  <c r="J1566" i="81" s="1"/>
  <c r="F1566" i="81"/>
  <c r="E1566" i="81"/>
  <c r="D1566" i="81"/>
  <c r="B1566" i="81"/>
  <c r="N1565" i="81"/>
  <c r="M1565" i="81"/>
  <c r="H1565" i="81"/>
  <c r="I1565" i="81" s="1"/>
  <c r="F1565" i="81"/>
  <c r="E1565" i="81"/>
  <c r="D1565" i="81"/>
  <c r="B1565" i="81"/>
  <c r="N1564" i="81"/>
  <c r="M1564" i="81"/>
  <c r="H1564" i="81"/>
  <c r="J1564" i="81" s="1"/>
  <c r="F1564" i="81"/>
  <c r="E1564" i="81"/>
  <c r="D1564" i="81"/>
  <c r="B1564" i="81"/>
  <c r="N1563" i="81"/>
  <c r="M1563" i="81"/>
  <c r="H1563" i="81"/>
  <c r="F1563" i="81"/>
  <c r="E1563" i="81"/>
  <c r="D1563" i="81"/>
  <c r="B1563" i="81"/>
  <c r="N1562" i="81"/>
  <c r="M1562" i="81"/>
  <c r="H1562" i="81"/>
  <c r="L1562" i="81" s="1"/>
  <c r="F1562" i="81"/>
  <c r="E1562" i="81"/>
  <c r="D1562" i="81"/>
  <c r="B1562" i="81"/>
  <c r="N1561" i="81"/>
  <c r="M1561" i="81"/>
  <c r="H1561" i="81"/>
  <c r="L1561" i="81" s="1"/>
  <c r="F1561" i="81"/>
  <c r="E1561" i="81"/>
  <c r="D1561" i="81"/>
  <c r="B1561" i="81"/>
  <c r="N1560" i="81"/>
  <c r="M1560" i="81"/>
  <c r="H1560" i="81"/>
  <c r="L1560" i="81" s="1"/>
  <c r="F1560" i="81"/>
  <c r="E1560" i="81"/>
  <c r="D1560" i="81"/>
  <c r="B1560" i="81"/>
  <c r="N1559" i="81"/>
  <c r="M1559" i="81"/>
  <c r="H1559" i="81"/>
  <c r="K1559" i="81" s="1"/>
  <c r="F1559" i="81"/>
  <c r="E1559" i="81"/>
  <c r="D1559" i="81"/>
  <c r="B1559" i="81"/>
  <c r="N1558" i="81"/>
  <c r="M1558" i="81"/>
  <c r="H1558" i="81"/>
  <c r="L1558" i="81" s="1"/>
  <c r="N1557" i="81"/>
  <c r="M1557" i="81"/>
  <c r="H1557" i="81"/>
  <c r="I1557" i="81" s="1"/>
  <c r="N1556" i="81"/>
  <c r="M1556" i="81"/>
  <c r="H1556" i="81"/>
  <c r="K1556" i="81" s="1"/>
  <c r="N1555" i="81"/>
  <c r="M1555" i="81"/>
  <c r="H1555" i="81"/>
  <c r="K1555" i="81" s="1"/>
  <c r="N1554" i="81"/>
  <c r="M1554" i="81"/>
  <c r="H1554" i="81"/>
  <c r="J1554" i="81" s="1"/>
  <c r="N1553" i="81"/>
  <c r="M1553" i="81"/>
  <c r="H1553" i="81"/>
  <c r="I1553" i="81" s="1"/>
  <c r="N1552" i="81"/>
  <c r="M1552" i="81"/>
  <c r="H1552" i="81"/>
  <c r="J1552" i="81" s="1"/>
  <c r="N1551" i="81"/>
  <c r="M1551" i="81"/>
  <c r="H1551" i="81"/>
  <c r="N1550" i="81"/>
  <c r="M1550" i="81"/>
  <c r="H1550" i="81"/>
  <c r="L1550" i="81" s="1"/>
  <c r="N1545" i="81"/>
  <c r="M1545" i="81"/>
  <c r="H1545" i="81"/>
  <c r="J1545" i="81" s="1"/>
  <c r="N1544" i="81"/>
  <c r="M1544" i="81"/>
  <c r="H1544" i="81"/>
  <c r="N1543" i="81"/>
  <c r="M1543" i="81"/>
  <c r="H1543" i="81"/>
  <c r="L1543" i="81" s="1"/>
  <c r="N1542" i="81"/>
  <c r="M1542" i="81"/>
  <c r="H1542" i="81"/>
  <c r="L1542" i="81" s="1"/>
  <c r="N1541" i="81"/>
  <c r="M1541" i="81"/>
  <c r="H1541" i="81"/>
  <c r="L1541" i="81" s="1"/>
  <c r="N1540" i="81"/>
  <c r="M1540" i="81"/>
  <c r="H1540" i="81"/>
  <c r="K1540" i="81" s="1"/>
  <c r="N1539" i="81"/>
  <c r="M1539" i="81"/>
  <c r="H1539" i="81"/>
  <c r="K1539" i="81" s="1"/>
  <c r="N1538" i="81"/>
  <c r="M1538" i="81"/>
  <c r="H1538" i="81"/>
  <c r="I1538" i="81" s="1"/>
  <c r="N1537" i="81"/>
  <c r="M1537" i="81"/>
  <c r="H1537" i="81"/>
  <c r="I1537" i="81" s="1"/>
  <c r="N1531" i="81"/>
  <c r="M1531" i="81"/>
  <c r="H1531" i="81"/>
  <c r="L1531" i="81" s="1"/>
  <c r="N1530" i="81"/>
  <c r="M1530" i="81"/>
  <c r="H1530" i="81"/>
  <c r="L1530" i="81" s="1"/>
  <c r="N1529" i="81"/>
  <c r="M1529" i="81"/>
  <c r="H1529" i="81"/>
  <c r="K1529" i="81" s="1"/>
  <c r="N1528" i="81"/>
  <c r="M1528" i="81"/>
  <c r="H1528" i="81"/>
  <c r="K1528" i="81" s="1"/>
  <c r="N1527" i="81"/>
  <c r="M1527" i="81"/>
  <c r="H1527" i="81"/>
  <c r="I1527" i="81" s="1"/>
  <c r="N1526" i="81"/>
  <c r="M1526" i="81"/>
  <c r="H1526" i="81"/>
  <c r="N1525" i="81"/>
  <c r="M1525" i="81"/>
  <c r="H1525" i="81"/>
  <c r="K1525" i="81" s="1"/>
  <c r="N1524" i="81"/>
  <c r="M1524" i="81"/>
  <c r="H1524" i="81"/>
  <c r="J1524" i="81" s="1"/>
  <c r="M1523" i="81"/>
  <c r="N1523" i="81" s="1"/>
  <c r="M1522" i="81"/>
  <c r="N1522" i="81" s="1"/>
  <c r="N1516" i="81"/>
  <c r="M1516" i="81"/>
  <c r="H1516" i="81"/>
  <c r="J1516" i="81" s="1"/>
  <c r="F1516" i="81"/>
  <c r="E1516" i="81"/>
  <c r="D1516" i="81"/>
  <c r="B1516" i="81"/>
  <c r="N1515" i="81"/>
  <c r="M1515" i="81"/>
  <c r="H1515" i="81"/>
  <c r="L1515" i="81" s="1"/>
  <c r="F1515" i="81"/>
  <c r="E1515" i="81"/>
  <c r="D1515" i="81"/>
  <c r="B1515" i="81"/>
  <c r="N1514" i="81"/>
  <c r="M1514" i="81"/>
  <c r="H1514" i="81"/>
  <c r="L1514" i="81" s="1"/>
  <c r="F1514" i="81"/>
  <c r="E1514" i="81"/>
  <c r="D1514" i="81"/>
  <c r="B1514" i="81"/>
  <c r="N1513" i="81"/>
  <c r="M1513" i="81"/>
  <c r="H1513" i="81"/>
  <c r="K1513" i="81" s="1"/>
  <c r="F1513" i="81"/>
  <c r="E1513" i="81"/>
  <c r="D1513" i="81"/>
  <c r="B1513" i="81"/>
  <c r="N1512" i="81"/>
  <c r="M1512" i="81"/>
  <c r="H1512" i="81"/>
  <c r="K1512" i="81" s="1"/>
  <c r="F1512" i="81"/>
  <c r="E1512" i="81"/>
  <c r="D1512" i="81"/>
  <c r="B1512" i="81"/>
  <c r="N1511" i="81"/>
  <c r="M1511" i="81"/>
  <c r="H1511" i="81"/>
  <c r="I1511" i="81" s="1"/>
  <c r="F1511" i="81"/>
  <c r="E1511" i="81"/>
  <c r="D1511" i="81"/>
  <c r="B1511" i="81"/>
  <c r="N1510" i="81"/>
  <c r="M1510" i="81"/>
  <c r="H1510" i="81"/>
  <c r="L1510" i="81" s="1"/>
  <c r="F1510" i="81"/>
  <c r="E1510" i="81"/>
  <c r="D1510" i="81"/>
  <c r="B1510" i="81"/>
  <c r="N1509" i="81"/>
  <c r="M1509" i="81"/>
  <c r="H1509" i="81"/>
  <c r="K1509" i="81" s="1"/>
  <c r="F1509" i="81"/>
  <c r="E1509" i="81"/>
  <c r="D1509" i="81"/>
  <c r="B1509" i="81"/>
  <c r="N1508" i="81"/>
  <c r="M1508" i="81"/>
  <c r="H1508" i="81"/>
  <c r="J1508" i="81" s="1"/>
  <c r="F1508" i="81"/>
  <c r="E1508" i="81"/>
  <c r="D1508" i="81"/>
  <c r="B1508" i="81"/>
  <c r="N1507" i="81"/>
  <c r="M1507" i="81"/>
  <c r="H1507" i="81"/>
  <c r="K1507" i="81" s="1"/>
  <c r="F1507" i="81"/>
  <c r="E1507" i="81"/>
  <c r="D1507" i="81"/>
  <c r="B1507" i="81"/>
  <c r="N1506" i="81"/>
  <c r="M1506" i="81"/>
  <c r="H1506" i="81"/>
  <c r="J1506" i="81" s="1"/>
  <c r="F1506" i="81"/>
  <c r="E1506" i="81"/>
  <c r="D1506" i="81"/>
  <c r="B1506" i="81"/>
  <c r="N1505" i="81"/>
  <c r="M1505" i="81"/>
  <c r="H1505" i="81"/>
  <c r="F1505" i="81"/>
  <c r="E1505" i="81"/>
  <c r="D1505" i="81"/>
  <c r="B1505" i="81"/>
  <c r="N1504" i="81"/>
  <c r="M1504" i="81"/>
  <c r="H1504" i="81"/>
  <c r="K1504" i="81" s="1"/>
  <c r="N1503" i="81"/>
  <c r="M1503" i="81"/>
  <c r="H1503" i="81"/>
  <c r="L1503" i="81" s="1"/>
  <c r="N1502" i="81"/>
  <c r="M1502" i="81"/>
  <c r="H1502" i="81"/>
  <c r="L1502" i="81" s="1"/>
  <c r="N1501" i="81"/>
  <c r="M1501" i="81"/>
  <c r="H1501" i="81"/>
  <c r="K1501" i="81" s="1"/>
  <c r="N1500" i="81"/>
  <c r="M1500" i="81"/>
  <c r="H1500" i="81"/>
  <c r="K1500" i="81" s="1"/>
  <c r="N1499" i="81"/>
  <c r="M1499" i="81"/>
  <c r="H1499" i="81"/>
  <c r="I1499" i="81" s="1"/>
  <c r="N1493" i="81"/>
  <c r="M1493" i="81"/>
  <c r="H1493" i="81"/>
  <c r="K1493" i="81" s="1"/>
  <c r="N1492" i="81"/>
  <c r="M1492" i="81"/>
  <c r="H1492" i="81"/>
  <c r="I1492" i="81" s="1"/>
  <c r="N1491" i="81"/>
  <c r="M1491" i="81"/>
  <c r="H1491" i="81"/>
  <c r="N1490" i="81"/>
  <c r="M1490" i="81"/>
  <c r="H1490" i="81"/>
  <c r="K1490" i="81" s="1"/>
  <c r="N1489" i="81"/>
  <c r="M1489" i="81"/>
  <c r="H1489" i="81"/>
  <c r="J1489" i="81" s="1"/>
  <c r="N1488" i="81"/>
  <c r="M1488" i="81"/>
  <c r="H1488" i="81"/>
  <c r="I1488" i="81" s="1"/>
  <c r="N1487" i="81"/>
  <c r="M1487" i="81"/>
  <c r="H1487" i="81"/>
  <c r="N1486" i="81"/>
  <c r="M1486" i="81"/>
  <c r="H1486" i="81"/>
  <c r="N1485" i="81"/>
  <c r="M1485" i="81"/>
  <c r="H1485" i="81"/>
  <c r="L1485" i="81" s="1"/>
  <c r="N1479" i="81"/>
  <c r="M1479" i="81"/>
  <c r="H1479" i="81"/>
  <c r="N1478" i="81"/>
  <c r="M1478" i="81"/>
  <c r="H1478" i="81"/>
  <c r="J1478" i="81" s="1"/>
  <c r="N1477" i="81"/>
  <c r="M1477" i="81"/>
  <c r="H1477" i="81"/>
  <c r="I1477" i="81" s="1"/>
  <c r="N1476" i="81"/>
  <c r="M1476" i="81"/>
  <c r="H1476" i="81"/>
  <c r="J1476" i="81" s="1"/>
  <c r="N1475" i="81"/>
  <c r="M1475" i="81"/>
  <c r="H1475" i="81"/>
  <c r="N1474" i="81"/>
  <c r="M1474" i="81"/>
  <c r="H1474" i="81"/>
  <c r="L1474" i="81" s="1"/>
  <c r="N1473" i="81"/>
  <c r="M1473" i="81"/>
  <c r="H1473" i="81"/>
  <c r="L1473" i="81" s="1"/>
  <c r="N1472" i="81"/>
  <c r="M1472" i="81"/>
  <c r="H1472" i="81"/>
  <c r="L1472" i="81" s="1"/>
  <c r="M1471" i="81"/>
  <c r="N1471" i="81" s="1"/>
  <c r="M1470" i="81"/>
  <c r="N1470" i="81" s="1"/>
  <c r="N1464" i="81"/>
  <c r="M1464" i="81"/>
  <c r="H1464" i="81"/>
  <c r="L1464" i="81" s="1"/>
  <c r="F1464" i="81"/>
  <c r="E1464" i="81"/>
  <c r="D1464" i="81"/>
  <c r="B1464" i="81"/>
  <c r="N1463" i="81"/>
  <c r="M1463" i="81"/>
  <c r="H1463" i="81"/>
  <c r="K1463" i="81" s="1"/>
  <c r="F1463" i="81"/>
  <c r="E1463" i="81"/>
  <c r="D1463" i="81"/>
  <c r="B1463" i="81"/>
  <c r="N1462" i="81"/>
  <c r="M1462" i="81"/>
  <c r="H1462" i="81"/>
  <c r="J1462" i="81" s="1"/>
  <c r="F1462" i="81"/>
  <c r="E1462" i="81"/>
  <c r="D1462" i="81"/>
  <c r="B1462" i="81"/>
  <c r="N1461" i="81"/>
  <c r="M1461" i="81"/>
  <c r="H1461" i="81"/>
  <c r="I1461" i="81" s="1"/>
  <c r="F1461" i="81"/>
  <c r="E1461" i="81"/>
  <c r="D1461" i="81"/>
  <c r="B1461" i="81"/>
  <c r="N1460" i="81"/>
  <c r="M1460" i="81"/>
  <c r="H1460" i="81"/>
  <c r="F1460" i="81"/>
  <c r="E1460" i="81"/>
  <c r="D1460" i="81"/>
  <c r="B1460" i="81"/>
  <c r="N1459" i="81"/>
  <c r="M1459" i="81"/>
  <c r="H1459" i="81"/>
  <c r="F1459" i="81"/>
  <c r="E1459" i="81"/>
  <c r="D1459" i="81"/>
  <c r="B1459" i="81"/>
  <c r="N1458" i="81"/>
  <c r="M1458" i="81"/>
  <c r="H1458" i="81"/>
  <c r="L1458" i="81" s="1"/>
  <c r="F1458" i="81"/>
  <c r="E1458" i="81"/>
  <c r="D1458" i="81"/>
  <c r="B1458" i="81"/>
  <c r="N1457" i="81"/>
  <c r="M1457" i="81"/>
  <c r="H1457" i="81"/>
  <c r="L1457" i="81" s="1"/>
  <c r="N1456" i="81"/>
  <c r="M1456" i="81"/>
  <c r="H1456" i="81"/>
  <c r="L1456" i="81" s="1"/>
  <c r="N1455" i="81"/>
  <c r="M1455" i="81"/>
  <c r="H1455" i="81"/>
  <c r="K1455" i="81" s="1"/>
  <c r="N1454" i="81"/>
  <c r="M1454" i="81"/>
  <c r="H1454" i="81"/>
  <c r="N1453" i="81"/>
  <c r="M1453" i="81"/>
  <c r="H1453" i="81"/>
  <c r="I1453" i="81" s="1"/>
  <c r="N1452" i="81"/>
  <c r="M1452" i="81"/>
  <c r="H1452" i="81"/>
  <c r="L1452" i="81" s="1"/>
  <c r="N1451" i="81"/>
  <c r="M1451" i="81"/>
  <c r="H1451" i="81"/>
  <c r="K1451" i="81" s="1"/>
  <c r="N1450" i="81"/>
  <c r="M1450" i="81"/>
  <c r="H1450" i="81"/>
  <c r="J1450" i="81" s="1"/>
  <c r="N1449" i="81"/>
  <c r="M1449" i="81"/>
  <c r="H1449" i="81"/>
  <c r="N1448" i="81"/>
  <c r="M1448" i="81"/>
  <c r="H1448" i="81"/>
  <c r="J1448" i="81" s="1"/>
  <c r="N1447" i="81"/>
  <c r="M1447" i="81"/>
  <c r="H1447" i="81"/>
  <c r="N1446" i="81"/>
  <c r="M1446" i="81"/>
  <c r="H1446" i="81"/>
  <c r="L1446" i="81" s="1"/>
  <c r="N1441" i="81"/>
  <c r="M1441" i="81"/>
  <c r="H1441" i="81"/>
  <c r="L1441" i="81" s="1"/>
  <c r="N1440" i="81"/>
  <c r="M1440" i="81"/>
  <c r="H1440" i="81"/>
  <c r="N1439" i="81"/>
  <c r="M1439" i="81"/>
  <c r="H1439" i="81"/>
  <c r="N1438" i="81"/>
  <c r="M1438" i="81"/>
  <c r="H1438" i="81"/>
  <c r="L1438" i="81" s="1"/>
  <c r="N1437" i="81"/>
  <c r="M1437" i="81"/>
  <c r="H1437" i="81"/>
  <c r="L1437" i="81" s="1"/>
  <c r="N1436" i="81"/>
  <c r="M1436" i="81"/>
  <c r="H1436" i="81"/>
  <c r="K1436" i="81" s="1"/>
  <c r="N1435" i="81"/>
  <c r="M1435" i="81"/>
  <c r="H1435" i="81"/>
  <c r="K1435" i="81" s="1"/>
  <c r="N1434" i="81"/>
  <c r="M1434" i="81"/>
  <c r="H1434" i="81"/>
  <c r="I1434" i="81" s="1"/>
  <c r="N1433" i="81"/>
  <c r="M1433" i="81"/>
  <c r="H1433" i="81"/>
  <c r="L1433" i="81" s="1"/>
  <c r="N1427" i="81"/>
  <c r="M1427" i="81"/>
  <c r="H1427" i="81"/>
  <c r="N1426" i="81"/>
  <c r="M1426" i="81"/>
  <c r="H1426" i="81"/>
  <c r="N1425" i="81"/>
  <c r="M1425" i="81"/>
  <c r="H1425" i="81"/>
  <c r="K1425" i="81" s="1"/>
  <c r="N1424" i="81"/>
  <c r="M1424" i="81"/>
  <c r="H1424" i="81"/>
  <c r="K1424" i="81" s="1"/>
  <c r="N1423" i="81"/>
  <c r="M1423" i="81"/>
  <c r="H1423" i="81"/>
  <c r="I1423" i="81" s="1"/>
  <c r="N1422" i="81"/>
  <c r="M1422" i="81"/>
  <c r="H1422" i="81"/>
  <c r="L1422" i="81" s="1"/>
  <c r="N1421" i="81"/>
  <c r="M1421" i="81"/>
  <c r="H1421" i="81"/>
  <c r="K1421" i="81" s="1"/>
  <c r="N1420" i="81"/>
  <c r="M1420" i="81"/>
  <c r="H1420" i="81"/>
  <c r="J1420" i="81" s="1"/>
  <c r="N1419" i="81"/>
  <c r="M1419" i="81"/>
  <c r="H1419" i="81"/>
  <c r="I1419" i="81" s="1"/>
  <c r="M1418" i="81"/>
  <c r="N1418" i="81" s="1"/>
  <c r="N1412" i="81"/>
  <c r="M1412" i="81"/>
  <c r="H1412" i="81"/>
  <c r="K1412" i="81" s="1"/>
  <c r="F1412" i="81"/>
  <c r="E1412" i="81"/>
  <c r="D1412" i="81"/>
  <c r="B1412" i="81"/>
  <c r="N1411" i="81"/>
  <c r="M1411" i="81"/>
  <c r="H1411" i="81"/>
  <c r="K1411" i="81" s="1"/>
  <c r="F1411" i="81"/>
  <c r="E1411" i="81"/>
  <c r="D1411" i="81"/>
  <c r="B1411" i="81"/>
  <c r="N1410" i="81"/>
  <c r="M1410" i="81"/>
  <c r="H1410" i="81"/>
  <c r="J1410" i="81" s="1"/>
  <c r="F1410" i="81"/>
  <c r="E1410" i="81"/>
  <c r="D1410" i="81"/>
  <c r="B1410" i="81"/>
  <c r="N1409" i="81"/>
  <c r="M1409" i="81"/>
  <c r="H1409" i="81"/>
  <c r="K1409" i="81" s="1"/>
  <c r="F1409" i="81"/>
  <c r="E1409" i="81"/>
  <c r="D1409" i="81"/>
  <c r="B1409" i="81"/>
  <c r="N1408" i="81"/>
  <c r="M1408" i="81"/>
  <c r="H1408" i="81"/>
  <c r="K1408" i="81" s="1"/>
  <c r="F1408" i="81"/>
  <c r="E1408" i="81"/>
  <c r="D1408" i="81"/>
  <c r="B1408" i="81"/>
  <c r="N1407" i="81"/>
  <c r="M1407" i="81"/>
  <c r="H1407" i="81"/>
  <c r="I1407" i="81" s="1"/>
  <c r="F1407" i="81"/>
  <c r="E1407" i="81"/>
  <c r="D1407" i="81"/>
  <c r="B1407" i="81"/>
  <c r="N1406" i="81"/>
  <c r="M1406" i="81"/>
  <c r="H1406" i="81"/>
  <c r="I1406" i="81" s="1"/>
  <c r="N1405" i="81"/>
  <c r="M1405" i="81"/>
  <c r="H1405" i="81"/>
  <c r="N1404" i="81"/>
  <c r="M1404" i="81"/>
  <c r="H1404" i="81"/>
  <c r="I1404" i="81" s="1"/>
  <c r="N1403" i="81"/>
  <c r="M1403" i="81"/>
  <c r="H1403" i="81"/>
  <c r="L1403" i="81" s="1"/>
  <c r="N1402" i="81"/>
  <c r="M1402" i="81"/>
  <c r="H1402" i="81"/>
  <c r="N1401" i="81"/>
  <c r="M1401" i="81"/>
  <c r="H1401" i="81"/>
  <c r="L1401" i="81" s="1"/>
  <c r="N1400" i="81"/>
  <c r="M1400" i="81"/>
  <c r="H1400" i="81"/>
  <c r="K1400" i="81" s="1"/>
  <c r="N1399" i="81"/>
  <c r="M1399" i="81"/>
  <c r="H1399" i="81"/>
  <c r="K1399" i="81" s="1"/>
  <c r="N1398" i="81"/>
  <c r="M1398" i="81"/>
  <c r="H1398" i="81"/>
  <c r="J1398" i="81" s="1"/>
  <c r="N1397" i="81"/>
  <c r="M1397" i="81"/>
  <c r="H1397" i="81"/>
  <c r="K1397" i="81" s="1"/>
  <c r="N1396" i="81"/>
  <c r="M1396" i="81"/>
  <c r="H1396" i="81"/>
  <c r="K1396" i="81" s="1"/>
  <c r="N1395" i="81"/>
  <c r="M1395" i="81"/>
  <c r="H1395" i="81"/>
  <c r="I1395" i="81" s="1"/>
  <c r="N1389" i="81"/>
  <c r="M1389" i="81"/>
  <c r="H1389" i="81"/>
  <c r="K1389" i="81" s="1"/>
  <c r="N1388" i="81"/>
  <c r="M1388" i="81"/>
  <c r="H1388" i="81"/>
  <c r="I1388" i="81" s="1"/>
  <c r="N1387" i="81"/>
  <c r="M1387" i="81"/>
  <c r="H1387" i="81"/>
  <c r="I1387" i="81" s="1"/>
  <c r="N1386" i="81"/>
  <c r="M1386" i="81"/>
  <c r="H1386" i="81"/>
  <c r="N1385" i="81"/>
  <c r="M1385" i="81"/>
  <c r="H1385" i="81"/>
  <c r="L1385" i="81" s="1"/>
  <c r="N1384" i="81"/>
  <c r="M1384" i="81"/>
  <c r="H1384" i="81"/>
  <c r="K1384" i="81" s="1"/>
  <c r="N1383" i="81"/>
  <c r="M1383" i="81"/>
  <c r="H1383" i="81"/>
  <c r="L1383" i="81" s="1"/>
  <c r="N1382" i="81"/>
  <c r="M1382" i="81"/>
  <c r="H1382" i="81"/>
  <c r="L1382" i="81" s="1"/>
  <c r="N1381" i="81"/>
  <c r="M1381" i="81"/>
  <c r="H1381" i="81"/>
  <c r="K1381" i="81" s="1"/>
  <c r="N1375" i="81"/>
  <c r="M1375" i="81"/>
  <c r="H1375" i="81"/>
  <c r="N1374" i="81"/>
  <c r="M1374" i="81"/>
  <c r="H1374" i="81"/>
  <c r="L1374" i="81" s="1"/>
  <c r="N1373" i="81"/>
  <c r="M1373" i="81"/>
  <c r="H1373" i="81"/>
  <c r="K1373" i="81" s="1"/>
  <c r="N1372" i="81"/>
  <c r="M1372" i="81"/>
  <c r="H1372" i="81"/>
  <c r="N1371" i="81"/>
  <c r="M1371" i="81"/>
  <c r="H1371" i="81"/>
  <c r="L1371" i="81" s="1"/>
  <c r="N1370" i="81"/>
  <c r="M1370" i="81"/>
  <c r="H1370" i="81"/>
  <c r="K1370" i="81" s="1"/>
  <c r="N1369" i="81"/>
  <c r="M1369" i="81"/>
  <c r="H1369" i="81"/>
  <c r="L1369" i="81" s="1"/>
  <c r="N1368" i="81"/>
  <c r="M1368" i="81"/>
  <c r="H1368" i="81"/>
  <c r="M1367" i="81"/>
  <c r="N1367" i="81" s="1"/>
  <c r="M1366" i="81"/>
  <c r="N1366" i="81" s="1"/>
  <c r="N1360" i="81"/>
  <c r="M1360" i="81"/>
  <c r="H1360" i="81"/>
  <c r="L1360" i="81" s="1"/>
  <c r="F1360" i="81"/>
  <c r="E1360" i="81"/>
  <c r="D1360" i="81"/>
  <c r="B1360" i="81"/>
  <c r="N1359" i="81"/>
  <c r="M1359" i="81"/>
  <c r="H1359" i="81"/>
  <c r="F1359" i="81"/>
  <c r="E1359" i="81"/>
  <c r="D1359" i="81"/>
  <c r="B1359" i="81"/>
  <c r="N1358" i="81"/>
  <c r="M1358" i="81"/>
  <c r="H1358" i="81"/>
  <c r="L1358" i="81" s="1"/>
  <c r="N1357" i="81"/>
  <c r="M1357" i="81"/>
  <c r="H1357" i="81"/>
  <c r="L1357" i="81" s="1"/>
  <c r="N1356" i="81"/>
  <c r="M1356" i="81"/>
  <c r="H1356" i="81"/>
  <c r="L1356" i="81" s="1"/>
  <c r="N1355" i="81"/>
  <c r="M1355" i="81"/>
  <c r="H1355" i="81"/>
  <c r="L1355" i="81" s="1"/>
  <c r="N1354" i="81"/>
  <c r="M1354" i="81"/>
  <c r="H1354" i="81"/>
  <c r="K1354" i="81" s="1"/>
  <c r="N1353" i="81"/>
  <c r="M1353" i="81"/>
  <c r="H1353" i="81"/>
  <c r="L1353" i="81" s="1"/>
  <c r="N1337" i="81"/>
  <c r="M1337" i="81"/>
  <c r="H1337" i="81"/>
  <c r="I1337" i="81" s="1"/>
  <c r="N1336" i="81"/>
  <c r="M1336" i="81"/>
  <c r="H1336" i="81"/>
  <c r="L1336" i="81" s="1"/>
  <c r="N1335" i="81"/>
  <c r="M1335" i="81"/>
  <c r="H1335" i="81"/>
  <c r="L1335" i="81" s="1"/>
  <c r="N1334" i="81"/>
  <c r="M1334" i="81"/>
  <c r="H1334" i="81"/>
  <c r="L1334" i="81" s="1"/>
  <c r="N1333" i="81"/>
  <c r="M1333" i="81"/>
  <c r="H1333" i="81"/>
  <c r="J1333" i="81" s="1"/>
  <c r="N1332" i="81"/>
  <c r="M1332" i="81"/>
  <c r="H1332" i="81"/>
  <c r="K1332" i="81" s="1"/>
  <c r="N1331" i="81"/>
  <c r="M1331" i="81"/>
  <c r="H1331" i="81"/>
  <c r="J1331" i="81" s="1"/>
  <c r="N1330" i="81"/>
  <c r="M1330" i="81"/>
  <c r="H1330" i="81"/>
  <c r="I1330" i="81" s="1"/>
  <c r="N1323" i="81"/>
  <c r="M1323" i="81"/>
  <c r="H1323" i="81"/>
  <c r="I1323" i="81" s="1"/>
  <c r="N1322" i="81"/>
  <c r="M1322" i="81"/>
  <c r="H1322" i="81"/>
  <c r="L1322" i="81" s="1"/>
  <c r="N1321" i="81"/>
  <c r="M1321" i="81"/>
  <c r="H1321" i="81"/>
  <c r="K1321" i="81" s="1"/>
  <c r="N1320" i="81"/>
  <c r="M1320" i="81"/>
  <c r="H1320" i="81"/>
  <c r="J1320" i="81" s="1"/>
  <c r="N1319" i="81"/>
  <c r="M1319" i="81"/>
  <c r="H1319" i="81"/>
  <c r="I1319" i="81" s="1"/>
  <c r="M1318" i="81"/>
  <c r="N1318" i="81" s="1"/>
  <c r="M1317" i="81"/>
  <c r="N1317" i="81" s="1"/>
  <c r="M1316" i="81"/>
  <c r="N1316" i="81" s="1"/>
  <c r="M1315" i="81"/>
  <c r="N1315" i="81" s="1"/>
  <c r="M1314" i="81"/>
  <c r="N1314" i="81" s="1"/>
  <c r="N1308" i="81"/>
  <c r="M1308" i="81"/>
  <c r="H1308" i="81"/>
  <c r="L1308" i="81" s="1"/>
  <c r="F1308" i="81"/>
  <c r="E1308" i="81"/>
  <c r="D1308" i="81"/>
  <c r="B1308" i="81"/>
  <c r="N1307" i="81"/>
  <c r="M1307" i="81"/>
  <c r="H1307" i="81"/>
  <c r="I1307" i="81" s="1"/>
  <c r="F1307" i="81"/>
  <c r="E1307" i="81"/>
  <c r="D1307" i="81"/>
  <c r="B1307" i="81"/>
  <c r="N1306" i="81"/>
  <c r="M1306" i="81"/>
  <c r="H1306" i="81"/>
  <c r="L1306" i="81" s="1"/>
  <c r="F1306" i="81"/>
  <c r="E1306" i="81"/>
  <c r="D1306" i="81"/>
  <c r="B1306" i="81"/>
  <c r="N1305" i="81"/>
  <c r="M1305" i="81"/>
  <c r="H1305" i="81"/>
  <c r="F1305" i="81"/>
  <c r="E1305" i="81"/>
  <c r="D1305" i="81"/>
  <c r="B1305" i="81"/>
  <c r="N1304" i="81"/>
  <c r="M1304" i="81"/>
  <c r="H1304" i="81"/>
  <c r="J1304" i="81" s="1"/>
  <c r="F1304" i="81"/>
  <c r="E1304" i="81"/>
  <c r="D1304" i="81"/>
  <c r="B1304" i="81"/>
  <c r="N1303" i="81"/>
  <c r="M1303" i="81"/>
  <c r="H1303" i="81"/>
  <c r="I1303" i="81" s="1"/>
  <c r="F1303" i="81"/>
  <c r="E1303" i="81"/>
  <c r="D1303" i="81"/>
  <c r="B1303" i="81"/>
  <c r="N1302" i="81"/>
  <c r="M1302" i="81"/>
  <c r="H1302" i="81"/>
  <c r="I1302" i="81" s="1"/>
  <c r="F1302" i="81"/>
  <c r="E1302" i="81"/>
  <c r="D1302" i="81"/>
  <c r="B1302" i="81"/>
  <c r="N1301" i="81"/>
  <c r="M1301" i="81"/>
  <c r="H1301" i="81"/>
  <c r="L1301" i="81" s="1"/>
  <c r="F1301" i="81"/>
  <c r="E1301" i="81"/>
  <c r="D1301" i="81"/>
  <c r="B1301" i="81"/>
  <c r="N1300" i="81"/>
  <c r="M1300" i="81"/>
  <c r="H1300" i="81"/>
  <c r="L1300" i="81" s="1"/>
  <c r="F1300" i="81"/>
  <c r="E1300" i="81"/>
  <c r="D1300" i="81"/>
  <c r="B1300" i="81"/>
  <c r="N1299" i="81"/>
  <c r="M1299" i="81"/>
  <c r="H1299" i="81"/>
  <c r="L1299" i="81" s="1"/>
  <c r="F1299" i="81"/>
  <c r="E1299" i="81"/>
  <c r="D1299" i="81"/>
  <c r="B1299" i="81"/>
  <c r="N1298" i="81"/>
  <c r="M1298" i="81"/>
  <c r="H1298" i="81"/>
  <c r="F1298" i="81"/>
  <c r="E1298" i="81"/>
  <c r="D1298" i="81"/>
  <c r="B1298" i="81"/>
  <c r="N1297" i="81"/>
  <c r="M1297" i="81"/>
  <c r="H1297" i="81"/>
  <c r="F1297" i="81"/>
  <c r="E1297" i="81"/>
  <c r="D1297" i="81"/>
  <c r="B1297" i="81"/>
  <c r="N1296" i="81"/>
  <c r="M1296" i="81"/>
  <c r="H1296" i="81"/>
  <c r="L1296" i="81" s="1"/>
  <c r="N1295" i="81"/>
  <c r="M1295" i="81"/>
  <c r="H1295" i="81"/>
  <c r="I1295" i="81" s="1"/>
  <c r="N1294" i="81"/>
  <c r="M1294" i="81"/>
  <c r="H1294" i="81"/>
  <c r="L1294" i="81" s="1"/>
  <c r="N1293" i="81"/>
  <c r="M1293" i="81"/>
  <c r="H1293" i="81"/>
  <c r="N1292" i="81"/>
  <c r="M1292" i="81"/>
  <c r="H1292" i="81"/>
  <c r="J1292" i="81" s="1"/>
  <c r="N1291" i="81"/>
  <c r="M1291" i="81"/>
  <c r="H1291" i="81"/>
  <c r="I1291" i="81" s="1"/>
  <c r="N1290" i="81"/>
  <c r="M1290" i="81"/>
  <c r="H1290" i="81"/>
  <c r="I1290" i="81" s="1"/>
  <c r="N1285" i="81"/>
  <c r="M1285" i="81"/>
  <c r="H1285" i="81"/>
  <c r="J1285" i="81" s="1"/>
  <c r="N1284" i="81"/>
  <c r="M1284" i="81"/>
  <c r="H1284" i="81"/>
  <c r="I1284" i="81" s="1"/>
  <c r="N1283" i="81"/>
  <c r="M1283" i="81"/>
  <c r="H1283" i="81"/>
  <c r="J1283" i="81" s="1"/>
  <c r="N1282" i="81"/>
  <c r="M1282" i="81"/>
  <c r="H1282" i="81"/>
  <c r="N1281" i="81"/>
  <c r="M1281" i="81"/>
  <c r="H1281" i="81"/>
  <c r="L1281" i="81" s="1"/>
  <c r="N1280" i="81"/>
  <c r="M1280" i="81"/>
  <c r="H1280" i="81"/>
  <c r="J1280" i="81" s="1"/>
  <c r="N1279" i="81"/>
  <c r="M1279" i="81"/>
  <c r="H1279" i="81"/>
  <c r="I1279" i="81" s="1"/>
  <c r="N1278" i="81"/>
  <c r="M1278" i="81"/>
  <c r="H1278" i="81"/>
  <c r="N1271" i="81"/>
  <c r="M1271" i="81"/>
  <c r="H1271" i="81"/>
  <c r="L1271" i="81" s="1"/>
  <c r="N1270" i="81"/>
  <c r="M1270" i="81"/>
  <c r="H1270" i="81"/>
  <c r="L1270" i="81" s="1"/>
  <c r="N1269" i="81"/>
  <c r="M1269" i="81"/>
  <c r="H1269" i="81"/>
  <c r="L1269" i="81" s="1"/>
  <c r="N1268" i="81"/>
  <c r="M1268" i="81"/>
  <c r="H1268" i="81"/>
  <c r="N1267" i="81"/>
  <c r="M1267" i="81"/>
  <c r="H1267" i="81"/>
  <c r="L1267" i="81" s="1"/>
  <c r="N1266" i="81"/>
  <c r="M1266" i="81"/>
  <c r="H1266" i="81"/>
  <c r="J1266" i="81" s="1"/>
  <c r="N1265" i="81"/>
  <c r="M1265" i="81"/>
  <c r="H1265" i="81"/>
  <c r="I1265" i="81" s="1"/>
  <c r="N1264" i="81"/>
  <c r="M1264" i="81"/>
  <c r="H1264" i="81"/>
  <c r="L1264" i="81" s="1"/>
  <c r="N1263" i="81"/>
  <c r="M1263" i="81"/>
  <c r="H1263" i="81"/>
  <c r="M1262" i="81"/>
  <c r="N1262" i="81" s="1"/>
  <c r="N1256" i="81"/>
  <c r="M1256" i="81"/>
  <c r="H1256" i="81"/>
  <c r="L1256" i="81" s="1"/>
  <c r="F1256" i="81"/>
  <c r="E1256" i="81"/>
  <c r="D1256" i="81"/>
  <c r="B1256" i="81"/>
  <c r="N1255" i="81"/>
  <c r="M1255" i="81"/>
  <c r="H1255" i="81"/>
  <c r="L1255" i="81" s="1"/>
  <c r="F1255" i="81"/>
  <c r="E1255" i="81"/>
  <c r="D1255" i="81"/>
  <c r="B1255" i="81"/>
  <c r="N1254" i="81"/>
  <c r="M1254" i="81"/>
  <c r="H1254" i="81"/>
  <c r="L1254" i="81" s="1"/>
  <c r="F1254" i="81"/>
  <c r="E1254" i="81"/>
  <c r="D1254" i="81"/>
  <c r="B1254" i="81"/>
  <c r="N1253" i="81"/>
  <c r="M1253" i="81"/>
  <c r="H1253" i="81"/>
  <c r="L1253" i="81" s="1"/>
  <c r="F1253" i="81"/>
  <c r="E1253" i="81"/>
  <c r="D1253" i="81"/>
  <c r="B1253" i="81"/>
  <c r="N1252" i="81"/>
  <c r="M1252" i="81"/>
  <c r="H1252" i="81"/>
  <c r="F1252" i="81"/>
  <c r="E1252" i="81"/>
  <c r="D1252" i="81"/>
  <c r="B1252" i="81"/>
  <c r="N1251" i="81"/>
  <c r="M1251" i="81"/>
  <c r="H1251" i="81"/>
  <c r="L1251" i="81" s="1"/>
  <c r="F1251" i="81"/>
  <c r="E1251" i="81"/>
  <c r="D1251" i="81"/>
  <c r="B1251" i="81"/>
  <c r="N1250" i="81"/>
  <c r="M1250" i="81"/>
  <c r="H1250" i="81"/>
  <c r="J1250" i="81" s="1"/>
  <c r="F1250" i="81"/>
  <c r="E1250" i="81"/>
  <c r="D1250" i="81"/>
  <c r="B1250" i="81"/>
  <c r="N1249" i="81"/>
  <c r="M1249" i="81"/>
  <c r="H1249" i="81"/>
  <c r="I1249" i="81" s="1"/>
  <c r="F1249" i="81"/>
  <c r="E1249" i="81"/>
  <c r="D1249" i="81"/>
  <c r="B1249" i="81"/>
  <c r="N1248" i="81"/>
  <c r="M1248" i="81"/>
  <c r="H1248" i="81"/>
  <c r="L1248" i="81" s="1"/>
  <c r="F1248" i="81"/>
  <c r="E1248" i="81"/>
  <c r="D1248" i="81"/>
  <c r="B1248" i="81"/>
  <c r="N1247" i="81"/>
  <c r="M1247" i="81"/>
  <c r="H1247" i="81"/>
  <c r="L1247" i="81" s="1"/>
  <c r="F1247" i="81"/>
  <c r="E1247" i="81"/>
  <c r="D1247" i="81"/>
  <c r="B1247" i="81"/>
  <c r="N1246" i="81"/>
  <c r="M1246" i="81"/>
  <c r="H1246" i="81"/>
  <c r="F1246" i="81"/>
  <c r="E1246" i="81"/>
  <c r="D1246" i="81"/>
  <c r="B1246" i="81"/>
  <c r="N1245" i="81"/>
  <c r="M1245" i="81"/>
  <c r="H1245" i="81"/>
  <c r="I1245" i="81" s="1"/>
  <c r="F1245" i="81"/>
  <c r="E1245" i="81"/>
  <c r="D1245" i="81"/>
  <c r="B1245" i="81"/>
  <c r="N1244" i="81"/>
  <c r="M1244" i="81"/>
  <c r="H1244" i="81"/>
  <c r="I1244" i="81" s="1"/>
  <c r="N1243" i="81"/>
  <c r="M1243" i="81"/>
  <c r="H1243" i="81"/>
  <c r="N1242" i="81"/>
  <c r="M1242" i="81"/>
  <c r="H1242" i="81"/>
  <c r="L1242" i="81" s="1"/>
  <c r="N1241" i="81"/>
  <c r="M1241" i="81"/>
  <c r="H1241" i="81"/>
  <c r="L1241" i="81" s="1"/>
  <c r="N1240" i="81"/>
  <c r="M1240" i="81"/>
  <c r="H1240" i="81"/>
  <c r="N1239" i="81"/>
  <c r="M1239" i="81"/>
  <c r="H1239" i="81"/>
  <c r="L1239" i="81" s="1"/>
  <c r="N1238" i="81"/>
  <c r="M1238" i="81"/>
  <c r="H1238" i="81"/>
  <c r="J1238" i="81" s="1"/>
  <c r="N1237" i="81"/>
  <c r="M1237" i="81"/>
  <c r="H1237" i="81"/>
  <c r="I1237" i="81" s="1"/>
  <c r="N1233" i="81"/>
  <c r="M1233" i="81"/>
  <c r="H1233" i="81"/>
  <c r="I1233" i="81" s="1"/>
  <c r="N1232" i="81"/>
  <c r="M1232" i="81"/>
  <c r="H1232" i="81"/>
  <c r="N1231" i="81"/>
  <c r="M1231" i="81"/>
  <c r="H1231" i="81"/>
  <c r="J1231" i="81" s="1"/>
  <c r="N1230" i="81"/>
  <c r="M1230" i="81"/>
  <c r="H1230" i="81"/>
  <c r="I1230" i="81" s="1"/>
  <c r="N1229" i="81"/>
  <c r="M1229" i="81"/>
  <c r="H1229" i="81"/>
  <c r="L1229" i="81" s="1"/>
  <c r="N1228" i="81"/>
  <c r="M1228" i="81"/>
  <c r="H1228" i="81"/>
  <c r="L1228" i="81" s="1"/>
  <c r="N1227" i="81"/>
  <c r="M1227" i="81"/>
  <c r="H1227" i="81"/>
  <c r="K1227" i="81" s="1"/>
  <c r="N1226" i="81"/>
  <c r="M1226" i="81"/>
  <c r="H1226" i="81"/>
  <c r="I1226" i="81" s="1"/>
  <c r="N1225" i="81"/>
  <c r="M1225" i="81"/>
  <c r="H1225" i="81"/>
  <c r="I1225" i="81" s="1"/>
  <c r="N1219" i="81"/>
  <c r="M1219" i="81"/>
  <c r="H1219" i="81"/>
  <c r="I1219" i="81" s="1"/>
  <c r="N1218" i="81"/>
  <c r="M1218" i="81"/>
  <c r="H1218" i="81"/>
  <c r="L1218" i="81" s="1"/>
  <c r="N1217" i="81"/>
  <c r="M1217" i="81"/>
  <c r="H1217" i="81"/>
  <c r="K1217" i="81" s="1"/>
  <c r="N1216" i="81"/>
  <c r="M1216" i="81"/>
  <c r="H1216" i="81"/>
  <c r="N1215" i="81"/>
  <c r="M1215" i="81"/>
  <c r="H1215" i="81"/>
  <c r="N1214" i="81"/>
  <c r="M1214" i="81"/>
  <c r="H1214" i="81"/>
  <c r="J1214" i="81" s="1"/>
  <c r="N1213" i="81"/>
  <c r="M1213" i="81"/>
  <c r="H1213" i="81"/>
  <c r="N1212" i="81"/>
  <c r="M1212" i="81"/>
  <c r="H1212" i="81"/>
  <c r="L1212" i="81" s="1"/>
  <c r="N1211" i="81"/>
  <c r="M1211" i="81"/>
  <c r="H1211" i="81"/>
  <c r="J1211" i="81" s="1"/>
  <c r="M1210" i="81"/>
  <c r="N1210" i="81" s="1"/>
  <c r="N1204" i="81"/>
  <c r="M1204" i="81"/>
  <c r="H1204" i="81"/>
  <c r="K1204" i="81" s="1"/>
  <c r="F1204" i="81"/>
  <c r="E1204" i="81"/>
  <c r="D1204" i="81"/>
  <c r="B1204" i="81"/>
  <c r="N1203" i="81"/>
  <c r="M1203" i="81"/>
  <c r="H1203" i="81"/>
  <c r="J1203" i="81" s="1"/>
  <c r="F1203" i="81"/>
  <c r="E1203" i="81"/>
  <c r="D1203" i="81"/>
  <c r="B1203" i="81"/>
  <c r="N1202" i="81"/>
  <c r="M1202" i="81"/>
  <c r="H1202" i="81"/>
  <c r="F1202" i="81"/>
  <c r="E1202" i="81"/>
  <c r="D1202" i="81"/>
  <c r="B1202" i="81"/>
  <c r="N1201" i="81"/>
  <c r="M1201" i="81"/>
  <c r="H1201" i="81"/>
  <c r="I1201" i="81" s="1"/>
  <c r="F1201" i="81"/>
  <c r="E1201" i="81"/>
  <c r="D1201" i="81"/>
  <c r="B1201" i="81"/>
  <c r="N1200" i="81"/>
  <c r="M1200" i="81"/>
  <c r="H1200" i="81"/>
  <c r="K1200" i="81" s="1"/>
  <c r="F1200" i="81"/>
  <c r="E1200" i="81"/>
  <c r="D1200" i="81"/>
  <c r="B1200" i="81"/>
  <c r="N1199" i="81"/>
  <c r="M1199" i="81"/>
  <c r="H1199" i="81"/>
  <c r="L1199" i="81" s="1"/>
  <c r="F1199" i="81"/>
  <c r="E1199" i="81"/>
  <c r="D1199" i="81"/>
  <c r="B1199" i="81"/>
  <c r="N1198" i="81"/>
  <c r="M1198" i="81"/>
  <c r="H1198" i="81"/>
  <c r="J1198" i="81" s="1"/>
  <c r="F1198" i="81"/>
  <c r="E1198" i="81"/>
  <c r="D1198" i="81"/>
  <c r="B1198" i="81"/>
  <c r="N1197" i="81"/>
  <c r="M1197" i="81"/>
  <c r="H1197" i="81"/>
  <c r="J1197" i="81" s="1"/>
  <c r="F1197" i="81"/>
  <c r="E1197" i="81"/>
  <c r="D1197" i="81"/>
  <c r="B1197" i="81"/>
  <c r="N1196" i="81"/>
  <c r="M1196" i="81"/>
  <c r="H1196" i="81"/>
  <c r="L1196" i="81" s="1"/>
  <c r="F1196" i="81"/>
  <c r="E1196" i="81"/>
  <c r="D1196" i="81"/>
  <c r="B1196" i="81"/>
  <c r="N1195" i="81"/>
  <c r="M1195" i="81"/>
  <c r="H1195" i="81"/>
  <c r="F1195" i="81"/>
  <c r="E1195" i="81"/>
  <c r="D1195" i="81"/>
  <c r="B1195" i="81"/>
  <c r="N1194" i="81"/>
  <c r="M1194" i="81"/>
  <c r="H1194" i="81"/>
  <c r="K1194" i="81" s="1"/>
  <c r="F1194" i="81"/>
  <c r="E1194" i="81"/>
  <c r="D1194" i="81"/>
  <c r="B1194" i="81"/>
  <c r="N1193" i="81"/>
  <c r="M1193" i="81"/>
  <c r="H1193" i="81"/>
  <c r="K1193" i="81" s="1"/>
  <c r="F1193" i="81"/>
  <c r="E1193" i="81"/>
  <c r="D1193" i="81"/>
  <c r="B1193" i="81"/>
  <c r="N1192" i="81"/>
  <c r="M1192" i="81"/>
  <c r="H1192" i="81"/>
  <c r="K1192" i="81" s="1"/>
  <c r="F1192" i="81"/>
  <c r="E1192" i="81"/>
  <c r="D1192" i="81"/>
  <c r="B1192" i="81"/>
  <c r="N1191" i="81"/>
  <c r="M1191" i="81"/>
  <c r="H1191" i="81"/>
  <c r="J1191" i="81" s="1"/>
  <c r="F1191" i="81"/>
  <c r="E1191" i="81"/>
  <c r="D1191" i="81"/>
  <c r="B1191" i="81"/>
  <c r="N1190" i="81"/>
  <c r="M1190" i="81"/>
  <c r="H1190" i="81"/>
  <c r="I1190" i="81" s="1"/>
  <c r="F1190" i="81"/>
  <c r="E1190" i="81"/>
  <c r="D1190" i="81"/>
  <c r="B1190" i="81"/>
  <c r="N1189" i="81"/>
  <c r="M1189" i="81"/>
  <c r="H1189" i="81"/>
  <c r="F1189" i="81"/>
  <c r="E1189" i="81"/>
  <c r="D1189" i="81"/>
  <c r="B1189" i="81"/>
  <c r="N1188" i="81"/>
  <c r="M1188" i="81"/>
  <c r="H1188" i="81"/>
  <c r="L1188" i="81" s="1"/>
  <c r="F1188" i="81"/>
  <c r="E1188" i="81"/>
  <c r="D1188" i="81"/>
  <c r="B1188" i="81"/>
  <c r="N1187" i="81"/>
  <c r="M1187" i="81"/>
  <c r="H1187" i="81"/>
  <c r="L1187" i="81" s="1"/>
  <c r="F1187" i="81"/>
  <c r="E1187" i="81"/>
  <c r="D1187" i="81"/>
  <c r="B1187" i="81"/>
  <c r="N1186" i="81"/>
  <c r="M1186" i="81"/>
  <c r="H1186" i="81"/>
  <c r="F1186" i="81"/>
  <c r="E1186" i="81"/>
  <c r="D1186" i="81"/>
  <c r="B1186" i="81"/>
  <c r="N1185" i="81"/>
  <c r="M1185" i="81"/>
  <c r="H1185" i="81"/>
  <c r="L1185" i="81" s="1"/>
  <c r="F1185" i="81"/>
  <c r="E1185" i="81"/>
  <c r="D1185" i="81"/>
  <c r="B1185" i="81"/>
  <c r="N1181" i="81"/>
  <c r="M1181" i="81"/>
  <c r="H1181" i="81"/>
  <c r="F1181" i="81"/>
  <c r="E1181" i="81"/>
  <c r="D1181" i="81"/>
  <c r="N1180" i="81"/>
  <c r="M1180" i="81"/>
  <c r="H1180" i="81"/>
  <c r="I1180" i="81" s="1"/>
  <c r="F1180" i="81"/>
  <c r="E1180" i="81"/>
  <c r="D1180" i="81"/>
  <c r="B1180" i="81"/>
  <c r="N1179" i="81"/>
  <c r="M1179" i="81"/>
  <c r="H1179" i="81"/>
  <c r="K1179" i="81" s="1"/>
  <c r="F1179" i="81"/>
  <c r="E1179" i="81"/>
  <c r="D1179" i="81"/>
  <c r="B1179" i="81"/>
  <c r="N1178" i="81"/>
  <c r="M1178" i="81"/>
  <c r="H1178" i="81"/>
  <c r="L1178" i="81" s="1"/>
  <c r="F1178" i="81"/>
  <c r="E1178" i="81"/>
  <c r="D1178" i="81"/>
  <c r="B1178" i="81"/>
  <c r="N1177" i="81"/>
  <c r="M1177" i="81"/>
  <c r="H1177" i="81"/>
  <c r="L1177" i="81" s="1"/>
  <c r="F1177" i="81"/>
  <c r="E1177" i="81"/>
  <c r="D1177" i="81"/>
  <c r="B1177" i="81"/>
  <c r="N1176" i="81"/>
  <c r="M1176" i="81"/>
  <c r="H1176" i="81"/>
  <c r="F1176" i="81"/>
  <c r="E1176" i="81"/>
  <c r="D1176" i="81"/>
  <c r="B1176" i="81"/>
  <c r="N2088" i="81"/>
  <c r="M2088" i="81"/>
  <c r="H2088" i="81"/>
  <c r="L2088" i="81" s="1"/>
  <c r="F2088" i="81"/>
  <c r="E2088" i="81"/>
  <c r="D2088" i="81"/>
  <c r="B2088" i="81"/>
  <c r="N2087" i="81"/>
  <c r="M2087" i="81"/>
  <c r="H2087" i="81"/>
  <c r="L2087" i="81" s="1"/>
  <c r="F2087" i="81"/>
  <c r="E2087" i="81"/>
  <c r="D2087" i="81"/>
  <c r="B2087" i="81"/>
  <c r="N2086" i="81"/>
  <c r="M2086" i="81"/>
  <c r="H2086" i="81"/>
  <c r="L2086" i="81" s="1"/>
  <c r="F2086" i="81"/>
  <c r="E2086" i="81"/>
  <c r="D2086" i="81"/>
  <c r="B2086" i="81"/>
  <c r="N2085" i="81"/>
  <c r="M2085" i="81"/>
  <c r="H2085" i="81"/>
  <c r="K2085" i="81" s="1"/>
  <c r="F2085" i="81"/>
  <c r="E2085" i="81"/>
  <c r="D2085" i="81"/>
  <c r="B2085" i="81"/>
  <c r="N2084" i="81"/>
  <c r="M2084" i="81"/>
  <c r="H2084" i="81"/>
  <c r="F2084" i="81"/>
  <c r="E2084" i="81"/>
  <c r="D2084" i="81"/>
  <c r="B2084" i="81"/>
  <c r="N2083" i="81"/>
  <c r="M2083" i="81"/>
  <c r="H2083" i="81"/>
  <c r="F2083" i="81"/>
  <c r="E2083" i="81"/>
  <c r="D2083" i="81"/>
  <c r="B2083" i="81"/>
  <c r="N2082" i="81"/>
  <c r="M2082" i="81"/>
  <c r="H2082" i="81"/>
  <c r="L2082" i="81" s="1"/>
  <c r="F2082" i="81"/>
  <c r="E2082" i="81"/>
  <c r="D2082" i="81"/>
  <c r="B2082" i="81"/>
  <c r="N2081" i="81"/>
  <c r="M2081" i="81"/>
  <c r="H2081" i="81"/>
  <c r="F2081" i="81"/>
  <c r="E2081" i="81"/>
  <c r="D2081" i="81"/>
  <c r="B2081" i="81"/>
  <c r="N2080" i="81"/>
  <c r="M2080" i="81"/>
  <c r="H2080" i="81"/>
  <c r="J2080" i="81" s="1"/>
  <c r="F2080" i="81"/>
  <c r="E2080" i="81"/>
  <c r="D2080" i="81"/>
  <c r="B2080" i="81"/>
  <c r="N2079" i="81"/>
  <c r="M2079" i="81"/>
  <c r="H2079" i="81"/>
  <c r="I2079" i="81" s="1"/>
  <c r="F2079" i="81"/>
  <c r="E2079" i="81"/>
  <c r="D2079" i="81"/>
  <c r="B2079" i="81"/>
  <c r="N2078" i="81"/>
  <c r="M2078" i="81"/>
  <c r="H2078" i="81"/>
  <c r="L2078" i="81" s="1"/>
  <c r="F2078" i="81"/>
  <c r="E2078" i="81"/>
  <c r="D2078" i="81"/>
  <c r="B2078" i="81"/>
  <c r="N2077" i="81"/>
  <c r="M2077" i="81"/>
  <c r="H2077" i="81"/>
  <c r="F2077" i="81"/>
  <c r="E2077" i="81"/>
  <c r="D2077" i="81"/>
  <c r="B2077" i="81"/>
  <c r="N2076" i="81"/>
  <c r="M2076" i="81"/>
  <c r="H2076" i="81"/>
  <c r="L2076" i="81" s="1"/>
  <c r="F2076" i="81"/>
  <c r="E2076" i="81"/>
  <c r="D2076" i="81"/>
  <c r="B2076" i="81"/>
  <c r="N2075" i="81"/>
  <c r="M2075" i="81"/>
  <c r="H2075" i="81"/>
  <c r="L2075" i="81" s="1"/>
  <c r="F2075" i="81"/>
  <c r="E2075" i="81"/>
  <c r="D2075" i="81"/>
  <c r="B2075" i="81"/>
  <c r="N2065" i="81"/>
  <c r="M2065" i="81"/>
  <c r="H2065" i="81"/>
  <c r="I2065" i="81" s="1"/>
  <c r="F2065" i="81"/>
  <c r="E2065" i="81"/>
  <c r="D2065" i="81"/>
  <c r="B2065" i="81"/>
  <c r="N2064" i="81"/>
  <c r="M2064" i="81"/>
  <c r="H2064" i="81"/>
  <c r="L2064" i="81" s="1"/>
  <c r="F2064" i="81"/>
  <c r="E2064" i="81"/>
  <c r="D2064" i="81"/>
  <c r="B2064" i="81"/>
  <c r="N2063" i="81"/>
  <c r="M2063" i="81"/>
  <c r="H2063" i="81"/>
  <c r="L2063" i="81" s="1"/>
  <c r="F2063" i="81"/>
  <c r="E2063" i="81"/>
  <c r="D2063" i="81"/>
  <c r="B2063" i="81"/>
  <c r="N2062" i="81"/>
  <c r="M2062" i="81"/>
  <c r="H2062" i="81"/>
  <c r="J2062" i="81" s="1"/>
  <c r="F2062" i="81"/>
  <c r="E2062" i="81"/>
  <c r="D2062" i="81"/>
  <c r="B2062" i="81"/>
  <c r="N2061" i="81"/>
  <c r="M2061" i="81"/>
  <c r="H2061" i="81"/>
  <c r="J2061" i="81" s="1"/>
  <c r="F2061" i="81"/>
  <c r="E2061" i="81"/>
  <c r="D2061" i="81"/>
  <c r="B2061" i="81"/>
  <c r="N2060" i="81"/>
  <c r="M2060" i="81"/>
  <c r="H2060" i="81"/>
  <c r="I2060" i="81" s="1"/>
  <c r="F2060" i="81"/>
  <c r="E2060" i="81"/>
  <c r="D2060" i="81"/>
  <c r="B2060" i="81"/>
  <c r="N2059" i="81"/>
  <c r="M2059" i="81"/>
  <c r="H2059" i="81"/>
  <c r="L2059" i="81" s="1"/>
  <c r="F2059" i="81"/>
  <c r="E2059" i="81"/>
  <c r="D2059" i="81"/>
  <c r="B2059" i="81"/>
  <c r="N2058" i="81"/>
  <c r="M2058" i="81"/>
  <c r="H2058" i="81"/>
  <c r="F2058" i="81"/>
  <c r="E2058" i="81"/>
  <c r="D2058" i="81"/>
  <c r="B2058" i="81"/>
  <c r="N2057" i="81"/>
  <c r="M2057" i="81"/>
  <c r="H2057" i="81"/>
  <c r="F2057" i="81"/>
  <c r="E2057" i="81"/>
  <c r="D2057" i="81"/>
  <c r="B2057" i="81"/>
  <c r="M2056" i="81"/>
  <c r="N2056" i="81" s="1"/>
  <c r="H2056" i="81"/>
  <c r="N2051" i="81"/>
  <c r="M2051" i="81"/>
  <c r="H2051" i="81"/>
  <c r="K2051" i="81" s="1"/>
  <c r="F2051" i="81"/>
  <c r="E2051" i="81"/>
  <c r="D2051" i="81"/>
  <c r="B2051" i="81"/>
  <c r="N2050" i="81"/>
  <c r="M2050" i="81"/>
  <c r="H2050" i="81"/>
  <c r="J2050" i="81" s="1"/>
  <c r="F2050" i="81"/>
  <c r="E2050" i="81"/>
  <c r="D2050" i="81"/>
  <c r="B2050" i="81"/>
  <c r="N2049" i="81"/>
  <c r="M2049" i="81"/>
  <c r="H2049" i="81"/>
  <c r="I2049" i="81" s="1"/>
  <c r="F2049" i="81"/>
  <c r="E2049" i="81"/>
  <c r="D2049" i="81"/>
  <c r="B2049" i="81"/>
  <c r="N2048" i="81"/>
  <c r="M2048" i="81"/>
  <c r="H2048" i="81"/>
  <c r="F2048" i="81"/>
  <c r="E2048" i="81"/>
  <c r="D2048" i="81"/>
  <c r="B2048" i="81"/>
  <c r="N2047" i="81"/>
  <c r="M2047" i="81"/>
  <c r="H2047" i="81"/>
  <c r="F2047" i="81"/>
  <c r="E2047" i="81"/>
  <c r="D2047" i="81"/>
  <c r="B2047" i="81"/>
  <c r="N2046" i="81"/>
  <c r="M2046" i="81"/>
  <c r="H2046" i="81"/>
  <c r="F2046" i="81"/>
  <c r="E2046" i="81"/>
  <c r="D2046" i="81"/>
  <c r="B2046" i="81"/>
  <c r="N2045" i="81"/>
  <c r="M2045" i="81"/>
  <c r="H2045" i="81"/>
  <c r="L2045" i="81" s="1"/>
  <c r="F2045" i="81"/>
  <c r="E2045" i="81"/>
  <c r="D2045" i="81"/>
  <c r="B2045" i="81"/>
  <c r="N2044" i="81"/>
  <c r="M2044" i="81"/>
  <c r="H2044" i="81"/>
  <c r="L2044" i="81" s="1"/>
  <c r="F2044" i="81"/>
  <c r="E2044" i="81"/>
  <c r="D2044" i="81"/>
  <c r="B2044" i="81"/>
  <c r="M2043" i="81"/>
  <c r="D2043" i="81"/>
  <c r="B2043" i="81"/>
  <c r="M2042" i="81"/>
  <c r="D2042" i="81"/>
  <c r="B2042" i="81"/>
  <c r="N2036" i="81"/>
  <c r="M2036" i="81"/>
  <c r="H2036" i="81"/>
  <c r="L2036" i="81" s="1"/>
  <c r="F2036" i="81"/>
  <c r="E2036" i="81"/>
  <c r="D2036" i="81"/>
  <c r="B2036" i="81"/>
  <c r="N2035" i="81"/>
  <c r="M2035" i="81"/>
  <c r="H2035" i="81"/>
  <c r="K2035" i="81" s="1"/>
  <c r="F2035" i="81"/>
  <c r="E2035" i="81"/>
  <c r="D2035" i="81"/>
  <c r="B2035" i="81"/>
  <c r="N2034" i="81"/>
  <c r="M2034" i="81"/>
  <c r="H2034" i="81"/>
  <c r="F2034" i="81"/>
  <c r="E2034" i="81"/>
  <c r="D2034" i="81"/>
  <c r="B2034" i="81"/>
  <c r="N2033" i="81"/>
  <c r="M2033" i="81"/>
  <c r="H2033" i="81"/>
  <c r="I2033" i="81" s="1"/>
  <c r="F2033" i="81"/>
  <c r="E2033" i="81"/>
  <c r="D2033" i="81"/>
  <c r="B2033" i="81"/>
  <c r="N2032" i="81"/>
  <c r="M2032" i="81"/>
  <c r="H2032" i="81"/>
  <c r="K2032" i="81" s="1"/>
  <c r="F2032" i="81"/>
  <c r="E2032" i="81"/>
  <c r="D2032" i="81"/>
  <c r="B2032" i="81"/>
  <c r="N2031" i="81"/>
  <c r="M2031" i="81"/>
  <c r="H2031" i="81"/>
  <c r="F2031" i="81"/>
  <c r="E2031" i="81"/>
  <c r="D2031" i="81"/>
  <c r="B2031" i="81"/>
  <c r="N2030" i="81"/>
  <c r="M2030" i="81"/>
  <c r="H2030" i="81"/>
  <c r="L2030" i="81" s="1"/>
  <c r="F2030" i="81"/>
  <c r="E2030" i="81"/>
  <c r="D2030" i="81"/>
  <c r="B2030" i="81"/>
  <c r="N2029" i="81"/>
  <c r="M2029" i="81"/>
  <c r="H2029" i="81"/>
  <c r="L2029" i="81" s="1"/>
  <c r="F2029" i="81"/>
  <c r="E2029" i="81"/>
  <c r="D2029" i="81"/>
  <c r="B2029" i="81"/>
  <c r="N2028" i="81"/>
  <c r="M2028" i="81"/>
  <c r="H2028" i="81"/>
  <c r="L2028" i="81" s="1"/>
  <c r="F2028" i="81"/>
  <c r="E2028" i="81"/>
  <c r="D2028" i="81"/>
  <c r="B2028" i="81"/>
  <c r="N2027" i="81"/>
  <c r="M2027" i="81"/>
  <c r="H2027" i="81"/>
  <c r="F2027" i="81"/>
  <c r="E2027" i="81"/>
  <c r="D2027" i="81"/>
  <c r="B2027" i="81"/>
  <c r="N2026" i="81"/>
  <c r="M2026" i="81"/>
  <c r="H2026" i="81"/>
  <c r="F2026" i="81"/>
  <c r="E2026" i="81"/>
  <c r="D2026" i="81"/>
  <c r="B2026" i="81"/>
  <c r="N2025" i="81"/>
  <c r="M2025" i="81"/>
  <c r="H2025" i="81"/>
  <c r="L2025" i="81" s="1"/>
  <c r="F2025" i="81"/>
  <c r="E2025" i="81"/>
  <c r="D2025" i="81"/>
  <c r="B2025" i="81"/>
  <c r="N2024" i="81"/>
  <c r="M2024" i="81"/>
  <c r="H2024" i="81"/>
  <c r="L2024" i="81" s="1"/>
  <c r="F2024" i="81"/>
  <c r="E2024" i="81"/>
  <c r="D2024" i="81"/>
  <c r="B2024" i="81"/>
  <c r="N2023" i="81"/>
  <c r="M2023" i="81"/>
  <c r="H2023" i="81"/>
  <c r="K2023" i="81" s="1"/>
  <c r="F2023" i="81"/>
  <c r="E2023" i="81"/>
  <c r="D2023" i="81"/>
  <c r="B2023" i="81"/>
  <c r="N2022" i="81"/>
  <c r="M2022" i="81"/>
  <c r="H2022" i="81"/>
  <c r="F2022" i="81"/>
  <c r="E2022" i="81"/>
  <c r="D2022" i="81"/>
  <c r="B2022" i="81"/>
  <c r="N2021" i="81"/>
  <c r="M2021" i="81"/>
  <c r="H2021" i="81"/>
  <c r="I2021" i="81" s="1"/>
  <c r="F2021" i="81"/>
  <c r="E2021" i="81"/>
  <c r="D2021" i="81"/>
  <c r="B2021" i="81"/>
  <c r="N2020" i="81"/>
  <c r="M2020" i="81"/>
  <c r="H2020" i="81"/>
  <c r="J2020" i="81" s="1"/>
  <c r="F2020" i="81"/>
  <c r="E2020" i="81"/>
  <c r="D2020" i="81"/>
  <c r="B2020" i="81"/>
  <c r="N2019" i="81"/>
  <c r="M2019" i="81"/>
  <c r="H2019" i="81"/>
  <c r="F2019" i="81"/>
  <c r="E2019" i="81"/>
  <c r="D2019" i="81"/>
  <c r="B2019" i="81"/>
  <c r="N2018" i="81"/>
  <c r="M2018" i="81"/>
  <c r="H2018" i="81"/>
  <c r="L2018" i="81" s="1"/>
  <c r="F2018" i="81"/>
  <c r="E2018" i="81"/>
  <c r="D2018" i="81"/>
  <c r="B2018" i="81"/>
  <c r="N2013" i="81"/>
  <c r="M2013" i="81"/>
  <c r="H2013" i="81"/>
  <c r="L2013" i="81" s="1"/>
  <c r="F2013" i="81"/>
  <c r="E2013" i="81"/>
  <c r="D2013" i="81"/>
  <c r="B2013" i="81"/>
  <c r="N2012" i="81"/>
  <c r="M2012" i="81"/>
  <c r="H2012" i="81"/>
  <c r="F2012" i="81"/>
  <c r="E2012" i="81"/>
  <c r="D2012" i="81"/>
  <c r="B2012" i="81"/>
  <c r="N2011" i="81"/>
  <c r="M2011" i="81"/>
  <c r="H2011" i="81"/>
  <c r="I2011" i="81" s="1"/>
  <c r="F2011" i="81"/>
  <c r="E2011" i="81"/>
  <c r="D2011" i="81"/>
  <c r="B2011" i="81"/>
  <c r="N2010" i="81"/>
  <c r="M2010" i="81"/>
  <c r="H2010" i="81"/>
  <c r="F2010" i="81"/>
  <c r="E2010" i="81"/>
  <c r="D2010" i="81"/>
  <c r="B2010" i="81"/>
  <c r="N2009" i="81"/>
  <c r="M2009" i="81"/>
  <c r="H2009" i="81"/>
  <c r="L2009" i="81" s="1"/>
  <c r="F2009" i="81"/>
  <c r="E2009" i="81"/>
  <c r="D2009" i="81"/>
  <c r="B2009" i="81"/>
  <c r="N2008" i="81"/>
  <c r="M2008" i="81"/>
  <c r="H2008" i="81"/>
  <c r="J2008" i="81" s="1"/>
  <c r="F2008" i="81"/>
  <c r="E2008" i="81"/>
  <c r="D2008" i="81"/>
  <c r="B2008" i="81"/>
  <c r="N2007" i="81"/>
  <c r="M2007" i="81"/>
  <c r="H2007" i="81"/>
  <c r="F2007" i="81"/>
  <c r="E2007" i="81"/>
  <c r="D2007" i="81"/>
  <c r="B2007" i="81"/>
  <c r="N2006" i="81"/>
  <c r="M2006" i="81"/>
  <c r="H2006" i="81"/>
  <c r="F2006" i="81"/>
  <c r="E2006" i="81"/>
  <c r="D2006" i="81"/>
  <c r="B2006" i="81"/>
  <c r="N2005" i="81"/>
  <c r="M2005" i="81"/>
  <c r="H2005" i="81"/>
  <c r="L2005" i="81" s="1"/>
  <c r="F2005" i="81"/>
  <c r="E2005" i="81"/>
  <c r="D2005" i="81"/>
  <c r="B2005" i="81"/>
  <c r="N1999" i="81"/>
  <c r="M1999" i="81"/>
  <c r="H1999" i="81"/>
  <c r="L1999" i="81" s="1"/>
  <c r="F1999" i="81"/>
  <c r="E1999" i="81"/>
  <c r="D1999" i="81"/>
  <c r="B1999" i="81"/>
  <c r="N1998" i="81"/>
  <c r="M1998" i="81"/>
  <c r="H1998" i="81"/>
  <c r="L1998" i="81" s="1"/>
  <c r="F1998" i="81"/>
  <c r="E1998" i="81"/>
  <c r="D1998" i="81"/>
  <c r="B1998" i="81"/>
  <c r="N1997" i="81"/>
  <c r="M1997" i="81"/>
  <c r="H1997" i="81"/>
  <c r="J1997" i="81" s="1"/>
  <c r="F1997" i="81"/>
  <c r="E1997" i="81"/>
  <c r="D1997" i="81"/>
  <c r="B1997" i="81"/>
  <c r="N1996" i="81"/>
  <c r="M1996" i="81"/>
  <c r="H1996" i="81"/>
  <c r="K1996" i="81" s="1"/>
  <c r="F1996" i="81"/>
  <c r="E1996" i="81"/>
  <c r="D1996" i="81"/>
  <c r="B1996" i="81"/>
  <c r="N1995" i="81"/>
  <c r="M1995" i="81"/>
  <c r="H1995" i="81"/>
  <c r="K1995" i="81" s="1"/>
  <c r="F1995" i="81"/>
  <c r="E1995" i="81"/>
  <c r="D1995" i="81"/>
  <c r="B1995" i="81"/>
  <c r="N1994" i="81"/>
  <c r="M1994" i="81"/>
  <c r="H1994" i="81"/>
  <c r="L1994" i="81" s="1"/>
  <c r="F1994" i="81"/>
  <c r="E1994" i="81"/>
  <c r="D1994" i="81"/>
  <c r="B1994" i="81"/>
  <c r="N1993" i="81"/>
  <c r="M1993" i="81"/>
  <c r="H1993" i="81"/>
  <c r="K1993" i="81" s="1"/>
  <c r="F1993" i="81"/>
  <c r="E1993" i="81"/>
  <c r="D1993" i="81"/>
  <c r="B1993" i="81"/>
  <c r="N1992" i="81"/>
  <c r="M1992" i="81"/>
  <c r="H1992" i="81"/>
  <c r="J1992" i="81" s="1"/>
  <c r="F1992" i="81"/>
  <c r="E1992" i="81"/>
  <c r="D1992" i="81"/>
  <c r="B1992" i="81"/>
  <c r="M1991" i="81"/>
  <c r="D1991" i="81"/>
  <c r="B1991" i="81"/>
  <c r="M1990" i="81"/>
  <c r="D1990" i="81"/>
  <c r="B1990" i="81"/>
  <c r="N1984" i="81"/>
  <c r="M1984" i="81"/>
  <c r="H1984" i="81"/>
  <c r="L1984" i="81" s="1"/>
  <c r="F1984" i="81"/>
  <c r="E1984" i="81"/>
  <c r="D1984" i="81"/>
  <c r="B1984" i="81"/>
  <c r="N1983" i="81"/>
  <c r="M1983" i="81"/>
  <c r="H1983" i="81"/>
  <c r="L1983" i="81" s="1"/>
  <c r="F1983" i="81"/>
  <c r="E1983" i="81"/>
  <c r="D1983" i="81"/>
  <c r="B1983" i="81"/>
  <c r="N1982" i="81"/>
  <c r="M1982" i="81"/>
  <c r="H1982" i="81"/>
  <c r="L1982" i="81" s="1"/>
  <c r="F1982" i="81"/>
  <c r="E1982" i="81"/>
  <c r="D1982" i="81"/>
  <c r="B1982" i="81"/>
  <c r="N1981" i="81"/>
  <c r="M1981" i="81"/>
  <c r="H1981" i="81"/>
  <c r="J1981" i="81" s="1"/>
  <c r="F1981" i="81"/>
  <c r="E1981" i="81"/>
  <c r="D1981" i="81"/>
  <c r="B1981" i="81"/>
  <c r="N1980" i="81"/>
  <c r="M1980" i="81"/>
  <c r="H1980" i="81"/>
  <c r="K1980" i="81" s="1"/>
  <c r="F1980" i="81"/>
  <c r="E1980" i="81"/>
  <c r="D1980" i="81"/>
  <c r="B1980" i="81"/>
  <c r="N1979" i="81"/>
  <c r="M1979" i="81"/>
  <c r="H1979" i="81"/>
  <c r="L1979" i="81" s="1"/>
  <c r="F1979" i="81"/>
  <c r="E1979" i="81"/>
  <c r="D1979" i="81"/>
  <c r="B1979" i="81"/>
  <c r="N1978" i="81"/>
  <c r="M1978" i="81"/>
  <c r="H1978" i="81"/>
  <c r="L1978" i="81" s="1"/>
  <c r="F1978" i="81"/>
  <c r="E1978" i="81"/>
  <c r="D1978" i="81"/>
  <c r="B1978" i="81"/>
  <c r="N1977" i="81"/>
  <c r="M1977" i="81"/>
  <c r="H1977" i="81"/>
  <c r="F1977" i="81"/>
  <c r="E1977" i="81"/>
  <c r="D1977" i="81"/>
  <c r="B1977" i="81"/>
  <c r="N1976" i="81"/>
  <c r="M1976" i="81"/>
  <c r="H1976" i="81"/>
  <c r="J1976" i="81" s="1"/>
  <c r="F1976" i="81"/>
  <c r="E1976" i="81"/>
  <c r="D1976" i="81"/>
  <c r="B1976" i="81"/>
  <c r="N1975" i="81"/>
  <c r="M1975" i="81"/>
  <c r="H1975" i="81"/>
  <c r="I1975" i="81" s="1"/>
  <c r="F1975" i="81"/>
  <c r="E1975" i="81"/>
  <c r="D1975" i="81"/>
  <c r="B1975" i="81"/>
  <c r="N1974" i="81"/>
  <c r="M1974" i="81"/>
  <c r="H1974" i="81"/>
  <c r="J1974" i="81" s="1"/>
  <c r="F1974" i="81"/>
  <c r="E1974" i="81"/>
  <c r="D1974" i="81"/>
  <c r="B1974" i="81"/>
  <c r="N1973" i="81"/>
  <c r="M1973" i="81"/>
  <c r="H1973" i="81"/>
  <c r="F1973" i="81"/>
  <c r="E1973" i="81"/>
  <c r="D1973" i="81"/>
  <c r="B1973" i="81"/>
  <c r="N1972" i="81"/>
  <c r="M1972" i="81"/>
  <c r="H1972" i="81"/>
  <c r="L1972" i="81" s="1"/>
  <c r="F1972" i="81"/>
  <c r="E1972" i="81"/>
  <c r="D1972" i="81"/>
  <c r="B1972" i="81"/>
  <c r="N1971" i="81"/>
  <c r="M1971" i="81"/>
  <c r="H1971" i="81"/>
  <c r="L1971" i="81" s="1"/>
  <c r="F1971" i="81"/>
  <c r="E1971" i="81"/>
  <c r="D1971" i="81"/>
  <c r="B1971" i="81"/>
  <c r="N1970" i="81"/>
  <c r="M1970" i="81"/>
  <c r="H1970" i="81"/>
  <c r="L1970" i="81" s="1"/>
  <c r="F1970" i="81"/>
  <c r="E1970" i="81"/>
  <c r="D1970" i="81"/>
  <c r="B1970" i="81"/>
  <c r="N1969" i="81"/>
  <c r="M1969" i="81"/>
  <c r="H1969" i="81"/>
  <c r="J1969" i="81" s="1"/>
  <c r="F1969" i="81"/>
  <c r="E1969" i="81"/>
  <c r="D1969" i="81"/>
  <c r="B1969" i="81"/>
  <c r="N1968" i="81"/>
  <c r="M1968" i="81"/>
  <c r="H1968" i="81"/>
  <c r="K1968" i="81" s="1"/>
  <c r="F1968" i="81"/>
  <c r="E1968" i="81"/>
  <c r="D1968" i="81"/>
  <c r="B1968" i="81"/>
  <c r="N1967" i="81"/>
  <c r="M1967" i="81"/>
  <c r="H1967" i="81"/>
  <c r="L1967" i="81" s="1"/>
  <c r="F1967" i="81"/>
  <c r="E1967" i="81"/>
  <c r="D1967" i="81"/>
  <c r="B1967" i="81"/>
  <c r="N1966" i="81"/>
  <c r="M1966" i="81"/>
  <c r="H1966" i="81"/>
  <c r="L1966" i="81" s="1"/>
  <c r="F1966" i="81"/>
  <c r="E1966" i="81"/>
  <c r="D1966" i="81"/>
  <c r="B1966" i="81"/>
  <c r="N1961" i="81"/>
  <c r="M1961" i="81"/>
  <c r="H1961" i="81"/>
  <c r="K1961" i="81" s="1"/>
  <c r="F1961" i="81"/>
  <c r="E1961" i="81"/>
  <c r="D1961" i="81"/>
  <c r="B1961" i="81"/>
  <c r="N1960" i="81"/>
  <c r="M1960" i="81"/>
  <c r="H1960" i="81"/>
  <c r="J1960" i="81" s="1"/>
  <c r="F1960" i="81"/>
  <c r="E1960" i="81"/>
  <c r="D1960" i="81"/>
  <c r="B1960" i="81"/>
  <c r="N1959" i="81"/>
  <c r="M1959" i="81"/>
  <c r="H1959" i="81"/>
  <c r="L1959" i="81" s="1"/>
  <c r="F1959" i="81"/>
  <c r="E1959" i="81"/>
  <c r="D1959" i="81"/>
  <c r="B1959" i="81"/>
  <c r="N1958" i="81"/>
  <c r="M1958" i="81"/>
  <c r="H1958" i="81"/>
  <c r="K1958" i="81" s="1"/>
  <c r="F1958" i="81"/>
  <c r="E1958" i="81"/>
  <c r="D1958" i="81"/>
  <c r="B1958" i="81"/>
  <c r="N1957" i="81"/>
  <c r="M1957" i="81"/>
  <c r="H1957" i="81"/>
  <c r="J1957" i="81" s="1"/>
  <c r="F1957" i="81"/>
  <c r="E1957" i="81"/>
  <c r="D1957" i="81"/>
  <c r="B1957" i="81"/>
  <c r="N1956" i="81"/>
  <c r="M1956" i="81"/>
  <c r="H1956" i="81"/>
  <c r="I1956" i="81" s="1"/>
  <c r="F1956" i="81"/>
  <c r="E1956" i="81"/>
  <c r="D1956" i="81"/>
  <c r="B1956" i="81"/>
  <c r="N1955" i="81"/>
  <c r="M1955" i="81"/>
  <c r="H1955" i="81"/>
  <c r="J1955" i="81" s="1"/>
  <c r="F1955" i="81"/>
  <c r="E1955" i="81"/>
  <c r="D1955" i="81"/>
  <c r="B1955" i="81"/>
  <c r="N1954" i="81"/>
  <c r="M1954" i="81"/>
  <c r="H1954" i="81"/>
  <c r="F1954" i="81"/>
  <c r="E1954" i="81"/>
  <c r="D1954" i="81"/>
  <c r="B1954" i="81"/>
  <c r="N1953" i="81"/>
  <c r="M1953" i="81"/>
  <c r="H1953" i="81"/>
  <c r="L1953" i="81" s="1"/>
  <c r="F1953" i="81"/>
  <c r="E1953" i="81"/>
  <c r="D1953" i="81"/>
  <c r="B1953" i="81"/>
  <c r="N1947" i="81"/>
  <c r="M1947" i="81"/>
  <c r="H1947" i="81"/>
  <c r="K1947" i="81" s="1"/>
  <c r="F1947" i="81"/>
  <c r="E1947" i="81"/>
  <c r="D1947" i="81"/>
  <c r="B1947" i="81"/>
  <c r="N1946" i="81"/>
  <c r="M1946" i="81"/>
  <c r="H1946" i="81"/>
  <c r="F1946" i="81"/>
  <c r="E1946" i="81"/>
  <c r="D1946" i="81"/>
  <c r="B1946" i="81"/>
  <c r="N1945" i="81"/>
  <c r="M1945" i="81"/>
  <c r="H1945" i="81"/>
  <c r="I1945" i="81" s="1"/>
  <c r="F1945" i="81"/>
  <c r="E1945" i="81"/>
  <c r="D1945" i="81"/>
  <c r="B1945" i="81"/>
  <c r="N1944" i="81"/>
  <c r="M1944" i="81"/>
  <c r="H1944" i="81"/>
  <c r="J1944" i="81" s="1"/>
  <c r="F1944" i="81"/>
  <c r="E1944" i="81"/>
  <c r="D1944" i="81"/>
  <c r="B1944" i="81"/>
  <c r="N1943" i="81"/>
  <c r="M1943" i="81"/>
  <c r="H1943" i="81"/>
  <c r="F1943" i="81"/>
  <c r="E1943" i="81"/>
  <c r="D1943" i="81"/>
  <c r="B1943" i="81"/>
  <c r="N1942" i="81"/>
  <c r="M1942" i="81"/>
  <c r="H1942" i="81"/>
  <c r="K1942" i="81" s="1"/>
  <c r="F1942" i="81"/>
  <c r="E1942" i="81"/>
  <c r="D1942" i="81"/>
  <c r="B1942" i="81"/>
  <c r="N1941" i="81"/>
  <c r="M1941" i="81"/>
  <c r="H1941" i="81"/>
  <c r="L1941" i="81" s="1"/>
  <c r="F1941" i="81"/>
  <c r="E1941" i="81"/>
  <c r="D1941" i="81"/>
  <c r="B1941" i="81"/>
  <c r="N1940" i="81"/>
  <c r="M1940" i="81"/>
  <c r="H1940" i="81"/>
  <c r="L1940" i="81" s="1"/>
  <c r="F1940" i="81"/>
  <c r="E1940" i="81"/>
  <c r="D1940" i="81"/>
  <c r="B1940" i="81"/>
  <c r="N1939" i="81"/>
  <c r="M1939" i="81"/>
  <c r="H1939" i="81"/>
  <c r="J1939" i="81" s="1"/>
  <c r="F1939" i="81"/>
  <c r="E1939" i="81"/>
  <c r="D1939" i="81"/>
  <c r="B1939" i="81"/>
  <c r="M1938" i="81"/>
  <c r="D1938" i="81"/>
  <c r="B1938" i="81"/>
  <c r="N1932" i="81"/>
  <c r="M1932" i="81"/>
  <c r="H1932" i="81"/>
  <c r="L1932" i="81" s="1"/>
  <c r="F1932" i="81"/>
  <c r="E1932" i="81"/>
  <c r="D1932" i="81"/>
  <c r="B1932" i="81"/>
  <c r="N1931" i="81"/>
  <c r="M1931" i="81"/>
  <c r="H1931" i="81"/>
  <c r="F1931" i="81"/>
  <c r="E1931" i="81"/>
  <c r="D1931" i="81"/>
  <c r="B1931" i="81"/>
  <c r="N1930" i="81"/>
  <c r="M1930" i="81"/>
  <c r="H1930" i="81"/>
  <c r="K1930" i="81" s="1"/>
  <c r="F1930" i="81"/>
  <c r="E1930" i="81"/>
  <c r="D1930" i="81"/>
  <c r="B1930" i="81"/>
  <c r="N1929" i="81"/>
  <c r="M1929" i="81"/>
  <c r="H1929" i="81"/>
  <c r="I1929" i="81" s="1"/>
  <c r="F1929" i="81"/>
  <c r="E1929" i="81"/>
  <c r="D1929" i="81"/>
  <c r="B1929" i="81"/>
  <c r="N1928" i="81"/>
  <c r="M1928" i="81"/>
  <c r="H1928" i="81"/>
  <c r="J1928" i="81" s="1"/>
  <c r="F1928" i="81"/>
  <c r="E1928" i="81"/>
  <c r="D1928" i="81"/>
  <c r="B1928" i="81"/>
  <c r="N1927" i="81"/>
  <c r="M1927" i="81"/>
  <c r="H1927" i="81"/>
  <c r="F1927" i="81"/>
  <c r="E1927" i="81"/>
  <c r="D1927" i="81"/>
  <c r="B1927" i="81"/>
  <c r="N1926" i="81"/>
  <c r="M1926" i="81"/>
  <c r="H1926" i="81"/>
  <c r="K1926" i="81" s="1"/>
  <c r="F1926" i="81"/>
  <c r="E1926" i="81"/>
  <c r="D1926" i="81"/>
  <c r="B1926" i="81"/>
  <c r="N1925" i="81"/>
  <c r="M1925" i="81"/>
  <c r="H1925" i="81"/>
  <c r="L1925" i="81" s="1"/>
  <c r="F1925" i="81"/>
  <c r="E1925" i="81"/>
  <c r="D1925" i="81"/>
  <c r="B1925" i="81"/>
  <c r="N1924" i="81"/>
  <c r="M1924" i="81"/>
  <c r="H1924" i="81"/>
  <c r="F1924" i="81"/>
  <c r="E1924" i="81"/>
  <c r="D1924" i="81"/>
  <c r="B1924" i="81"/>
  <c r="N1923" i="81"/>
  <c r="M1923" i="81"/>
  <c r="H1923" i="81"/>
  <c r="J1923" i="81" s="1"/>
  <c r="F1923" i="81"/>
  <c r="E1923" i="81"/>
  <c r="D1923" i="81"/>
  <c r="B1923" i="81"/>
  <c r="N1922" i="81"/>
  <c r="M1922" i="81"/>
  <c r="H1922" i="81"/>
  <c r="L1922" i="81" s="1"/>
  <c r="F1922" i="81"/>
  <c r="E1922" i="81"/>
  <c r="D1922" i="81"/>
  <c r="B1922" i="81"/>
  <c r="N1921" i="81"/>
  <c r="M1921" i="81"/>
  <c r="H1921" i="81"/>
  <c r="I1921" i="81" s="1"/>
  <c r="F1921" i="81"/>
  <c r="E1921" i="81"/>
  <c r="D1921" i="81"/>
  <c r="B1921" i="81"/>
  <c r="N1920" i="81"/>
  <c r="M1920" i="81"/>
  <c r="H1920" i="81"/>
  <c r="F1920" i="81"/>
  <c r="E1920" i="81"/>
  <c r="D1920" i="81"/>
  <c r="B1920" i="81"/>
  <c r="N1919" i="81"/>
  <c r="M1919" i="81"/>
  <c r="H1919" i="81"/>
  <c r="F1919" i="81"/>
  <c r="E1919" i="81"/>
  <c r="D1919" i="81"/>
  <c r="B1919" i="81"/>
  <c r="N1918" i="81"/>
  <c r="M1918" i="81"/>
  <c r="H1918" i="81"/>
  <c r="F1918" i="81"/>
  <c r="E1918" i="81"/>
  <c r="D1918" i="81"/>
  <c r="B1918" i="81"/>
  <c r="N1917" i="81"/>
  <c r="M1917" i="81"/>
  <c r="H1917" i="81"/>
  <c r="J1917" i="81" s="1"/>
  <c r="F1917" i="81"/>
  <c r="E1917" i="81"/>
  <c r="D1917" i="81"/>
  <c r="B1917" i="81"/>
  <c r="N1916" i="81"/>
  <c r="M1916" i="81"/>
  <c r="H1916" i="81"/>
  <c r="J1916" i="81" s="1"/>
  <c r="F1916" i="81"/>
  <c r="E1916" i="81"/>
  <c r="D1916" i="81"/>
  <c r="B1916" i="81"/>
  <c r="N1915" i="81"/>
  <c r="M1915" i="81"/>
  <c r="H1915" i="81"/>
  <c r="K1915" i="81" s="1"/>
  <c r="F1915" i="81"/>
  <c r="E1915" i="81"/>
  <c r="D1915" i="81"/>
  <c r="B1915" i="81"/>
  <c r="N1914" i="81"/>
  <c r="M1914" i="81"/>
  <c r="H1914" i="81"/>
  <c r="I1914" i="81" s="1"/>
  <c r="F1914" i="81"/>
  <c r="E1914" i="81"/>
  <c r="D1914" i="81"/>
  <c r="B1914" i="81"/>
  <c r="N1909" i="81"/>
  <c r="M1909" i="81"/>
  <c r="H1909" i="81"/>
  <c r="J1909" i="81" s="1"/>
  <c r="F1909" i="81"/>
  <c r="E1909" i="81"/>
  <c r="D1909" i="81"/>
  <c r="B1909" i="81"/>
  <c r="N1908" i="81"/>
  <c r="M1908" i="81"/>
  <c r="H1908" i="81"/>
  <c r="I1908" i="81" s="1"/>
  <c r="F1908" i="81"/>
  <c r="E1908" i="81"/>
  <c r="D1908" i="81"/>
  <c r="B1908" i="81"/>
  <c r="N1907" i="81"/>
  <c r="M1907" i="81"/>
  <c r="H1907" i="81"/>
  <c r="K1907" i="81" s="1"/>
  <c r="F1907" i="81"/>
  <c r="E1907" i="81"/>
  <c r="D1907" i="81"/>
  <c r="B1907" i="81"/>
  <c r="N1906" i="81"/>
  <c r="M1906" i="81"/>
  <c r="H1906" i="81"/>
  <c r="L1906" i="81" s="1"/>
  <c r="F1906" i="81"/>
  <c r="E1906" i="81"/>
  <c r="D1906" i="81"/>
  <c r="B1906" i="81"/>
  <c r="N1905" i="81"/>
  <c r="M1905" i="81"/>
  <c r="H1905" i="81"/>
  <c r="K1905" i="81" s="1"/>
  <c r="F1905" i="81"/>
  <c r="E1905" i="81"/>
  <c r="D1905" i="81"/>
  <c r="B1905" i="81"/>
  <c r="N1904" i="81"/>
  <c r="M1904" i="81"/>
  <c r="H1904" i="81"/>
  <c r="J1904" i="81" s="1"/>
  <c r="F1904" i="81"/>
  <c r="E1904" i="81"/>
  <c r="D1904" i="81"/>
  <c r="B1904" i="81"/>
  <c r="N1903" i="81"/>
  <c r="M1903" i="81"/>
  <c r="H1903" i="81"/>
  <c r="I1903" i="81" s="1"/>
  <c r="F1903" i="81"/>
  <c r="E1903" i="81"/>
  <c r="D1903" i="81"/>
  <c r="B1903" i="81"/>
  <c r="N1902" i="81"/>
  <c r="M1902" i="81"/>
  <c r="H1902" i="81"/>
  <c r="L1902" i="81" s="1"/>
  <c r="F1902" i="81"/>
  <c r="E1902" i="81"/>
  <c r="D1902" i="81"/>
  <c r="B1902" i="81"/>
  <c r="N1901" i="81"/>
  <c r="M1901" i="81"/>
  <c r="H1901" i="81"/>
  <c r="F1901" i="81"/>
  <c r="E1901" i="81"/>
  <c r="D1901" i="81"/>
  <c r="B1901" i="81"/>
  <c r="N1895" i="81"/>
  <c r="M1895" i="81"/>
  <c r="H1895" i="81"/>
  <c r="F1895" i="81"/>
  <c r="E1895" i="81"/>
  <c r="D1895" i="81"/>
  <c r="B1895" i="81"/>
  <c r="N1894" i="81"/>
  <c r="M1894" i="81"/>
  <c r="H1894" i="81"/>
  <c r="K1894" i="81" s="1"/>
  <c r="F1894" i="81"/>
  <c r="E1894" i="81"/>
  <c r="D1894" i="81"/>
  <c r="B1894" i="81"/>
  <c r="N1893" i="81"/>
  <c r="M1893" i="81"/>
  <c r="H1893" i="81"/>
  <c r="J1893" i="81" s="1"/>
  <c r="F1893" i="81"/>
  <c r="E1893" i="81"/>
  <c r="D1893" i="81"/>
  <c r="B1893" i="81"/>
  <c r="N1892" i="81"/>
  <c r="M1892" i="81"/>
  <c r="H1892" i="81"/>
  <c r="I1892" i="81" s="1"/>
  <c r="F1892" i="81"/>
  <c r="E1892" i="81"/>
  <c r="D1892" i="81"/>
  <c r="B1892" i="81"/>
  <c r="N1891" i="81"/>
  <c r="M1891" i="81"/>
  <c r="H1891" i="81"/>
  <c r="L1891" i="81" s="1"/>
  <c r="F1891" i="81"/>
  <c r="E1891" i="81"/>
  <c r="D1891" i="81"/>
  <c r="B1891" i="81"/>
  <c r="N1890" i="81"/>
  <c r="M1890" i="81"/>
  <c r="H1890" i="81"/>
  <c r="L1890" i="81" s="1"/>
  <c r="F1890" i="81"/>
  <c r="E1890" i="81"/>
  <c r="D1890" i="81"/>
  <c r="B1890" i="81"/>
  <c r="N1889" i="81"/>
  <c r="M1889" i="81"/>
  <c r="H1889" i="81"/>
  <c r="K1889" i="81" s="1"/>
  <c r="F1889" i="81"/>
  <c r="E1889" i="81"/>
  <c r="D1889" i="81"/>
  <c r="B1889" i="81"/>
  <c r="N1888" i="81"/>
  <c r="M1888" i="81"/>
  <c r="H1888" i="81"/>
  <c r="I1888" i="81" s="1"/>
  <c r="F1888" i="81"/>
  <c r="E1888" i="81"/>
  <c r="D1888" i="81"/>
  <c r="B1888" i="81"/>
  <c r="N1887" i="81"/>
  <c r="M1887" i="81"/>
  <c r="H1887" i="81"/>
  <c r="F1887" i="81"/>
  <c r="E1887" i="81"/>
  <c r="D1887" i="81"/>
  <c r="B1887" i="81"/>
  <c r="N1886" i="81"/>
  <c r="M1886" i="81"/>
  <c r="H1886" i="81"/>
  <c r="J1886" i="81" s="1"/>
  <c r="F1886" i="81"/>
  <c r="E1886" i="81"/>
  <c r="D1886" i="81"/>
  <c r="B1886" i="81"/>
  <c r="N1880" i="81"/>
  <c r="M1880" i="81"/>
  <c r="H1880" i="81"/>
  <c r="K1880" i="81" s="1"/>
  <c r="F1880" i="81"/>
  <c r="E1880" i="81"/>
  <c r="D1880" i="81"/>
  <c r="B1880" i="81"/>
  <c r="N1879" i="81"/>
  <c r="M1879" i="81"/>
  <c r="H1879" i="81"/>
  <c r="L1879" i="81" s="1"/>
  <c r="F1879" i="81"/>
  <c r="E1879" i="81"/>
  <c r="D1879" i="81"/>
  <c r="B1879" i="81"/>
  <c r="N1878" i="81"/>
  <c r="M1878" i="81"/>
  <c r="H1878" i="81"/>
  <c r="K1878" i="81" s="1"/>
  <c r="F1878" i="81"/>
  <c r="E1878" i="81"/>
  <c r="D1878" i="81"/>
  <c r="B1878" i="81"/>
  <c r="N1877" i="81"/>
  <c r="M1877" i="81"/>
  <c r="H1877" i="81"/>
  <c r="J1877" i="81" s="1"/>
  <c r="F1877" i="81"/>
  <c r="E1877" i="81"/>
  <c r="D1877" i="81"/>
  <c r="B1877" i="81"/>
  <c r="N1876" i="81"/>
  <c r="M1876" i="81"/>
  <c r="H1876" i="81"/>
  <c r="I1876" i="81" s="1"/>
  <c r="F1876" i="81"/>
  <c r="E1876" i="81"/>
  <c r="D1876" i="81"/>
  <c r="B1876" i="81"/>
  <c r="N1875" i="81"/>
  <c r="M1875" i="81"/>
  <c r="H1875" i="81"/>
  <c r="L1875" i="81" s="1"/>
  <c r="F1875" i="81"/>
  <c r="E1875" i="81"/>
  <c r="D1875" i="81"/>
  <c r="B1875" i="81"/>
  <c r="N1874" i="81"/>
  <c r="M1874" i="81"/>
  <c r="H1874" i="81"/>
  <c r="F1874" i="81"/>
  <c r="E1874" i="81"/>
  <c r="D1874" i="81"/>
  <c r="B1874" i="81"/>
  <c r="N1873" i="81"/>
  <c r="M1873" i="81"/>
  <c r="H1873" i="81"/>
  <c r="K1873" i="81" s="1"/>
  <c r="F1873" i="81"/>
  <c r="E1873" i="81"/>
  <c r="D1873" i="81"/>
  <c r="B1873" i="81"/>
  <c r="N1872" i="81"/>
  <c r="M1872" i="81"/>
  <c r="H1872" i="81"/>
  <c r="J1872" i="81" s="1"/>
  <c r="F1872" i="81"/>
  <c r="E1872" i="81"/>
  <c r="D1872" i="81"/>
  <c r="B1872" i="81"/>
  <c r="N1871" i="81"/>
  <c r="M1871" i="81"/>
  <c r="H1871" i="81"/>
  <c r="I1871" i="81" s="1"/>
  <c r="F1871" i="81"/>
  <c r="E1871" i="81"/>
  <c r="D1871" i="81"/>
  <c r="B1871" i="81"/>
  <c r="N1870" i="81"/>
  <c r="M1870" i="81"/>
  <c r="H1870" i="81"/>
  <c r="L1870" i="81" s="1"/>
  <c r="F1870" i="81"/>
  <c r="E1870" i="81"/>
  <c r="D1870" i="81"/>
  <c r="B1870" i="81"/>
  <c r="N1869" i="81"/>
  <c r="M1869" i="81"/>
  <c r="H1869" i="81"/>
  <c r="J1869" i="81" s="1"/>
  <c r="F1869" i="81"/>
  <c r="E1869" i="81"/>
  <c r="D1869" i="81"/>
  <c r="B1869" i="81"/>
  <c r="N1868" i="81"/>
  <c r="M1868" i="81"/>
  <c r="H1868" i="81"/>
  <c r="F1868" i="81"/>
  <c r="E1868" i="81"/>
  <c r="D1868" i="81"/>
  <c r="B1868" i="81"/>
  <c r="N1867" i="81"/>
  <c r="M1867" i="81"/>
  <c r="H1867" i="81"/>
  <c r="L1867" i="81" s="1"/>
  <c r="F1867" i="81"/>
  <c r="E1867" i="81"/>
  <c r="D1867" i="81"/>
  <c r="B1867" i="81"/>
  <c r="N1866" i="81"/>
  <c r="M1866" i="81"/>
  <c r="H1866" i="81"/>
  <c r="K1866" i="81" s="1"/>
  <c r="F1866" i="81"/>
  <c r="E1866" i="81"/>
  <c r="D1866" i="81"/>
  <c r="B1866" i="81"/>
  <c r="N1865" i="81"/>
  <c r="M1865" i="81"/>
  <c r="H1865" i="81"/>
  <c r="J1865" i="81" s="1"/>
  <c r="F1865" i="81"/>
  <c r="E1865" i="81"/>
  <c r="D1865" i="81"/>
  <c r="B1865" i="81"/>
  <c r="N1864" i="81"/>
  <c r="M1864" i="81"/>
  <c r="H1864" i="81"/>
  <c r="I1864" i="81" s="1"/>
  <c r="F1864" i="81"/>
  <c r="E1864" i="81"/>
  <c r="D1864" i="81"/>
  <c r="B1864" i="81"/>
  <c r="N1863" i="81"/>
  <c r="M1863" i="81"/>
  <c r="H1863" i="81"/>
  <c r="L1863" i="81" s="1"/>
  <c r="F1863" i="81"/>
  <c r="E1863" i="81"/>
  <c r="D1863" i="81"/>
  <c r="B1863" i="81"/>
  <c r="N1862" i="81"/>
  <c r="M1862" i="81"/>
  <c r="H1862" i="81"/>
  <c r="L1862" i="81" s="1"/>
  <c r="F1862" i="81"/>
  <c r="E1862" i="81"/>
  <c r="D1862" i="81"/>
  <c r="B1862" i="81"/>
  <c r="N1857" i="81"/>
  <c r="M1857" i="81"/>
  <c r="H1857" i="81"/>
  <c r="I1857" i="81" s="1"/>
  <c r="F1857" i="81"/>
  <c r="E1857" i="81"/>
  <c r="D1857" i="81"/>
  <c r="B1857" i="81"/>
  <c r="N1856" i="81"/>
  <c r="M1856" i="81"/>
  <c r="H1856" i="81"/>
  <c r="F1856" i="81"/>
  <c r="E1856" i="81"/>
  <c r="D1856" i="81"/>
  <c r="B1856" i="81"/>
  <c r="N1855" i="81"/>
  <c r="M1855" i="81"/>
  <c r="H1855" i="81"/>
  <c r="L1855" i="81" s="1"/>
  <c r="F1855" i="81"/>
  <c r="E1855" i="81"/>
  <c r="D1855" i="81"/>
  <c r="B1855" i="81"/>
  <c r="N1854" i="81"/>
  <c r="M1854" i="81"/>
  <c r="H1854" i="81"/>
  <c r="K1854" i="81" s="1"/>
  <c r="F1854" i="81"/>
  <c r="E1854" i="81"/>
  <c r="D1854" i="81"/>
  <c r="B1854" i="81"/>
  <c r="N1853" i="81"/>
  <c r="M1853" i="81"/>
  <c r="H1853" i="81"/>
  <c r="J1853" i="81" s="1"/>
  <c r="F1853" i="81"/>
  <c r="E1853" i="81"/>
  <c r="D1853" i="81"/>
  <c r="B1853" i="81"/>
  <c r="N1852" i="81"/>
  <c r="M1852" i="81"/>
  <c r="H1852" i="81"/>
  <c r="I1852" i="81" s="1"/>
  <c r="F1852" i="81"/>
  <c r="E1852" i="81"/>
  <c r="D1852" i="81"/>
  <c r="B1852" i="81"/>
  <c r="N1851" i="81"/>
  <c r="M1851" i="81"/>
  <c r="H1851" i="81"/>
  <c r="L1851" i="81" s="1"/>
  <c r="F1851" i="81"/>
  <c r="E1851" i="81"/>
  <c r="D1851" i="81"/>
  <c r="B1851" i="81"/>
  <c r="N1850" i="81"/>
  <c r="M1850" i="81"/>
  <c r="H1850" i="81"/>
  <c r="K1850" i="81" s="1"/>
  <c r="F1850" i="81"/>
  <c r="E1850" i="81"/>
  <c r="D1850" i="81"/>
  <c r="B1850" i="81"/>
  <c r="N1843" i="81"/>
  <c r="M1843" i="81"/>
  <c r="H1843" i="81"/>
  <c r="K1843" i="81" s="1"/>
  <c r="F1843" i="81"/>
  <c r="E1843" i="81"/>
  <c r="D1843" i="81"/>
  <c r="B1843" i="81"/>
  <c r="N1842" i="81"/>
  <c r="M1842" i="81"/>
  <c r="H1842" i="81"/>
  <c r="J1842" i="81" s="1"/>
  <c r="F1842" i="81"/>
  <c r="E1842" i="81"/>
  <c r="D1842" i="81"/>
  <c r="B1842" i="81"/>
  <c r="N1841" i="81"/>
  <c r="M1841" i="81"/>
  <c r="H1841" i="81"/>
  <c r="J1841" i="81" s="1"/>
  <c r="F1841" i="81"/>
  <c r="E1841" i="81"/>
  <c r="D1841" i="81"/>
  <c r="B1841" i="81"/>
  <c r="N1840" i="81"/>
  <c r="M1840" i="81"/>
  <c r="H1840" i="81"/>
  <c r="L1840" i="81" s="1"/>
  <c r="F1840" i="81"/>
  <c r="E1840" i="81"/>
  <c r="D1840" i="81"/>
  <c r="B1840" i="81"/>
  <c r="N1839" i="81"/>
  <c r="M1839" i="81"/>
  <c r="H1839" i="81"/>
  <c r="J1839" i="81" s="1"/>
  <c r="F1839" i="81"/>
  <c r="E1839" i="81"/>
  <c r="D1839" i="81"/>
  <c r="B1839" i="81"/>
  <c r="N1838" i="81"/>
  <c r="M1838" i="81"/>
  <c r="H1838" i="81"/>
  <c r="I1838" i="81" s="1"/>
  <c r="F1838" i="81"/>
  <c r="E1838" i="81"/>
  <c r="D1838" i="81"/>
  <c r="B1838" i="81"/>
  <c r="N1837" i="81"/>
  <c r="M1837" i="81"/>
  <c r="H1837" i="81"/>
  <c r="F1837" i="81"/>
  <c r="E1837" i="81"/>
  <c r="D1837" i="81"/>
  <c r="B1837" i="81"/>
  <c r="N1836" i="81"/>
  <c r="M1836" i="81"/>
  <c r="H1836" i="81"/>
  <c r="K1836" i="81" s="1"/>
  <c r="F1836" i="81"/>
  <c r="E1836" i="81"/>
  <c r="D1836" i="81"/>
  <c r="B1836" i="81"/>
  <c r="N1835" i="81"/>
  <c r="M1835" i="81"/>
  <c r="H1835" i="81"/>
  <c r="J1835" i="81" s="1"/>
  <c r="F1835" i="81"/>
  <c r="E1835" i="81"/>
  <c r="D1835" i="81"/>
  <c r="B1835" i="81"/>
  <c r="M1834" i="81"/>
  <c r="D1834" i="81"/>
  <c r="B1834" i="81"/>
  <c r="N1828" i="81"/>
  <c r="M1828" i="81"/>
  <c r="H1828" i="81"/>
  <c r="J1828" i="81" s="1"/>
  <c r="F1828" i="81"/>
  <c r="E1828" i="81"/>
  <c r="D1828" i="81"/>
  <c r="B1828" i="81"/>
  <c r="N1827" i="81"/>
  <c r="M1827" i="81"/>
  <c r="H1827" i="81"/>
  <c r="I1827" i="81" s="1"/>
  <c r="F1827" i="81"/>
  <c r="E1827" i="81"/>
  <c r="D1827" i="81"/>
  <c r="B1827" i="81"/>
  <c r="N1826" i="81"/>
  <c r="M1826" i="81"/>
  <c r="H1826" i="81"/>
  <c r="J1826" i="81" s="1"/>
  <c r="F1826" i="81"/>
  <c r="E1826" i="81"/>
  <c r="D1826" i="81"/>
  <c r="B1826" i="81"/>
  <c r="N1825" i="81"/>
  <c r="M1825" i="81"/>
  <c r="H1825" i="81"/>
  <c r="F1825" i="81"/>
  <c r="E1825" i="81"/>
  <c r="D1825" i="81"/>
  <c r="B1825" i="81"/>
  <c r="N1824" i="81"/>
  <c r="M1824" i="81"/>
  <c r="H1824" i="81"/>
  <c r="L1824" i="81" s="1"/>
  <c r="F1824" i="81"/>
  <c r="E1824" i="81"/>
  <c r="D1824" i="81"/>
  <c r="B1824" i="81"/>
  <c r="N1823" i="81"/>
  <c r="M1823" i="81"/>
  <c r="H1823" i="81"/>
  <c r="L1823" i="81" s="1"/>
  <c r="F1823" i="81"/>
  <c r="E1823" i="81"/>
  <c r="D1823" i="81"/>
  <c r="B1823" i="81"/>
  <c r="N1822" i="81"/>
  <c r="M1822" i="81"/>
  <c r="H1822" i="81"/>
  <c r="L1822" i="81" s="1"/>
  <c r="F1822" i="81"/>
  <c r="E1822" i="81"/>
  <c r="D1822" i="81"/>
  <c r="B1822" i="81"/>
  <c r="N1821" i="81"/>
  <c r="M1821" i="81"/>
  <c r="H1821" i="81"/>
  <c r="L1821" i="81" s="1"/>
  <c r="F1821" i="81"/>
  <c r="E1821" i="81"/>
  <c r="D1821" i="81"/>
  <c r="B1821" i="81"/>
  <c r="N1820" i="81"/>
  <c r="M1820" i="81"/>
  <c r="H1820" i="81"/>
  <c r="K1820" i="81" s="1"/>
  <c r="F1820" i="81"/>
  <c r="E1820" i="81"/>
  <c r="D1820" i="81"/>
  <c r="B1820" i="81"/>
  <c r="N1819" i="81"/>
  <c r="M1819" i="81"/>
  <c r="H1819" i="81"/>
  <c r="J1819" i="81" s="1"/>
  <c r="F1819" i="81"/>
  <c r="E1819" i="81"/>
  <c r="D1819" i="81"/>
  <c r="B1819" i="81"/>
  <c r="N1818" i="81"/>
  <c r="M1818" i="81"/>
  <c r="H1818" i="81"/>
  <c r="I1818" i="81" s="1"/>
  <c r="F1818" i="81"/>
  <c r="E1818" i="81"/>
  <c r="D1818" i="81"/>
  <c r="B1818" i="81"/>
  <c r="N1817" i="81"/>
  <c r="M1817" i="81"/>
  <c r="H1817" i="81"/>
  <c r="L1817" i="81" s="1"/>
  <c r="F1817" i="81"/>
  <c r="E1817" i="81"/>
  <c r="D1817" i="81"/>
  <c r="B1817" i="81"/>
  <c r="N1816" i="81"/>
  <c r="M1816" i="81"/>
  <c r="H1816" i="81"/>
  <c r="L1816" i="81" s="1"/>
  <c r="F1816" i="81"/>
  <c r="E1816" i="81"/>
  <c r="D1816" i="81"/>
  <c r="B1816" i="81"/>
  <c r="N1815" i="81"/>
  <c r="M1815" i="81"/>
  <c r="H1815" i="81"/>
  <c r="L1815" i="81" s="1"/>
  <c r="F1815" i="81"/>
  <c r="E1815" i="81"/>
  <c r="D1815" i="81"/>
  <c r="B1815" i="81"/>
  <c r="N1814" i="81"/>
  <c r="M1814" i="81"/>
  <c r="H1814" i="81"/>
  <c r="L1814" i="81" s="1"/>
  <c r="F1814" i="81"/>
  <c r="E1814" i="81"/>
  <c r="D1814" i="81"/>
  <c r="B1814" i="81"/>
  <c r="N1813" i="81"/>
  <c r="M1813" i="81"/>
  <c r="H1813" i="81"/>
  <c r="L1813" i="81" s="1"/>
  <c r="F1813" i="81"/>
  <c r="E1813" i="81"/>
  <c r="D1813" i="81"/>
  <c r="B1813" i="81"/>
  <c r="N1812" i="81"/>
  <c r="M1812" i="81"/>
  <c r="H1812" i="81"/>
  <c r="K1812" i="81" s="1"/>
  <c r="F1812" i="81"/>
  <c r="E1812" i="81"/>
  <c r="D1812" i="81"/>
  <c r="B1812" i="81"/>
  <c r="N1811" i="81"/>
  <c r="M1811" i="81"/>
  <c r="H1811" i="81"/>
  <c r="J1811" i="81" s="1"/>
  <c r="F1811" i="81"/>
  <c r="E1811" i="81"/>
  <c r="D1811" i="81"/>
  <c r="B1811" i="81"/>
  <c r="N1810" i="81"/>
  <c r="M1810" i="81"/>
  <c r="H1810" i="81"/>
  <c r="I1810" i="81" s="1"/>
  <c r="F1810" i="81"/>
  <c r="E1810" i="81"/>
  <c r="D1810" i="81"/>
  <c r="B1810" i="81"/>
  <c r="N1805" i="81"/>
  <c r="M1805" i="81"/>
  <c r="H1805" i="81"/>
  <c r="J1805" i="81" s="1"/>
  <c r="F1805" i="81"/>
  <c r="E1805" i="81"/>
  <c r="D1805" i="81"/>
  <c r="B1805" i="81"/>
  <c r="N1804" i="81"/>
  <c r="M1804" i="81"/>
  <c r="H1804" i="81"/>
  <c r="I1804" i="81" s="1"/>
  <c r="F1804" i="81"/>
  <c r="E1804" i="81"/>
  <c r="D1804" i="81"/>
  <c r="B1804" i="81"/>
  <c r="N1803" i="81"/>
  <c r="M1803" i="81"/>
  <c r="H1803" i="81"/>
  <c r="I1803" i="81" s="1"/>
  <c r="F1803" i="81"/>
  <c r="E1803" i="81"/>
  <c r="D1803" i="81"/>
  <c r="B1803" i="81"/>
  <c r="N1802" i="81"/>
  <c r="M1802" i="81"/>
  <c r="H1802" i="81"/>
  <c r="J1802" i="81" s="1"/>
  <c r="F1802" i="81"/>
  <c r="E1802" i="81"/>
  <c r="D1802" i="81"/>
  <c r="B1802" i="81"/>
  <c r="N1801" i="81"/>
  <c r="M1801" i="81"/>
  <c r="H1801" i="81"/>
  <c r="I1801" i="81" s="1"/>
  <c r="F1801" i="81"/>
  <c r="E1801" i="81"/>
  <c r="D1801" i="81"/>
  <c r="B1801" i="81"/>
  <c r="N1800" i="81"/>
  <c r="M1800" i="81"/>
  <c r="H1800" i="81"/>
  <c r="J1800" i="81" s="1"/>
  <c r="F1800" i="81"/>
  <c r="E1800" i="81"/>
  <c r="D1800" i="81"/>
  <c r="B1800" i="81"/>
  <c r="N1799" i="81"/>
  <c r="M1799" i="81"/>
  <c r="H1799" i="81"/>
  <c r="F1799" i="81"/>
  <c r="E1799" i="81"/>
  <c r="D1799" i="81"/>
  <c r="B1799" i="81"/>
  <c r="N1798" i="81"/>
  <c r="M1798" i="81"/>
  <c r="H1798" i="81"/>
  <c r="F1798" i="81"/>
  <c r="E1798" i="81"/>
  <c r="D1798" i="81"/>
  <c r="B1798" i="81"/>
  <c r="N1797" i="81"/>
  <c r="M1797" i="81"/>
  <c r="H1797" i="81"/>
  <c r="L1797" i="81" s="1"/>
  <c r="F1797" i="81"/>
  <c r="E1797" i="81"/>
  <c r="D1797" i="81"/>
  <c r="B1797" i="81"/>
  <c r="N1791" i="81"/>
  <c r="M1791" i="81"/>
  <c r="H1791" i="81"/>
  <c r="J1791" i="81" s="1"/>
  <c r="F1791" i="81"/>
  <c r="E1791" i="81"/>
  <c r="D1791" i="81"/>
  <c r="B1791" i="81"/>
  <c r="N1790" i="81"/>
  <c r="M1790" i="81"/>
  <c r="H1790" i="81"/>
  <c r="I1790" i="81" s="1"/>
  <c r="F1790" i="81"/>
  <c r="E1790" i="81"/>
  <c r="D1790" i="81"/>
  <c r="B1790" i="81"/>
  <c r="N1789" i="81"/>
  <c r="M1789" i="81"/>
  <c r="H1789" i="81"/>
  <c r="J1789" i="81" s="1"/>
  <c r="F1789" i="81"/>
  <c r="E1789" i="81"/>
  <c r="D1789" i="81"/>
  <c r="B1789" i="81"/>
  <c r="N1788" i="81"/>
  <c r="M1788" i="81"/>
  <c r="H1788" i="81"/>
  <c r="F1788" i="81"/>
  <c r="E1788" i="81"/>
  <c r="D1788" i="81"/>
  <c r="B1788" i="81"/>
  <c r="N1787" i="81"/>
  <c r="M1787" i="81"/>
  <c r="H1787" i="81"/>
  <c r="K1787" i="81" s="1"/>
  <c r="F1787" i="81"/>
  <c r="E1787" i="81"/>
  <c r="D1787" i="81"/>
  <c r="B1787" i="81"/>
  <c r="N1786" i="81"/>
  <c r="M1786" i="81"/>
  <c r="H1786" i="81"/>
  <c r="L1786" i="81" s="1"/>
  <c r="F1786" i="81"/>
  <c r="E1786" i="81"/>
  <c r="D1786" i="81"/>
  <c r="B1786" i="81"/>
  <c r="N1785" i="81"/>
  <c r="M1785" i="81"/>
  <c r="H1785" i="81"/>
  <c r="L1785" i="81" s="1"/>
  <c r="F1785" i="81"/>
  <c r="E1785" i="81"/>
  <c r="D1785" i="81"/>
  <c r="B1785" i="81"/>
  <c r="N1784" i="81"/>
  <c r="M1784" i="81"/>
  <c r="H1784" i="81"/>
  <c r="L1784" i="81" s="1"/>
  <c r="F1784" i="81"/>
  <c r="E1784" i="81"/>
  <c r="D1784" i="81"/>
  <c r="B1784" i="81"/>
  <c r="N1783" i="81"/>
  <c r="M1783" i="81"/>
  <c r="H1783" i="81"/>
  <c r="K1783" i="81" s="1"/>
  <c r="F1783" i="81"/>
  <c r="E1783" i="81"/>
  <c r="D1783" i="81"/>
  <c r="B1783" i="81"/>
  <c r="M1782" i="81"/>
  <c r="D1782" i="81"/>
  <c r="B1782" i="81"/>
  <c r="N1776" i="81"/>
  <c r="M1776" i="81"/>
  <c r="H1776" i="81"/>
  <c r="I1776" i="81" s="1"/>
  <c r="F1776" i="81"/>
  <c r="E1776" i="81"/>
  <c r="D1776" i="81"/>
  <c r="B1776" i="81"/>
  <c r="N1775" i="81"/>
  <c r="M1775" i="81"/>
  <c r="H1775" i="81"/>
  <c r="J1775" i="81" s="1"/>
  <c r="F1775" i="81"/>
  <c r="E1775" i="81"/>
  <c r="D1775" i="81"/>
  <c r="B1775" i="81"/>
  <c r="N1774" i="81"/>
  <c r="M1774" i="81"/>
  <c r="H1774" i="81"/>
  <c r="I1774" i="81" s="1"/>
  <c r="F1774" i="81"/>
  <c r="E1774" i="81"/>
  <c r="D1774" i="81"/>
  <c r="B1774" i="81"/>
  <c r="N1773" i="81"/>
  <c r="M1773" i="81"/>
  <c r="H1773" i="81"/>
  <c r="L1773" i="81" s="1"/>
  <c r="F1773" i="81"/>
  <c r="E1773" i="81"/>
  <c r="D1773" i="81"/>
  <c r="B1773" i="81"/>
  <c r="N1772" i="81"/>
  <c r="M1772" i="81"/>
  <c r="H1772" i="81"/>
  <c r="F1772" i="81"/>
  <c r="E1772" i="81"/>
  <c r="D1772" i="81"/>
  <c r="B1772" i="81"/>
  <c r="N1771" i="81"/>
  <c r="M1771" i="81"/>
  <c r="H1771" i="81"/>
  <c r="L1771" i="81" s="1"/>
  <c r="F1771" i="81"/>
  <c r="E1771" i="81"/>
  <c r="D1771" i="81"/>
  <c r="B1771" i="81"/>
  <c r="N1770" i="81"/>
  <c r="M1770" i="81"/>
  <c r="H1770" i="81"/>
  <c r="L1770" i="81" s="1"/>
  <c r="F1770" i="81"/>
  <c r="E1770" i="81"/>
  <c r="D1770" i="81"/>
  <c r="B1770" i="81"/>
  <c r="N1769" i="81"/>
  <c r="M1769" i="81"/>
  <c r="H1769" i="81"/>
  <c r="L1769" i="81" s="1"/>
  <c r="F1769" i="81"/>
  <c r="E1769" i="81"/>
  <c r="D1769" i="81"/>
  <c r="B1769" i="81"/>
  <c r="N1768" i="81"/>
  <c r="M1768" i="81"/>
  <c r="H1768" i="81"/>
  <c r="L1768" i="81" s="1"/>
  <c r="F1768" i="81"/>
  <c r="E1768" i="81"/>
  <c r="D1768" i="81"/>
  <c r="B1768" i="81"/>
  <c r="N1767" i="81"/>
  <c r="M1767" i="81"/>
  <c r="H1767" i="81"/>
  <c r="K1767" i="81" s="1"/>
  <c r="F1767" i="81"/>
  <c r="E1767" i="81"/>
  <c r="D1767" i="81"/>
  <c r="B1767" i="81"/>
  <c r="N1766" i="81"/>
  <c r="M1766" i="81"/>
  <c r="H1766" i="81"/>
  <c r="J1766" i="81" s="1"/>
  <c r="F1766" i="81"/>
  <c r="E1766" i="81"/>
  <c r="D1766" i="81"/>
  <c r="B1766" i="81"/>
  <c r="N1765" i="81"/>
  <c r="M1765" i="81"/>
  <c r="H1765" i="81"/>
  <c r="I1765" i="81" s="1"/>
  <c r="F1765" i="81"/>
  <c r="E1765" i="81"/>
  <c r="D1765" i="81"/>
  <c r="B1765" i="81"/>
  <c r="N1764" i="81"/>
  <c r="M1764" i="81"/>
  <c r="H1764" i="81"/>
  <c r="I1764" i="81" s="1"/>
  <c r="F1764" i="81"/>
  <c r="E1764" i="81"/>
  <c r="D1764" i="81"/>
  <c r="B1764" i="81"/>
  <c r="N1763" i="81"/>
  <c r="M1763" i="81"/>
  <c r="H1763" i="81"/>
  <c r="J1763" i="81" s="1"/>
  <c r="F1763" i="81"/>
  <c r="E1763" i="81"/>
  <c r="D1763" i="81"/>
  <c r="B1763" i="81"/>
  <c r="N1762" i="81"/>
  <c r="M1762" i="81"/>
  <c r="H1762" i="81"/>
  <c r="I1762" i="81" s="1"/>
  <c r="F1762" i="81"/>
  <c r="E1762" i="81"/>
  <c r="D1762" i="81"/>
  <c r="B1762" i="81"/>
  <c r="N1761" i="81"/>
  <c r="M1761" i="81"/>
  <c r="H1761" i="81"/>
  <c r="K1761" i="81" s="1"/>
  <c r="F1761" i="81"/>
  <c r="E1761" i="81"/>
  <c r="D1761" i="81"/>
  <c r="B1761" i="81"/>
  <c r="N1760" i="81"/>
  <c r="M1760" i="81"/>
  <c r="H1760" i="81"/>
  <c r="F1760" i="81"/>
  <c r="E1760" i="81"/>
  <c r="D1760" i="81"/>
  <c r="B1760" i="81"/>
  <c r="N1759" i="81"/>
  <c r="M1759" i="81"/>
  <c r="H1759" i="81"/>
  <c r="F1759" i="81"/>
  <c r="E1759" i="81"/>
  <c r="D1759" i="81"/>
  <c r="B1759" i="81"/>
  <c r="N1758" i="81"/>
  <c r="M1758" i="81"/>
  <c r="H1758" i="81"/>
  <c r="L1758" i="81" s="1"/>
  <c r="F1758" i="81"/>
  <c r="E1758" i="81"/>
  <c r="D1758" i="81"/>
  <c r="B1758" i="81"/>
  <c r="N1753" i="81"/>
  <c r="M1753" i="81"/>
  <c r="H1753" i="81"/>
  <c r="F1753" i="81"/>
  <c r="E1753" i="81"/>
  <c r="D1753" i="81"/>
  <c r="B1753" i="81"/>
  <c r="N1752" i="81"/>
  <c r="M1752" i="81"/>
  <c r="H1752" i="81"/>
  <c r="K1752" i="81" s="1"/>
  <c r="F1752" i="81"/>
  <c r="E1752" i="81"/>
  <c r="D1752" i="81"/>
  <c r="B1752" i="81"/>
  <c r="N1751" i="81"/>
  <c r="M1751" i="81"/>
  <c r="H1751" i="81"/>
  <c r="L1751" i="81" s="1"/>
  <c r="F1751" i="81"/>
  <c r="E1751" i="81"/>
  <c r="D1751" i="81"/>
  <c r="B1751" i="81"/>
  <c r="N1750" i="81"/>
  <c r="M1750" i="81"/>
  <c r="H1750" i="81"/>
  <c r="L1750" i="81" s="1"/>
  <c r="F1750" i="81"/>
  <c r="E1750" i="81"/>
  <c r="D1750" i="81"/>
  <c r="B1750" i="81"/>
  <c r="N1749" i="81"/>
  <c r="M1749" i="81"/>
  <c r="H1749" i="81"/>
  <c r="F1749" i="81"/>
  <c r="E1749" i="81"/>
  <c r="D1749" i="81"/>
  <c r="B1749" i="81"/>
  <c r="N1748" i="81"/>
  <c r="M1748" i="81"/>
  <c r="H1748" i="81"/>
  <c r="K1748" i="81" s="1"/>
  <c r="F1748" i="81"/>
  <c r="E1748" i="81"/>
  <c r="D1748" i="81"/>
  <c r="B1748" i="81"/>
  <c r="N1747" i="81"/>
  <c r="M1747" i="81"/>
  <c r="H1747" i="81"/>
  <c r="J1747" i="81" s="1"/>
  <c r="F1747" i="81"/>
  <c r="E1747" i="81"/>
  <c r="D1747" i="81"/>
  <c r="B1747" i="81"/>
  <c r="N1746" i="81"/>
  <c r="M1746" i="81"/>
  <c r="H1746" i="81"/>
  <c r="L1746" i="81" s="1"/>
  <c r="F1746" i="81"/>
  <c r="E1746" i="81"/>
  <c r="D1746" i="81"/>
  <c r="B1746" i="81"/>
  <c r="N1745" i="81"/>
  <c r="M1745" i="81"/>
  <c r="H1745" i="81"/>
  <c r="L1745" i="81" s="1"/>
  <c r="F1745" i="81"/>
  <c r="E1745" i="81"/>
  <c r="D1745" i="81"/>
  <c r="B1745" i="81"/>
  <c r="N1739" i="81"/>
  <c r="M1739" i="81"/>
  <c r="H1739" i="81"/>
  <c r="F1739" i="81"/>
  <c r="E1739" i="81"/>
  <c r="D1739" i="81"/>
  <c r="B1739" i="81"/>
  <c r="N1738" i="81"/>
  <c r="M1738" i="81"/>
  <c r="H1738" i="81"/>
  <c r="L1738" i="81" s="1"/>
  <c r="F1738" i="81"/>
  <c r="E1738" i="81"/>
  <c r="D1738" i="81"/>
  <c r="B1738" i="81"/>
  <c r="N1737" i="81"/>
  <c r="M1737" i="81"/>
  <c r="H1737" i="81"/>
  <c r="F1737" i="81"/>
  <c r="E1737" i="81"/>
  <c r="D1737" i="81"/>
  <c r="B1737" i="81"/>
  <c r="N1736" i="81"/>
  <c r="M1736" i="81"/>
  <c r="H1736" i="81"/>
  <c r="L1736" i="81" s="1"/>
  <c r="F1736" i="81"/>
  <c r="E1736" i="81"/>
  <c r="D1736" i="81"/>
  <c r="B1736" i="81"/>
  <c r="N1735" i="81"/>
  <c r="M1735" i="81"/>
  <c r="H1735" i="81"/>
  <c r="L1735" i="81" s="1"/>
  <c r="F1735" i="81"/>
  <c r="E1735" i="81"/>
  <c r="D1735" i="81"/>
  <c r="B1735" i="81"/>
  <c r="N1734" i="81"/>
  <c r="M1734" i="81"/>
  <c r="H1734" i="81"/>
  <c r="I1734" i="81" s="1"/>
  <c r="F1734" i="81"/>
  <c r="E1734" i="81"/>
  <c r="D1734" i="81"/>
  <c r="B1734" i="81"/>
  <c r="N1733" i="81"/>
  <c r="M1733" i="81"/>
  <c r="H1733" i="81"/>
  <c r="K1733" i="81" s="1"/>
  <c r="F1733" i="81"/>
  <c r="E1733" i="81"/>
  <c r="D1733" i="81"/>
  <c r="B1733" i="81"/>
  <c r="N1732" i="81"/>
  <c r="M1732" i="81"/>
  <c r="H1732" i="81"/>
  <c r="F1732" i="81"/>
  <c r="E1732" i="81"/>
  <c r="D1732" i="81"/>
  <c r="B1732" i="81"/>
  <c r="N1731" i="81"/>
  <c r="M1731" i="81"/>
  <c r="H1731" i="81"/>
  <c r="F1731" i="81"/>
  <c r="E1731" i="81"/>
  <c r="D1731" i="81"/>
  <c r="B1731" i="81"/>
  <c r="M1730" i="81"/>
  <c r="D1730" i="81"/>
  <c r="B1730" i="81"/>
  <c r="N1724" i="81"/>
  <c r="M1724" i="81"/>
  <c r="H1724" i="81"/>
  <c r="L1724" i="81" s="1"/>
  <c r="F1724" i="81"/>
  <c r="E1724" i="81"/>
  <c r="D1724" i="81"/>
  <c r="B1724" i="81"/>
  <c r="N1723" i="81"/>
  <c r="M1723" i="81"/>
  <c r="H1723" i="81"/>
  <c r="J1723" i="81" s="1"/>
  <c r="F1723" i="81"/>
  <c r="E1723" i="81"/>
  <c r="D1723" i="81"/>
  <c r="B1723" i="81"/>
  <c r="N1722" i="81"/>
  <c r="M1722" i="81"/>
  <c r="H1722" i="81"/>
  <c r="F1722" i="81"/>
  <c r="E1722" i="81"/>
  <c r="D1722" i="81"/>
  <c r="B1722" i="81"/>
  <c r="N1721" i="81"/>
  <c r="M1721" i="81"/>
  <c r="H1721" i="81"/>
  <c r="L1721" i="81" s="1"/>
  <c r="F1721" i="81"/>
  <c r="E1721" i="81"/>
  <c r="D1721" i="81"/>
  <c r="B1721" i="81"/>
  <c r="N1720" i="81"/>
  <c r="M1720" i="81"/>
  <c r="H1720" i="81"/>
  <c r="F1720" i="81"/>
  <c r="E1720" i="81"/>
  <c r="D1720" i="81"/>
  <c r="B1720" i="81"/>
  <c r="N1719" i="81"/>
  <c r="M1719" i="81"/>
  <c r="H1719" i="81"/>
  <c r="I1719" i="81" s="1"/>
  <c r="F1719" i="81"/>
  <c r="E1719" i="81"/>
  <c r="D1719" i="81"/>
  <c r="B1719" i="81"/>
  <c r="N1718" i="81"/>
  <c r="M1718" i="81"/>
  <c r="H1718" i="81"/>
  <c r="L1718" i="81" s="1"/>
  <c r="F1718" i="81"/>
  <c r="E1718" i="81"/>
  <c r="D1718" i="81"/>
  <c r="B1718" i="81"/>
  <c r="N1717" i="81"/>
  <c r="M1717" i="81"/>
  <c r="H1717" i="81"/>
  <c r="F1717" i="81"/>
  <c r="E1717" i="81"/>
  <c r="D1717" i="81"/>
  <c r="B1717" i="81"/>
  <c r="N1716" i="81"/>
  <c r="M1716" i="81"/>
  <c r="H1716" i="81"/>
  <c r="F1716" i="81"/>
  <c r="E1716" i="81"/>
  <c r="D1716" i="81"/>
  <c r="B1716" i="81"/>
  <c r="N1715" i="81"/>
  <c r="M1715" i="81"/>
  <c r="H1715" i="81"/>
  <c r="J1715" i="81" s="1"/>
  <c r="F1715" i="81"/>
  <c r="E1715" i="81"/>
  <c r="D1715" i="81"/>
  <c r="B1715" i="81"/>
  <c r="N1714" i="81"/>
  <c r="M1714" i="81"/>
  <c r="H1714" i="81"/>
  <c r="K1714" i="81" s="1"/>
  <c r="F1714" i="81"/>
  <c r="E1714" i="81"/>
  <c r="D1714" i="81"/>
  <c r="B1714" i="81"/>
  <c r="N1713" i="81"/>
  <c r="M1713" i="81"/>
  <c r="H1713" i="81"/>
  <c r="J1713" i="81" s="1"/>
  <c r="F1713" i="81"/>
  <c r="E1713" i="81"/>
  <c r="D1713" i="81"/>
  <c r="B1713" i="81"/>
  <c r="N1712" i="81"/>
  <c r="M1712" i="81"/>
  <c r="H1712" i="81"/>
  <c r="L1712" i="81" s="1"/>
  <c r="F1712" i="81"/>
  <c r="E1712" i="81"/>
  <c r="D1712" i="81"/>
  <c r="B1712" i="81"/>
  <c r="N1711" i="81"/>
  <c r="M1711" i="81"/>
  <c r="H1711" i="81"/>
  <c r="F1711" i="81"/>
  <c r="E1711" i="81"/>
  <c r="D1711" i="81"/>
  <c r="B1711" i="81"/>
  <c r="N1710" i="81"/>
  <c r="M1710" i="81"/>
  <c r="H1710" i="81"/>
  <c r="L1710" i="81" s="1"/>
  <c r="F1710" i="81"/>
  <c r="E1710" i="81"/>
  <c r="D1710" i="81"/>
  <c r="B1710" i="81"/>
  <c r="N1709" i="81"/>
  <c r="M1709" i="81"/>
  <c r="H1709" i="81"/>
  <c r="F1709" i="81"/>
  <c r="E1709" i="81"/>
  <c r="D1709" i="81"/>
  <c r="B1709" i="81"/>
  <c r="N1708" i="81"/>
  <c r="M1708" i="81"/>
  <c r="H1708" i="81"/>
  <c r="J1708" i="81" s="1"/>
  <c r="F1708" i="81"/>
  <c r="E1708" i="81"/>
  <c r="D1708" i="81"/>
  <c r="B1708" i="81"/>
  <c r="N1707" i="81"/>
  <c r="M1707" i="81"/>
  <c r="H1707" i="81"/>
  <c r="L1707" i="81" s="1"/>
  <c r="N1706" i="81"/>
  <c r="M1706" i="81"/>
  <c r="H1706" i="81"/>
  <c r="N1701" i="81"/>
  <c r="M1701" i="81"/>
  <c r="H1701" i="81"/>
  <c r="N1700" i="81"/>
  <c r="M1700" i="81"/>
  <c r="H1700" i="81"/>
  <c r="I1700" i="81" s="1"/>
  <c r="N1699" i="81"/>
  <c r="M1699" i="81"/>
  <c r="H1699" i="81"/>
  <c r="L1699" i="81" s="1"/>
  <c r="N1698" i="81"/>
  <c r="M1698" i="81"/>
  <c r="H1698" i="81"/>
  <c r="K1698" i="81" s="1"/>
  <c r="N1697" i="81"/>
  <c r="M1697" i="81"/>
  <c r="H1697" i="81"/>
  <c r="J1697" i="81" s="1"/>
  <c r="N1696" i="81"/>
  <c r="M1696" i="81"/>
  <c r="H1696" i="81"/>
  <c r="N1695" i="81"/>
  <c r="M1695" i="81"/>
  <c r="H1695" i="81"/>
  <c r="N1694" i="81"/>
  <c r="M1694" i="81"/>
  <c r="H1694" i="81"/>
  <c r="K1694" i="81" s="1"/>
  <c r="N1687" i="81"/>
  <c r="M1687" i="81"/>
  <c r="H1687" i="81"/>
  <c r="K1687" i="81" s="1"/>
  <c r="N1686" i="81"/>
  <c r="M1686" i="81"/>
  <c r="H1686" i="81"/>
  <c r="L1686" i="81" s="1"/>
  <c r="N1685" i="81"/>
  <c r="M1685" i="81"/>
  <c r="H1685" i="81"/>
  <c r="K1685" i="81" s="1"/>
  <c r="N1684" i="81"/>
  <c r="M1684" i="81"/>
  <c r="H1684" i="81"/>
  <c r="I1684" i="81" s="1"/>
  <c r="N1683" i="81"/>
  <c r="M1683" i="81"/>
  <c r="H1683" i="81"/>
  <c r="J1683" i="81" s="1"/>
  <c r="N1682" i="81"/>
  <c r="M1682" i="81"/>
  <c r="H1682" i="81"/>
  <c r="L1682" i="81" s="1"/>
  <c r="N1681" i="81"/>
  <c r="M1681" i="81"/>
  <c r="H1681" i="81"/>
  <c r="N1680" i="81"/>
  <c r="M1680" i="81"/>
  <c r="H1680" i="81"/>
  <c r="N1679" i="81"/>
  <c r="M1679" i="81"/>
  <c r="H1679" i="81"/>
  <c r="L1679" i="81" s="1"/>
  <c r="M1678" i="81"/>
  <c r="N1678" i="81" s="1"/>
  <c r="N1672" i="81"/>
  <c r="M1672" i="81"/>
  <c r="H1672" i="81"/>
  <c r="I1672" i="81" s="1"/>
  <c r="F1672" i="81"/>
  <c r="E1672" i="81"/>
  <c r="D1672" i="81"/>
  <c r="B1672" i="81"/>
  <c r="N1671" i="81"/>
  <c r="M1671" i="81"/>
  <c r="H1671" i="81"/>
  <c r="I1671" i="81" s="1"/>
  <c r="F1671" i="81"/>
  <c r="E1671" i="81"/>
  <c r="D1671" i="81"/>
  <c r="B1671" i="81"/>
  <c r="N1670" i="81"/>
  <c r="M1670" i="81"/>
  <c r="H1670" i="81"/>
  <c r="J1670" i="81" s="1"/>
  <c r="F1670" i="81"/>
  <c r="E1670" i="81"/>
  <c r="D1670" i="81"/>
  <c r="B1670" i="81"/>
  <c r="N1669" i="81"/>
  <c r="M1669" i="81"/>
  <c r="H1669" i="81"/>
  <c r="F1669" i="81"/>
  <c r="E1669" i="81"/>
  <c r="D1669" i="81"/>
  <c r="B1669" i="81"/>
  <c r="N1668" i="81"/>
  <c r="M1668" i="81"/>
  <c r="H1668" i="81"/>
  <c r="I1668" i="81" s="1"/>
  <c r="F1668" i="81"/>
  <c r="E1668" i="81"/>
  <c r="D1668" i="81"/>
  <c r="B1668" i="81"/>
  <c r="N1667" i="81"/>
  <c r="M1667" i="81"/>
  <c r="H1667" i="81"/>
  <c r="F1667" i="81"/>
  <c r="E1667" i="81"/>
  <c r="D1667" i="81"/>
  <c r="B1667" i="81"/>
  <c r="N1666" i="81"/>
  <c r="M1666" i="81"/>
  <c r="H1666" i="81"/>
  <c r="L1666" i="81" s="1"/>
  <c r="F1666" i="81"/>
  <c r="E1666" i="81"/>
  <c r="D1666" i="81"/>
  <c r="B1666" i="81"/>
  <c r="N1665" i="81"/>
  <c r="M1665" i="81"/>
  <c r="H1665" i="81"/>
  <c r="L1665" i="81" s="1"/>
  <c r="F1665" i="81"/>
  <c r="E1665" i="81"/>
  <c r="D1665" i="81"/>
  <c r="B1665" i="81"/>
  <c r="N1664" i="81"/>
  <c r="M1664" i="81"/>
  <c r="H1664" i="81"/>
  <c r="J1664" i="81" s="1"/>
  <c r="F1664" i="81"/>
  <c r="E1664" i="81"/>
  <c r="D1664" i="81"/>
  <c r="B1664" i="81"/>
  <c r="N1663" i="81"/>
  <c r="M1663" i="81"/>
  <c r="H1663" i="81"/>
  <c r="N1662" i="81"/>
  <c r="M1662" i="81"/>
  <c r="H1662" i="81"/>
  <c r="N1661" i="81"/>
  <c r="M1661" i="81"/>
  <c r="H1661" i="81"/>
  <c r="I1661" i="81" s="1"/>
  <c r="N1660" i="81"/>
  <c r="M1660" i="81"/>
  <c r="H1660" i="81"/>
  <c r="L1660" i="81" s="1"/>
  <c r="N1659" i="81"/>
  <c r="M1659" i="81"/>
  <c r="H1659" i="81"/>
  <c r="K1659" i="81" s="1"/>
  <c r="N1658" i="81"/>
  <c r="M1658" i="81"/>
  <c r="H1658" i="81"/>
  <c r="N1657" i="81"/>
  <c r="M1657" i="81"/>
  <c r="H1657" i="81"/>
  <c r="J1657" i="81" s="1"/>
  <c r="N1656" i="81"/>
  <c r="M1656" i="81"/>
  <c r="H1656" i="81"/>
  <c r="I1656" i="81" s="1"/>
  <c r="N1649" i="81"/>
  <c r="M1649" i="81"/>
  <c r="H1649" i="81"/>
  <c r="I1649" i="81" s="1"/>
  <c r="N1648" i="81"/>
  <c r="M1648" i="81"/>
  <c r="H1648" i="81"/>
  <c r="L1648" i="81" s="1"/>
  <c r="N1647" i="81"/>
  <c r="M1647" i="81"/>
  <c r="H1647" i="81"/>
  <c r="L1647" i="81" s="1"/>
  <c r="N1646" i="81"/>
  <c r="M1646" i="81"/>
  <c r="H1646" i="81"/>
  <c r="L1646" i="81" s="1"/>
  <c r="N1645" i="81"/>
  <c r="M1645" i="81"/>
  <c r="H1645" i="81"/>
  <c r="N1644" i="81"/>
  <c r="M1644" i="81"/>
  <c r="H1644" i="81"/>
  <c r="N1643" i="81"/>
  <c r="M1643" i="81"/>
  <c r="H1643" i="81"/>
  <c r="L1643" i="81" s="1"/>
  <c r="N1642" i="81"/>
  <c r="M1642" i="81"/>
  <c r="H1642" i="81"/>
  <c r="I1642" i="81" s="1"/>
  <c r="N1641" i="81"/>
  <c r="M1641" i="81"/>
  <c r="H1641" i="81"/>
  <c r="L1641" i="81" s="1"/>
  <c r="N1635" i="81"/>
  <c r="M1635" i="81"/>
  <c r="H1635" i="81"/>
  <c r="L1635" i="81" s="1"/>
  <c r="N1634" i="81"/>
  <c r="M1634" i="81"/>
  <c r="H1634" i="81"/>
  <c r="N1633" i="81"/>
  <c r="M1633" i="81"/>
  <c r="H1633" i="81"/>
  <c r="N1632" i="81"/>
  <c r="M1632" i="81"/>
  <c r="H1632" i="81"/>
  <c r="L1632" i="81" s="1"/>
  <c r="N1631" i="81"/>
  <c r="M1631" i="81"/>
  <c r="H1631" i="81"/>
  <c r="I1631" i="81" s="1"/>
  <c r="N1630" i="81"/>
  <c r="M1630" i="81"/>
  <c r="H1630" i="81"/>
  <c r="L1630" i="81" s="1"/>
  <c r="M1629" i="81"/>
  <c r="N1629" i="81" s="1"/>
  <c r="M1628" i="81"/>
  <c r="N1628" i="81" s="1"/>
  <c r="M1627" i="81"/>
  <c r="N1627" i="81" s="1"/>
  <c r="M1626" i="81"/>
  <c r="N1626" i="81" s="1"/>
  <c r="N2296" i="81"/>
  <c r="M2296" i="81"/>
  <c r="H2296" i="81"/>
  <c r="L2296" i="81" s="1"/>
  <c r="F2296" i="81"/>
  <c r="E2296" i="81"/>
  <c r="D2296" i="81"/>
  <c r="B2296" i="81"/>
  <c r="N2295" i="81"/>
  <c r="M2295" i="81"/>
  <c r="H2295" i="81"/>
  <c r="L2295" i="81" s="1"/>
  <c r="F2295" i="81"/>
  <c r="E2295" i="81"/>
  <c r="D2295" i="81"/>
  <c r="B2295" i="81"/>
  <c r="N2294" i="81"/>
  <c r="M2294" i="81"/>
  <c r="H2294" i="81"/>
  <c r="L2294" i="81" s="1"/>
  <c r="F2294" i="81"/>
  <c r="E2294" i="81"/>
  <c r="D2294" i="81"/>
  <c r="B2294" i="81"/>
  <c r="N2293" i="81"/>
  <c r="M2293" i="81"/>
  <c r="H2293" i="81"/>
  <c r="L2293" i="81" s="1"/>
  <c r="F2293" i="81"/>
  <c r="E2293" i="81"/>
  <c r="D2293" i="81"/>
  <c r="B2293" i="81"/>
  <c r="N2292" i="81"/>
  <c r="M2292" i="81"/>
  <c r="H2292" i="81"/>
  <c r="L2292" i="81" s="1"/>
  <c r="F2292" i="81"/>
  <c r="E2292" i="81"/>
  <c r="D2292" i="81"/>
  <c r="B2292" i="81"/>
  <c r="N2291" i="81"/>
  <c r="M2291" i="81"/>
  <c r="H2291" i="81"/>
  <c r="F2291" i="81"/>
  <c r="E2291" i="81"/>
  <c r="D2291" i="81"/>
  <c r="B2291" i="81"/>
  <c r="N2290" i="81"/>
  <c r="M2290" i="81"/>
  <c r="H2290" i="81"/>
  <c r="L2290" i="81" s="1"/>
  <c r="F2290" i="81"/>
  <c r="E2290" i="81"/>
  <c r="D2290" i="81"/>
  <c r="B2290" i="81"/>
  <c r="N2289" i="81"/>
  <c r="M2289" i="81"/>
  <c r="H2289" i="81"/>
  <c r="K2289" i="81" s="1"/>
  <c r="F2289" i="81"/>
  <c r="E2289" i="81"/>
  <c r="D2289" i="81"/>
  <c r="B2289" i="81"/>
  <c r="N2288" i="81"/>
  <c r="M2288" i="81"/>
  <c r="H2288" i="81"/>
  <c r="L2288" i="81" s="1"/>
  <c r="F2288" i="81"/>
  <c r="E2288" i="81"/>
  <c r="D2288" i="81"/>
  <c r="B2288" i="81"/>
  <c r="N2287" i="81"/>
  <c r="M2287" i="81"/>
  <c r="H2287" i="81"/>
  <c r="I2287" i="81" s="1"/>
  <c r="F2287" i="81"/>
  <c r="E2287" i="81"/>
  <c r="D2287" i="81"/>
  <c r="B2287" i="81"/>
  <c r="N2286" i="81"/>
  <c r="M2286" i="81"/>
  <c r="H2286" i="81"/>
  <c r="I2286" i="81" s="1"/>
  <c r="N2285" i="81"/>
  <c r="M2285" i="81"/>
  <c r="H2285" i="81"/>
  <c r="L2285" i="81" s="1"/>
  <c r="N2284" i="81"/>
  <c r="M2284" i="81"/>
  <c r="H2284" i="81"/>
  <c r="L2284" i="81" s="1"/>
  <c r="N2283" i="81"/>
  <c r="M2283" i="81"/>
  <c r="H2283" i="81"/>
  <c r="L2283" i="81" s="1"/>
  <c r="N2282" i="81"/>
  <c r="M2282" i="81"/>
  <c r="H2282" i="81"/>
  <c r="L2282" i="81" s="1"/>
  <c r="N2281" i="81"/>
  <c r="M2281" i="81"/>
  <c r="H2281" i="81"/>
  <c r="L2281" i="81" s="1"/>
  <c r="N2273" i="81"/>
  <c r="M2273" i="81"/>
  <c r="H2273" i="81"/>
  <c r="L2273" i="81" s="1"/>
  <c r="N2272" i="81"/>
  <c r="M2272" i="81"/>
  <c r="H2272" i="81"/>
  <c r="J2272" i="81" s="1"/>
  <c r="N2271" i="81"/>
  <c r="M2271" i="81"/>
  <c r="H2271" i="81"/>
  <c r="L2271" i="81" s="1"/>
  <c r="N2270" i="81"/>
  <c r="M2270" i="81"/>
  <c r="H2270" i="81"/>
  <c r="L2270" i="81" s="1"/>
  <c r="N2269" i="81"/>
  <c r="M2269" i="81"/>
  <c r="H2269" i="81"/>
  <c r="J2269" i="81" s="1"/>
  <c r="N2268" i="81"/>
  <c r="M2268" i="81"/>
  <c r="H2268" i="81"/>
  <c r="I2268" i="81" s="1"/>
  <c r="N2267" i="81"/>
  <c r="M2267" i="81"/>
  <c r="H2267" i="81"/>
  <c r="K2267" i="81" s="1"/>
  <c r="N2266" i="81"/>
  <c r="M2266" i="81"/>
  <c r="H2266" i="81"/>
  <c r="L2266" i="81" s="1"/>
  <c r="N2265" i="81"/>
  <c r="M2265" i="81"/>
  <c r="H2265" i="81"/>
  <c r="L2265" i="81" s="1"/>
  <c r="M2264" i="81"/>
  <c r="N2264" i="81" s="1"/>
  <c r="H2264" i="81"/>
  <c r="N2259" i="81"/>
  <c r="M2259" i="81"/>
  <c r="H2259" i="81"/>
  <c r="L2259" i="81" s="1"/>
  <c r="N2258" i="81"/>
  <c r="M2258" i="81"/>
  <c r="H2258" i="81"/>
  <c r="J2258" i="81" s="1"/>
  <c r="N2257" i="81"/>
  <c r="M2257" i="81"/>
  <c r="H2257" i="81"/>
  <c r="I2257" i="81" s="1"/>
  <c r="N2256" i="81"/>
  <c r="M2256" i="81"/>
  <c r="H2256" i="81"/>
  <c r="K2256" i="81" s="1"/>
  <c r="N2255" i="81"/>
  <c r="M2255" i="81"/>
  <c r="H2255" i="81"/>
  <c r="L2255" i="81" s="1"/>
  <c r="N2254" i="81"/>
  <c r="M2254" i="81"/>
  <c r="H2254" i="81"/>
  <c r="L2254" i="81" s="1"/>
  <c r="N2253" i="81"/>
  <c r="M2253" i="81"/>
  <c r="H2253" i="81"/>
  <c r="L2253" i="81" s="1"/>
  <c r="N2252" i="81"/>
  <c r="M2252" i="81"/>
  <c r="H2252" i="81"/>
  <c r="L2252" i="81" s="1"/>
  <c r="M2251" i="81"/>
  <c r="N2251" i="81" s="1"/>
  <c r="M2250" i="81"/>
  <c r="N2250" i="81" s="1"/>
  <c r="N2244" i="81"/>
  <c r="M2244" i="81"/>
  <c r="H2244" i="81"/>
  <c r="L2244" i="81" s="1"/>
  <c r="F2244" i="81"/>
  <c r="E2244" i="81"/>
  <c r="D2244" i="81"/>
  <c r="B2244" i="81"/>
  <c r="N2243" i="81"/>
  <c r="M2243" i="81"/>
  <c r="H2243" i="81"/>
  <c r="K2243" i="81" s="1"/>
  <c r="F2243" i="81"/>
  <c r="E2243" i="81"/>
  <c r="D2243" i="81"/>
  <c r="B2243" i="81"/>
  <c r="N2242" i="81"/>
  <c r="M2242" i="81"/>
  <c r="H2242" i="81"/>
  <c r="J2242" i="81" s="1"/>
  <c r="F2242" i="81"/>
  <c r="E2242" i="81"/>
  <c r="D2242" i="81"/>
  <c r="B2242" i="81"/>
  <c r="N2241" i="81"/>
  <c r="M2241" i="81"/>
  <c r="H2241" i="81"/>
  <c r="I2241" i="81" s="1"/>
  <c r="F2241" i="81"/>
  <c r="E2241" i="81"/>
  <c r="D2241" i="81"/>
  <c r="B2241" i="81"/>
  <c r="N2240" i="81"/>
  <c r="M2240" i="81"/>
  <c r="H2240" i="81"/>
  <c r="K2240" i="81" s="1"/>
  <c r="F2240" i="81"/>
  <c r="E2240" i="81"/>
  <c r="D2240" i="81"/>
  <c r="B2240" i="81"/>
  <c r="N2239" i="81"/>
  <c r="M2239" i="81"/>
  <c r="H2239" i="81"/>
  <c r="L2239" i="81" s="1"/>
  <c r="F2239" i="81"/>
  <c r="E2239" i="81"/>
  <c r="D2239" i="81"/>
  <c r="B2239" i="81"/>
  <c r="N2238" i="81"/>
  <c r="M2238" i="81"/>
  <c r="H2238" i="81"/>
  <c r="L2238" i="81" s="1"/>
  <c r="F2238" i="81"/>
  <c r="E2238" i="81"/>
  <c r="D2238" i="81"/>
  <c r="B2238" i="81"/>
  <c r="N2237" i="81"/>
  <c r="M2237" i="81"/>
  <c r="H2237" i="81"/>
  <c r="K2237" i="81" s="1"/>
  <c r="F2237" i="81"/>
  <c r="E2237" i="81"/>
  <c r="D2237" i="81"/>
  <c r="B2237" i="81"/>
  <c r="N2236" i="81"/>
  <c r="M2236" i="81"/>
  <c r="H2236" i="81"/>
  <c r="L2236" i="81" s="1"/>
  <c r="F2236" i="81"/>
  <c r="E2236" i="81"/>
  <c r="D2236" i="81"/>
  <c r="B2236" i="81"/>
  <c r="N2235" i="81"/>
  <c r="M2235" i="81"/>
  <c r="H2235" i="81"/>
  <c r="J2235" i="81" s="1"/>
  <c r="F2235" i="81"/>
  <c r="E2235" i="81"/>
  <c r="D2235" i="81"/>
  <c r="B2235" i="81"/>
  <c r="N2234" i="81"/>
  <c r="M2234" i="81"/>
  <c r="H2234" i="81"/>
  <c r="L2234" i="81" s="1"/>
  <c r="N2233" i="81"/>
  <c r="M2233" i="81"/>
  <c r="H2233" i="81"/>
  <c r="L2233" i="81" s="1"/>
  <c r="N2232" i="81"/>
  <c r="M2232" i="81"/>
  <c r="H2232" i="81"/>
  <c r="L2232" i="81" s="1"/>
  <c r="N2231" i="81"/>
  <c r="M2231" i="81"/>
  <c r="H2231" i="81"/>
  <c r="K2231" i="81" s="1"/>
  <c r="N2230" i="81"/>
  <c r="M2230" i="81"/>
  <c r="H2230" i="81"/>
  <c r="J2230" i="81" s="1"/>
  <c r="N2229" i="81"/>
  <c r="M2229" i="81"/>
  <c r="H2229" i="81"/>
  <c r="I2229" i="81" s="1"/>
  <c r="N2228" i="81"/>
  <c r="M2228" i="81"/>
  <c r="H2228" i="81"/>
  <c r="K2228" i="81" s="1"/>
  <c r="N2227" i="81"/>
  <c r="M2227" i="81"/>
  <c r="H2227" i="81"/>
  <c r="L2227" i="81" s="1"/>
  <c r="N2226" i="81"/>
  <c r="M2226" i="81"/>
  <c r="H2226" i="81"/>
  <c r="L2226" i="81" s="1"/>
  <c r="N2221" i="81"/>
  <c r="M2221" i="81"/>
  <c r="H2221" i="81"/>
  <c r="K2221" i="81" s="1"/>
  <c r="N2220" i="81"/>
  <c r="M2220" i="81"/>
  <c r="H2220" i="81"/>
  <c r="L2220" i="81" s="1"/>
  <c r="N2219" i="81"/>
  <c r="M2219" i="81"/>
  <c r="H2219" i="81"/>
  <c r="L2219" i="81" s="1"/>
  <c r="N2218" i="81"/>
  <c r="M2218" i="81"/>
  <c r="H2218" i="81"/>
  <c r="K2218" i="81" s="1"/>
  <c r="N2217" i="81"/>
  <c r="M2217" i="81"/>
  <c r="H2217" i="81"/>
  <c r="L2217" i="81" s="1"/>
  <c r="N2216" i="81"/>
  <c r="M2216" i="81"/>
  <c r="H2216" i="81"/>
  <c r="J2216" i="81" s="1"/>
  <c r="N2215" i="81"/>
  <c r="M2215" i="81"/>
  <c r="H2215" i="81"/>
  <c r="L2215" i="81" s="1"/>
  <c r="N2214" i="81"/>
  <c r="M2214" i="81"/>
  <c r="H2214" i="81"/>
  <c r="L2214" i="81" s="1"/>
  <c r="N2213" i="81"/>
  <c r="M2213" i="81"/>
  <c r="H2213" i="81"/>
  <c r="L2213" i="81" s="1"/>
  <c r="M2212" i="81"/>
  <c r="N2212" i="81" s="1"/>
  <c r="H2212" i="81"/>
  <c r="N2207" i="81"/>
  <c r="M2207" i="81"/>
  <c r="H2207" i="81"/>
  <c r="J2207" i="81" s="1"/>
  <c r="N2206" i="81"/>
  <c r="M2206" i="81"/>
  <c r="H2206" i="81"/>
  <c r="L2206" i="81" s="1"/>
  <c r="N2205" i="81"/>
  <c r="M2205" i="81"/>
  <c r="H2205" i="81"/>
  <c r="L2205" i="81" s="1"/>
  <c r="N2204" i="81"/>
  <c r="M2204" i="81"/>
  <c r="H2204" i="81"/>
  <c r="L2204" i="81" s="1"/>
  <c r="N2203" i="81"/>
  <c r="M2203" i="81"/>
  <c r="H2203" i="81"/>
  <c r="I2203" i="81" s="1"/>
  <c r="N2202" i="81"/>
  <c r="M2202" i="81"/>
  <c r="H2202" i="81"/>
  <c r="L2202" i="81" s="1"/>
  <c r="N2201" i="81"/>
  <c r="M2201" i="81"/>
  <c r="H2201" i="81"/>
  <c r="K2201" i="81" s="1"/>
  <c r="N2200" i="81"/>
  <c r="M2200" i="81"/>
  <c r="H2200" i="81"/>
  <c r="J2200" i="81" s="1"/>
  <c r="M2199" i="81"/>
  <c r="N2199" i="81" s="1"/>
  <c r="M2198" i="81"/>
  <c r="N2198" i="81" s="1"/>
  <c r="N2192" i="81"/>
  <c r="M2192" i="81"/>
  <c r="H2192" i="81"/>
  <c r="L2192" i="81" s="1"/>
  <c r="F2192" i="81"/>
  <c r="E2192" i="81"/>
  <c r="D2192" i="81"/>
  <c r="B2192" i="81"/>
  <c r="N2191" i="81"/>
  <c r="M2191" i="81"/>
  <c r="H2191" i="81"/>
  <c r="J2191" i="81" s="1"/>
  <c r="F2191" i="81"/>
  <c r="E2191" i="81"/>
  <c r="D2191" i="81"/>
  <c r="B2191" i="81"/>
  <c r="N2190" i="81"/>
  <c r="M2190" i="81"/>
  <c r="H2190" i="81"/>
  <c r="L2190" i="81" s="1"/>
  <c r="F2190" i="81"/>
  <c r="E2190" i="81"/>
  <c r="D2190" i="81"/>
  <c r="B2190" i="81"/>
  <c r="N2189" i="81"/>
  <c r="M2189" i="81"/>
  <c r="H2189" i="81"/>
  <c r="L2189" i="81" s="1"/>
  <c r="F2189" i="81"/>
  <c r="E2189" i="81"/>
  <c r="D2189" i="81"/>
  <c r="B2189" i="81"/>
  <c r="N2188" i="81"/>
  <c r="M2188" i="81"/>
  <c r="H2188" i="81"/>
  <c r="L2188" i="81" s="1"/>
  <c r="F2188" i="81"/>
  <c r="E2188" i="81"/>
  <c r="D2188" i="81"/>
  <c r="B2188" i="81"/>
  <c r="N2187" i="81"/>
  <c r="M2187" i="81"/>
  <c r="H2187" i="81"/>
  <c r="I2187" i="81" s="1"/>
  <c r="F2187" i="81"/>
  <c r="E2187" i="81"/>
  <c r="D2187" i="81"/>
  <c r="B2187" i="81"/>
  <c r="N2186" i="81"/>
  <c r="M2186" i="81"/>
  <c r="H2186" i="81"/>
  <c r="L2186" i="81" s="1"/>
  <c r="F2186" i="81"/>
  <c r="E2186" i="81"/>
  <c r="D2186" i="81"/>
  <c r="B2186" i="81"/>
  <c r="N2185" i="81"/>
  <c r="M2185" i="81"/>
  <c r="H2185" i="81"/>
  <c r="K2185" i="81" s="1"/>
  <c r="F2185" i="81"/>
  <c r="E2185" i="81"/>
  <c r="D2185" i="81"/>
  <c r="B2185" i="81"/>
  <c r="N2184" i="81"/>
  <c r="M2184" i="81"/>
  <c r="H2184" i="81"/>
  <c r="J2184" i="81" s="1"/>
  <c r="F2184" i="81"/>
  <c r="E2184" i="81"/>
  <c r="D2184" i="81"/>
  <c r="B2184" i="81"/>
  <c r="N2183" i="81"/>
  <c r="M2183" i="81"/>
  <c r="H2183" i="81"/>
  <c r="I2183" i="81" s="1"/>
  <c r="F2183" i="81"/>
  <c r="E2183" i="81"/>
  <c r="D2183" i="81"/>
  <c r="B2183" i="81"/>
  <c r="N2182" i="81"/>
  <c r="M2182" i="81"/>
  <c r="H2182" i="81"/>
  <c r="K2182" i="81" s="1"/>
  <c r="F2182" i="81"/>
  <c r="E2182" i="81"/>
  <c r="D2182" i="81"/>
  <c r="B2182" i="81"/>
  <c r="N2181" i="81"/>
  <c r="M2181" i="81"/>
  <c r="H2181" i="81"/>
  <c r="L2181" i="81" s="1"/>
  <c r="F2181" i="81"/>
  <c r="E2181" i="81"/>
  <c r="D2181" i="81"/>
  <c r="B2181" i="81"/>
  <c r="N2180" i="81"/>
  <c r="M2180" i="81"/>
  <c r="H2180" i="81"/>
  <c r="L2180" i="81" s="1"/>
  <c r="N2179" i="81"/>
  <c r="M2179" i="81"/>
  <c r="H2179" i="81"/>
  <c r="J2179" i="81" s="1"/>
  <c r="N2178" i="81"/>
  <c r="M2178" i="81"/>
  <c r="H2178" i="81"/>
  <c r="L2178" i="81" s="1"/>
  <c r="N2177" i="81"/>
  <c r="M2177" i="81"/>
  <c r="H2177" i="81"/>
  <c r="L2177" i="81" s="1"/>
  <c r="N2176" i="81"/>
  <c r="M2176" i="81"/>
  <c r="H2176" i="81"/>
  <c r="L2176" i="81" s="1"/>
  <c r="N2175" i="81"/>
  <c r="M2175" i="81"/>
  <c r="H2175" i="81"/>
  <c r="I2175" i="81" s="1"/>
  <c r="N2169" i="81"/>
  <c r="M2169" i="81"/>
  <c r="H2169" i="81"/>
  <c r="L2169" i="81" s="1"/>
  <c r="N2168" i="81"/>
  <c r="M2168" i="81"/>
  <c r="H2168" i="81"/>
  <c r="I2168" i="81" s="1"/>
  <c r="N2167" i="81"/>
  <c r="M2167" i="81"/>
  <c r="H2167" i="81"/>
  <c r="I2167" i="81" s="1"/>
  <c r="N2166" i="81"/>
  <c r="M2166" i="81"/>
  <c r="H2166" i="81"/>
  <c r="K2166" i="81" s="1"/>
  <c r="N2165" i="81"/>
  <c r="M2165" i="81"/>
  <c r="H2165" i="81"/>
  <c r="J2165" i="81" s="1"/>
  <c r="N2164" i="81"/>
  <c r="M2164" i="81"/>
  <c r="H2164" i="81"/>
  <c r="I2164" i="81" s="1"/>
  <c r="N2163" i="81"/>
  <c r="M2163" i="81"/>
  <c r="H2163" i="81"/>
  <c r="K2163" i="81" s="1"/>
  <c r="N2162" i="81"/>
  <c r="M2162" i="81"/>
  <c r="H2162" i="81"/>
  <c r="L2162" i="81" s="1"/>
  <c r="N2161" i="81"/>
  <c r="M2161" i="81"/>
  <c r="H2161" i="81"/>
  <c r="L2161" i="81" s="1"/>
  <c r="M2160" i="81"/>
  <c r="N2160" i="81" s="1"/>
  <c r="H2160" i="81"/>
  <c r="J2160" i="81" s="1"/>
  <c r="N2155" i="81"/>
  <c r="M2155" i="81"/>
  <c r="H2155" i="81"/>
  <c r="K2155" i="81" s="1"/>
  <c r="N2154" i="81"/>
  <c r="M2154" i="81"/>
  <c r="H2154" i="81"/>
  <c r="J2154" i="81" s="1"/>
  <c r="N2153" i="81"/>
  <c r="M2153" i="81"/>
  <c r="H2153" i="81"/>
  <c r="I2153" i="81" s="1"/>
  <c r="N2152" i="81"/>
  <c r="M2152" i="81"/>
  <c r="H2152" i="81"/>
  <c r="K2152" i="81" s="1"/>
  <c r="N2151" i="81"/>
  <c r="M2151" i="81"/>
  <c r="H2151" i="81"/>
  <c r="L2151" i="81" s="1"/>
  <c r="N2150" i="81"/>
  <c r="M2150" i="81"/>
  <c r="H2150" i="81"/>
  <c r="L2150" i="81" s="1"/>
  <c r="N2149" i="81"/>
  <c r="M2149" i="81"/>
  <c r="H2149" i="81"/>
  <c r="J2149" i="81" s="1"/>
  <c r="N2148" i="81"/>
  <c r="M2148" i="81"/>
  <c r="H2148" i="81"/>
  <c r="L2148" i="81" s="1"/>
  <c r="M2147" i="81"/>
  <c r="N2147" i="81" s="1"/>
  <c r="M2146" i="81"/>
  <c r="N2146" i="81" s="1"/>
  <c r="N2140" i="81"/>
  <c r="M2140" i="81"/>
  <c r="H2140" i="81"/>
  <c r="L2140" i="81" s="1"/>
  <c r="F2140" i="81"/>
  <c r="E2140" i="81"/>
  <c r="D2140" i="81"/>
  <c r="B2140" i="81"/>
  <c r="N2139" i="81"/>
  <c r="M2139" i="81"/>
  <c r="H2139" i="81"/>
  <c r="K2139" i="81" s="1"/>
  <c r="F2139" i="81"/>
  <c r="E2139" i="81"/>
  <c r="D2139" i="81"/>
  <c r="B2139" i="81"/>
  <c r="N2138" i="81"/>
  <c r="M2138" i="81"/>
  <c r="H2138" i="81"/>
  <c r="J2138" i="81" s="1"/>
  <c r="F2138" i="81"/>
  <c r="E2138" i="81"/>
  <c r="D2138" i="81"/>
  <c r="B2138" i="81"/>
  <c r="N2137" i="81"/>
  <c r="M2137" i="81"/>
  <c r="H2137" i="81"/>
  <c r="I2137" i="81" s="1"/>
  <c r="F2137" i="81"/>
  <c r="E2137" i="81"/>
  <c r="D2137" i="81"/>
  <c r="B2137" i="81"/>
  <c r="N2136" i="81"/>
  <c r="M2136" i="81"/>
  <c r="H2136" i="81"/>
  <c r="K2136" i="81" s="1"/>
  <c r="F2136" i="81"/>
  <c r="E2136" i="81"/>
  <c r="D2136" i="81"/>
  <c r="B2136" i="81"/>
  <c r="N2135" i="81"/>
  <c r="M2135" i="81"/>
  <c r="H2135" i="81"/>
  <c r="L2135" i="81" s="1"/>
  <c r="F2135" i="81"/>
  <c r="E2135" i="81"/>
  <c r="D2135" i="81"/>
  <c r="B2135" i="81"/>
  <c r="N2134" i="81"/>
  <c r="M2134" i="81"/>
  <c r="H2134" i="81"/>
  <c r="L2134" i="81" s="1"/>
  <c r="F2134" i="81"/>
  <c r="E2134" i="81"/>
  <c r="D2134" i="81"/>
  <c r="B2134" i="81"/>
  <c r="N2133" i="81"/>
  <c r="M2133" i="81"/>
  <c r="H2133" i="81"/>
  <c r="J2133" i="81" s="1"/>
  <c r="F2133" i="81"/>
  <c r="E2133" i="81"/>
  <c r="D2133" i="81"/>
  <c r="B2133" i="81"/>
  <c r="N2132" i="81"/>
  <c r="M2132" i="81"/>
  <c r="H2132" i="81"/>
  <c r="L2132" i="81" s="1"/>
  <c r="F2132" i="81"/>
  <c r="E2132" i="81"/>
  <c r="D2132" i="81"/>
  <c r="B2132" i="81"/>
  <c r="N2131" i="81"/>
  <c r="M2131" i="81"/>
  <c r="H2131" i="81"/>
  <c r="K2131" i="81" s="1"/>
  <c r="F2131" i="81"/>
  <c r="E2131" i="81"/>
  <c r="D2131" i="81"/>
  <c r="B2131" i="81"/>
  <c r="N2130" i="81"/>
  <c r="M2130" i="81"/>
  <c r="H2130" i="81"/>
  <c r="L2130" i="81" s="1"/>
  <c r="F2130" i="81"/>
  <c r="E2130" i="81"/>
  <c r="D2130" i="81"/>
  <c r="B2130" i="81"/>
  <c r="N2129" i="81"/>
  <c r="M2129" i="81"/>
  <c r="H2129" i="81"/>
  <c r="I2129" i="81" s="1"/>
  <c r="F2129" i="81"/>
  <c r="E2129" i="81"/>
  <c r="D2129" i="81"/>
  <c r="B2129" i="81"/>
  <c r="N2128" i="81"/>
  <c r="M2128" i="81"/>
  <c r="H2128" i="81"/>
  <c r="L2128" i="81" s="1"/>
  <c r="F2128" i="81"/>
  <c r="E2128" i="81"/>
  <c r="D2128" i="81"/>
  <c r="B2128" i="81"/>
  <c r="N2127" i="81"/>
  <c r="M2127" i="81"/>
  <c r="H2127" i="81"/>
  <c r="K2127" i="81" s="1"/>
  <c r="F2127" i="81"/>
  <c r="E2127" i="81"/>
  <c r="D2127" i="81"/>
  <c r="B2127" i="81"/>
  <c r="N2126" i="81"/>
  <c r="M2126" i="81"/>
  <c r="H2126" i="81"/>
  <c r="J2126" i="81" s="1"/>
  <c r="F2126" i="81"/>
  <c r="E2126" i="81"/>
  <c r="D2126" i="81"/>
  <c r="B2126" i="81"/>
  <c r="N2125" i="81"/>
  <c r="M2125" i="81"/>
  <c r="H2125" i="81"/>
  <c r="I2125" i="81" s="1"/>
  <c r="F2125" i="81"/>
  <c r="E2125" i="81"/>
  <c r="D2125" i="81"/>
  <c r="B2125" i="81"/>
  <c r="N2124" i="81"/>
  <c r="M2124" i="81"/>
  <c r="H2124" i="81"/>
  <c r="K2124" i="81" s="1"/>
  <c r="F2124" i="81"/>
  <c r="E2124" i="81"/>
  <c r="D2124" i="81"/>
  <c r="B2124" i="81"/>
  <c r="N2123" i="81"/>
  <c r="M2123" i="81"/>
  <c r="H2123" i="81"/>
  <c r="L2123" i="81" s="1"/>
  <c r="F2123" i="81"/>
  <c r="E2123" i="81"/>
  <c r="D2123" i="81"/>
  <c r="B2123" i="81"/>
  <c r="N2122" i="81"/>
  <c r="M2122" i="81"/>
  <c r="H2122" i="81"/>
  <c r="L2122" i="81" s="1"/>
  <c r="F2122" i="81"/>
  <c r="E2122" i="81"/>
  <c r="D2122" i="81"/>
  <c r="B2122" i="81"/>
  <c r="N2117" i="81"/>
  <c r="M2117" i="81"/>
  <c r="H2117" i="81"/>
  <c r="K2117" i="81" s="1"/>
  <c r="F2117" i="81"/>
  <c r="E2117" i="81"/>
  <c r="D2117" i="81"/>
  <c r="B2117" i="81"/>
  <c r="N2116" i="81"/>
  <c r="M2116" i="81"/>
  <c r="H2116" i="81"/>
  <c r="L2116" i="81" s="1"/>
  <c r="F2116" i="81"/>
  <c r="E2116" i="81"/>
  <c r="D2116" i="81"/>
  <c r="B2116" i="81"/>
  <c r="N2115" i="81"/>
  <c r="M2115" i="81"/>
  <c r="H2115" i="81"/>
  <c r="L2115" i="81" s="1"/>
  <c r="F2115" i="81"/>
  <c r="E2115" i="81"/>
  <c r="D2115" i="81"/>
  <c r="B2115" i="81"/>
  <c r="N2114" i="81"/>
  <c r="M2114" i="81"/>
  <c r="H2114" i="81"/>
  <c r="J2114" i="81" s="1"/>
  <c r="F2114" i="81"/>
  <c r="E2114" i="81"/>
  <c r="D2114" i="81"/>
  <c r="B2114" i="81"/>
  <c r="N2113" i="81"/>
  <c r="M2113" i="81"/>
  <c r="H2113" i="81"/>
  <c r="L2113" i="81" s="1"/>
  <c r="F2113" i="81"/>
  <c r="E2113" i="81"/>
  <c r="D2113" i="81"/>
  <c r="B2113" i="81"/>
  <c r="N2112" i="81"/>
  <c r="M2112" i="81"/>
  <c r="H2112" i="81"/>
  <c r="K2112" i="81" s="1"/>
  <c r="F2112" i="81"/>
  <c r="E2112" i="81"/>
  <c r="D2112" i="81"/>
  <c r="B2112" i="81"/>
  <c r="N2111" i="81"/>
  <c r="M2111" i="81"/>
  <c r="H2111" i="81"/>
  <c r="L2111" i="81" s="1"/>
  <c r="F2111" i="81"/>
  <c r="E2111" i="81"/>
  <c r="D2111" i="81"/>
  <c r="B2111" i="81"/>
  <c r="N2110" i="81"/>
  <c r="M2110" i="81"/>
  <c r="H2110" i="81"/>
  <c r="I2110" i="81" s="1"/>
  <c r="F2110" i="81"/>
  <c r="E2110" i="81"/>
  <c r="D2110" i="81"/>
  <c r="B2110" i="81"/>
  <c r="N2109" i="81"/>
  <c r="M2109" i="81"/>
  <c r="H2109" i="81"/>
  <c r="K2109" i="81" s="1"/>
  <c r="F2109" i="81"/>
  <c r="E2109" i="81"/>
  <c r="D2109" i="81"/>
  <c r="B2109" i="81"/>
  <c r="N2103" i="81"/>
  <c r="M2103" i="81"/>
  <c r="H2103" i="81"/>
  <c r="L2103" i="81" s="1"/>
  <c r="F2103" i="81"/>
  <c r="E2103" i="81"/>
  <c r="D2103" i="81"/>
  <c r="B2103" i="81"/>
  <c r="N2102" i="81"/>
  <c r="M2102" i="81"/>
  <c r="H2102" i="81"/>
  <c r="L2102" i="81" s="1"/>
  <c r="F2102" i="81"/>
  <c r="E2102" i="81"/>
  <c r="D2102" i="81"/>
  <c r="B2102" i="81"/>
  <c r="N2101" i="81"/>
  <c r="M2101" i="81"/>
  <c r="H2101" i="81"/>
  <c r="K2101" i="81" s="1"/>
  <c r="F2101" i="81"/>
  <c r="E2101" i="81"/>
  <c r="D2101" i="81"/>
  <c r="B2101" i="81"/>
  <c r="N2100" i="81"/>
  <c r="M2100" i="81"/>
  <c r="H2100" i="81"/>
  <c r="L2100" i="81" s="1"/>
  <c r="F2100" i="81"/>
  <c r="E2100" i="81"/>
  <c r="D2100" i="81"/>
  <c r="B2100" i="81"/>
  <c r="N2099" i="81"/>
  <c r="M2099" i="81"/>
  <c r="H2099" i="81"/>
  <c r="I2099" i="81" s="1"/>
  <c r="F2099" i="81"/>
  <c r="E2099" i="81"/>
  <c r="D2099" i="81"/>
  <c r="B2099" i="81"/>
  <c r="N2098" i="81"/>
  <c r="M2098" i="81"/>
  <c r="H2098" i="81"/>
  <c r="L2098" i="81" s="1"/>
  <c r="F2098" i="81"/>
  <c r="E2098" i="81"/>
  <c r="D2098" i="81"/>
  <c r="B2098" i="81"/>
  <c r="N2097" i="81"/>
  <c r="M2097" i="81"/>
  <c r="H2097" i="81"/>
  <c r="K2097" i="81" s="1"/>
  <c r="F2097" i="81"/>
  <c r="E2097" i="81"/>
  <c r="D2097" i="81"/>
  <c r="B2097" i="81"/>
  <c r="N2096" i="81"/>
  <c r="M2096" i="81"/>
  <c r="H2096" i="81"/>
  <c r="J2096" i="81" s="1"/>
  <c r="F2096" i="81"/>
  <c r="E2096" i="81"/>
  <c r="D2096" i="81"/>
  <c r="B2096" i="81"/>
  <c r="M2095" i="81"/>
  <c r="D2095" i="81"/>
  <c r="B2095" i="81"/>
  <c r="M2094" i="81"/>
  <c r="D2094" i="81"/>
  <c r="B2094" i="81"/>
  <c r="N2348" i="81"/>
  <c r="M2348" i="81"/>
  <c r="H2348" i="81"/>
  <c r="L2348" i="81" s="1"/>
  <c r="F2348" i="81"/>
  <c r="E2348" i="81"/>
  <c r="D2348" i="81"/>
  <c r="B2348" i="81"/>
  <c r="N2347" i="81"/>
  <c r="M2347" i="81"/>
  <c r="H2347" i="81"/>
  <c r="L2347" i="81" s="1"/>
  <c r="F2347" i="81"/>
  <c r="E2347" i="81"/>
  <c r="D2347" i="81"/>
  <c r="B2347" i="81"/>
  <c r="N2346" i="81"/>
  <c r="M2346" i="81"/>
  <c r="H2346" i="81"/>
  <c r="L2346" i="81" s="1"/>
  <c r="F2346" i="81"/>
  <c r="E2346" i="81"/>
  <c r="D2346" i="81"/>
  <c r="B2346" i="81"/>
  <c r="N2345" i="81"/>
  <c r="M2345" i="81"/>
  <c r="H2345" i="81"/>
  <c r="L2345" i="81" s="1"/>
  <c r="F2345" i="81"/>
  <c r="E2345" i="81"/>
  <c r="D2345" i="81"/>
  <c r="B2345" i="81"/>
  <c r="N2344" i="81"/>
  <c r="M2344" i="81"/>
  <c r="H2344" i="81"/>
  <c r="L2344" i="81" s="1"/>
  <c r="F2344" i="81"/>
  <c r="E2344" i="81"/>
  <c r="D2344" i="81"/>
  <c r="B2344" i="81"/>
  <c r="N2343" i="81"/>
  <c r="M2343" i="81"/>
  <c r="H2343" i="81"/>
  <c r="L2343" i="81" s="1"/>
  <c r="F2343" i="81"/>
  <c r="E2343" i="81"/>
  <c r="D2343" i="81"/>
  <c r="B2343" i="81"/>
  <c r="N2342" i="81"/>
  <c r="M2342" i="81"/>
  <c r="H2342" i="81"/>
  <c r="L2342" i="81" s="1"/>
  <c r="F2342" i="81"/>
  <c r="E2342" i="81"/>
  <c r="D2342" i="81"/>
  <c r="B2342" i="81"/>
  <c r="N2341" i="81"/>
  <c r="M2341" i="81"/>
  <c r="H2341" i="81"/>
  <c r="K2341" i="81" s="1"/>
  <c r="F2341" i="81"/>
  <c r="E2341" i="81"/>
  <c r="D2341" i="81"/>
  <c r="B2341" i="81"/>
  <c r="N2340" i="81"/>
  <c r="M2340" i="81"/>
  <c r="H2340" i="81"/>
  <c r="J2340" i="81" s="1"/>
  <c r="F2340" i="81"/>
  <c r="E2340" i="81"/>
  <c r="D2340" i="81"/>
  <c r="B2340" i="81"/>
  <c r="N2339" i="81"/>
  <c r="M2339" i="81"/>
  <c r="H2339" i="81"/>
  <c r="I2339" i="81" s="1"/>
  <c r="F2339" i="81"/>
  <c r="E2339" i="81"/>
  <c r="D2339" i="81"/>
  <c r="B2339" i="81"/>
  <c r="N2338" i="81"/>
  <c r="M2338" i="81"/>
  <c r="H2338" i="81"/>
  <c r="L2338" i="81" s="1"/>
  <c r="N2337" i="81"/>
  <c r="M2337" i="81"/>
  <c r="H2337" i="81"/>
  <c r="I2337" i="81" s="1"/>
  <c r="N2336" i="81"/>
  <c r="M2336" i="81"/>
  <c r="H2336" i="81"/>
  <c r="L2336" i="81" s="1"/>
  <c r="N2335" i="81"/>
  <c r="M2335" i="81"/>
  <c r="H2335" i="81"/>
  <c r="L2335" i="81" s="1"/>
  <c r="N2334" i="81"/>
  <c r="M2334" i="81"/>
  <c r="H2334" i="81"/>
  <c r="L2334" i="81" s="1"/>
  <c r="N2333" i="81"/>
  <c r="M2333" i="81"/>
  <c r="H2333" i="81"/>
  <c r="L2333" i="81" s="1"/>
  <c r="N2332" i="81"/>
  <c r="M2332" i="81"/>
  <c r="H2332" i="81"/>
  <c r="L2332" i="81" s="1"/>
  <c r="N2325" i="81"/>
  <c r="M2325" i="81"/>
  <c r="H2325" i="81"/>
  <c r="L2325" i="81" s="1"/>
  <c r="N2324" i="81"/>
  <c r="M2324" i="81"/>
  <c r="H2324" i="81"/>
  <c r="L2324" i="81" s="1"/>
  <c r="N2323" i="81"/>
  <c r="M2323" i="81"/>
  <c r="H2323" i="81"/>
  <c r="L2323" i="81" s="1"/>
  <c r="N2322" i="81"/>
  <c r="M2322" i="81"/>
  <c r="H2322" i="81"/>
  <c r="K2322" i="81" s="1"/>
  <c r="N2321" i="81"/>
  <c r="M2321" i="81"/>
  <c r="H2321" i="81"/>
  <c r="J2321" i="81" s="1"/>
  <c r="N2320" i="81"/>
  <c r="M2320" i="81"/>
  <c r="H2320" i="81"/>
  <c r="I2320" i="81" s="1"/>
  <c r="N2319" i="81"/>
  <c r="M2319" i="81"/>
  <c r="H2319" i="81"/>
  <c r="I2319" i="81" s="1"/>
  <c r="N2318" i="81"/>
  <c r="M2318" i="81"/>
  <c r="H2318" i="81"/>
  <c r="L2318" i="81" s="1"/>
  <c r="N2317" i="81"/>
  <c r="M2317" i="81"/>
  <c r="H2317" i="81"/>
  <c r="L2317" i="81" s="1"/>
  <c r="M2316" i="81"/>
  <c r="N2316" i="81" s="1"/>
  <c r="H2316" i="81"/>
  <c r="N2311" i="81"/>
  <c r="M2311" i="81"/>
  <c r="H2311" i="81"/>
  <c r="K2311" i="81" s="1"/>
  <c r="N2310" i="81"/>
  <c r="M2310" i="81"/>
  <c r="H2310" i="81"/>
  <c r="I2310" i="81" s="1"/>
  <c r="N2309" i="81"/>
  <c r="M2309" i="81"/>
  <c r="H2309" i="81"/>
  <c r="L2309" i="81" s="1"/>
  <c r="N2308" i="81"/>
  <c r="M2308" i="81"/>
  <c r="H2308" i="81"/>
  <c r="L2308" i="81" s="1"/>
  <c r="N2307" i="81"/>
  <c r="M2307" i="81"/>
  <c r="H2307" i="81"/>
  <c r="L2307" i="81" s="1"/>
  <c r="N2306" i="81"/>
  <c r="M2306" i="81"/>
  <c r="H2306" i="81"/>
  <c r="L2306" i="81" s="1"/>
  <c r="N2305" i="81"/>
  <c r="M2305" i="81"/>
  <c r="H2305" i="81"/>
  <c r="L2305" i="81" s="1"/>
  <c r="N2304" i="81"/>
  <c r="M2304" i="81"/>
  <c r="H2304" i="81"/>
  <c r="L2304" i="81" s="1"/>
  <c r="M2303" i="81"/>
  <c r="N2303" i="81" s="1"/>
  <c r="M2302" i="81"/>
  <c r="N2302" i="81" s="1"/>
  <c r="N2400" i="81"/>
  <c r="M2400" i="81"/>
  <c r="H2400" i="81"/>
  <c r="L2400" i="81" s="1"/>
  <c r="F2400" i="81"/>
  <c r="E2400" i="81"/>
  <c r="D2400" i="81"/>
  <c r="B2400" i="81"/>
  <c r="N2399" i="81"/>
  <c r="M2399" i="81"/>
  <c r="H2399" i="81"/>
  <c r="L2399" i="81" s="1"/>
  <c r="F2399" i="81"/>
  <c r="E2399" i="81"/>
  <c r="D2399" i="81"/>
  <c r="B2399" i="81"/>
  <c r="N2398" i="81"/>
  <c r="M2398" i="81"/>
  <c r="H2398" i="81"/>
  <c r="L2398" i="81" s="1"/>
  <c r="F2398" i="81"/>
  <c r="E2398" i="81"/>
  <c r="D2398" i="81"/>
  <c r="B2398" i="81"/>
  <c r="N2397" i="81"/>
  <c r="M2397" i="81"/>
  <c r="H2397" i="81"/>
  <c r="K2397" i="81" s="1"/>
  <c r="F2397" i="81"/>
  <c r="E2397" i="81"/>
  <c r="D2397" i="81"/>
  <c r="B2397" i="81"/>
  <c r="N2396" i="81"/>
  <c r="M2396" i="81"/>
  <c r="H2396" i="81"/>
  <c r="L2396" i="81" s="1"/>
  <c r="F2396" i="81"/>
  <c r="E2396" i="81"/>
  <c r="D2396" i="81"/>
  <c r="B2396" i="81"/>
  <c r="N2395" i="81"/>
  <c r="M2395" i="81"/>
  <c r="H2395" i="81"/>
  <c r="L2395" i="81" s="1"/>
  <c r="F2395" i="81"/>
  <c r="E2395" i="81"/>
  <c r="D2395" i="81"/>
  <c r="B2395" i="81"/>
  <c r="N2394" i="81"/>
  <c r="M2394" i="81"/>
  <c r="H2394" i="81"/>
  <c r="L2394" i="81" s="1"/>
  <c r="F2394" i="81"/>
  <c r="E2394" i="81"/>
  <c r="D2394" i="81"/>
  <c r="B2394" i="81"/>
  <c r="N2393" i="81"/>
  <c r="M2393" i="81"/>
  <c r="H2393" i="81"/>
  <c r="K2393" i="81" s="1"/>
  <c r="F2393" i="81"/>
  <c r="E2393" i="81"/>
  <c r="D2393" i="81"/>
  <c r="B2393" i="81"/>
  <c r="N2392" i="81"/>
  <c r="M2392" i="81"/>
  <c r="H2392" i="81"/>
  <c r="J2392" i="81" s="1"/>
  <c r="F2392" i="81"/>
  <c r="E2392" i="81"/>
  <c r="D2392" i="81"/>
  <c r="B2392" i="81"/>
  <c r="N2391" i="81"/>
  <c r="M2391" i="81"/>
  <c r="H2391" i="81"/>
  <c r="I2391" i="81" s="1"/>
  <c r="F2391" i="81"/>
  <c r="E2391" i="81"/>
  <c r="D2391" i="81"/>
  <c r="B2391" i="81"/>
  <c r="N2390" i="81"/>
  <c r="M2390" i="81"/>
  <c r="H2390" i="81"/>
  <c r="I2390" i="81" s="1"/>
  <c r="F2390" i="81"/>
  <c r="E2390" i="81"/>
  <c r="D2390" i="81"/>
  <c r="B2390" i="81"/>
  <c r="N2389" i="81"/>
  <c r="M2389" i="81"/>
  <c r="H2389" i="81"/>
  <c r="L2389" i="81" s="1"/>
  <c r="F2389" i="81"/>
  <c r="E2389" i="81"/>
  <c r="D2389" i="81"/>
  <c r="B2389" i="81"/>
  <c r="N2388" i="81"/>
  <c r="M2388" i="81"/>
  <c r="H2388" i="81"/>
  <c r="K2388" i="81" s="1"/>
  <c r="F2388" i="81"/>
  <c r="E2388" i="81"/>
  <c r="D2388" i="81"/>
  <c r="B2388" i="81"/>
  <c r="N2387" i="81"/>
  <c r="M2387" i="81"/>
  <c r="H2387" i="81"/>
  <c r="L2387" i="81" s="1"/>
  <c r="F2387" i="81"/>
  <c r="E2387" i="81"/>
  <c r="D2387" i="81"/>
  <c r="B2387" i="81"/>
  <c r="N2386" i="81"/>
  <c r="M2386" i="81"/>
  <c r="H2386" i="81"/>
  <c r="L2386" i="81" s="1"/>
  <c r="F2386" i="81"/>
  <c r="E2386" i="81"/>
  <c r="D2386" i="81"/>
  <c r="B2386" i="81"/>
  <c r="N2385" i="81"/>
  <c r="M2385" i="81"/>
  <c r="H2385" i="81"/>
  <c r="K2385" i="81" s="1"/>
  <c r="F2385" i="81"/>
  <c r="E2385" i="81"/>
  <c r="D2385" i="81"/>
  <c r="B2385" i="81"/>
  <c r="N2384" i="81"/>
  <c r="M2384" i="81"/>
  <c r="H2384" i="81"/>
  <c r="L2384" i="81" s="1"/>
  <c r="F2384" i="81"/>
  <c r="E2384" i="81"/>
  <c r="D2384" i="81"/>
  <c r="B2384" i="81"/>
  <c r="N2383" i="81"/>
  <c r="M2383" i="81"/>
  <c r="H2383" i="81"/>
  <c r="I2383" i="81" s="1"/>
  <c r="F2383" i="81"/>
  <c r="E2383" i="81"/>
  <c r="D2383" i="81"/>
  <c r="B2383" i="81"/>
  <c r="N2382" i="81"/>
  <c r="M2382" i="81"/>
  <c r="H2382" i="81"/>
  <c r="L2382" i="81" s="1"/>
  <c r="F2382" i="81"/>
  <c r="E2382" i="81"/>
  <c r="D2382" i="81"/>
  <c r="B2382" i="81"/>
  <c r="N2377" i="81"/>
  <c r="M2377" i="81"/>
  <c r="H2377" i="81"/>
  <c r="L2377" i="81" s="1"/>
  <c r="F2377" i="81"/>
  <c r="E2377" i="81"/>
  <c r="D2377" i="81"/>
  <c r="B2377" i="81"/>
  <c r="N2376" i="81"/>
  <c r="M2376" i="81"/>
  <c r="H2376" i="81"/>
  <c r="I2376" i="81" s="1"/>
  <c r="F2376" i="81"/>
  <c r="E2376" i="81"/>
  <c r="D2376" i="81"/>
  <c r="B2376" i="81"/>
  <c r="N2375" i="81"/>
  <c r="M2375" i="81"/>
  <c r="H2375" i="81"/>
  <c r="L2375" i="81" s="1"/>
  <c r="F2375" i="81"/>
  <c r="E2375" i="81"/>
  <c r="D2375" i="81"/>
  <c r="B2375" i="81"/>
  <c r="N2374" i="81"/>
  <c r="M2374" i="81"/>
  <c r="H2374" i="81"/>
  <c r="K2374" i="81" s="1"/>
  <c r="F2374" i="81"/>
  <c r="E2374" i="81"/>
  <c r="D2374" i="81"/>
  <c r="B2374" i="81"/>
  <c r="N2373" i="81"/>
  <c r="M2373" i="81"/>
  <c r="H2373" i="81"/>
  <c r="J2373" i="81" s="1"/>
  <c r="F2373" i="81"/>
  <c r="E2373" i="81"/>
  <c r="D2373" i="81"/>
  <c r="B2373" i="81"/>
  <c r="N2372" i="81"/>
  <c r="M2372" i="81"/>
  <c r="H2372" i="81"/>
  <c r="I2372" i="81" s="1"/>
  <c r="F2372" i="81"/>
  <c r="E2372" i="81"/>
  <c r="D2372" i="81"/>
  <c r="B2372" i="81"/>
  <c r="N2371" i="81"/>
  <c r="M2371" i="81"/>
  <c r="H2371" i="81"/>
  <c r="L2371" i="81" s="1"/>
  <c r="F2371" i="81"/>
  <c r="E2371" i="81"/>
  <c r="D2371" i="81"/>
  <c r="B2371" i="81"/>
  <c r="N2370" i="81"/>
  <c r="M2370" i="81"/>
  <c r="H2370" i="81"/>
  <c r="L2370" i="81" s="1"/>
  <c r="F2370" i="81"/>
  <c r="E2370" i="81"/>
  <c r="D2370" i="81"/>
  <c r="B2370" i="81"/>
  <c r="N2369" i="81"/>
  <c r="M2369" i="81"/>
  <c r="H2369" i="81"/>
  <c r="K2369" i="81" s="1"/>
  <c r="F2369" i="81"/>
  <c r="E2369" i="81"/>
  <c r="D2369" i="81"/>
  <c r="B2369" i="81"/>
  <c r="N2363" i="81"/>
  <c r="M2363" i="81"/>
  <c r="H2363" i="81"/>
  <c r="K2363" i="81" s="1"/>
  <c r="F2363" i="81"/>
  <c r="E2363" i="81"/>
  <c r="D2363" i="81"/>
  <c r="B2363" i="81"/>
  <c r="N2362" i="81"/>
  <c r="M2362" i="81"/>
  <c r="H2362" i="81"/>
  <c r="J2362" i="81" s="1"/>
  <c r="F2362" i="81"/>
  <c r="E2362" i="81"/>
  <c r="D2362" i="81"/>
  <c r="B2362" i="81"/>
  <c r="N2361" i="81"/>
  <c r="M2361" i="81"/>
  <c r="H2361" i="81"/>
  <c r="I2361" i="81" s="1"/>
  <c r="F2361" i="81"/>
  <c r="E2361" i="81"/>
  <c r="D2361" i="81"/>
  <c r="B2361" i="81"/>
  <c r="N2360" i="81"/>
  <c r="M2360" i="81"/>
  <c r="H2360" i="81"/>
  <c r="L2360" i="81" s="1"/>
  <c r="F2360" i="81"/>
  <c r="E2360" i="81"/>
  <c r="D2360" i="81"/>
  <c r="B2360" i="81"/>
  <c r="N2359" i="81"/>
  <c r="M2359" i="81"/>
  <c r="H2359" i="81"/>
  <c r="L2359" i="81" s="1"/>
  <c r="F2359" i="81"/>
  <c r="E2359" i="81"/>
  <c r="D2359" i="81"/>
  <c r="B2359" i="81"/>
  <c r="N2358" i="81"/>
  <c r="M2358" i="81"/>
  <c r="H2358" i="81"/>
  <c r="K2358" i="81" s="1"/>
  <c r="F2358" i="81"/>
  <c r="E2358" i="81"/>
  <c r="D2358" i="81"/>
  <c r="B2358" i="81"/>
  <c r="N2357" i="81"/>
  <c r="M2357" i="81"/>
  <c r="H2357" i="81"/>
  <c r="L2357" i="81" s="1"/>
  <c r="F2357" i="81"/>
  <c r="E2357" i="81"/>
  <c r="D2357" i="81"/>
  <c r="B2357" i="81"/>
  <c r="N2356" i="81"/>
  <c r="M2356" i="81"/>
  <c r="H2356" i="81"/>
  <c r="L2356" i="81" s="1"/>
  <c r="F2356" i="81"/>
  <c r="E2356" i="81"/>
  <c r="D2356" i="81"/>
  <c r="B2356" i="81"/>
  <c r="N2355" i="81"/>
  <c r="M2355" i="81"/>
  <c r="H2355" i="81"/>
  <c r="K2355" i="81" s="1"/>
  <c r="F2355" i="81"/>
  <c r="E2355" i="81"/>
  <c r="D2355" i="81"/>
  <c r="B2355" i="81"/>
  <c r="N2354" i="81"/>
  <c r="M2354" i="81"/>
  <c r="H2354" i="81"/>
  <c r="K2354" i="81" s="1"/>
  <c r="F2354" i="81"/>
  <c r="E2354" i="81"/>
  <c r="D2354" i="81"/>
  <c r="B2354" i="81"/>
  <c r="N2452" i="81"/>
  <c r="M2452" i="81"/>
  <c r="H2452" i="81"/>
  <c r="L2452" i="81" s="1"/>
  <c r="F2452" i="81"/>
  <c r="E2452" i="81"/>
  <c r="D2452" i="81"/>
  <c r="B2452" i="81"/>
  <c r="N2451" i="81"/>
  <c r="M2451" i="81"/>
  <c r="H2451" i="81"/>
  <c r="L2451" i="81" s="1"/>
  <c r="F2451" i="81"/>
  <c r="E2451" i="81"/>
  <c r="D2451" i="81"/>
  <c r="B2451" i="81"/>
  <c r="N2450" i="81"/>
  <c r="M2450" i="81"/>
  <c r="H2450" i="81"/>
  <c r="L2450" i="81" s="1"/>
  <c r="F2450" i="81"/>
  <c r="E2450" i="81"/>
  <c r="D2450" i="81"/>
  <c r="B2450" i="81"/>
  <c r="N2449" i="81"/>
  <c r="M2449" i="81"/>
  <c r="H2449" i="81"/>
  <c r="L2449" i="81" s="1"/>
  <c r="F2449" i="81"/>
  <c r="E2449" i="81"/>
  <c r="D2449" i="81"/>
  <c r="B2449" i="81"/>
  <c r="N2448" i="81"/>
  <c r="M2448" i="81"/>
  <c r="H2448" i="81"/>
  <c r="K2448" i="81" s="1"/>
  <c r="F2448" i="81"/>
  <c r="E2448" i="81"/>
  <c r="D2448" i="81"/>
  <c r="B2448" i="81"/>
  <c r="N2447" i="81"/>
  <c r="M2447" i="81"/>
  <c r="H2447" i="81"/>
  <c r="J2447" i="81" s="1"/>
  <c r="F2447" i="81"/>
  <c r="E2447" i="81"/>
  <c r="D2447" i="81"/>
  <c r="B2447" i="81"/>
  <c r="N2446" i="81"/>
  <c r="M2446" i="81"/>
  <c r="H2446" i="81"/>
  <c r="L2446" i="81" s="1"/>
  <c r="F2446" i="81"/>
  <c r="E2446" i="81"/>
  <c r="D2446" i="81"/>
  <c r="B2446" i="81"/>
  <c r="N2445" i="81"/>
  <c r="M2445" i="81"/>
  <c r="H2445" i="81"/>
  <c r="L2445" i="81" s="1"/>
  <c r="F2445" i="81"/>
  <c r="E2445" i="81"/>
  <c r="D2445" i="81"/>
  <c r="B2445" i="81"/>
  <c r="N2444" i="81"/>
  <c r="M2444" i="81"/>
  <c r="H2444" i="81"/>
  <c r="J2444" i="81" s="1"/>
  <c r="F2444" i="81"/>
  <c r="E2444" i="81"/>
  <c r="D2444" i="81"/>
  <c r="B2444" i="81"/>
  <c r="N2443" i="81"/>
  <c r="M2443" i="81"/>
  <c r="H2443" i="81"/>
  <c r="I2443" i="81" s="1"/>
  <c r="F2443" i="81"/>
  <c r="E2443" i="81"/>
  <c r="D2443" i="81"/>
  <c r="B2443" i="81"/>
  <c r="N2442" i="81"/>
  <c r="M2442" i="81"/>
  <c r="H2442" i="81"/>
  <c r="L2442" i="81" s="1"/>
  <c r="F2442" i="81"/>
  <c r="E2442" i="81"/>
  <c r="D2442" i="81"/>
  <c r="B2442" i="81"/>
  <c r="N2441" i="81"/>
  <c r="M2441" i="81"/>
  <c r="H2441" i="81"/>
  <c r="L2441" i="81" s="1"/>
  <c r="F2441" i="81"/>
  <c r="E2441" i="81"/>
  <c r="D2441" i="81"/>
  <c r="B2441" i="81"/>
  <c r="N2440" i="81"/>
  <c r="M2440" i="81"/>
  <c r="H2440" i="81"/>
  <c r="L2440" i="81" s="1"/>
  <c r="F2440" i="81"/>
  <c r="E2440" i="81"/>
  <c r="D2440" i="81"/>
  <c r="B2440" i="81"/>
  <c r="N2439" i="81"/>
  <c r="M2439" i="81"/>
  <c r="H2439" i="81"/>
  <c r="L2439" i="81" s="1"/>
  <c r="F2439" i="81"/>
  <c r="E2439" i="81"/>
  <c r="D2439" i="81"/>
  <c r="B2439" i="81"/>
  <c r="N2438" i="81"/>
  <c r="M2438" i="81"/>
  <c r="H2438" i="81"/>
  <c r="L2438" i="81" s="1"/>
  <c r="F2438" i="81"/>
  <c r="E2438" i="81"/>
  <c r="D2438" i="81"/>
  <c r="B2438" i="81"/>
  <c r="N2437" i="81"/>
  <c r="M2437" i="81"/>
  <c r="H2437" i="81"/>
  <c r="L2437" i="81" s="1"/>
  <c r="F2437" i="81"/>
  <c r="E2437" i="81"/>
  <c r="D2437" i="81"/>
  <c r="B2437" i="81"/>
  <c r="N2436" i="81"/>
  <c r="M2436" i="81"/>
  <c r="H2436" i="81"/>
  <c r="K2436" i="81" s="1"/>
  <c r="F2436" i="81"/>
  <c r="E2436" i="81"/>
  <c r="D2436" i="81"/>
  <c r="B2436" i="81"/>
  <c r="N2435" i="81"/>
  <c r="M2435" i="81"/>
  <c r="H2435" i="81"/>
  <c r="J2435" i="81" s="1"/>
  <c r="F2435" i="81"/>
  <c r="E2435" i="81"/>
  <c r="D2435" i="81"/>
  <c r="B2435" i="81"/>
  <c r="N2434" i="81"/>
  <c r="M2434" i="81"/>
  <c r="H2434" i="81"/>
  <c r="L2434" i="81" s="1"/>
  <c r="F2434" i="81"/>
  <c r="E2434" i="81"/>
  <c r="D2434" i="81"/>
  <c r="B2434" i="81"/>
  <c r="N2429" i="81"/>
  <c r="M2429" i="81"/>
  <c r="H2429" i="81"/>
  <c r="K2429" i="81" s="1"/>
  <c r="F2429" i="81"/>
  <c r="E2429" i="81"/>
  <c r="D2429" i="81"/>
  <c r="B2429" i="81"/>
  <c r="N2428" i="81"/>
  <c r="M2428" i="81"/>
  <c r="H2428" i="81"/>
  <c r="J2428" i="81" s="1"/>
  <c r="F2428" i="81"/>
  <c r="E2428" i="81"/>
  <c r="D2428" i="81"/>
  <c r="B2428" i="81"/>
  <c r="N2427" i="81"/>
  <c r="M2427" i="81"/>
  <c r="H2427" i="81"/>
  <c r="L2427" i="81" s="1"/>
  <c r="F2427" i="81"/>
  <c r="E2427" i="81"/>
  <c r="D2427" i="81"/>
  <c r="B2427" i="81"/>
  <c r="N2426" i="81"/>
  <c r="M2426" i="81"/>
  <c r="H2426" i="81"/>
  <c r="L2426" i="81" s="1"/>
  <c r="F2426" i="81"/>
  <c r="E2426" i="81"/>
  <c r="D2426" i="81"/>
  <c r="B2426" i="81"/>
  <c r="N2425" i="81"/>
  <c r="M2425" i="81"/>
  <c r="H2425" i="81"/>
  <c r="J2425" i="81" s="1"/>
  <c r="F2425" i="81"/>
  <c r="E2425" i="81"/>
  <c r="D2425" i="81"/>
  <c r="B2425" i="81"/>
  <c r="N2424" i="81"/>
  <c r="M2424" i="81"/>
  <c r="H2424" i="81"/>
  <c r="I2424" i="81" s="1"/>
  <c r="F2424" i="81"/>
  <c r="E2424" i="81"/>
  <c r="D2424" i="81"/>
  <c r="B2424" i="81"/>
  <c r="N2423" i="81"/>
  <c r="M2423" i="81"/>
  <c r="H2423" i="81"/>
  <c r="J2423" i="81" s="1"/>
  <c r="F2423" i="81"/>
  <c r="E2423" i="81"/>
  <c r="D2423" i="81"/>
  <c r="B2423" i="81"/>
  <c r="N2422" i="81"/>
  <c r="M2422" i="81"/>
  <c r="H2422" i="81"/>
  <c r="L2422" i="81" s="1"/>
  <c r="F2422" i="81"/>
  <c r="E2422" i="81"/>
  <c r="D2422" i="81"/>
  <c r="B2422" i="81"/>
  <c r="N2421" i="81"/>
  <c r="M2421" i="81"/>
  <c r="H2421" i="81"/>
  <c r="L2421" i="81" s="1"/>
  <c r="F2421" i="81"/>
  <c r="E2421" i="81"/>
  <c r="D2421" i="81"/>
  <c r="B2421" i="81"/>
  <c r="N2415" i="81"/>
  <c r="M2415" i="81"/>
  <c r="H2415" i="81"/>
  <c r="L2415" i="81" s="1"/>
  <c r="F2415" i="81"/>
  <c r="E2415" i="81"/>
  <c r="D2415" i="81"/>
  <c r="B2415" i="81"/>
  <c r="N2414" i="81"/>
  <c r="M2414" i="81"/>
  <c r="H2414" i="81"/>
  <c r="J2414" i="81" s="1"/>
  <c r="F2414" i="81"/>
  <c r="E2414" i="81"/>
  <c r="D2414" i="81"/>
  <c r="B2414" i="81"/>
  <c r="N2413" i="81"/>
  <c r="M2413" i="81"/>
  <c r="H2413" i="81"/>
  <c r="I2413" i="81" s="1"/>
  <c r="F2413" i="81"/>
  <c r="E2413" i="81"/>
  <c r="D2413" i="81"/>
  <c r="B2413" i="81"/>
  <c r="N2412" i="81"/>
  <c r="M2412" i="81"/>
  <c r="H2412" i="81"/>
  <c r="I2412" i="81" s="1"/>
  <c r="F2412" i="81"/>
  <c r="E2412" i="81"/>
  <c r="D2412" i="81"/>
  <c r="B2412" i="81"/>
  <c r="N2411" i="81"/>
  <c r="M2411" i="81"/>
  <c r="H2411" i="81"/>
  <c r="L2411" i="81" s="1"/>
  <c r="F2411" i="81"/>
  <c r="E2411" i="81"/>
  <c r="D2411" i="81"/>
  <c r="B2411" i="81"/>
  <c r="N2410" i="81"/>
  <c r="M2410" i="81"/>
  <c r="H2410" i="81"/>
  <c r="L2410" i="81" s="1"/>
  <c r="F2410" i="81"/>
  <c r="E2410" i="81"/>
  <c r="D2410" i="81"/>
  <c r="B2410" i="81"/>
  <c r="N2409" i="81"/>
  <c r="M2409" i="81"/>
  <c r="H2409" i="81"/>
  <c r="L2409" i="81" s="1"/>
  <c r="F2409" i="81"/>
  <c r="E2409" i="81"/>
  <c r="D2409" i="81"/>
  <c r="B2409" i="81"/>
  <c r="N2408" i="81"/>
  <c r="M2408" i="81"/>
  <c r="H2408" i="81"/>
  <c r="L2408" i="81" s="1"/>
  <c r="F2408" i="81"/>
  <c r="E2408" i="81"/>
  <c r="D2408" i="81"/>
  <c r="B2408" i="81"/>
  <c r="N2407" i="81"/>
  <c r="M2407" i="81"/>
  <c r="H2407" i="81"/>
  <c r="L2407" i="81" s="1"/>
  <c r="F2407" i="81"/>
  <c r="E2407" i="81"/>
  <c r="D2407" i="81"/>
  <c r="B2407" i="81"/>
  <c r="N2406" i="81"/>
  <c r="M2406" i="81"/>
  <c r="H2406" i="81"/>
  <c r="K2406" i="81" s="1"/>
  <c r="F2406" i="81"/>
  <c r="E2406" i="81"/>
  <c r="D2406" i="81"/>
  <c r="B2406" i="81"/>
  <c r="N2504" i="81"/>
  <c r="M2504" i="81"/>
  <c r="H2504" i="81"/>
  <c r="L2504" i="81" s="1"/>
  <c r="F2504" i="81"/>
  <c r="E2504" i="81"/>
  <c r="D2504" i="81"/>
  <c r="B2504" i="81"/>
  <c r="N2503" i="81"/>
  <c r="M2503" i="81"/>
  <c r="H2503" i="81"/>
  <c r="L2503" i="81" s="1"/>
  <c r="F2503" i="81"/>
  <c r="E2503" i="81"/>
  <c r="D2503" i="81"/>
  <c r="B2503" i="81"/>
  <c r="N2502" i="81"/>
  <c r="M2502" i="81"/>
  <c r="H2502" i="81"/>
  <c r="L2502" i="81" s="1"/>
  <c r="F2502" i="81"/>
  <c r="E2502" i="81"/>
  <c r="D2502" i="81"/>
  <c r="B2502" i="81"/>
  <c r="N2501" i="81"/>
  <c r="M2501" i="81"/>
  <c r="H2501" i="81"/>
  <c r="L2501" i="81" s="1"/>
  <c r="F2501" i="81"/>
  <c r="E2501" i="81"/>
  <c r="D2501" i="81"/>
  <c r="B2501" i="81"/>
  <c r="N2500" i="81"/>
  <c r="M2500" i="81"/>
  <c r="H2500" i="81"/>
  <c r="L2500" i="81" s="1"/>
  <c r="F2500" i="81"/>
  <c r="E2500" i="81"/>
  <c r="D2500" i="81"/>
  <c r="B2500" i="81"/>
  <c r="N2499" i="81"/>
  <c r="M2499" i="81"/>
  <c r="H2499" i="81"/>
  <c r="I2499" i="81" s="1"/>
  <c r="F2499" i="81"/>
  <c r="E2499" i="81"/>
  <c r="D2499" i="81"/>
  <c r="B2499" i="81"/>
  <c r="N2498" i="81"/>
  <c r="M2498" i="81"/>
  <c r="H2498" i="81"/>
  <c r="L2498" i="81" s="1"/>
  <c r="F2498" i="81"/>
  <c r="E2498" i="81"/>
  <c r="D2498" i="81"/>
  <c r="B2498" i="81"/>
  <c r="N2497" i="81"/>
  <c r="M2497" i="81"/>
  <c r="H2497" i="81"/>
  <c r="K2497" i="81" s="1"/>
  <c r="F2497" i="81"/>
  <c r="E2497" i="81"/>
  <c r="D2497" i="81"/>
  <c r="B2497" i="81"/>
  <c r="N2496" i="81"/>
  <c r="M2496" i="81"/>
  <c r="H2496" i="81"/>
  <c r="J2496" i="81" s="1"/>
  <c r="F2496" i="81"/>
  <c r="E2496" i="81"/>
  <c r="D2496" i="81"/>
  <c r="B2496" i="81"/>
  <c r="N2495" i="81"/>
  <c r="M2495" i="81"/>
  <c r="H2495" i="81"/>
  <c r="I2495" i="81" s="1"/>
  <c r="N2494" i="81"/>
  <c r="M2494" i="81"/>
  <c r="H2494" i="81"/>
  <c r="L2494" i="81" s="1"/>
  <c r="N2493" i="81"/>
  <c r="M2493" i="81"/>
  <c r="H2493" i="81"/>
  <c r="L2493" i="81" s="1"/>
  <c r="N2492" i="81"/>
  <c r="M2492" i="81"/>
  <c r="H2492" i="81"/>
  <c r="L2492" i="81" s="1"/>
  <c r="N2491" i="81"/>
  <c r="M2491" i="81"/>
  <c r="H2491" i="81"/>
  <c r="L2491" i="81" s="1"/>
  <c r="N2490" i="81"/>
  <c r="M2490" i="81"/>
  <c r="H2490" i="81"/>
  <c r="L2490" i="81" s="1"/>
  <c r="N2489" i="81"/>
  <c r="M2489" i="81"/>
  <c r="H2489" i="81"/>
  <c r="L2489" i="81" s="1"/>
  <c r="N2488" i="81"/>
  <c r="M2488" i="81"/>
  <c r="H2488" i="81"/>
  <c r="J2488" i="81" s="1"/>
  <c r="N2481" i="81"/>
  <c r="M2481" i="81"/>
  <c r="H2481" i="81"/>
  <c r="J2481" i="81" s="1"/>
  <c r="N2480" i="81"/>
  <c r="M2480" i="81"/>
  <c r="H2480" i="81"/>
  <c r="I2480" i="81" s="1"/>
  <c r="N2479" i="81"/>
  <c r="M2479" i="81"/>
  <c r="H2479" i="81"/>
  <c r="L2479" i="81" s="1"/>
  <c r="N2478" i="81"/>
  <c r="M2478" i="81"/>
  <c r="H2478" i="81"/>
  <c r="K2478" i="81" s="1"/>
  <c r="N2477" i="81"/>
  <c r="M2477" i="81"/>
  <c r="H2477" i="81"/>
  <c r="J2477" i="81" s="1"/>
  <c r="N2476" i="81"/>
  <c r="M2476" i="81"/>
  <c r="H2476" i="81"/>
  <c r="I2476" i="81" s="1"/>
  <c r="N2475" i="81"/>
  <c r="M2475" i="81"/>
  <c r="H2475" i="81"/>
  <c r="L2475" i="81" s="1"/>
  <c r="N2474" i="81"/>
  <c r="M2474" i="81"/>
  <c r="H2474" i="81"/>
  <c r="L2474" i="81" s="1"/>
  <c r="N2473" i="81"/>
  <c r="M2473" i="81"/>
  <c r="H2473" i="81"/>
  <c r="L2473" i="81" s="1"/>
  <c r="N2467" i="81"/>
  <c r="M2467" i="81"/>
  <c r="H2467" i="81"/>
  <c r="K2467" i="81" s="1"/>
  <c r="N2466" i="81"/>
  <c r="M2466" i="81"/>
  <c r="H2466" i="81"/>
  <c r="J2466" i="81" s="1"/>
  <c r="N2465" i="81"/>
  <c r="M2465" i="81"/>
  <c r="H2465" i="81"/>
  <c r="I2465" i="81" s="1"/>
  <c r="N2464" i="81"/>
  <c r="M2464" i="81"/>
  <c r="H2464" i="81"/>
  <c r="J2464" i="81" s="1"/>
  <c r="N2463" i="81"/>
  <c r="M2463" i="81"/>
  <c r="H2463" i="81"/>
  <c r="L2463" i="81" s="1"/>
  <c r="N2462" i="81"/>
  <c r="M2462" i="81"/>
  <c r="H2462" i="81"/>
  <c r="L2462" i="81" s="1"/>
  <c r="M2461" i="81"/>
  <c r="N2461" i="81" s="1"/>
  <c r="M2460" i="81"/>
  <c r="N2460" i="81" s="1"/>
  <c r="M2459" i="81"/>
  <c r="N2459" i="81" s="1"/>
  <c r="M2458" i="81"/>
  <c r="N2458" i="81" s="1"/>
  <c r="A3421" i="81"/>
  <c r="B3473" i="81" l="1"/>
  <c r="M3473" i="81"/>
  <c r="D3473" i="81"/>
  <c r="D3460" i="81"/>
  <c r="B3460" i="81"/>
  <c r="M3460" i="81"/>
  <c r="N3460" i="81" s="1"/>
  <c r="B1653" i="81"/>
  <c r="B1654" i="81"/>
  <c r="B1655" i="81"/>
  <c r="B2485" i="81"/>
  <c r="B3266" i="81"/>
  <c r="B2486" i="81"/>
  <c r="B2487" i="81"/>
  <c r="B3265" i="81"/>
  <c r="B3267" i="81"/>
  <c r="E2487" i="81"/>
  <c r="F2487" i="81" s="1"/>
  <c r="E3266" i="81"/>
  <c r="F3266" i="81" s="1"/>
  <c r="D2487" i="81"/>
  <c r="D1654" i="81"/>
  <c r="E2486" i="81"/>
  <c r="F2486" i="81" s="1"/>
  <c r="D2486" i="81"/>
  <c r="E1655" i="81"/>
  <c r="F1655" i="81" s="1"/>
  <c r="E3267" i="81"/>
  <c r="F3267" i="81" s="1"/>
  <c r="D3267" i="81"/>
  <c r="D3266" i="81"/>
  <c r="D1655" i="81"/>
  <c r="E1654" i="81"/>
  <c r="F1654" i="81" s="1"/>
  <c r="M3267" i="81"/>
  <c r="H3267" i="81"/>
  <c r="M3266" i="81"/>
  <c r="H3266" i="81"/>
  <c r="M2486" i="81"/>
  <c r="H2486" i="81"/>
  <c r="H2487" i="81"/>
  <c r="J2487" i="81" s="1"/>
  <c r="M2487" i="81"/>
  <c r="H1654" i="81"/>
  <c r="J1654" i="81" s="1"/>
  <c r="M1654" i="81"/>
  <c r="H1655" i="81"/>
  <c r="M1655" i="81"/>
  <c r="E3265" i="81"/>
  <c r="F3265" i="81" s="1"/>
  <c r="D3265" i="81"/>
  <c r="E2485" i="81"/>
  <c r="F2485" i="81" s="1"/>
  <c r="D2485" i="81"/>
  <c r="E1653" i="81"/>
  <c r="F1653" i="81" s="1"/>
  <c r="D1653" i="81"/>
  <c r="M3265" i="81"/>
  <c r="H3265" i="81"/>
  <c r="B1276" i="81"/>
  <c r="B1277" i="81"/>
  <c r="B496" i="81"/>
  <c r="B497" i="81"/>
  <c r="E1277" i="81"/>
  <c r="F1277" i="81" s="1"/>
  <c r="D1277" i="81"/>
  <c r="E1276" i="81"/>
  <c r="F1276" i="81" s="1"/>
  <c r="D1276" i="81"/>
  <c r="H1277" i="81"/>
  <c r="J1277" i="81" s="1"/>
  <c r="M1277" i="81"/>
  <c r="D1174" i="81"/>
  <c r="M2747" i="81"/>
  <c r="E2747" i="81"/>
  <c r="F2747" i="81" s="1"/>
  <c r="M2746" i="81"/>
  <c r="H2746" i="81"/>
  <c r="D2746" i="81"/>
  <c r="B2746" i="81"/>
  <c r="B2747" i="81"/>
  <c r="E2746" i="81"/>
  <c r="F2746" i="81" s="1"/>
  <c r="D2747" i="81"/>
  <c r="B2745" i="81"/>
  <c r="E2745" i="81"/>
  <c r="H2747" i="81"/>
  <c r="H2745" i="81"/>
  <c r="M2745" i="81"/>
  <c r="D2745" i="81"/>
  <c r="H1174" i="81"/>
  <c r="J1174" i="81" s="1"/>
  <c r="E2642" i="81"/>
  <c r="F2642" i="81" s="1"/>
  <c r="M2540" i="81"/>
  <c r="E2538" i="81"/>
  <c r="F2538" i="81" s="1"/>
  <c r="H2540" i="81"/>
  <c r="D2642" i="81"/>
  <c r="D2538" i="81"/>
  <c r="M2641" i="81"/>
  <c r="M2542" i="81"/>
  <c r="E2540" i="81"/>
  <c r="F2540" i="81" s="1"/>
  <c r="H2641" i="81"/>
  <c r="H2542" i="81"/>
  <c r="D2540" i="81"/>
  <c r="E2641" i="81"/>
  <c r="F2641" i="81" s="1"/>
  <c r="M2589" i="81"/>
  <c r="M2576" i="81"/>
  <c r="M2539" i="81"/>
  <c r="D2641" i="81"/>
  <c r="H2589" i="81"/>
  <c r="H2576" i="81"/>
  <c r="E2542" i="81"/>
  <c r="F2542" i="81" s="1"/>
  <c r="H2539" i="81"/>
  <c r="D2541" i="81"/>
  <c r="E2589" i="81"/>
  <c r="F2589" i="81" s="1"/>
  <c r="D2542" i="81"/>
  <c r="E2539" i="81"/>
  <c r="F2539" i="81" s="1"/>
  <c r="D2589" i="81"/>
  <c r="D2539" i="81"/>
  <c r="H2642" i="81"/>
  <c r="M2538" i="81"/>
  <c r="M2642" i="81"/>
  <c r="H2538" i="81"/>
  <c r="M2541" i="81"/>
  <c r="E2541" i="81"/>
  <c r="F2541" i="81" s="1"/>
  <c r="H2537" i="81"/>
  <c r="E2537" i="81"/>
  <c r="F2537" i="81" s="1"/>
  <c r="E2576" i="81"/>
  <c r="F2576" i="81" s="1"/>
  <c r="B2542" i="81"/>
  <c r="M2537" i="81"/>
  <c r="D2537" i="81"/>
  <c r="H2541" i="81"/>
  <c r="B2589" i="81"/>
  <c r="B2538" i="81"/>
  <c r="B2641" i="81"/>
  <c r="D2576" i="81"/>
  <c r="B2539" i="81"/>
  <c r="B2541" i="81"/>
  <c r="B2642" i="81"/>
  <c r="B2576" i="81"/>
  <c r="B2537" i="81"/>
  <c r="B2540" i="81"/>
  <c r="E1174" i="81"/>
  <c r="F1174" i="81" s="1"/>
  <c r="B2890" i="81"/>
  <c r="B2888" i="81"/>
  <c r="B2889" i="81"/>
  <c r="B2891" i="81"/>
  <c r="B1172" i="81"/>
  <c r="B1173" i="81"/>
  <c r="B1174" i="81"/>
  <c r="B1175" i="81"/>
  <c r="B394" i="81"/>
  <c r="B395" i="81"/>
  <c r="E2891" i="81"/>
  <c r="F2891" i="81" s="1"/>
  <c r="D2891" i="81"/>
  <c r="E2890" i="81"/>
  <c r="F2890" i="81" s="1"/>
  <c r="D2890" i="81"/>
  <c r="M1174" i="81"/>
  <c r="D1175" i="81"/>
  <c r="E1175" i="81"/>
  <c r="F1175" i="81" s="1"/>
  <c r="H1175" i="81"/>
  <c r="J1175" i="81" s="1"/>
  <c r="M1175" i="81"/>
  <c r="N2043" i="81"/>
  <c r="N1782" i="81"/>
  <c r="N1938" i="81"/>
  <c r="E2108" i="81"/>
  <c r="F2108" i="81" s="1"/>
  <c r="N1991" i="81"/>
  <c r="H1848" i="81"/>
  <c r="J1848" i="81" s="1"/>
  <c r="H2070" i="81"/>
  <c r="J2070" i="81" s="1"/>
  <c r="B2073" i="81"/>
  <c r="E1744" i="81"/>
  <c r="F1744" i="81" s="1"/>
  <c r="D1952" i="81"/>
  <c r="B2368" i="81"/>
  <c r="H2420" i="81"/>
  <c r="J2420" i="81" s="1"/>
  <c r="M1848" i="81"/>
  <c r="M2070" i="81"/>
  <c r="D2073" i="81"/>
  <c r="E1952" i="81"/>
  <c r="F1952" i="81" s="1"/>
  <c r="D2368" i="81"/>
  <c r="M2420" i="81"/>
  <c r="B1849" i="81"/>
  <c r="H1900" i="81"/>
  <c r="N1990" i="81"/>
  <c r="N2042" i="81"/>
  <c r="B2071" i="81"/>
  <c r="E2073" i="81"/>
  <c r="F2073" i="81" s="1"/>
  <c r="B1796" i="81"/>
  <c r="B2004" i="81"/>
  <c r="E2368" i="81"/>
  <c r="F2368" i="81" s="1"/>
  <c r="D1849" i="81"/>
  <c r="M1900" i="81"/>
  <c r="D2071" i="81"/>
  <c r="H2073" i="81"/>
  <c r="J2073" i="81" s="1"/>
  <c r="D1796" i="81"/>
  <c r="D2004" i="81"/>
  <c r="B2420" i="81"/>
  <c r="E1849" i="81"/>
  <c r="F1849" i="81" s="1"/>
  <c r="H1952" i="81"/>
  <c r="H2004" i="81"/>
  <c r="J2004" i="81" s="1"/>
  <c r="E2071" i="81"/>
  <c r="F2071" i="81" s="1"/>
  <c r="M2073" i="81"/>
  <c r="E1796" i="81"/>
  <c r="F1796" i="81" s="1"/>
  <c r="E2004" i="81"/>
  <c r="F2004" i="81" s="1"/>
  <c r="D2420" i="81"/>
  <c r="H2368" i="81"/>
  <c r="J2368" i="81" s="1"/>
  <c r="H1849" i="81"/>
  <c r="J1849" i="81" s="1"/>
  <c r="M1952" i="81"/>
  <c r="M2004" i="81"/>
  <c r="H2071" i="81"/>
  <c r="J2071" i="81" s="1"/>
  <c r="B2074" i="81"/>
  <c r="B1848" i="81"/>
  <c r="E2420" i="81"/>
  <c r="F2420" i="81" s="1"/>
  <c r="M2368" i="81"/>
  <c r="M1849" i="81"/>
  <c r="M2071" i="81"/>
  <c r="D2074" i="81"/>
  <c r="D1848" i="81"/>
  <c r="H2108" i="81"/>
  <c r="J2108" i="81" s="1"/>
  <c r="B2072" i="81"/>
  <c r="E2074" i="81"/>
  <c r="F2074" i="81" s="1"/>
  <c r="E1848" i="81"/>
  <c r="F1848" i="81" s="1"/>
  <c r="M2108" i="81"/>
  <c r="H1744" i="81"/>
  <c r="J1744" i="81" s="1"/>
  <c r="D2072" i="81"/>
  <c r="H2074" i="81"/>
  <c r="J2074" i="81" s="1"/>
  <c r="B1900" i="81"/>
  <c r="M1744" i="81"/>
  <c r="B2070" i="81"/>
  <c r="E2072" i="81"/>
  <c r="F2072" i="81" s="1"/>
  <c r="M2074" i="81"/>
  <c r="D1900" i="81"/>
  <c r="B2108" i="81"/>
  <c r="H1796" i="81"/>
  <c r="D2070" i="81"/>
  <c r="H2072" i="81"/>
  <c r="J2072" i="81" s="1"/>
  <c r="B1744" i="81"/>
  <c r="E1900" i="81"/>
  <c r="F1900" i="81" s="1"/>
  <c r="D2108" i="81"/>
  <c r="M1796" i="81"/>
  <c r="E2070" i="81"/>
  <c r="F2070" i="81" s="1"/>
  <c r="M2072" i="81"/>
  <c r="D1744" i="81"/>
  <c r="B1952" i="81"/>
  <c r="N1730" i="81"/>
  <c r="N2094" i="81"/>
  <c r="N2095" i="81"/>
  <c r="N1834" i="81"/>
  <c r="D2849" i="81"/>
  <c r="D2850" i="81"/>
  <c r="E2850" i="81"/>
  <c r="F2850" i="81" s="1"/>
  <c r="B2850" i="81"/>
  <c r="B2331" i="81"/>
  <c r="E2330" i="81"/>
  <c r="F2330" i="81" s="1"/>
  <c r="B2849" i="81"/>
  <c r="D2331" i="81"/>
  <c r="B2329" i="81"/>
  <c r="D2851" i="81"/>
  <c r="E2331" i="81"/>
  <c r="F2331" i="81" s="1"/>
  <c r="D2329" i="81"/>
  <c r="B2851" i="81"/>
  <c r="E2329" i="81"/>
  <c r="F2329" i="81" s="1"/>
  <c r="B2330" i="81"/>
  <c r="E2849" i="81"/>
  <c r="F2849" i="81" s="1"/>
  <c r="E2851" i="81"/>
  <c r="F2851" i="81" s="1"/>
  <c r="D2330" i="81"/>
  <c r="H2849" i="81"/>
  <c r="M2850" i="81"/>
  <c r="M2851" i="81"/>
  <c r="H2851" i="81"/>
  <c r="M2849" i="81"/>
  <c r="H2850" i="81"/>
  <c r="H2330" i="81"/>
  <c r="L2330" i="81" s="1"/>
  <c r="M2330" i="81"/>
  <c r="H2331" i="81"/>
  <c r="L2331" i="81" s="1"/>
  <c r="M2331" i="81"/>
  <c r="B3370" i="81"/>
  <c r="E3372" i="81"/>
  <c r="F3372" i="81" s="1"/>
  <c r="B3371" i="81"/>
  <c r="D3252" i="81"/>
  <c r="D3371" i="81"/>
  <c r="E3252" i="81"/>
  <c r="F3252" i="81" s="1"/>
  <c r="B3369" i="81"/>
  <c r="D3370" i="81"/>
  <c r="E3371" i="81"/>
  <c r="F3371" i="81" s="1"/>
  <c r="D2472" i="81"/>
  <c r="E3370" i="81"/>
  <c r="F3370" i="81" s="1"/>
  <c r="D3369" i="81"/>
  <c r="E2472" i="81"/>
  <c r="F2472" i="81" s="1"/>
  <c r="E3369" i="81"/>
  <c r="F3369" i="81" s="1"/>
  <c r="D3372" i="81"/>
  <c r="B3372" i="81"/>
  <c r="D1640" i="81"/>
  <c r="E1640" i="81"/>
  <c r="F1640" i="81" s="1"/>
  <c r="M3369" i="81"/>
  <c r="H3369" i="81"/>
  <c r="M3372" i="81"/>
  <c r="H3372" i="81"/>
  <c r="M3371" i="81"/>
  <c r="H3371" i="81"/>
  <c r="M3370" i="81"/>
  <c r="H3370" i="81"/>
  <c r="H1640" i="81"/>
  <c r="M1640" i="81"/>
  <c r="H2472" i="81"/>
  <c r="M2472" i="81"/>
  <c r="N2472" i="81" s="1"/>
  <c r="M1604" i="81"/>
  <c r="M2278" i="81"/>
  <c r="M1602" i="81"/>
  <c r="H2279" i="81"/>
  <c r="J2279" i="81" s="1"/>
  <c r="H1603" i="81"/>
  <c r="J1603" i="81" s="1"/>
  <c r="M2279" i="81"/>
  <c r="M1603" i="81"/>
  <c r="H2280" i="81"/>
  <c r="J2280" i="81" s="1"/>
  <c r="H1604" i="81"/>
  <c r="J1604" i="81" s="1"/>
  <c r="M2280" i="81"/>
  <c r="D2277" i="81"/>
  <c r="E2278" i="81"/>
  <c r="F2278" i="81" s="1"/>
  <c r="D1604" i="81"/>
  <c r="D3214" i="81"/>
  <c r="B3213" i="81"/>
  <c r="B2279" i="81"/>
  <c r="E3214" i="81"/>
  <c r="F3214" i="81" s="1"/>
  <c r="E3215" i="81"/>
  <c r="F3215" i="81" s="1"/>
  <c r="D2279" i="81"/>
  <c r="E1601" i="81"/>
  <c r="F1601" i="81" s="1"/>
  <c r="B2277" i="81"/>
  <c r="B1603" i="81"/>
  <c r="B3216" i="81"/>
  <c r="D1603" i="81"/>
  <c r="B1604" i="81"/>
  <c r="B2280" i="81"/>
  <c r="B1601" i="81"/>
  <c r="E2277" i="81"/>
  <c r="F2277" i="81" s="1"/>
  <c r="D1602" i="81"/>
  <c r="D3216" i="81"/>
  <c r="E1603" i="81"/>
  <c r="F1603" i="81" s="1"/>
  <c r="D2278" i="81"/>
  <c r="D2280" i="81"/>
  <c r="D1601" i="81"/>
  <c r="B3214" i="81"/>
  <c r="B1602" i="81"/>
  <c r="E3216" i="81"/>
  <c r="F3216" i="81" s="1"/>
  <c r="B2278" i="81"/>
  <c r="E1604" i="81"/>
  <c r="F1604" i="81" s="1"/>
  <c r="B3215" i="81"/>
  <c r="E2279" i="81"/>
  <c r="F2279" i="81" s="1"/>
  <c r="E2280" i="81"/>
  <c r="F2280" i="81" s="1"/>
  <c r="D3213" i="81"/>
  <c r="E3213" i="81"/>
  <c r="F3213" i="81" s="1"/>
  <c r="D3215" i="81"/>
  <c r="E1602" i="81"/>
  <c r="F1602" i="81" s="1"/>
  <c r="H3216" i="81"/>
  <c r="M3215" i="81"/>
  <c r="H3215" i="81"/>
  <c r="M3214" i="81"/>
  <c r="H3214" i="81"/>
  <c r="M3213" i="81"/>
  <c r="H3213" i="81"/>
  <c r="M3216" i="81"/>
  <c r="H1601" i="81"/>
  <c r="J1601" i="81" s="1"/>
  <c r="M1601" i="81"/>
  <c r="H2278" i="81"/>
  <c r="H1602" i="81"/>
  <c r="E1549" i="81"/>
  <c r="F1549" i="81" s="1"/>
  <c r="B2225" i="81"/>
  <c r="D2225" i="81"/>
  <c r="E2225" i="81"/>
  <c r="F2225" i="81" s="1"/>
  <c r="B3161" i="81"/>
  <c r="D3161" i="81"/>
  <c r="B1549" i="81"/>
  <c r="E3161" i="81"/>
  <c r="F3161" i="81" s="1"/>
  <c r="D1549" i="81"/>
  <c r="M3161" i="81"/>
  <c r="H3161" i="81"/>
  <c r="H1549" i="81"/>
  <c r="M1549" i="81"/>
  <c r="H1394" i="81"/>
  <c r="L1394" i="81" s="1"/>
  <c r="H2174" i="81"/>
  <c r="J2174" i="81" s="1"/>
  <c r="H1342" i="81"/>
  <c r="J1342" i="81" s="1"/>
  <c r="M1347" i="81"/>
  <c r="M1352" i="81"/>
  <c r="M1445" i="81"/>
  <c r="M1498" i="81"/>
  <c r="M2174" i="81"/>
  <c r="M1342" i="81"/>
  <c r="H1343" i="81"/>
  <c r="H1348" i="81"/>
  <c r="J1348" i="81" s="1"/>
  <c r="M1343" i="81"/>
  <c r="M1348" i="81"/>
  <c r="H1349" i="81"/>
  <c r="J1349" i="81" s="1"/>
  <c r="H1393" i="81"/>
  <c r="J1393" i="81" s="1"/>
  <c r="H1344" i="81"/>
  <c r="J1344" i="81" s="1"/>
  <c r="M1349" i="81"/>
  <c r="M1393" i="81"/>
  <c r="M1344" i="81"/>
  <c r="H1350" i="81"/>
  <c r="J1350" i="81" s="1"/>
  <c r="B1445" i="81"/>
  <c r="E2958" i="81"/>
  <c r="F2958" i="81" s="1"/>
  <c r="E2941" i="81"/>
  <c r="F2941" i="81" s="1"/>
  <c r="D1349" i="81"/>
  <c r="D2959" i="81"/>
  <c r="D1394" i="81"/>
  <c r="E2957" i="81"/>
  <c r="F2957" i="81" s="1"/>
  <c r="B2941" i="81"/>
  <c r="E2961" i="81"/>
  <c r="F2961" i="81" s="1"/>
  <c r="D2957" i="81"/>
  <c r="B1352" i="81"/>
  <c r="B2957" i="81"/>
  <c r="E2940" i="81"/>
  <c r="F2940" i="81" s="1"/>
  <c r="E1346" i="81"/>
  <c r="F1346" i="81" s="1"/>
  <c r="B1347" i="81"/>
  <c r="E2959" i="81"/>
  <c r="F2959" i="81" s="1"/>
  <c r="E2956" i="81"/>
  <c r="F2956" i="81" s="1"/>
  <c r="D2956" i="81"/>
  <c r="D1329" i="81"/>
  <c r="B2956" i="81"/>
  <c r="B1329" i="81"/>
  <c r="E1345" i="81"/>
  <c r="F1345" i="81" s="1"/>
  <c r="B2959" i="81"/>
  <c r="D1346" i="81"/>
  <c r="D1445" i="81"/>
  <c r="D3005" i="81"/>
  <c r="E1394" i="81"/>
  <c r="F1394" i="81" s="1"/>
  <c r="E2963" i="81"/>
  <c r="F2963" i="81" s="1"/>
  <c r="D2962" i="81"/>
  <c r="E1329" i="81"/>
  <c r="F1329" i="81" s="1"/>
  <c r="B1348" i="81"/>
  <c r="B1394" i="81"/>
  <c r="D1328" i="81"/>
  <c r="B3057" i="81"/>
  <c r="B925" i="81"/>
  <c r="D2964" i="81"/>
  <c r="B1345" i="81"/>
  <c r="D1350" i="81"/>
  <c r="B3109" i="81"/>
  <c r="B1498" i="81"/>
  <c r="D3057" i="81"/>
  <c r="D925" i="81"/>
  <c r="B2955" i="81"/>
  <c r="B1342" i="81"/>
  <c r="D1347" i="81"/>
  <c r="D1352" i="81"/>
  <c r="E1445" i="81"/>
  <c r="F1445" i="81" s="1"/>
  <c r="E1347" i="81"/>
  <c r="F1347" i="81" s="1"/>
  <c r="D1344" i="81"/>
  <c r="E3005" i="81"/>
  <c r="F3005" i="81" s="1"/>
  <c r="D3109" i="81"/>
  <c r="D1498" i="81"/>
  <c r="E3057" i="81"/>
  <c r="F3057" i="81" s="1"/>
  <c r="E925" i="81"/>
  <c r="F925" i="81" s="1"/>
  <c r="B2954" i="81"/>
  <c r="B2964" i="81"/>
  <c r="B1351" i="81"/>
  <c r="E1349" i="81"/>
  <c r="F1349" i="81" s="1"/>
  <c r="E1348" i="81"/>
  <c r="F1348" i="81" s="1"/>
  <c r="E3109" i="81"/>
  <c r="F3109" i="81" s="1"/>
  <c r="E1498" i="81"/>
  <c r="F1498" i="81" s="1"/>
  <c r="B3006" i="81"/>
  <c r="B2963" i="81"/>
  <c r="B2940" i="81"/>
  <c r="B1349" i="81"/>
  <c r="D1345" i="81"/>
  <c r="B1343" i="81"/>
  <c r="B2173" i="81"/>
  <c r="D3006" i="81"/>
  <c r="B2961" i="81"/>
  <c r="B2953" i="81"/>
  <c r="E2953" i="81"/>
  <c r="F2953" i="81" s="1"/>
  <c r="B1328" i="81"/>
  <c r="E2960" i="81"/>
  <c r="F2960" i="81" s="1"/>
  <c r="D3110" i="81"/>
  <c r="B2797" i="81"/>
  <c r="E3006" i="81"/>
  <c r="F3006" i="81" s="1"/>
  <c r="D2955" i="81"/>
  <c r="B2958" i="81"/>
  <c r="D1342" i="81"/>
  <c r="B1341" i="81"/>
  <c r="E1341" i="81"/>
  <c r="F1341" i="81" s="1"/>
  <c r="B2960" i="81"/>
  <c r="E1344" i="81"/>
  <c r="F1344" i="81" s="1"/>
  <c r="E1328" i="81"/>
  <c r="F1328" i="81" s="1"/>
  <c r="E3110" i="81"/>
  <c r="F3110" i="81" s="1"/>
  <c r="D2797" i="81"/>
  <c r="D2954" i="81"/>
  <c r="B2962" i="81"/>
  <c r="D2960" i="81"/>
  <c r="D1351" i="81"/>
  <c r="D1343" i="81"/>
  <c r="B1346" i="81"/>
  <c r="D2941" i="81"/>
  <c r="D2961" i="81"/>
  <c r="E1343" i="81"/>
  <c r="F1343" i="81" s="1"/>
  <c r="E2173" i="81"/>
  <c r="F2173" i="81" s="1"/>
  <c r="D2958" i="81"/>
  <c r="B1497" i="81"/>
  <c r="B3317" i="81"/>
  <c r="E2797" i="81"/>
  <c r="F2797" i="81" s="1"/>
  <c r="B1393" i="81"/>
  <c r="D2963" i="81"/>
  <c r="E2962" i="81"/>
  <c r="F2962" i="81" s="1"/>
  <c r="B1350" i="81"/>
  <c r="D1348" i="81"/>
  <c r="D2173" i="81"/>
  <c r="E2174" i="81"/>
  <c r="F2174" i="81" s="1"/>
  <c r="B3110" i="81"/>
  <c r="D2940" i="81"/>
  <c r="B1344" i="81"/>
  <c r="B3005" i="81"/>
  <c r="D1497" i="81"/>
  <c r="D3317" i="81"/>
  <c r="B2174" i="81"/>
  <c r="D1393" i="81"/>
  <c r="D2953" i="81"/>
  <c r="E2964" i="81"/>
  <c r="F2964" i="81" s="1"/>
  <c r="E1342" i="81"/>
  <c r="F1342" i="81" s="1"/>
  <c r="E1350" i="81"/>
  <c r="F1350" i="81" s="1"/>
  <c r="E1497" i="81"/>
  <c r="F1497" i="81" s="1"/>
  <c r="E3317" i="81"/>
  <c r="F3317" i="81" s="1"/>
  <c r="D2174" i="81"/>
  <c r="E1393" i="81"/>
  <c r="F1393" i="81" s="1"/>
  <c r="E2954" i="81"/>
  <c r="F2954" i="81" s="1"/>
  <c r="E2955" i="81"/>
  <c r="F2955" i="81" s="1"/>
  <c r="E1351" i="81"/>
  <c r="F1351" i="81" s="1"/>
  <c r="D1341" i="81"/>
  <c r="E1352" i="81"/>
  <c r="F1352" i="81" s="1"/>
  <c r="H2797" i="81"/>
  <c r="M2797" i="81"/>
  <c r="E613" i="81"/>
  <c r="F613" i="81" s="1"/>
  <c r="M572" i="81"/>
  <c r="D613" i="81"/>
  <c r="H572" i="81"/>
  <c r="B613" i="81"/>
  <c r="E572" i="81"/>
  <c r="F572" i="81" s="1"/>
  <c r="B572" i="81"/>
  <c r="M614" i="81"/>
  <c r="D572" i="81"/>
  <c r="H614" i="81"/>
  <c r="E614" i="81"/>
  <c r="F614" i="81" s="1"/>
  <c r="D614" i="81"/>
  <c r="B614" i="81"/>
  <c r="M613" i="81"/>
  <c r="H613" i="81"/>
  <c r="M3317" i="81"/>
  <c r="H3317" i="81"/>
  <c r="H1345" i="81"/>
  <c r="J1345" i="81" s="1"/>
  <c r="M1350" i="81"/>
  <c r="M1394" i="81"/>
  <c r="H1329" i="81"/>
  <c r="M1345" i="81"/>
  <c r="H1351" i="81"/>
  <c r="J1351" i="81" s="1"/>
  <c r="M1329" i="81"/>
  <c r="H1346" i="81"/>
  <c r="J1346" i="81" s="1"/>
  <c r="M1351" i="81"/>
  <c r="H1497" i="81"/>
  <c r="H1341" i="81"/>
  <c r="M1346" i="81"/>
  <c r="M1497" i="81"/>
  <c r="M1341" i="81"/>
  <c r="H1347" i="81"/>
  <c r="H1352" i="81"/>
  <c r="J1352" i="81" s="1"/>
  <c r="H1445" i="81"/>
  <c r="L1445" i="81" s="1"/>
  <c r="H1498" i="81"/>
  <c r="J1498" i="81" s="1"/>
  <c r="B571" i="81"/>
  <c r="B570" i="81"/>
  <c r="M571" i="81"/>
  <c r="H571" i="81"/>
  <c r="E571" i="81"/>
  <c r="F571" i="81" s="1"/>
  <c r="D571" i="81"/>
  <c r="M570" i="81"/>
  <c r="H570" i="81"/>
  <c r="E570" i="81"/>
  <c r="F570" i="81" s="1"/>
  <c r="D570" i="81"/>
  <c r="B569" i="81"/>
  <c r="M569" i="81"/>
  <c r="H569" i="81"/>
  <c r="E569" i="81"/>
  <c r="F569" i="81" s="1"/>
  <c r="D569" i="81"/>
  <c r="M568" i="81"/>
  <c r="H568" i="81"/>
  <c r="E568" i="81"/>
  <c r="F568" i="81" s="1"/>
  <c r="D568" i="81"/>
  <c r="B568" i="81"/>
  <c r="H567" i="81"/>
  <c r="H564" i="81"/>
  <c r="B563" i="81"/>
  <c r="E567" i="81"/>
  <c r="F567" i="81" s="1"/>
  <c r="E564" i="81"/>
  <c r="F564" i="81" s="1"/>
  <c r="D567" i="81"/>
  <c r="D564" i="81"/>
  <c r="M566" i="81"/>
  <c r="E565" i="81"/>
  <c r="F565" i="81" s="1"/>
  <c r="H566" i="81"/>
  <c r="M563" i="81"/>
  <c r="B567" i="81"/>
  <c r="E566" i="81"/>
  <c r="F566" i="81" s="1"/>
  <c r="H563" i="81"/>
  <c r="B566" i="81"/>
  <c r="D566" i="81"/>
  <c r="E563" i="81"/>
  <c r="F563" i="81" s="1"/>
  <c r="B565" i="81"/>
  <c r="M565" i="81"/>
  <c r="D563" i="81"/>
  <c r="B564" i="81"/>
  <c r="H565" i="81"/>
  <c r="D565" i="81"/>
  <c r="M567" i="81"/>
  <c r="M564" i="81"/>
  <c r="M562" i="81"/>
  <c r="H562" i="81"/>
  <c r="E562" i="81"/>
  <c r="F562" i="81" s="1"/>
  <c r="D562" i="81"/>
  <c r="B562" i="81"/>
  <c r="M1289" i="81"/>
  <c r="M561" i="81"/>
  <c r="H561" i="81"/>
  <c r="E561" i="81"/>
  <c r="F561" i="81" s="1"/>
  <c r="D561" i="81"/>
  <c r="B561" i="81"/>
  <c r="H1289" i="81"/>
  <c r="J1289" i="81" s="1"/>
  <c r="M1693" i="81"/>
  <c r="B1289" i="81"/>
  <c r="D1289" i="81"/>
  <c r="E1289" i="81"/>
  <c r="F1289" i="81" s="1"/>
  <c r="H1692" i="81"/>
  <c r="J1692" i="81" s="1"/>
  <c r="H1693" i="81"/>
  <c r="J1693" i="81" s="1"/>
  <c r="M1692" i="81"/>
  <c r="D1224" i="81"/>
  <c r="D2889" i="81"/>
  <c r="E2888" i="81"/>
  <c r="F2888" i="81" s="1"/>
  <c r="D1173" i="81"/>
  <c r="E2889" i="81"/>
  <c r="F2889" i="81" s="1"/>
  <c r="H1172" i="81"/>
  <c r="E1693" i="81"/>
  <c r="F1693" i="81" s="1"/>
  <c r="B1692" i="81"/>
  <c r="M1173" i="81"/>
  <c r="E1172" i="81"/>
  <c r="F1172" i="81" s="1"/>
  <c r="D1692" i="81"/>
  <c r="E1173" i="81"/>
  <c r="F1173" i="81" s="1"/>
  <c r="D1172" i="81"/>
  <c r="E1692" i="81"/>
  <c r="F1692" i="81" s="1"/>
  <c r="B1224" i="81"/>
  <c r="D2888" i="81"/>
  <c r="B1693" i="81"/>
  <c r="E1224" i="81"/>
  <c r="F1224" i="81" s="1"/>
  <c r="D1693" i="81"/>
  <c r="M1172" i="81"/>
  <c r="H1173" i="81"/>
  <c r="B444" i="81"/>
  <c r="E444" i="81"/>
  <c r="F444" i="81" s="1"/>
  <c r="D444" i="81"/>
  <c r="M444" i="81"/>
  <c r="H444" i="81"/>
  <c r="M3200" i="81"/>
  <c r="H3252" i="81"/>
  <c r="M3252" i="81"/>
  <c r="H3200" i="81"/>
  <c r="B35" i="81"/>
  <c r="D35" i="81"/>
  <c r="E35" i="81"/>
  <c r="M3148" i="81"/>
  <c r="H3148" i="81"/>
  <c r="M3357" i="81"/>
  <c r="H3357" i="81"/>
  <c r="H2784" i="81"/>
  <c r="M2784" i="81"/>
  <c r="M2837" i="81"/>
  <c r="H2837" i="81"/>
  <c r="M2838" i="81"/>
  <c r="H2838" i="81"/>
  <c r="M2836" i="81"/>
  <c r="H2836" i="81"/>
  <c r="O2248" i="81"/>
  <c r="P2248" i="81" s="1"/>
  <c r="E1676" i="81"/>
  <c r="P1676" i="81" s="1"/>
  <c r="G1676" i="81"/>
  <c r="U1676" i="81" s="1"/>
  <c r="B1676" i="81"/>
  <c r="E1624" i="81"/>
  <c r="P1624" i="81" s="1"/>
  <c r="O2300" i="81"/>
  <c r="B2300" i="81"/>
  <c r="E2300" i="81"/>
  <c r="G2248" i="81"/>
  <c r="U2248" i="81" s="1"/>
  <c r="B2248" i="81"/>
  <c r="E2144" i="81"/>
  <c r="P2144" i="81" s="1"/>
  <c r="G2144" i="81"/>
  <c r="U2144" i="81" s="1"/>
  <c r="B2144" i="81"/>
  <c r="B1364" i="81"/>
  <c r="B1988" i="81"/>
  <c r="E1988" i="81"/>
  <c r="P1988" i="81" s="1"/>
  <c r="G1988" i="81"/>
  <c r="U1988" i="81" s="1"/>
  <c r="O1364" i="81"/>
  <c r="E1364" i="81"/>
  <c r="B1156" i="81"/>
  <c r="B2352" i="81"/>
  <c r="B1728" i="81"/>
  <c r="E1832" i="81"/>
  <c r="P1832" i="81" s="1"/>
  <c r="E2092" i="81"/>
  <c r="P2092" i="81" s="1"/>
  <c r="B1468" i="81"/>
  <c r="B2092" i="81"/>
  <c r="G2092" i="81"/>
  <c r="U2092" i="81" s="1"/>
  <c r="E1468" i="81"/>
  <c r="P1468" i="81" s="1"/>
  <c r="E1416" i="81"/>
  <c r="G1728" i="81"/>
  <c r="U1728" i="81" s="1"/>
  <c r="O1728" i="81"/>
  <c r="P1728" i="81" s="1"/>
  <c r="G1780" i="81"/>
  <c r="U1780" i="81" s="1"/>
  <c r="E1884" i="81"/>
  <c r="P1884" i="81" s="1"/>
  <c r="E1936" i="81"/>
  <c r="P1936" i="81" s="1"/>
  <c r="B1936" i="81"/>
  <c r="G1936" i="81"/>
  <c r="U1936" i="81" s="1"/>
  <c r="B1260" i="81"/>
  <c r="B1884" i="81"/>
  <c r="O1780" i="81"/>
  <c r="P1780" i="81" s="1"/>
  <c r="B1780" i="81"/>
  <c r="G1832" i="81"/>
  <c r="U1832" i="81" s="1"/>
  <c r="E2352" i="81"/>
  <c r="P2352" i="81" s="1"/>
  <c r="G2352" i="81"/>
  <c r="U2352" i="81" s="1"/>
  <c r="G1468" i="81"/>
  <c r="U1468" i="81" s="1"/>
  <c r="G1156" i="81"/>
  <c r="B1832" i="81"/>
  <c r="E1312" i="81"/>
  <c r="P1312" i="81" s="1"/>
  <c r="O2196" i="81"/>
  <c r="G1884" i="81"/>
  <c r="U1884" i="81" s="1"/>
  <c r="B2196" i="81"/>
  <c r="E1260" i="81"/>
  <c r="P1260" i="81" s="1"/>
  <c r="G1312" i="81"/>
  <c r="U1312" i="81" s="1"/>
  <c r="E2196" i="81"/>
  <c r="G1624" i="81"/>
  <c r="U1624" i="81" s="1"/>
  <c r="E1156" i="81"/>
  <c r="P1156" i="81" s="1"/>
  <c r="E1208" i="81"/>
  <c r="P1208" i="81" s="1"/>
  <c r="B1208" i="81"/>
  <c r="B1624" i="81"/>
  <c r="B2456" i="81"/>
  <c r="G1208" i="81"/>
  <c r="U1208" i="81" s="1"/>
  <c r="E2456" i="81"/>
  <c r="P2456" i="81" s="1"/>
  <c r="G2040" i="81"/>
  <c r="U2040" i="81" s="1"/>
  <c r="G2456" i="81"/>
  <c r="U2456" i="81" s="1"/>
  <c r="O2040" i="81"/>
  <c r="P2040" i="81" s="1"/>
  <c r="L1552" i="81"/>
  <c r="J1553" i="81"/>
  <c r="K1196" i="81"/>
  <c r="J1608" i="81"/>
  <c r="J1605" i="81"/>
  <c r="K1283" i="81"/>
  <c r="J1337" i="81"/>
  <c r="J2347" i="81"/>
  <c r="K1642" i="81"/>
  <c r="J1818" i="81"/>
  <c r="J1979" i="81"/>
  <c r="I1436" i="81"/>
  <c r="K1979" i="81"/>
  <c r="L1903" i="81"/>
  <c r="J1387" i="81"/>
  <c r="K2216" i="81"/>
  <c r="J2030" i="81"/>
  <c r="L2216" i="81"/>
  <c r="I2253" i="81"/>
  <c r="K1387" i="81"/>
  <c r="I1504" i="81"/>
  <c r="I1540" i="81"/>
  <c r="L1555" i="81"/>
  <c r="L1612" i="81"/>
  <c r="K1527" i="81"/>
  <c r="L1214" i="81"/>
  <c r="I1441" i="81"/>
  <c r="L1476" i="81"/>
  <c r="I1490" i="81"/>
  <c r="I1873" i="81"/>
  <c r="L2167" i="81"/>
  <c r="K2258" i="81"/>
  <c r="K1657" i="81"/>
  <c r="K1770" i="81"/>
  <c r="I1787" i="81"/>
  <c r="L1211" i="81"/>
  <c r="L1237" i="81"/>
  <c r="K1594" i="81"/>
  <c r="K2165" i="81"/>
  <c r="J1768" i="81"/>
  <c r="J1814" i="81"/>
  <c r="J2065" i="81"/>
  <c r="I1177" i="81"/>
  <c r="I1247" i="81"/>
  <c r="I1256" i="81"/>
  <c r="I1264" i="81"/>
  <c r="K1331" i="81"/>
  <c r="J1433" i="81"/>
  <c r="I1457" i="81"/>
  <c r="L1500" i="81"/>
  <c r="J1511" i="81"/>
  <c r="I1531" i="81"/>
  <c r="K1700" i="81"/>
  <c r="J1966" i="81"/>
  <c r="L1975" i="81"/>
  <c r="I2023" i="81"/>
  <c r="J1177" i="81"/>
  <c r="J1264" i="81"/>
  <c r="K1433" i="81"/>
  <c r="K1511" i="81"/>
  <c r="I1891" i="81"/>
  <c r="K1177" i="81"/>
  <c r="K1230" i="81"/>
  <c r="J1244" i="81"/>
  <c r="L1511" i="81"/>
  <c r="J1527" i="81"/>
  <c r="L1589" i="81"/>
  <c r="K1612" i="81"/>
  <c r="I2109" i="81"/>
  <c r="K1649" i="81"/>
  <c r="I1710" i="81"/>
  <c r="L1926" i="81"/>
  <c r="K1187" i="81"/>
  <c r="L1321" i="81"/>
  <c r="K1337" i="81"/>
  <c r="I1452" i="81"/>
  <c r="J1492" i="81"/>
  <c r="K1506" i="81"/>
  <c r="I1542" i="81"/>
  <c r="I1559" i="81"/>
  <c r="K1719" i="81"/>
  <c r="K2005" i="81"/>
  <c r="I2018" i="81"/>
  <c r="L1559" i="81"/>
  <c r="J1225" i="81"/>
  <c r="J1281" i="81"/>
  <c r="L1283" i="81"/>
  <c r="L1516" i="81"/>
  <c r="I1555" i="81"/>
  <c r="L1507" i="81"/>
  <c r="J1642" i="81"/>
  <c r="L1719" i="81"/>
  <c r="L1748" i="81"/>
  <c r="J1787" i="81"/>
  <c r="J1810" i="81"/>
  <c r="L1843" i="81"/>
  <c r="I1953" i="81"/>
  <c r="I1997" i="81"/>
  <c r="J2005" i="81"/>
  <c r="I2030" i="81"/>
  <c r="K1225" i="81"/>
  <c r="J1230" i="81"/>
  <c r="K1244" i="81"/>
  <c r="K1290" i="81"/>
  <c r="K1358" i="81"/>
  <c r="K1476" i="81"/>
  <c r="J1537" i="81"/>
  <c r="K2186" i="81"/>
  <c r="K2191" i="81"/>
  <c r="I2267" i="81"/>
  <c r="L1642" i="81"/>
  <c r="K1713" i="81"/>
  <c r="J1765" i="81"/>
  <c r="K1773" i="81"/>
  <c r="I1835" i="81"/>
  <c r="J1914" i="81"/>
  <c r="K1960" i="81"/>
  <c r="I1994" i="81"/>
  <c r="K2030" i="81"/>
  <c r="L1230" i="81"/>
  <c r="J1284" i="81"/>
  <c r="J1307" i="81"/>
  <c r="J1323" i="81"/>
  <c r="L1389" i="81"/>
  <c r="I1657" i="81"/>
  <c r="I1718" i="81"/>
  <c r="J1734" i="81"/>
  <c r="J1750" i="81"/>
  <c r="K1765" i="81"/>
  <c r="J1804" i="81"/>
  <c r="J1906" i="81"/>
  <c r="K1307" i="81"/>
  <c r="K1334" i="81"/>
  <c r="K1566" i="81"/>
  <c r="I1595" i="81"/>
  <c r="L1804" i="81"/>
  <c r="I1926" i="81"/>
  <c r="I1283" i="81"/>
  <c r="L1307" i="81"/>
  <c r="I1422" i="81"/>
  <c r="K2175" i="81"/>
  <c r="L1783" i="81"/>
  <c r="I1877" i="81"/>
  <c r="L1908" i="81"/>
  <c r="L1923" i="81"/>
  <c r="I1993" i="81"/>
  <c r="J2082" i="81"/>
  <c r="K1248" i="81"/>
  <c r="I1306" i="81"/>
  <c r="J1401" i="81"/>
  <c r="J1406" i="81"/>
  <c r="O1416" i="81"/>
  <c r="J1568" i="81"/>
  <c r="L1597" i="81"/>
  <c r="K2082" i="81"/>
  <c r="K1406" i="81"/>
  <c r="K1568" i="81"/>
  <c r="L2112" i="81"/>
  <c r="J2182" i="81"/>
  <c r="K1869" i="81"/>
  <c r="I1941" i="81"/>
  <c r="J2079" i="81"/>
  <c r="I1185" i="81"/>
  <c r="J1242" i="81"/>
  <c r="K1255" i="81"/>
  <c r="K1271" i="81"/>
  <c r="L1451" i="81"/>
  <c r="L1529" i="81"/>
  <c r="L1568" i="81"/>
  <c r="K2361" i="81"/>
  <c r="L2182" i="81"/>
  <c r="I1694" i="81"/>
  <c r="I1738" i="81"/>
  <c r="K1841" i="81"/>
  <c r="I1969" i="81"/>
  <c r="J1179" i="81"/>
  <c r="J1185" i="81"/>
  <c r="J1193" i="81"/>
  <c r="K1448" i="81"/>
  <c r="J1461" i="81"/>
  <c r="I1474" i="81"/>
  <c r="J1477" i="81"/>
  <c r="J1488" i="81"/>
  <c r="L1499" i="81"/>
  <c r="I1507" i="81"/>
  <c r="I1513" i="81"/>
  <c r="I1543" i="81"/>
  <c r="J1562" i="81"/>
  <c r="K1615" i="81"/>
  <c r="K1969" i="81"/>
  <c r="L1179" i="81"/>
  <c r="K1185" i="81"/>
  <c r="L1448" i="81"/>
  <c r="L1461" i="81"/>
  <c r="L1488" i="81"/>
  <c r="J1507" i="81"/>
  <c r="G1520" i="81"/>
  <c r="U1520" i="81" s="1"/>
  <c r="K1562" i="81"/>
  <c r="L2316" i="81"/>
  <c r="L2264" i="81"/>
  <c r="I2160" i="81"/>
  <c r="L2056" i="81"/>
  <c r="K2011" i="81"/>
  <c r="J2137" i="81"/>
  <c r="I2155" i="81"/>
  <c r="L1649" i="81"/>
  <c r="L1700" i="81"/>
  <c r="L1708" i="81"/>
  <c r="I1745" i="81"/>
  <c r="I1786" i="81"/>
  <c r="I1817" i="81"/>
  <c r="L1820" i="81"/>
  <c r="L1850" i="81"/>
  <c r="I1855" i="81"/>
  <c r="K1971" i="81"/>
  <c r="L2008" i="81"/>
  <c r="K2024" i="81"/>
  <c r="K2065" i="81"/>
  <c r="I1188" i="81"/>
  <c r="I1218" i="81"/>
  <c r="J1256" i="81"/>
  <c r="K1280" i="81"/>
  <c r="J1295" i="81"/>
  <c r="K1306" i="81"/>
  <c r="J1395" i="81"/>
  <c r="K1450" i="81"/>
  <c r="K1489" i="81"/>
  <c r="K1492" i="81"/>
  <c r="I1501" i="81"/>
  <c r="L1504" i="81"/>
  <c r="I1525" i="81"/>
  <c r="J1531" i="81"/>
  <c r="I1580" i="81"/>
  <c r="J1592" i="81"/>
  <c r="L1595" i="81"/>
  <c r="K1745" i="81"/>
  <c r="J1188" i="81"/>
  <c r="J1218" i="81"/>
  <c r="K1256" i="81"/>
  <c r="L1280" i="81"/>
  <c r="K1295" i="81"/>
  <c r="L1395" i="81"/>
  <c r="L1492" i="81"/>
  <c r="K1531" i="81"/>
  <c r="K1580" i="81"/>
  <c r="K1218" i="81"/>
  <c r="L1295" i="81"/>
  <c r="L1580" i="81"/>
  <c r="I1699" i="81"/>
  <c r="K1791" i="81"/>
  <c r="I1959" i="81"/>
  <c r="K1473" i="81"/>
  <c r="I1503" i="81"/>
  <c r="I1506" i="81"/>
  <c r="J2203" i="81"/>
  <c r="L2230" i="81"/>
  <c r="J1718" i="81"/>
  <c r="I1724" i="81"/>
  <c r="L1819" i="81"/>
  <c r="I2036" i="81"/>
  <c r="L1217" i="81"/>
  <c r="K1294" i="81"/>
  <c r="I1333" i="81"/>
  <c r="I1356" i="81"/>
  <c r="I2305" i="81"/>
  <c r="J2289" i="81"/>
  <c r="K1715" i="81"/>
  <c r="K1718" i="81"/>
  <c r="K1724" i="81"/>
  <c r="K1747" i="81"/>
  <c r="K1758" i="81"/>
  <c r="J1774" i="81"/>
  <c r="K1802" i="81"/>
  <c r="L1805" i="81"/>
  <c r="I1872" i="81"/>
  <c r="I1907" i="81"/>
  <c r="K1928" i="81"/>
  <c r="K1939" i="81"/>
  <c r="I1942" i="81"/>
  <c r="J1967" i="81"/>
  <c r="J1978" i="81"/>
  <c r="I1981" i="81"/>
  <c r="J2036" i="81"/>
  <c r="I2056" i="81"/>
  <c r="K2061" i="81"/>
  <c r="I2075" i="81"/>
  <c r="I2088" i="81"/>
  <c r="J1180" i="81"/>
  <c r="I1198" i="81"/>
  <c r="L1204" i="81"/>
  <c r="I1238" i="81"/>
  <c r="J1249" i="81"/>
  <c r="K1264" i="81"/>
  <c r="I1269" i="81"/>
  <c r="J1302" i="81"/>
  <c r="J1330" i="81"/>
  <c r="K1333" i="81"/>
  <c r="I1336" i="81"/>
  <c r="L1388" i="81"/>
  <c r="K1457" i="81"/>
  <c r="J1485" i="81"/>
  <c r="L1506" i="81"/>
  <c r="I1515" i="81"/>
  <c r="L1527" i="81"/>
  <c r="K1537" i="81"/>
  <c r="L1540" i="81"/>
  <c r="J1543" i="81"/>
  <c r="J1557" i="81"/>
  <c r="L1605" i="81"/>
  <c r="L2355" i="81"/>
  <c r="L2097" i="81"/>
  <c r="L2237" i="81"/>
  <c r="I1813" i="81"/>
  <c r="K1890" i="81"/>
  <c r="L1928" i="81"/>
  <c r="L1939" i="81"/>
  <c r="L1942" i="81"/>
  <c r="J1975" i="81"/>
  <c r="K1981" i="81"/>
  <c r="K1180" i="81"/>
  <c r="L1192" i="81"/>
  <c r="K1198" i="81"/>
  <c r="K1249" i="81"/>
  <c r="K1302" i="81"/>
  <c r="L1333" i="81"/>
  <c r="I1448" i="81"/>
  <c r="J1499" i="81"/>
  <c r="L1512" i="81"/>
  <c r="K1515" i="81"/>
  <c r="L1537" i="81"/>
  <c r="K1543" i="81"/>
  <c r="K1557" i="81"/>
  <c r="L1752" i="81"/>
  <c r="I1768" i="81"/>
  <c r="J1790" i="81"/>
  <c r="L1869" i="81"/>
  <c r="L1981" i="81"/>
  <c r="J2049" i="81"/>
  <c r="I1179" i="81"/>
  <c r="L1198" i="81"/>
  <c r="K1211" i="81"/>
  <c r="L1249" i="81"/>
  <c r="K1285" i="81"/>
  <c r="K1323" i="81"/>
  <c r="J1358" i="81"/>
  <c r="L1407" i="81"/>
  <c r="K1499" i="81"/>
  <c r="L1557" i="81"/>
  <c r="J1615" i="81"/>
  <c r="I2186" i="81"/>
  <c r="J1322" i="81"/>
  <c r="I1401" i="81"/>
  <c r="I1562" i="81"/>
  <c r="K2140" i="81"/>
  <c r="J2186" i="81"/>
  <c r="I1683" i="81"/>
  <c r="J1762" i="81"/>
  <c r="L1841" i="81"/>
  <c r="K1974" i="81"/>
  <c r="J2011" i="81"/>
  <c r="K1281" i="81"/>
  <c r="J1290" i="81"/>
  <c r="K1322" i="81"/>
  <c r="B1572" i="81"/>
  <c r="B1520" i="81"/>
  <c r="E1572" i="81"/>
  <c r="P1572" i="81" s="1"/>
  <c r="B1416" i="81"/>
  <c r="E1520" i="81"/>
  <c r="P1520" i="81" s="1"/>
  <c r="G1572" i="81"/>
  <c r="U1572" i="81" s="1"/>
  <c r="B1312" i="81"/>
  <c r="B2404" i="81"/>
  <c r="E2404" i="81"/>
  <c r="G2404" i="81"/>
  <c r="U2404" i="81" s="1"/>
  <c r="O2404" i="81"/>
  <c r="B2040" i="81"/>
  <c r="G1260" i="81"/>
  <c r="U1260" i="81" s="1"/>
  <c r="L2320" i="81"/>
  <c r="L2109" i="81"/>
  <c r="J2148" i="81"/>
  <c r="K2153" i="81"/>
  <c r="L2160" i="81"/>
  <c r="K2179" i="81"/>
  <c r="K1683" i="81"/>
  <c r="J1699" i="81"/>
  <c r="L1715" i="81"/>
  <c r="J1724" i="81"/>
  <c r="J1745" i="81"/>
  <c r="K1766" i="81"/>
  <c r="J1769" i="81"/>
  <c r="L1787" i="81"/>
  <c r="L1811" i="81"/>
  <c r="J1840" i="81"/>
  <c r="I1902" i="81"/>
  <c r="J1926" i="81"/>
  <c r="I1932" i="81"/>
  <c r="I1947" i="81"/>
  <c r="L1960" i="81"/>
  <c r="L1969" i="81"/>
  <c r="I1999" i="81"/>
  <c r="I2032" i="81"/>
  <c r="I2035" i="81"/>
  <c r="I2045" i="81"/>
  <c r="J2060" i="81"/>
  <c r="K1372" i="81"/>
  <c r="L1372" i="81"/>
  <c r="J1405" i="81"/>
  <c r="K1405" i="81"/>
  <c r="I1405" i="81"/>
  <c r="I2264" i="81"/>
  <c r="K1656" i="81"/>
  <c r="L1683" i="81"/>
  <c r="K1699" i="81"/>
  <c r="K1840" i="81"/>
  <c r="J1902" i="81"/>
  <c r="K1999" i="81"/>
  <c r="L2006" i="81"/>
  <c r="I2006" i="81"/>
  <c r="J2032" i="81"/>
  <c r="L2035" i="81"/>
  <c r="L2057" i="81"/>
  <c r="K2057" i="81"/>
  <c r="L2060" i="81"/>
  <c r="K2083" i="81"/>
  <c r="J2083" i="81"/>
  <c r="I1186" i="81"/>
  <c r="J1186" i="81"/>
  <c r="K1195" i="81"/>
  <c r="L1195" i="81"/>
  <c r="K1293" i="81"/>
  <c r="L1293" i="81"/>
  <c r="I1611" i="81"/>
  <c r="L1611" i="81"/>
  <c r="J1611" i="81"/>
  <c r="K2026" i="81"/>
  <c r="L2026" i="81"/>
  <c r="L2099" i="81"/>
  <c r="J2233" i="81"/>
  <c r="K2241" i="81"/>
  <c r="I1641" i="81"/>
  <c r="I1698" i="81"/>
  <c r="J1735" i="81"/>
  <c r="I1751" i="81"/>
  <c r="K1786" i="81"/>
  <c r="I1880" i="81"/>
  <c r="K1902" i="81"/>
  <c r="I1925" i="81"/>
  <c r="J1929" i="81"/>
  <c r="K1941" i="81"/>
  <c r="L1944" i="81"/>
  <c r="L1974" i="81"/>
  <c r="K1983" i="81"/>
  <c r="L1995" i="81"/>
  <c r="J1995" i="81"/>
  <c r="K2020" i="81"/>
  <c r="L2032" i="81"/>
  <c r="K2050" i="81"/>
  <c r="J2057" i="81"/>
  <c r="I2083" i="81"/>
  <c r="K1186" i="81"/>
  <c r="L1201" i="81"/>
  <c r="K1201" i="81"/>
  <c r="J1201" i="81"/>
  <c r="K2376" i="81"/>
  <c r="L2322" i="81"/>
  <c r="K1751" i="81"/>
  <c r="J1880" i="81"/>
  <c r="K1925" i="81"/>
  <c r="L2020" i="81"/>
  <c r="L2083" i="81"/>
  <c r="K1189" i="81"/>
  <c r="J1189" i="81"/>
  <c r="I1189" i="81"/>
  <c r="L1460" i="81"/>
  <c r="K1460" i="81"/>
  <c r="J1460" i="81"/>
  <c r="I1460" i="81"/>
  <c r="L1526" i="81"/>
  <c r="K1526" i="81"/>
  <c r="J1526" i="81"/>
  <c r="I1526" i="81"/>
  <c r="I1824" i="81"/>
  <c r="L1827" i="81"/>
  <c r="L1836" i="81"/>
  <c r="K1839" i="81"/>
  <c r="J1857" i="81"/>
  <c r="K1877" i="81"/>
  <c r="L1880" i="81"/>
  <c r="K1908" i="81"/>
  <c r="K1914" i="81"/>
  <c r="I1928" i="81"/>
  <c r="J1953" i="81"/>
  <c r="L1956" i="81"/>
  <c r="J1998" i="81"/>
  <c r="I2005" i="81"/>
  <c r="K2008" i="81"/>
  <c r="J2028" i="81"/>
  <c r="J2034" i="81"/>
  <c r="K2034" i="81"/>
  <c r="K2062" i="81"/>
  <c r="L2062" i="81"/>
  <c r="J2088" i="81"/>
  <c r="I1178" i="81"/>
  <c r="L1189" i="81"/>
  <c r="I1197" i="81"/>
  <c r="L1197" i="81"/>
  <c r="K1197" i="81"/>
  <c r="L2101" i="81"/>
  <c r="J2164" i="81"/>
  <c r="I2235" i="81"/>
  <c r="K1646" i="81"/>
  <c r="J1668" i="81"/>
  <c r="I1713" i="81"/>
  <c r="J1194" i="81"/>
  <c r="I1194" i="81"/>
  <c r="I1449" i="81"/>
  <c r="L1449" i="81"/>
  <c r="K1449" i="81"/>
  <c r="J1449" i="81"/>
  <c r="K1479" i="81"/>
  <c r="L1479" i="81"/>
  <c r="I1479" i="81"/>
  <c r="J2027" i="81"/>
  <c r="I2027" i="81"/>
  <c r="J1181" i="81"/>
  <c r="L1181" i="81"/>
  <c r="K1181" i="81"/>
  <c r="K2307" i="81"/>
  <c r="K2128" i="81"/>
  <c r="L2175" i="81"/>
  <c r="L2191" i="81"/>
  <c r="I2202" i="81"/>
  <c r="J1631" i="81"/>
  <c r="J1694" i="81"/>
  <c r="I1712" i="81"/>
  <c r="L1713" i="81"/>
  <c r="L1747" i="81"/>
  <c r="K1800" i="81"/>
  <c r="J1803" i="81"/>
  <c r="K1815" i="81"/>
  <c r="L1818" i="81"/>
  <c r="I1826" i="81"/>
  <c r="J1838" i="81"/>
  <c r="K1862" i="81"/>
  <c r="I1867" i="81"/>
  <c r="I1870" i="81"/>
  <c r="L1876" i="81"/>
  <c r="J1891" i="81"/>
  <c r="I1894" i="81"/>
  <c r="K1904" i="81"/>
  <c r="J1907" i="81"/>
  <c r="J1921" i="81"/>
  <c r="I1955" i="81"/>
  <c r="I1958" i="81"/>
  <c r="K1967" i="81"/>
  <c r="K1994" i="81"/>
  <c r="K1997" i="81"/>
  <c r="K2027" i="81"/>
  <c r="L2046" i="81"/>
  <c r="I2046" i="81"/>
  <c r="L2079" i="81"/>
  <c r="I1181" i="81"/>
  <c r="K1454" i="81"/>
  <c r="L1454" i="81"/>
  <c r="L1491" i="81"/>
  <c r="K1491" i="81"/>
  <c r="J1491" i="81"/>
  <c r="I1491" i="81"/>
  <c r="K2110" i="81"/>
  <c r="J2202" i="81"/>
  <c r="I2237" i="81"/>
  <c r="I1648" i="81"/>
  <c r="K1660" i="81"/>
  <c r="L1694" i="81"/>
  <c r="J1712" i="81"/>
  <c r="L1800" i="81"/>
  <c r="K1803" i="81"/>
  <c r="L1826" i="81"/>
  <c r="L1838" i="81"/>
  <c r="J1870" i="81"/>
  <c r="K1891" i="81"/>
  <c r="L1907" i="81"/>
  <c r="K1921" i="81"/>
  <c r="L1955" i="81"/>
  <c r="L1997" i="81"/>
  <c r="K2007" i="81"/>
  <c r="L2007" i="81"/>
  <c r="L2027" i="81"/>
  <c r="J2046" i="81"/>
  <c r="L1243" i="81"/>
  <c r="K1243" i="81"/>
  <c r="K1305" i="81"/>
  <c r="L1305" i="81"/>
  <c r="J1368" i="81"/>
  <c r="I1368" i="81"/>
  <c r="J1487" i="81"/>
  <c r="L1487" i="81"/>
  <c r="K1487" i="81"/>
  <c r="I1487" i="81"/>
  <c r="I2318" i="81"/>
  <c r="K1712" i="81"/>
  <c r="K1870" i="81"/>
  <c r="J2078" i="81"/>
  <c r="K2078" i="81"/>
  <c r="I2078" i="81"/>
  <c r="J1187" i="81"/>
  <c r="I1187" i="81"/>
  <c r="L1375" i="81"/>
  <c r="I1375" i="81"/>
  <c r="I2051" i="81"/>
  <c r="J2084" i="81"/>
  <c r="L2084" i="81"/>
  <c r="K1176" i="81"/>
  <c r="I1176" i="81"/>
  <c r="L1427" i="81"/>
  <c r="K1427" i="81"/>
  <c r="I1427" i="81"/>
  <c r="K1214" i="81"/>
  <c r="K1229" i="81"/>
  <c r="K1516" i="81"/>
  <c r="L1556" i="81"/>
  <c r="L1225" i="81"/>
  <c r="L1244" i="81"/>
  <c r="L1290" i="81"/>
  <c r="L1302" i="81"/>
  <c r="L1337" i="81"/>
  <c r="L1387" i="81"/>
  <c r="K1395" i="81"/>
  <c r="L1406" i="81"/>
  <c r="L1436" i="81"/>
  <c r="K1461" i="81"/>
  <c r="I1583" i="81"/>
  <c r="I1591" i="81"/>
  <c r="I1610" i="81"/>
  <c r="I1266" i="81"/>
  <c r="J1270" i="81"/>
  <c r="I1354" i="81"/>
  <c r="I1357" i="81"/>
  <c r="I1409" i="81"/>
  <c r="J1423" i="81"/>
  <c r="J1453" i="81"/>
  <c r="I1464" i="81"/>
  <c r="I1510" i="81"/>
  <c r="J1530" i="81"/>
  <c r="L1539" i="81"/>
  <c r="I1550" i="81"/>
  <c r="K1554" i="81"/>
  <c r="J1583" i="81"/>
  <c r="K1591" i="81"/>
  <c r="K1596" i="81"/>
  <c r="J1610" i="81"/>
  <c r="K1266" i="81"/>
  <c r="K1270" i="81"/>
  <c r="L1332" i="81"/>
  <c r="L1354" i="81"/>
  <c r="J1357" i="81"/>
  <c r="J1371" i="81"/>
  <c r="I1385" i="81"/>
  <c r="L1409" i="81"/>
  <c r="K1423" i="81"/>
  <c r="K1453" i="81"/>
  <c r="J1464" i="81"/>
  <c r="J1510" i="81"/>
  <c r="J1550" i="81"/>
  <c r="K1583" i="81"/>
  <c r="L1591" i="81"/>
  <c r="L1596" i="81"/>
  <c r="K1610" i="81"/>
  <c r="J1212" i="81"/>
  <c r="J1219" i="81"/>
  <c r="I1231" i="81"/>
  <c r="K1238" i="81"/>
  <c r="I1241" i="81"/>
  <c r="K1242" i="81"/>
  <c r="I1250" i="81"/>
  <c r="J1254" i="81"/>
  <c r="J1265" i="81"/>
  <c r="L1266" i="81"/>
  <c r="J1269" i="81"/>
  <c r="K1292" i="81"/>
  <c r="I1296" i="81"/>
  <c r="J1300" i="81"/>
  <c r="K1304" i="81"/>
  <c r="I1308" i="81"/>
  <c r="K1357" i="81"/>
  <c r="K1371" i="81"/>
  <c r="J1385" i="81"/>
  <c r="J1404" i="81"/>
  <c r="J1422" i="81"/>
  <c r="L1423" i="81"/>
  <c r="I1438" i="81"/>
  <c r="J1441" i="81"/>
  <c r="J1452" i="81"/>
  <c r="L1453" i="81"/>
  <c r="K1464" i="81"/>
  <c r="J1474" i="81"/>
  <c r="K1478" i="81"/>
  <c r="L1490" i="81"/>
  <c r="K1510" i="81"/>
  <c r="L1525" i="81"/>
  <c r="J1538" i="81"/>
  <c r="J1542" i="81"/>
  <c r="K1550" i="81"/>
  <c r="I1561" i="81"/>
  <c r="I1578" i="81"/>
  <c r="I1582" i="81"/>
  <c r="I1594" i="81"/>
  <c r="J1595" i="81"/>
  <c r="I1614" i="81"/>
  <c r="I1192" i="81"/>
  <c r="I1196" i="81"/>
  <c r="I1204" i="81"/>
  <c r="I1211" i="81"/>
  <c r="K1212" i="81"/>
  <c r="L1219" i="81"/>
  <c r="K1231" i="81"/>
  <c r="J1237" i="81"/>
  <c r="L1238" i="81"/>
  <c r="J1241" i="81"/>
  <c r="K1250" i="81"/>
  <c r="I1253" i="81"/>
  <c r="K1254" i="81"/>
  <c r="K1265" i="81"/>
  <c r="K1269" i="81"/>
  <c r="J1296" i="81"/>
  <c r="I1299" i="81"/>
  <c r="K1300" i="81"/>
  <c r="J1308" i="81"/>
  <c r="K1320" i="81"/>
  <c r="J1353" i="81"/>
  <c r="I1360" i="81"/>
  <c r="I1370" i="81"/>
  <c r="I1381" i="81"/>
  <c r="I1384" i="81"/>
  <c r="K1385" i="81"/>
  <c r="I1397" i="81"/>
  <c r="I1403" i="81"/>
  <c r="I1421" i="81"/>
  <c r="K1422" i="81"/>
  <c r="J1434" i="81"/>
  <c r="K1438" i="81"/>
  <c r="K1441" i="81"/>
  <c r="K1452" i="81"/>
  <c r="J1456" i="81"/>
  <c r="I1463" i="81"/>
  <c r="K1474" i="81"/>
  <c r="I1509" i="81"/>
  <c r="I1529" i="81"/>
  <c r="K1538" i="81"/>
  <c r="K1542" i="81"/>
  <c r="K1561" i="81"/>
  <c r="J1565" i="81"/>
  <c r="J1578" i="81"/>
  <c r="K1582" i="81"/>
  <c r="J1594" i="81"/>
  <c r="J1614" i="81"/>
  <c r="L1615" i="81"/>
  <c r="J1192" i="81"/>
  <c r="J1196" i="81"/>
  <c r="J1204" i="81"/>
  <c r="L1231" i="81"/>
  <c r="K1237" i="81"/>
  <c r="K1241" i="81"/>
  <c r="L1250" i="81"/>
  <c r="J1253" i="81"/>
  <c r="L1265" i="81"/>
  <c r="K1296" i="81"/>
  <c r="J1299" i="81"/>
  <c r="K1308" i="81"/>
  <c r="K1353" i="81"/>
  <c r="J1360" i="81"/>
  <c r="J1370" i="81"/>
  <c r="L1381" i="81"/>
  <c r="J1384" i="81"/>
  <c r="L1397" i="81"/>
  <c r="J1403" i="81"/>
  <c r="J1421" i="81"/>
  <c r="I1433" i="81"/>
  <c r="K1434" i="81"/>
  <c r="I1451" i="81"/>
  <c r="L1463" i="81"/>
  <c r="I1473" i="81"/>
  <c r="I1485" i="81"/>
  <c r="L1509" i="81"/>
  <c r="L1538" i="81"/>
  <c r="K1578" i="81"/>
  <c r="K1614" i="81"/>
  <c r="K1253" i="81"/>
  <c r="K1299" i="81"/>
  <c r="K1360" i="81"/>
  <c r="L1370" i="81"/>
  <c r="L1384" i="81"/>
  <c r="K1403" i="81"/>
  <c r="L1421" i="81"/>
  <c r="L1434" i="81"/>
  <c r="K1524" i="81"/>
  <c r="J1541" i="81"/>
  <c r="I1545" i="81"/>
  <c r="I1556" i="81"/>
  <c r="I1564" i="81"/>
  <c r="I1593" i="81"/>
  <c r="J1613" i="81"/>
  <c r="I1620" i="81"/>
  <c r="I1214" i="81"/>
  <c r="J1226" i="81"/>
  <c r="I1229" i="81"/>
  <c r="J1245" i="81"/>
  <c r="I1248" i="81"/>
  <c r="I1280" i="81"/>
  <c r="J1291" i="81"/>
  <c r="I1294" i="81"/>
  <c r="J1303" i="81"/>
  <c r="I1373" i="81"/>
  <c r="J1388" i="81"/>
  <c r="J1407" i="81"/>
  <c r="I1425" i="81"/>
  <c r="J1437" i="81"/>
  <c r="I1455" i="81"/>
  <c r="L1477" i="81"/>
  <c r="K1485" i="81"/>
  <c r="L1501" i="81"/>
  <c r="J1504" i="81"/>
  <c r="L1513" i="81"/>
  <c r="I1516" i="81"/>
  <c r="K1545" i="81"/>
  <c r="I1552" i="81"/>
  <c r="J1556" i="81"/>
  <c r="J1560" i="81"/>
  <c r="K1564" i="81"/>
  <c r="I1577" i="81"/>
  <c r="J1581" i="81"/>
  <c r="I1589" i="81"/>
  <c r="K1593" i="81"/>
  <c r="L1613" i="81"/>
  <c r="I1617" i="81"/>
  <c r="L2065" i="81"/>
  <c r="I1203" i="81"/>
  <c r="J1217" i="81"/>
  <c r="J1229" i="81"/>
  <c r="J1248" i="81"/>
  <c r="J1294" i="81"/>
  <c r="J1306" i="81"/>
  <c r="J1319" i="81"/>
  <c r="I1322" i="81"/>
  <c r="L1323" i="81"/>
  <c r="J1369" i="81"/>
  <c r="L1373" i="81"/>
  <c r="I1383" i="81"/>
  <c r="K1388" i="81"/>
  <c r="K1407" i="81"/>
  <c r="L1425" i="81"/>
  <c r="L1455" i="81"/>
  <c r="K1462" i="81"/>
  <c r="I1476" i="81"/>
  <c r="L1493" i="81"/>
  <c r="K1508" i="81"/>
  <c r="L1528" i="81"/>
  <c r="L1545" i="81"/>
  <c r="K1552" i="81"/>
  <c r="L1564" i="81"/>
  <c r="L1567" i="81"/>
  <c r="J1589" i="81"/>
  <c r="I1605" i="81"/>
  <c r="I1608" i="81"/>
  <c r="I1612" i="81"/>
  <c r="L1617" i="81"/>
  <c r="I1706" i="81"/>
  <c r="L1706" i="81"/>
  <c r="J1216" i="81"/>
  <c r="L1216" i="81"/>
  <c r="K1216" i="81"/>
  <c r="I1216" i="81"/>
  <c r="J2318" i="81"/>
  <c r="J2339" i="81"/>
  <c r="I2342" i="81"/>
  <c r="K2103" i="81"/>
  <c r="J2113" i="81"/>
  <c r="K2137" i="81"/>
  <c r="I2163" i="81"/>
  <c r="L2179" i="81"/>
  <c r="L2203" i="81"/>
  <c r="K2235" i="81"/>
  <c r="I2281" i="81"/>
  <c r="J2287" i="81"/>
  <c r="I2295" i="81"/>
  <c r="J1696" i="81"/>
  <c r="L1696" i="81"/>
  <c r="K1696" i="81"/>
  <c r="I1696" i="81"/>
  <c r="J1706" i="81"/>
  <c r="I1716" i="81"/>
  <c r="J1716" i="81"/>
  <c r="K1977" i="81"/>
  <c r="L1977" i="81"/>
  <c r="I1977" i="81"/>
  <c r="K2081" i="81"/>
  <c r="L2081" i="81"/>
  <c r="I2081" i="81"/>
  <c r="K2318" i="81"/>
  <c r="K2339" i="81"/>
  <c r="L2163" i="81"/>
  <c r="L2235" i="81"/>
  <c r="K2295" i="81"/>
  <c r="L1667" i="81"/>
  <c r="J1667" i="81"/>
  <c r="K1706" i="81"/>
  <c r="L1722" i="81"/>
  <c r="I1722" i="81"/>
  <c r="J1731" i="81"/>
  <c r="K1731" i="81"/>
  <c r="J1868" i="81"/>
  <c r="K1868" i="81"/>
  <c r="I2218" i="81"/>
  <c r="L2243" i="81"/>
  <c r="K2257" i="81"/>
  <c r="J2286" i="81"/>
  <c r="K1635" i="81"/>
  <c r="K1643" i="81"/>
  <c r="J1661" i="81"/>
  <c r="I1664" i="81"/>
  <c r="I1667" i="81"/>
  <c r="J1685" i="81"/>
  <c r="L1685" i="81"/>
  <c r="I1731" i="81"/>
  <c r="K1734" i="81"/>
  <c r="K2373" i="81"/>
  <c r="K2344" i="81"/>
  <c r="L2096" i="81"/>
  <c r="J2099" i="81"/>
  <c r="J2131" i="81"/>
  <c r="K2187" i="81"/>
  <c r="K2202" i="81"/>
  <c r="K2205" i="81"/>
  <c r="L2218" i="81"/>
  <c r="I2269" i="81"/>
  <c r="I2283" i="81"/>
  <c r="K2286" i="81"/>
  <c r="K1632" i="81"/>
  <c r="L1657" i="81"/>
  <c r="I1660" i="81"/>
  <c r="K1661" i="81"/>
  <c r="K1667" i="81"/>
  <c r="I1685" i="81"/>
  <c r="L1731" i="81"/>
  <c r="L1734" i="81"/>
  <c r="L1759" i="81"/>
  <c r="K1759" i="81"/>
  <c r="J1759" i="81"/>
  <c r="I1759" i="81"/>
  <c r="L1798" i="81"/>
  <c r="K1798" i="81"/>
  <c r="J1798" i="81"/>
  <c r="I1798" i="81"/>
  <c r="L1901" i="81"/>
  <c r="K1901" i="81"/>
  <c r="J1901" i="81"/>
  <c r="I1901" i="81"/>
  <c r="J1946" i="81"/>
  <c r="K1946" i="81"/>
  <c r="L2341" i="81"/>
  <c r="K2099" i="81"/>
  <c r="L2131" i="81"/>
  <c r="L2187" i="81"/>
  <c r="L2269" i="81"/>
  <c r="K2283" i="81"/>
  <c r="L2286" i="81"/>
  <c r="J1660" i="81"/>
  <c r="L1661" i="81"/>
  <c r="J1773" i="81"/>
  <c r="I1773" i="81"/>
  <c r="L1776" i="81"/>
  <c r="K1776" i="81"/>
  <c r="J1776" i="81"/>
  <c r="J1761" i="81"/>
  <c r="I1761" i="81"/>
  <c r="L1764" i="81"/>
  <c r="K1764" i="81"/>
  <c r="J1764" i="81"/>
  <c r="I2388" i="81"/>
  <c r="L2310" i="81"/>
  <c r="J2325" i="81"/>
  <c r="J2117" i="81"/>
  <c r="J2125" i="81"/>
  <c r="J2168" i="81"/>
  <c r="I2207" i="81"/>
  <c r="J2214" i="81"/>
  <c r="I2228" i="81"/>
  <c r="K2242" i="81"/>
  <c r="I1630" i="81"/>
  <c r="K1631" i="81"/>
  <c r="J1641" i="81"/>
  <c r="J1648" i="81"/>
  <c r="I1659" i="81"/>
  <c r="J1666" i="81"/>
  <c r="J1669" i="81"/>
  <c r="L1669" i="81"/>
  <c r="L1739" i="81"/>
  <c r="J1739" i="81"/>
  <c r="L2048" i="81"/>
  <c r="K2048" i="81"/>
  <c r="J2048" i="81"/>
  <c r="I2048" i="81"/>
  <c r="L2372" i="81"/>
  <c r="J2400" i="81"/>
  <c r="I2098" i="81"/>
  <c r="K2125" i="81"/>
  <c r="L2168" i="81"/>
  <c r="J2189" i="81"/>
  <c r="K2207" i="81"/>
  <c r="K2268" i="81"/>
  <c r="J2271" i="81"/>
  <c r="J1630" i="81"/>
  <c r="L1631" i="81"/>
  <c r="K1641" i="81"/>
  <c r="K1648" i="81"/>
  <c r="I1669" i="81"/>
  <c r="J1672" i="81"/>
  <c r="J1681" i="81"/>
  <c r="I1681" i="81"/>
  <c r="J1736" i="81"/>
  <c r="K1736" i="81"/>
  <c r="I1746" i="81"/>
  <c r="K1746" i="81"/>
  <c r="J1746" i="81"/>
  <c r="L1761" i="81"/>
  <c r="L1856" i="81"/>
  <c r="K1856" i="81"/>
  <c r="J1856" i="81"/>
  <c r="I1856" i="81"/>
  <c r="I2101" i="81"/>
  <c r="K2114" i="81"/>
  <c r="J2167" i="81"/>
  <c r="J2177" i="81"/>
  <c r="L2207" i="81"/>
  <c r="K1630" i="81"/>
  <c r="K1669" i="81"/>
  <c r="K1672" i="81"/>
  <c r="J1701" i="81"/>
  <c r="L1701" i="81"/>
  <c r="K1701" i="81"/>
  <c r="I1707" i="81"/>
  <c r="K1707" i="81"/>
  <c r="L1749" i="81"/>
  <c r="I1749" i="81"/>
  <c r="J2022" i="81"/>
  <c r="K2022" i="81"/>
  <c r="L2154" i="81"/>
  <c r="K2167" i="81"/>
  <c r="I2216" i="81"/>
  <c r="K2230" i="81"/>
  <c r="K2253" i="81"/>
  <c r="I2293" i="81"/>
  <c r="I1647" i="81"/>
  <c r="L1672" i="81"/>
  <c r="J1707" i="81"/>
  <c r="J1720" i="81"/>
  <c r="L1720" i="81"/>
  <c r="K1720" i="81"/>
  <c r="I1732" i="81"/>
  <c r="J1732" i="81"/>
  <c r="I1735" i="81"/>
  <c r="K1735" i="81"/>
  <c r="L1920" i="81"/>
  <c r="J1920" i="81"/>
  <c r="I1920" i="81"/>
  <c r="L2010" i="81"/>
  <c r="K2010" i="81"/>
  <c r="I2010" i="81"/>
  <c r="L1279" i="81"/>
  <c r="K1279" i="81"/>
  <c r="J1279" i="81"/>
  <c r="L1765" i="81"/>
  <c r="L1803" i="81"/>
  <c r="K1810" i="81"/>
  <c r="K1857" i="81"/>
  <c r="L1873" i="81"/>
  <c r="L1877" i="81"/>
  <c r="L1914" i="81"/>
  <c r="L1921" i="81"/>
  <c r="L1929" i="81"/>
  <c r="J1932" i="81"/>
  <c r="J1942" i="81"/>
  <c r="L1958" i="81"/>
  <c r="L1993" i="81"/>
  <c r="J2006" i="81"/>
  <c r="L2011" i="81"/>
  <c r="J2018" i="81"/>
  <c r="J1178" i="81"/>
  <c r="L1180" i="81"/>
  <c r="L1186" i="81"/>
  <c r="K1203" i="81"/>
  <c r="K1251" i="81"/>
  <c r="J1251" i="81"/>
  <c r="I1251" i="81"/>
  <c r="J1255" i="81"/>
  <c r="I1255" i="81"/>
  <c r="L1386" i="81"/>
  <c r="K1386" i="81"/>
  <c r="J1386" i="81"/>
  <c r="I1386" i="81"/>
  <c r="L1810" i="81"/>
  <c r="L1857" i="81"/>
  <c r="K2006" i="81"/>
  <c r="K2018" i="81"/>
  <c r="K1178" i="81"/>
  <c r="L1202" i="81"/>
  <c r="I1202" i="81"/>
  <c r="L1203" i="81"/>
  <c r="J1246" i="81"/>
  <c r="I1246" i="81"/>
  <c r="L1246" i="81"/>
  <c r="L1298" i="81"/>
  <c r="K1298" i="81"/>
  <c r="J1298" i="81"/>
  <c r="I2059" i="81"/>
  <c r="I2064" i="81"/>
  <c r="I1191" i="81"/>
  <c r="J1202" i="81"/>
  <c r="K1246" i="81"/>
  <c r="L1268" i="81"/>
  <c r="K1268" i="81"/>
  <c r="J1268" i="81"/>
  <c r="K1278" i="81"/>
  <c r="J1278" i="81"/>
  <c r="I1278" i="81"/>
  <c r="J1282" i="81"/>
  <c r="I1282" i="81"/>
  <c r="I1298" i="81"/>
  <c r="K1763" i="81"/>
  <c r="I1771" i="81"/>
  <c r="K1775" i="81"/>
  <c r="L1790" i="81"/>
  <c r="I1797" i="81"/>
  <c r="I1816" i="81"/>
  <c r="J1817" i="81"/>
  <c r="J1824" i="81"/>
  <c r="K1828" i="81"/>
  <c r="I1851" i="81"/>
  <c r="J1855" i="81"/>
  <c r="I1863" i="81"/>
  <c r="J1867" i="81"/>
  <c r="K1872" i="81"/>
  <c r="I1875" i="81"/>
  <c r="I1886" i="81"/>
  <c r="L1905" i="81"/>
  <c r="J1945" i="81"/>
  <c r="K1957" i="81"/>
  <c r="I1972" i="81"/>
  <c r="I1984" i="81"/>
  <c r="K1992" i="81"/>
  <c r="I2013" i="81"/>
  <c r="I2025" i="81"/>
  <c r="J2059" i="81"/>
  <c r="J2064" i="81"/>
  <c r="I2076" i="81"/>
  <c r="L2085" i="81"/>
  <c r="K1191" i="81"/>
  <c r="K1202" i="81"/>
  <c r="I1215" i="81"/>
  <c r="L1215" i="81"/>
  <c r="K1215" i="81"/>
  <c r="I1268" i="81"/>
  <c r="L1278" i="81"/>
  <c r="K1282" i="81"/>
  <c r="I1752" i="81"/>
  <c r="J1771" i="81"/>
  <c r="I1789" i="81"/>
  <c r="K1797" i="81"/>
  <c r="J1801" i="81"/>
  <c r="J1816" i="81"/>
  <c r="K1817" i="81"/>
  <c r="K1824" i="81"/>
  <c r="K1842" i="81"/>
  <c r="I1850" i="81"/>
  <c r="J1851" i="81"/>
  <c r="I1854" i="81"/>
  <c r="K1855" i="81"/>
  <c r="J1863" i="81"/>
  <c r="I1866" i="81"/>
  <c r="K1867" i="81"/>
  <c r="J1875" i="81"/>
  <c r="K1886" i="81"/>
  <c r="I1889" i="81"/>
  <c r="I1909" i="81"/>
  <c r="I1916" i="81"/>
  <c r="L1945" i="81"/>
  <c r="K1953" i="81"/>
  <c r="L1961" i="81"/>
  <c r="J1972" i="81"/>
  <c r="K1976" i="81"/>
  <c r="J1984" i="81"/>
  <c r="J2009" i="81"/>
  <c r="J2013" i="81"/>
  <c r="J2021" i="81"/>
  <c r="J2025" i="81"/>
  <c r="I2029" i="81"/>
  <c r="J2051" i="81"/>
  <c r="K2059" i="81"/>
  <c r="I2063" i="81"/>
  <c r="K2064" i="81"/>
  <c r="J2076" i="81"/>
  <c r="K2080" i="81"/>
  <c r="J1176" i="81"/>
  <c r="J1190" i="81"/>
  <c r="L1191" i="81"/>
  <c r="J1215" i="81"/>
  <c r="L1233" i="81"/>
  <c r="K1233" i="81"/>
  <c r="J1233" i="81"/>
  <c r="K1263" i="81"/>
  <c r="J1263" i="81"/>
  <c r="I1263" i="81"/>
  <c r="L1282" i="81"/>
  <c r="J1752" i="81"/>
  <c r="L1767" i="81"/>
  <c r="K1771" i="81"/>
  <c r="J1785" i="81"/>
  <c r="K1789" i="81"/>
  <c r="L1801" i="81"/>
  <c r="K1816" i="81"/>
  <c r="I1823" i="81"/>
  <c r="I1841" i="81"/>
  <c r="L1842" i="81"/>
  <c r="J1850" i="81"/>
  <c r="K1851" i="81"/>
  <c r="J1854" i="81"/>
  <c r="I1862" i="81"/>
  <c r="K1863" i="81"/>
  <c r="J1866" i="81"/>
  <c r="K1875" i="81"/>
  <c r="L1886" i="81"/>
  <c r="J1889" i="81"/>
  <c r="I1893" i="81"/>
  <c r="K1909" i="81"/>
  <c r="K1916" i="81"/>
  <c r="I1923" i="81"/>
  <c r="I1944" i="81"/>
  <c r="I1960" i="81"/>
  <c r="L1968" i="81"/>
  <c r="K1972" i="81"/>
  <c r="L1980" i="81"/>
  <c r="K1984" i="81"/>
  <c r="L1996" i="81"/>
  <c r="K2013" i="81"/>
  <c r="I2020" i="81"/>
  <c r="I2024" i="81"/>
  <c r="K2025" i="81"/>
  <c r="K2029" i="81"/>
  <c r="L2051" i="81"/>
  <c r="J2063" i="81"/>
  <c r="K2076" i="81"/>
  <c r="L1176" i="81"/>
  <c r="K1190" i="81"/>
  <c r="I1195" i="81"/>
  <c r="L1200" i="81"/>
  <c r="J1200" i="81"/>
  <c r="K1228" i="81"/>
  <c r="J1228" i="81"/>
  <c r="L1240" i="81"/>
  <c r="K1240" i="81"/>
  <c r="J1240" i="81"/>
  <c r="L1263" i="81"/>
  <c r="J1301" i="81"/>
  <c r="I1301" i="81"/>
  <c r="L1359" i="81"/>
  <c r="K1359" i="81"/>
  <c r="J1359" i="81"/>
  <c r="I1359" i="81"/>
  <c r="L1447" i="81"/>
  <c r="K1447" i="81"/>
  <c r="J1447" i="81"/>
  <c r="I1447" i="81"/>
  <c r="J1700" i="81"/>
  <c r="K1708" i="81"/>
  <c r="I1715" i="81"/>
  <c r="J1719" i="81"/>
  <c r="I1758" i="81"/>
  <c r="I1770" i="81"/>
  <c r="L1789" i="81"/>
  <c r="I1800" i="81"/>
  <c r="K1805" i="81"/>
  <c r="L1812" i="81"/>
  <c r="I1815" i="81"/>
  <c r="J1820" i="81"/>
  <c r="K1823" i="81"/>
  <c r="J1827" i="81"/>
  <c r="I1840" i="81"/>
  <c r="L1854" i="81"/>
  <c r="J1862" i="81"/>
  <c r="L1866" i="81"/>
  <c r="L1871" i="81"/>
  <c r="L1889" i="81"/>
  <c r="K1893" i="81"/>
  <c r="I1904" i="81"/>
  <c r="J1908" i="81"/>
  <c r="L1909" i="81"/>
  <c r="L1916" i="81"/>
  <c r="K1923" i="81"/>
  <c r="K1944" i="81"/>
  <c r="J1956" i="81"/>
  <c r="I1967" i="81"/>
  <c r="I1971" i="81"/>
  <c r="I1979" i="81"/>
  <c r="I1983" i="81"/>
  <c r="I1995" i="81"/>
  <c r="I2008" i="81"/>
  <c r="J2024" i="81"/>
  <c r="J2033" i="81"/>
  <c r="I2062" i="81"/>
  <c r="K2063" i="81"/>
  <c r="K2084" i="81"/>
  <c r="L1190" i="81"/>
  <c r="J1195" i="81"/>
  <c r="I1200" i="81"/>
  <c r="K1219" i="81"/>
  <c r="I1228" i="81"/>
  <c r="I1240" i="81"/>
  <c r="K1267" i="81"/>
  <c r="J1267" i="81"/>
  <c r="I1267" i="81"/>
  <c r="J1271" i="81"/>
  <c r="I1271" i="81"/>
  <c r="L1297" i="81"/>
  <c r="K1297" i="81"/>
  <c r="J1297" i="81"/>
  <c r="I1297" i="81"/>
  <c r="K1301" i="81"/>
  <c r="J1213" i="81"/>
  <c r="I1213" i="81"/>
  <c r="L1440" i="81"/>
  <c r="K1440" i="81"/>
  <c r="J1440" i="81"/>
  <c r="I1440" i="81"/>
  <c r="I1869" i="81"/>
  <c r="K1922" i="81"/>
  <c r="K1199" i="81"/>
  <c r="I1199" i="81"/>
  <c r="K1213" i="81"/>
  <c r="K1232" i="81"/>
  <c r="J1232" i="81"/>
  <c r="I1232" i="81"/>
  <c r="L1252" i="81"/>
  <c r="K1252" i="81"/>
  <c r="J1252" i="81"/>
  <c r="L1402" i="81"/>
  <c r="K1402" i="81"/>
  <c r="J1402" i="81"/>
  <c r="I1402" i="81"/>
  <c r="L1766" i="81"/>
  <c r="I1784" i="81"/>
  <c r="K1804" i="81"/>
  <c r="K1811" i="81"/>
  <c r="K1826" i="81"/>
  <c r="I1836" i="81"/>
  <c r="L1892" i="81"/>
  <c r="K1903" i="81"/>
  <c r="I1939" i="81"/>
  <c r="L1947" i="81"/>
  <c r="K1955" i="81"/>
  <c r="J1959" i="81"/>
  <c r="I1966" i="81"/>
  <c r="I1974" i="81"/>
  <c r="I1978" i="81"/>
  <c r="J1994" i="81"/>
  <c r="L2023" i="81"/>
  <c r="K2036" i="81"/>
  <c r="K2046" i="81"/>
  <c r="I2057" i="81"/>
  <c r="I2082" i="81"/>
  <c r="K1188" i="81"/>
  <c r="I1193" i="81"/>
  <c r="L1193" i="81"/>
  <c r="L1194" i="81"/>
  <c r="J1199" i="81"/>
  <c r="L1213" i="81"/>
  <c r="I1217" i="81"/>
  <c r="J1227" i="81"/>
  <c r="I1227" i="81"/>
  <c r="L1227" i="81"/>
  <c r="L1232" i="81"/>
  <c r="K1239" i="81"/>
  <c r="J1239" i="81"/>
  <c r="I1239" i="81"/>
  <c r="J1243" i="81"/>
  <c r="I1243" i="81"/>
  <c r="K1247" i="81"/>
  <c r="J1247" i="81"/>
  <c r="I1252" i="81"/>
  <c r="K1226" i="81"/>
  <c r="K1245" i="81"/>
  <c r="K1284" i="81"/>
  <c r="L1285" i="81"/>
  <c r="K1291" i="81"/>
  <c r="L1292" i="81"/>
  <c r="K1303" i="81"/>
  <c r="L1304" i="81"/>
  <c r="K1319" i="81"/>
  <c r="L1320" i="81"/>
  <c r="K1330" i="81"/>
  <c r="L1331" i="81"/>
  <c r="U1364" i="81"/>
  <c r="L1368" i="81"/>
  <c r="K1368" i="81"/>
  <c r="K1369" i="81"/>
  <c r="K1404" i="81"/>
  <c r="L1405" i="81"/>
  <c r="L1486" i="81"/>
  <c r="K1486" i="81"/>
  <c r="J1486" i="81"/>
  <c r="I1486" i="81"/>
  <c r="I1212" i="81"/>
  <c r="L1226" i="81"/>
  <c r="I1242" i="81"/>
  <c r="L1245" i="81"/>
  <c r="I1254" i="81"/>
  <c r="I1270" i="81"/>
  <c r="I1281" i="81"/>
  <c r="L1284" i="81"/>
  <c r="L1291" i="81"/>
  <c r="I1300" i="81"/>
  <c r="L1303" i="81"/>
  <c r="L1319" i="81"/>
  <c r="L1330" i="81"/>
  <c r="I1358" i="81"/>
  <c r="L1404" i="81"/>
  <c r="U1416" i="81"/>
  <c r="L1426" i="81"/>
  <c r="K1426" i="81"/>
  <c r="I1426" i="81"/>
  <c r="L1505" i="81"/>
  <c r="K1505" i="81"/>
  <c r="J1505" i="81"/>
  <c r="I1505" i="81"/>
  <c r="L1579" i="81"/>
  <c r="K1579" i="81"/>
  <c r="J1579" i="81"/>
  <c r="I1579" i="81"/>
  <c r="J1426" i="81"/>
  <c r="K1439" i="81"/>
  <c r="J1439" i="81"/>
  <c r="I1439" i="81"/>
  <c r="I1335" i="81"/>
  <c r="J1336" i="81"/>
  <c r="I1355" i="81"/>
  <c r="J1356" i="81"/>
  <c r="I1374" i="81"/>
  <c r="J1375" i="81"/>
  <c r="I1382" i="81"/>
  <c r="J1383" i="81"/>
  <c r="J1396" i="81"/>
  <c r="I1396" i="81"/>
  <c r="I1400" i="81"/>
  <c r="K1401" i="81"/>
  <c r="J1408" i="81"/>
  <c r="I1408" i="81"/>
  <c r="I1412" i="81"/>
  <c r="I1420" i="81"/>
  <c r="J1435" i="81"/>
  <c r="I1435" i="81"/>
  <c r="L1439" i="81"/>
  <c r="J1335" i="81"/>
  <c r="K1336" i="81"/>
  <c r="J1355" i="81"/>
  <c r="K1356" i="81"/>
  <c r="J1374" i="81"/>
  <c r="K1375" i="81"/>
  <c r="J1382" i="81"/>
  <c r="K1383" i="81"/>
  <c r="J1400" i="81"/>
  <c r="J1412" i="81"/>
  <c r="K1420" i="81"/>
  <c r="L1590" i="81"/>
  <c r="K1590" i="81"/>
  <c r="J1590" i="81"/>
  <c r="I1590" i="81"/>
  <c r="I1334" i="81"/>
  <c r="K1335" i="81"/>
  <c r="J1354" i="81"/>
  <c r="K1355" i="81"/>
  <c r="I1372" i="81"/>
  <c r="J1373" i="81"/>
  <c r="K1374" i="81"/>
  <c r="J1381" i="81"/>
  <c r="K1382" i="81"/>
  <c r="L1396" i="81"/>
  <c r="L1399" i="81"/>
  <c r="J1399" i="81"/>
  <c r="L1400" i="81"/>
  <c r="L1408" i="81"/>
  <c r="L1411" i="81"/>
  <c r="J1411" i="81"/>
  <c r="L1412" i="81"/>
  <c r="J1419" i="81"/>
  <c r="L1420" i="81"/>
  <c r="L1435" i="81"/>
  <c r="L1609" i="81"/>
  <c r="K1609" i="81"/>
  <c r="J1609" i="81"/>
  <c r="I1609" i="81"/>
  <c r="J1334" i="81"/>
  <c r="I1353" i="81"/>
  <c r="I1371" i="81"/>
  <c r="J1372" i="81"/>
  <c r="J1389" i="81"/>
  <c r="I1389" i="81"/>
  <c r="I1399" i="81"/>
  <c r="I1411" i="81"/>
  <c r="K1419" i="81"/>
  <c r="I1293" i="81"/>
  <c r="I1305" i="81"/>
  <c r="I1321" i="81"/>
  <c r="I1332" i="81"/>
  <c r="L1419" i="81"/>
  <c r="J1424" i="81"/>
  <c r="I1424" i="81"/>
  <c r="I1285" i="81"/>
  <c r="I1292" i="81"/>
  <c r="J1293" i="81"/>
  <c r="I1304" i="81"/>
  <c r="J1305" i="81"/>
  <c r="I1320" i="81"/>
  <c r="J1321" i="81"/>
  <c r="I1331" i="81"/>
  <c r="J1332" i="81"/>
  <c r="L1475" i="81"/>
  <c r="K1475" i="81"/>
  <c r="J1475" i="81"/>
  <c r="I1475" i="81"/>
  <c r="L1544" i="81"/>
  <c r="K1544" i="81"/>
  <c r="J1544" i="81"/>
  <c r="I1544" i="81"/>
  <c r="L1563" i="81"/>
  <c r="K1563" i="81"/>
  <c r="J1563" i="81"/>
  <c r="I1563" i="81"/>
  <c r="I1369" i="81"/>
  <c r="L1398" i="81"/>
  <c r="K1398" i="81"/>
  <c r="I1398" i="81"/>
  <c r="L1410" i="81"/>
  <c r="K1410" i="81"/>
  <c r="I1410" i="81"/>
  <c r="L1424" i="81"/>
  <c r="L1459" i="81"/>
  <c r="K1459" i="81"/>
  <c r="J1459" i="81"/>
  <c r="I1459" i="81"/>
  <c r="L1551" i="81"/>
  <c r="K1551" i="81"/>
  <c r="J1551" i="81"/>
  <c r="I1551" i="81"/>
  <c r="L1450" i="81"/>
  <c r="L1462" i="81"/>
  <c r="K1477" i="81"/>
  <c r="L1478" i="81"/>
  <c r="K1488" i="81"/>
  <c r="L1489" i="81"/>
  <c r="L1508" i="81"/>
  <c r="L1524" i="81"/>
  <c r="K1553" i="81"/>
  <c r="L1554" i="81"/>
  <c r="K1565" i="81"/>
  <c r="L1566" i="81"/>
  <c r="K1581" i="81"/>
  <c r="L1582" i="81"/>
  <c r="K1592" i="81"/>
  <c r="L1593" i="81"/>
  <c r="K1611" i="81"/>
  <c r="I1446" i="81"/>
  <c r="I1458" i="81"/>
  <c r="L1553" i="81"/>
  <c r="L1565" i="81"/>
  <c r="L1581" i="81"/>
  <c r="L1592" i="81"/>
  <c r="J1446" i="81"/>
  <c r="J1458" i="81"/>
  <c r="I1607" i="81"/>
  <c r="I1619" i="81"/>
  <c r="J1620" i="81"/>
  <c r="J1427" i="81"/>
  <c r="I1437" i="81"/>
  <c r="J1438" i="81"/>
  <c r="K1446" i="81"/>
  <c r="I1456" i="81"/>
  <c r="J1457" i="81"/>
  <c r="K1458" i="81"/>
  <c r="I1472" i="81"/>
  <c r="J1473" i="81"/>
  <c r="I1502" i="81"/>
  <c r="J1503" i="81"/>
  <c r="I1514" i="81"/>
  <c r="J1515" i="81"/>
  <c r="I1530" i="81"/>
  <c r="I1541" i="81"/>
  <c r="I1560" i="81"/>
  <c r="J1561" i="81"/>
  <c r="I1576" i="81"/>
  <c r="J1577" i="81"/>
  <c r="I1606" i="81"/>
  <c r="J1607" i="81"/>
  <c r="K1608" i="81"/>
  <c r="I1618" i="81"/>
  <c r="J1619" i="81"/>
  <c r="K1620" i="81"/>
  <c r="J1472" i="81"/>
  <c r="J1502" i="81"/>
  <c r="K1503" i="81"/>
  <c r="J1514" i="81"/>
  <c r="J1576" i="81"/>
  <c r="K1577" i="81"/>
  <c r="J1606" i="81"/>
  <c r="K1607" i="81"/>
  <c r="J1618" i="81"/>
  <c r="K1619" i="81"/>
  <c r="J1397" i="81"/>
  <c r="J1409" i="81"/>
  <c r="J1425" i="81"/>
  <c r="J1436" i="81"/>
  <c r="K1437" i="81"/>
  <c r="I1454" i="81"/>
  <c r="J1455" i="81"/>
  <c r="K1456" i="81"/>
  <c r="K1472" i="81"/>
  <c r="I1493" i="81"/>
  <c r="I1500" i="81"/>
  <c r="J1501" i="81"/>
  <c r="K1502" i="81"/>
  <c r="I1512" i="81"/>
  <c r="J1513" i="81"/>
  <c r="K1514" i="81"/>
  <c r="I1528" i="81"/>
  <c r="J1529" i="81"/>
  <c r="K1530" i="81"/>
  <c r="I1539" i="81"/>
  <c r="J1540" i="81"/>
  <c r="K1541" i="81"/>
  <c r="I1558" i="81"/>
  <c r="J1559" i="81"/>
  <c r="K1560" i="81"/>
  <c r="K1576" i="81"/>
  <c r="I1597" i="81"/>
  <c r="K1606" i="81"/>
  <c r="I1616" i="81"/>
  <c r="J1617" i="81"/>
  <c r="K1618" i="81"/>
  <c r="J1454" i="81"/>
  <c r="J1493" i="81"/>
  <c r="J1500" i="81"/>
  <c r="J1512" i="81"/>
  <c r="J1528" i="81"/>
  <c r="J1539" i="81"/>
  <c r="J1558" i="81"/>
  <c r="I1596" i="81"/>
  <c r="J1597" i="81"/>
  <c r="J1616" i="81"/>
  <c r="K1558" i="81"/>
  <c r="K1616" i="81"/>
  <c r="I1567" i="81"/>
  <c r="I1613" i="81"/>
  <c r="I1450" i="81"/>
  <c r="J1451" i="81"/>
  <c r="I1462" i="81"/>
  <c r="J1463" i="81"/>
  <c r="I1478" i="81"/>
  <c r="J1479" i="81"/>
  <c r="I1489" i="81"/>
  <c r="J1490" i="81"/>
  <c r="I1508" i="81"/>
  <c r="J1509" i="81"/>
  <c r="I1524" i="81"/>
  <c r="J1525" i="81"/>
  <c r="I1554" i="81"/>
  <c r="J1555" i="81"/>
  <c r="I1566" i="81"/>
  <c r="J1567" i="81"/>
  <c r="I1670" i="81"/>
  <c r="K1670" i="81"/>
  <c r="I1697" i="81"/>
  <c r="L1697" i="81"/>
  <c r="K1697" i="81"/>
  <c r="L1714" i="81"/>
  <c r="J1714" i="81"/>
  <c r="I1714" i="81"/>
  <c r="L1799" i="81"/>
  <c r="K1799" i="81"/>
  <c r="J1799" i="81"/>
  <c r="I1799" i="81"/>
  <c r="L2058" i="81"/>
  <c r="K2058" i="81"/>
  <c r="J2058" i="81"/>
  <c r="I2058" i="81"/>
  <c r="K2360" i="81"/>
  <c r="J2397" i="81"/>
  <c r="J2305" i="81"/>
  <c r="J2337" i="81"/>
  <c r="J2098" i="81"/>
  <c r="I2124" i="81"/>
  <c r="J2129" i="81"/>
  <c r="I2133" i="81"/>
  <c r="I2136" i="81"/>
  <c r="L2155" i="81"/>
  <c r="I2166" i="81"/>
  <c r="J2206" i="81"/>
  <c r="L2242" i="81"/>
  <c r="I2259" i="81"/>
  <c r="J2264" i="81"/>
  <c r="K2264" i="81" s="1"/>
  <c r="J2267" i="81"/>
  <c r="I2272" i="81"/>
  <c r="J2290" i="81"/>
  <c r="J1647" i="81"/>
  <c r="I1658" i="81"/>
  <c r="K1658" i="81"/>
  <c r="K1663" i="81"/>
  <c r="J1663" i="81"/>
  <c r="L1670" i="81"/>
  <c r="J1686" i="81"/>
  <c r="J1717" i="81"/>
  <c r="I1717" i="81"/>
  <c r="L1717" i="81"/>
  <c r="L1753" i="81"/>
  <c r="K1753" i="81"/>
  <c r="J1753" i="81"/>
  <c r="I1753" i="81"/>
  <c r="L1760" i="81"/>
  <c r="K1760" i="81"/>
  <c r="J1760" i="81"/>
  <c r="I1760" i="81"/>
  <c r="L1772" i="81"/>
  <c r="K1772" i="81"/>
  <c r="J1772" i="81"/>
  <c r="I1772" i="81"/>
  <c r="L1825" i="81"/>
  <c r="K1825" i="81"/>
  <c r="J1825" i="81"/>
  <c r="I1825" i="81"/>
  <c r="L1895" i="81"/>
  <c r="K1895" i="81"/>
  <c r="J1895" i="81"/>
  <c r="I1895" i="81"/>
  <c r="K2447" i="81"/>
  <c r="I2357" i="81"/>
  <c r="K2383" i="81"/>
  <c r="L2397" i="81"/>
  <c r="J2310" i="81"/>
  <c r="K2321" i="81"/>
  <c r="K2337" i="81"/>
  <c r="K2098" i="81"/>
  <c r="J2124" i="81"/>
  <c r="I2128" i="81"/>
  <c r="K2129" i="81"/>
  <c r="K2133" i="81"/>
  <c r="J2136" i="81"/>
  <c r="I2140" i="81"/>
  <c r="L2166" i="81"/>
  <c r="J2178" i="81"/>
  <c r="I2185" i="81"/>
  <c r="J2190" i="81"/>
  <c r="I2201" i="81"/>
  <c r="I2205" i="81"/>
  <c r="J2229" i="81"/>
  <c r="J2259" i="81"/>
  <c r="L2267" i="81"/>
  <c r="K2272" i="81"/>
  <c r="K2290" i="81"/>
  <c r="I1635" i="81"/>
  <c r="I1646" i="81"/>
  <c r="K1647" i="81"/>
  <c r="J1658" i="81"/>
  <c r="I1663" i="81"/>
  <c r="L1680" i="81"/>
  <c r="K1680" i="81"/>
  <c r="J1680" i="81"/>
  <c r="K1709" i="81"/>
  <c r="J1709" i="81"/>
  <c r="I1709" i="81"/>
  <c r="K1717" i="81"/>
  <c r="K1737" i="81"/>
  <c r="J1737" i="81"/>
  <c r="I1737" i="81"/>
  <c r="L2447" i="81"/>
  <c r="L2354" i="81"/>
  <c r="L2374" i="81"/>
  <c r="K2310" i="81"/>
  <c r="L2321" i="81"/>
  <c r="L2337" i="81"/>
  <c r="I2097" i="81"/>
  <c r="J2102" i="81"/>
  <c r="J2110" i="81"/>
  <c r="I2114" i="81"/>
  <c r="I2117" i="81"/>
  <c r="L2124" i="81"/>
  <c r="J2128" i="81"/>
  <c r="L2129" i="81"/>
  <c r="L2133" i="81"/>
  <c r="L2136" i="81"/>
  <c r="J2140" i="81"/>
  <c r="K2154" i="81"/>
  <c r="I2177" i="81"/>
  <c r="L2185" i="81"/>
  <c r="I2189" i="81"/>
  <c r="L2201" i="81"/>
  <c r="J2205" i="81"/>
  <c r="I2214" i="81"/>
  <c r="K2229" i="81"/>
  <c r="I2233" i="81"/>
  <c r="J2241" i="81"/>
  <c r="I2258" i="81"/>
  <c r="K2259" i="81"/>
  <c r="L2272" i="81"/>
  <c r="I2289" i="81"/>
  <c r="J1635" i="81"/>
  <c r="J1646" i="81"/>
  <c r="L1658" i="81"/>
  <c r="L1663" i="81"/>
  <c r="I1680" i="81"/>
  <c r="L1709" i="81"/>
  <c r="K1721" i="81"/>
  <c r="J1721" i="81"/>
  <c r="I1721" i="81"/>
  <c r="L1737" i="81"/>
  <c r="L1634" i="81"/>
  <c r="K1634" i="81"/>
  <c r="L1645" i="81"/>
  <c r="K1645" i="81"/>
  <c r="J1662" i="81"/>
  <c r="I1662" i="81"/>
  <c r="J1695" i="81"/>
  <c r="I1695" i="81"/>
  <c r="J1733" i="81"/>
  <c r="I1733" i="81"/>
  <c r="L1733" i="81"/>
  <c r="I2385" i="81"/>
  <c r="J2388" i="81"/>
  <c r="J2348" i="81"/>
  <c r="J2101" i="81"/>
  <c r="J2109" i="81"/>
  <c r="L2110" i="81"/>
  <c r="L2114" i="81"/>
  <c r="L2117" i="81"/>
  <c r="I2127" i="81"/>
  <c r="J2132" i="81"/>
  <c r="I2139" i="81"/>
  <c r="L2165" i="81"/>
  <c r="K2177" i="81"/>
  <c r="K2184" i="81"/>
  <c r="K2189" i="81"/>
  <c r="K2200" i="81"/>
  <c r="I2213" i="81"/>
  <c r="K2214" i="81"/>
  <c r="J2218" i="81"/>
  <c r="I2221" i="81"/>
  <c r="J2228" i="81"/>
  <c r="I2232" i="81"/>
  <c r="K2233" i="81"/>
  <c r="J2237" i="81"/>
  <c r="I2240" i="81"/>
  <c r="I2244" i="81"/>
  <c r="L2258" i="81"/>
  <c r="I2270" i="81"/>
  <c r="K2271" i="81"/>
  <c r="J2288" i="81"/>
  <c r="I2288" i="81"/>
  <c r="L2289" i="81"/>
  <c r="I1634" i="81"/>
  <c r="I1645" i="81"/>
  <c r="K1662" i="81"/>
  <c r="K1668" i="81"/>
  <c r="J1684" i="81"/>
  <c r="K1695" i="81"/>
  <c r="J2376" i="81"/>
  <c r="J2385" i="81"/>
  <c r="L2391" i="81"/>
  <c r="K2348" i="81"/>
  <c r="K2096" i="81"/>
  <c r="L2127" i="81"/>
  <c r="I2131" i="81"/>
  <c r="L2139" i="81"/>
  <c r="J2153" i="81"/>
  <c r="L2184" i="81"/>
  <c r="L2200" i="81"/>
  <c r="J2213" i="81"/>
  <c r="J2221" i="81"/>
  <c r="L2228" i="81"/>
  <c r="J2232" i="81"/>
  <c r="J2240" i="81"/>
  <c r="J2244" i="81"/>
  <c r="J2257" i="81"/>
  <c r="J2270" i="81"/>
  <c r="K2288" i="81"/>
  <c r="J1634" i="81"/>
  <c r="J1645" i="81"/>
  <c r="J1656" i="81"/>
  <c r="L1662" i="81"/>
  <c r="I1666" i="81"/>
  <c r="L1668" i="81"/>
  <c r="K1679" i="81"/>
  <c r="J1679" i="81"/>
  <c r="I1679" i="81"/>
  <c r="K1684" i="81"/>
  <c r="L1695" i="81"/>
  <c r="L1711" i="81"/>
  <c r="K1711" i="81"/>
  <c r="I1711" i="81"/>
  <c r="I1686" i="81"/>
  <c r="K1686" i="81"/>
  <c r="K2213" i="81"/>
  <c r="L2221" i="81"/>
  <c r="K2232" i="81"/>
  <c r="L2240" i="81"/>
  <c r="K2244" i="81"/>
  <c r="K2270" i="81"/>
  <c r="K1633" i="81"/>
  <c r="J1633" i="81"/>
  <c r="K1644" i="81"/>
  <c r="J1644" i="81"/>
  <c r="L1684" i="81"/>
  <c r="J1698" i="81"/>
  <c r="L1698" i="81"/>
  <c r="J1711" i="81"/>
  <c r="L1723" i="81"/>
  <c r="K1723" i="81"/>
  <c r="I1723" i="81"/>
  <c r="L1837" i="81"/>
  <c r="K1837" i="81"/>
  <c r="J1837" i="81"/>
  <c r="I1837" i="81"/>
  <c r="L2423" i="81"/>
  <c r="I2428" i="81"/>
  <c r="J2390" i="81"/>
  <c r="J2319" i="81"/>
  <c r="L2339" i="81"/>
  <c r="I2112" i="81"/>
  <c r="K2126" i="81"/>
  <c r="K2138" i="81"/>
  <c r="I2149" i="81"/>
  <c r="I2152" i="81"/>
  <c r="K2164" i="81"/>
  <c r="J2183" i="81"/>
  <c r="I2212" i="81"/>
  <c r="J2217" i="81"/>
  <c r="I2231" i="81"/>
  <c r="J2236" i="81"/>
  <c r="J2253" i="81"/>
  <c r="I2256" i="81"/>
  <c r="K2269" i="81"/>
  <c r="K2281" i="81"/>
  <c r="I1633" i="81"/>
  <c r="I1644" i="81"/>
  <c r="L1656" i="81"/>
  <c r="I1665" i="81"/>
  <c r="K1666" i="81"/>
  <c r="J1671" i="81"/>
  <c r="L1671" i="81"/>
  <c r="I1682" i="81"/>
  <c r="K2428" i="81"/>
  <c r="K2390" i="81"/>
  <c r="K2319" i="81"/>
  <c r="J2112" i="81"/>
  <c r="L2126" i="81"/>
  <c r="L2138" i="81"/>
  <c r="K2149" i="81"/>
  <c r="J2152" i="81"/>
  <c r="K2183" i="81"/>
  <c r="L2212" i="81"/>
  <c r="L2231" i="81"/>
  <c r="J2256" i="81"/>
  <c r="J2291" i="81"/>
  <c r="L2291" i="81"/>
  <c r="K2291" i="81"/>
  <c r="L1633" i="81"/>
  <c r="L1644" i="81"/>
  <c r="J1665" i="81"/>
  <c r="J1682" i="81"/>
  <c r="J1687" i="81"/>
  <c r="L1687" i="81"/>
  <c r="L1788" i="81"/>
  <c r="K1788" i="81"/>
  <c r="J1788" i="81"/>
  <c r="I1788" i="81"/>
  <c r="J2358" i="81"/>
  <c r="L2390" i="81"/>
  <c r="L2319" i="81"/>
  <c r="J2344" i="81"/>
  <c r="L2149" i="81"/>
  <c r="L2152" i="81"/>
  <c r="K2160" i="81"/>
  <c r="J2163" i="81"/>
  <c r="K2168" i="81"/>
  <c r="J2175" i="81"/>
  <c r="I2179" i="81"/>
  <c r="I2182" i="81"/>
  <c r="J2187" i="81"/>
  <c r="I2191" i="81"/>
  <c r="K2203" i="81"/>
  <c r="L2256" i="81"/>
  <c r="J2268" i="81"/>
  <c r="K2287" i="81"/>
  <c r="J1632" i="81"/>
  <c r="I1632" i="81"/>
  <c r="J1643" i="81"/>
  <c r="I1643" i="81"/>
  <c r="J1649" i="81"/>
  <c r="J1659" i="81"/>
  <c r="L1659" i="81"/>
  <c r="L1664" i="81"/>
  <c r="K1664" i="81"/>
  <c r="K1665" i="81"/>
  <c r="K1671" i="81"/>
  <c r="L1681" i="81"/>
  <c r="K1681" i="81"/>
  <c r="K1682" i="81"/>
  <c r="I1687" i="81"/>
  <c r="L1874" i="81"/>
  <c r="K1874" i="81"/>
  <c r="J1874" i="81"/>
  <c r="I1874" i="81"/>
  <c r="K1716" i="81"/>
  <c r="K1732" i="81"/>
  <c r="K1762" i="81"/>
  <c r="L1763" i="81"/>
  <c r="K1774" i="81"/>
  <c r="L1775" i="81"/>
  <c r="K1790" i="81"/>
  <c r="L1791" i="81"/>
  <c r="K1801" i="81"/>
  <c r="L1802" i="81"/>
  <c r="K1818" i="81"/>
  <c r="K1827" i="81"/>
  <c r="L1828" i="81"/>
  <c r="K1838" i="81"/>
  <c r="L1839" i="81"/>
  <c r="L1868" i="81"/>
  <c r="J1930" i="81"/>
  <c r="I1930" i="81"/>
  <c r="L1930" i="81"/>
  <c r="L2019" i="81"/>
  <c r="K2019" i="81"/>
  <c r="J2019" i="81"/>
  <c r="I2019" i="81"/>
  <c r="L1716" i="81"/>
  <c r="L1732" i="81"/>
  <c r="L1762" i="81"/>
  <c r="L1774" i="81"/>
  <c r="J1888" i="81"/>
  <c r="L1888" i="81"/>
  <c r="I1917" i="81"/>
  <c r="L1917" i="81"/>
  <c r="K1917" i="81"/>
  <c r="L1954" i="81"/>
  <c r="K1954" i="81"/>
  <c r="J1954" i="81"/>
  <c r="I1954" i="81"/>
  <c r="L2031" i="81"/>
  <c r="K2031" i="81"/>
  <c r="J2031" i="81"/>
  <c r="I2031" i="81"/>
  <c r="I1739" i="81"/>
  <c r="I1750" i="81"/>
  <c r="J1751" i="81"/>
  <c r="J1758" i="81"/>
  <c r="I1769" i="81"/>
  <c r="J1770" i="81"/>
  <c r="I1785" i="81"/>
  <c r="J1786" i="81"/>
  <c r="J1797" i="81"/>
  <c r="I1814" i="81"/>
  <c r="J1815" i="81"/>
  <c r="I1822" i="81"/>
  <c r="J1823" i="81"/>
  <c r="J1836" i="81"/>
  <c r="I1853" i="81"/>
  <c r="I1865" i="81"/>
  <c r="J1873" i="81"/>
  <c r="I1879" i="81"/>
  <c r="K1888" i="81"/>
  <c r="J1894" i="81"/>
  <c r="L1973" i="81"/>
  <c r="K1973" i="81"/>
  <c r="J1973" i="81"/>
  <c r="I1973" i="81"/>
  <c r="J1822" i="81"/>
  <c r="K1853" i="81"/>
  <c r="K1865" i="81"/>
  <c r="J1879" i="81"/>
  <c r="I1887" i="81"/>
  <c r="K1887" i="81"/>
  <c r="L1894" i="81"/>
  <c r="I1906" i="81"/>
  <c r="J1710" i="81"/>
  <c r="J1722" i="81"/>
  <c r="J1738" i="81"/>
  <c r="K1739" i="81"/>
  <c r="I1748" i="81"/>
  <c r="J1749" i="81"/>
  <c r="K1750" i="81"/>
  <c r="I1767" i="81"/>
  <c r="K1769" i="81"/>
  <c r="I1783" i="81"/>
  <c r="J1784" i="81"/>
  <c r="K1785" i="81"/>
  <c r="I1812" i="81"/>
  <c r="J1813" i="81"/>
  <c r="K1814" i="81"/>
  <c r="I1821" i="81"/>
  <c r="K1822" i="81"/>
  <c r="K1835" i="81"/>
  <c r="I1843" i="81"/>
  <c r="J1852" i="81"/>
  <c r="L1853" i="81"/>
  <c r="J1864" i="81"/>
  <c r="L1865" i="81"/>
  <c r="I1878" i="81"/>
  <c r="K1879" i="81"/>
  <c r="J1887" i="81"/>
  <c r="K1919" i="81"/>
  <c r="J1919" i="81"/>
  <c r="L1924" i="81"/>
  <c r="K1924" i="81"/>
  <c r="I1924" i="81"/>
  <c r="I1701" i="81"/>
  <c r="I1708" i="81"/>
  <c r="K1710" i="81"/>
  <c r="I1720" i="81"/>
  <c r="K1722" i="81"/>
  <c r="I1736" i="81"/>
  <c r="K1738" i="81"/>
  <c r="I1747" i="81"/>
  <c r="J1748" i="81"/>
  <c r="K1749" i="81"/>
  <c r="I1766" i="81"/>
  <c r="J1767" i="81"/>
  <c r="K1768" i="81"/>
  <c r="J1783" i="81"/>
  <c r="K1784" i="81"/>
  <c r="I1805" i="81"/>
  <c r="I1811" i="81"/>
  <c r="J1812" i="81"/>
  <c r="K1813" i="81"/>
  <c r="J1821" i="81"/>
  <c r="L1835" i="81"/>
  <c r="I1842" i="81"/>
  <c r="J1843" i="81"/>
  <c r="K1852" i="81"/>
  <c r="K1864" i="81"/>
  <c r="J1871" i="81"/>
  <c r="L1872" i="81"/>
  <c r="J1878" i="81"/>
  <c r="L1887" i="81"/>
  <c r="J1892" i="81"/>
  <c r="L1893" i="81"/>
  <c r="I1905" i="81"/>
  <c r="K1906" i="81"/>
  <c r="I1919" i="81"/>
  <c r="J1924" i="81"/>
  <c r="L2077" i="81"/>
  <c r="K2077" i="81"/>
  <c r="J2077" i="81"/>
  <c r="I2077" i="81"/>
  <c r="I1820" i="81"/>
  <c r="K1821" i="81"/>
  <c r="L1852" i="81"/>
  <c r="L1864" i="81"/>
  <c r="K1871" i="81"/>
  <c r="L1878" i="81"/>
  <c r="K1892" i="81"/>
  <c r="J1905" i="81"/>
  <c r="L1915" i="81"/>
  <c r="J1915" i="81"/>
  <c r="I1915" i="81"/>
  <c r="L1919" i="81"/>
  <c r="K1931" i="81"/>
  <c r="J1931" i="81"/>
  <c r="I1763" i="81"/>
  <c r="I1775" i="81"/>
  <c r="I1791" i="81"/>
  <c r="I1802" i="81"/>
  <c r="I1819" i="81"/>
  <c r="I1828" i="81"/>
  <c r="I1839" i="81"/>
  <c r="I1868" i="81"/>
  <c r="J1876" i="81"/>
  <c r="I1890" i="81"/>
  <c r="J1918" i="81"/>
  <c r="I1918" i="81"/>
  <c r="L1918" i="81"/>
  <c r="L1927" i="81"/>
  <c r="J1927" i="81"/>
  <c r="I1927" i="81"/>
  <c r="I1931" i="81"/>
  <c r="L2047" i="81"/>
  <c r="K2047" i="81"/>
  <c r="J2047" i="81"/>
  <c r="I2047" i="81"/>
  <c r="K1819" i="81"/>
  <c r="K1876" i="81"/>
  <c r="J1890" i="81"/>
  <c r="J1903" i="81"/>
  <c r="L1904" i="81"/>
  <c r="K1918" i="81"/>
  <c r="J1922" i="81"/>
  <c r="I1922" i="81"/>
  <c r="K1927" i="81"/>
  <c r="L1931" i="81"/>
  <c r="L1943" i="81"/>
  <c r="K1943" i="81"/>
  <c r="J1943" i="81"/>
  <c r="I1943" i="81"/>
  <c r="L2012" i="81"/>
  <c r="K2012" i="81"/>
  <c r="J2012" i="81"/>
  <c r="I2012" i="81"/>
  <c r="K1929" i="81"/>
  <c r="K1945" i="81"/>
  <c r="L1946" i="81"/>
  <c r="K1956" i="81"/>
  <c r="L1957" i="81"/>
  <c r="K1975" i="81"/>
  <c r="L1976" i="81"/>
  <c r="L1992" i="81"/>
  <c r="K2021" i="81"/>
  <c r="L2022" i="81"/>
  <c r="K2033" i="81"/>
  <c r="L2034" i="81"/>
  <c r="K2049" i="81"/>
  <c r="L2050" i="81"/>
  <c r="K2060" i="81"/>
  <c r="L2061" i="81"/>
  <c r="K2079" i="81"/>
  <c r="L2080" i="81"/>
  <c r="L2021" i="81"/>
  <c r="L2033" i="81"/>
  <c r="L2049" i="81"/>
  <c r="I2087" i="81"/>
  <c r="J1925" i="81"/>
  <c r="I1940" i="81"/>
  <c r="J1941" i="81"/>
  <c r="I1970" i="81"/>
  <c r="J1971" i="81"/>
  <c r="I1982" i="81"/>
  <c r="J1983" i="81"/>
  <c r="I1998" i="81"/>
  <c r="J1999" i="81"/>
  <c r="I2009" i="81"/>
  <c r="J2010" i="81"/>
  <c r="I2028" i="81"/>
  <c r="J2029" i="81"/>
  <c r="I2044" i="81"/>
  <c r="J2045" i="81"/>
  <c r="J2056" i="81"/>
  <c r="J2075" i="81"/>
  <c r="I2086" i="81"/>
  <c r="J2087" i="81"/>
  <c r="K2088" i="81"/>
  <c r="J1940" i="81"/>
  <c r="J1970" i="81"/>
  <c r="J1982" i="81"/>
  <c r="J2044" i="81"/>
  <c r="K2045" i="81"/>
  <c r="K2056" i="81"/>
  <c r="K2075" i="81"/>
  <c r="I2085" i="81"/>
  <c r="J2086" i="81"/>
  <c r="K2087" i="81"/>
  <c r="K1940" i="81"/>
  <c r="I1961" i="81"/>
  <c r="I1968" i="81"/>
  <c r="K1970" i="81"/>
  <c r="I1980" i="81"/>
  <c r="K1982" i="81"/>
  <c r="I1996" i="81"/>
  <c r="K1998" i="81"/>
  <c r="I2007" i="81"/>
  <c r="K2009" i="81"/>
  <c r="I2026" i="81"/>
  <c r="K2028" i="81"/>
  <c r="K2044" i="81"/>
  <c r="I2084" i="81"/>
  <c r="J2085" i="81"/>
  <c r="K2086" i="81"/>
  <c r="J1961" i="81"/>
  <c r="J1968" i="81"/>
  <c r="J1980" i="81"/>
  <c r="J1996" i="81"/>
  <c r="J2007" i="81"/>
  <c r="J2026" i="81"/>
  <c r="K1920" i="81"/>
  <c r="K1932" i="81"/>
  <c r="I1946" i="81"/>
  <c r="J1947" i="81"/>
  <c r="I1957" i="81"/>
  <c r="J1958" i="81"/>
  <c r="K1959" i="81"/>
  <c r="K1966" i="81"/>
  <c r="I1976" i="81"/>
  <c r="J1977" i="81"/>
  <c r="K1978" i="81"/>
  <c r="I1992" i="81"/>
  <c r="J1993" i="81"/>
  <c r="I2022" i="81"/>
  <c r="J2023" i="81"/>
  <c r="I2034" i="81"/>
  <c r="J2035" i="81"/>
  <c r="I2050" i="81"/>
  <c r="I2061" i="81"/>
  <c r="I2080" i="81"/>
  <c r="J2081" i="81"/>
  <c r="I2309" i="81"/>
  <c r="I2323" i="81"/>
  <c r="I2335" i="81"/>
  <c r="I2116" i="81"/>
  <c r="I2123" i="81"/>
  <c r="I2135" i="81"/>
  <c r="I2151" i="81"/>
  <c r="I2162" i="81"/>
  <c r="I2181" i="81"/>
  <c r="I2220" i="81"/>
  <c r="I2227" i="81"/>
  <c r="I2239" i="81"/>
  <c r="I2255" i="81"/>
  <c r="I2266" i="81"/>
  <c r="I2285" i="81"/>
  <c r="I2332" i="81"/>
  <c r="J2479" i="81"/>
  <c r="I2371" i="81"/>
  <c r="I2308" i="81"/>
  <c r="J2309" i="81"/>
  <c r="J2332" i="81"/>
  <c r="J2335" i="81"/>
  <c r="I2115" i="81"/>
  <c r="J2116" i="81"/>
  <c r="I2122" i="81"/>
  <c r="J2123" i="81"/>
  <c r="L2125" i="81"/>
  <c r="I2134" i="81"/>
  <c r="J2135" i="81"/>
  <c r="L2137" i="81"/>
  <c r="I2150" i="81"/>
  <c r="J2151" i="81"/>
  <c r="L2153" i="81"/>
  <c r="I2161" i="81"/>
  <c r="J2162" i="81"/>
  <c r="L2164" i="81"/>
  <c r="I2180" i="81"/>
  <c r="J2181" i="81"/>
  <c r="L2183" i="81"/>
  <c r="I2192" i="81"/>
  <c r="I2219" i="81"/>
  <c r="J2220" i="81"/>
  <c r="I2226" i="81"/>
  <c r="J2227" i="81"/>
  <c r="L2229" i="81"/>
  <c r="I2238" i="81"/>
  <c r="J2239" i="81"/>
  <c r="L2241" i="81"/>
  <c r="I2254" i="81"/>
  <c r="J2255" i="81"/>
  <c r="L2257" i="81"/>
  <c r="I2265" i="81"/>
  <c r="J2266" i="81"/>
  <c r="L2268" i="81"/>
  <c r="I2284" i="81"/>
  <c r="J2285" i="81"/>
  <c r="L2287" i="81"/>
  <c r="I2296" i="81"/>
  <c r="J2371" i="81"/>
  <c r="I2307" i="81"/>
  <c r="J2308" i="81"/>
  <c r="K2309" i="81"/>
  <c r="J2317" i="81"/>
  <c r="K2332" i="81"/>
  <c r="K2340" i="81"/>
  <c r="I2103" i="81"/>
  <c r="J2115" i="81"/>
  <c r="K2116" i="81"/>
  <c r="J2122" i="81"/>
  <c r="K2123" i="81"/>
  <c r="J2134" i="81"/>
  <c r="K2135" i="81"/>
  <c r="J2150" i="81"/>
  <c r="K2151" i="81"/>
  <c r="J2161" i="81"/>
  <c r="K2162" i="81"/>
  <c r="J2180" i="81"/>
  <c r="K2181" i="81"/>
  <c r="J2192" i="81"/>
  <c r="J2219" i="81"/>
  <c r="K2220" i="81"/>
  <c r="J2226" i="81"/>
  <c r="K2227" i="81"/>
  <c r="J2238" i="81"/>
  <c r="K2239" i="81"/>
  <c r="J2254" i="81"/>
  <c r="K2255" i="81"/>
  <c r="J2265" i="81"/>
  <c r="K2266" i="81"/>
  <c r="J2284" i="81"/>
  <c r="K2285" i="81"/>
  <c r="J2296" i="81"/>
  <c r="I2355" i="81"/>
  <c r="I2358" i="81"/>
  <c r="J2361" i="81"/>
  <c r="I2374" i="81"/>
  <c r="J2383" i="81"/>
  <c r="J2307" i="81"/>
  <c r="K2308" i="81"/>
  <c r="K2317" i="81"/>
  <c r="I2325" i="81"/>
  <c r="L2340" i="81"/>
  <c r="I2102" i="81"/>
  <c r="J2103" i="81"/>
  <c r="I2113" i="81"/>
  <c r="K2115" i="81"/>
  <c r="K2122" i="81"/>
  <c r="I2132" i="81"/>
  <c r="K2134" i="81"/>
  <c r="I2148" i="81"/>
  <c r="K2150" i="81"/>
  <c r="K2161" i="81"/>
  <c r="I2178" i="81"/>
  <c r="K2180" i="81"/>
  <c r="I2190" i="81"/>
  <c r="K2192" i="81"/>
  <c r="I2206" i="81"/>
  <c r="I2217" i="81"/>
  <c r="K2219" i="81"/>
  <c r="K2226" i="81"/>
  <c r="I2236" i="81"/>
  <c r="K2238" i="81"/>
  <c r="I2252" i="81"/>
  <c r="K2254" i="81"/>
  <c r="K2265" i="81"/>
  <c r="I2282" i="81"/>
  <c r="J2283" i="81"/>
  <c r="K2284" i="81"/>
  <c r="I2294" i="81"/>
  <c r="J2295" i="81"/>
  <c r="K2296" i="81"/>
  <c r="J2252" i="81"/>
  <c r="J2282" i="81"/>
  <c r="J2294" i="81"/>
  <c r="L2429" i="81"/>
  <c r="L2361" i="81"/>
  <c r="J2306" i="81"/>
  <c r="I2316" i="81"/>
  <c r="K2325" i="81"/>
  <c r="I2338" i="81"/>
  <c r="I2100" i="81"/>
  <c r="K2102" i="81"/>
  <c r="I2111" i="81"/>
  <c r="K2113" i="81"/>
  <c r="I2130" i="81"/>
  <c r="K2132" i="81"/>
  <c r="K2148" i="81"/>
  <c r="I2169" i="81"/>
  <c r="I2176" i="81"/>
  <c r="K2178" i="81"/>
  <c r="I2188" i="81"/>
  <c r="K2190" i="81"/>
  <c r="I2204" i="81"/>
  <c r="K2206" i="81"/>
  <c r="I2215" i="81"/>
  <c r="K2217" i="81"/>
  <c r="I2234" i="81"/>
  <c r="K2236" i="81"/>
  <c r="K2252" i="81"/>
  <c r="I2273" i="81"/>
  <c r="J2281" i="81"/>
  <c r="K2282" i="81"/>
  <c r="I2292" i="81"/>
  <c r="J2293" i="81"/>
  <c r="K2294" i="81"/>
  <c r="K2306" i="81"/>
  <c r="J2316" i="81"/>
  <c r="K2316" i="81" s="1"/>
  <c r="J2338" i="81"/>
  <c r="J2100" i="81"/>
  <c r="J2111" i="81"/>
  <c r="J2130" i="81"/>
  <c r="J2169" i="81"/>
  <c r="J2176" i="81"/>
  <c r="J2188" i="81"/>
  <c r="J2204" i="81"/>
  <c r="J2215" i="81"/>
  <c r="J2234" i="81"/>
  <c r="J2273" i="81"/>
  <c r="I2291" i="81"/>
  <c r="J2292" i="81"/>
  <c r="K2293" i="81"/>
  <c r="K2423" i="81"/>
  <c r="K2338" i="81"/>
  <c r="K2100" i="81"/>
  <c r="K2111" i="81"/>
  <c r="K2130" i="81"/>
  <c r="K2169" i="81"/>
  <c r="K2176" i="81"/>
  <c r="K2188" i="81"/>
  <c r="K2204" i="81"/>
  <c r="K2215" i="81"/>
  <c r="K2234" i="81"/>
  <c r="I2271" i="81"/>
  <c r="K2273" i="81"/>
  <c r="I2290" i="81"/>
  <c r="K2292" i="81"/>
  <c r="I2243" i="81"/>
  <c r="J2391" i="81"/>
  <c r="J2394" i="81"/>
  <c r="L2311" i="81"/>
  <c r="J2320" i="81"/>
  <c r="J2336" i="81"/>
  <c r="I2096" i="81"/>
  <c r="J2097" i="81"/>
  <c r="I2126" i="81"/>
  <c r="J2127" i="81"/>
  <c r="I2138" i="81"/>
  <c r="J2139" i="81"/>
  <c r="I2154" i="81"/>
  <c r="J2155" i="81"/>
  <c r="I2165" i="81"/>
  <c r="J2166" i="81"/>
  <c r="I2184" i="81"/>
  <c r="J2185" i="81"/>
  <c r="I2200" i="81"/>
  <c r="J2201" i="81"/>
  <c r="J2212" i="81"/>
  <c r="K2212" i="81" s="1"/>
  <c r="I2230" i="81"/>
  <c r="J2231" i="81"/>
  <c r="I2242" i="81"/>
  <c r="J2243" i="81"/>
  <c r="J2446" i="81"/>
  <c r="L2369" i="81"/>
  <c r="K2372" i="81"/>
  <c r="K2391" i="81"/>
  <c r="K2394" i="81"/>
  <c r="K2320" i="81"/>
  <c r="K2336" i="81"/>
  <c r="I2344" i="81"/>
  <c r="I2347" i="81"/>
  <c r="J2486" i="81"/>
  <c r="K2486" i="81" s="1"/>
  <c r="I2360" i="81"/>
  <c r="J2422" i="81"/>
  <c r="K2435" i="81"/>
  <c r="J2360" i="81"/>
  <c r="J2372" i="81"/>
  <c r="I2394" i="81"/>
  <c r="I2397" i="81"/>
  <c r="I2400" i="81"/>
  <c r="I2306" i="81"/>
  <c r="I2317" i="81"/>
  <c r="I2336" i="81"/>
  <c r="I2348" i="81"/>
  <c r="J2412" i="81"/>
  <c r="K2443" i="81"/>
  <c r="I2304" i="81"/>
  <c r="I2334" i="81"/>
  <c r="I2346" i="81"/>
  <c r="K2412" i="81"/>
  <c r="I2442" i="81"/>
  <c r="L2443" i="81"/>
  <c r="K2371" i="81"/>
  <c r="I2375" i="81"/>
  <c r="L2376" i="81"/>
  <c r="I2382" i="81"/>
  <c r="L2383" i="81"/>
  <c r="J2304" i="81"/>
  <c r="K2305" i="81"/>
  <c r="I2333" i="81"/>
  <c r="J2334" i="81"/>
  <c r="K2335" i="81"/>
  <c r="I2345" i="81"/>
  <c r="J2346" i="81"/>
  <c r="K2347" i="81"/>
  <c r="L2412" i="81"/>
  <c r="K2434" i="81"/>
  <c r="J2442" i="81"/>
  <c r="I2363" i="81"/>
  <c r="J2375" i="81"/>
  <c r="J2382" i="81"/>
  <c r="L2393" i="81"/>
  <c r="K2304" i="81"/>
  <c r="J2333" i="81"/>
  <c r="K2334" i="81"/>
  <c r="J2345" i="81"/>
  <c r="K2346" i="81"/>
  <c r="J2427" i="81"/>
  <c r="K2442" i="81"/>
  <c r="L2363" i="81"/>
  <c r="K2375" i="81"/>
  <c r="K2382" i="81"/>
  <c r="I2324" i="81"/>
  <c r="K2333" i="81"/>
  <c r="I2343" i="81"/>
  <c r="K2345" i="81"/>
  <c r="J2324" i="81"/>
  <c r="J2343" i="81"/>
  <c r="L2406" i="81"/>
  <c r="L2414" i="81"/>
  <c r="K2424" i="81"/>
  <c r="J2441" i="81"/>
  <c r="I2311" i="81"/>
  <c r="I2322" i="81"/>
  <c r="J2323" i="81"/>
  <c r="K2324" i="81"/>
  <c r="I2341" i="81"/>
  <c r="J2342" i="81"/>
  <c r="K2343" i="81"/>
  <c r="I2423" i="81"/>
  <c r="L2358" i="81"/>
  <c r="K2362" i="81"/>
  <c r="I2369" i="81"/>
  <c r="L2385" i="81"/>
  <c r="L2388" i="81"/>
  <c r="K2392" i="81"/>
  <c r="J2311" i="81"/>
  <c r="I2321" i="81"/>
  <c r="J2322" i="81"/>
  <c r="K2323" i="81"/>
  <c r="I2340" i="81"/>
  <c r="J2341" i="81"/>
  <c r="K2342" i="81"/>
  <c r="J2369" i="81"/>
  <c r="J2480" i="81"/>
  <c r="I2415" i="81"/>
  <c r="L2424" i="81"/>
  <c r="I2359" i="81"/>
  <c r="L2362" i="81"/>
  <c r="I2370" i="81"/>
  <c r="L2373" i="81"/>
  <c r="I2389" i="81"/>
  <c r="L2392" i="81"/>
  <c r="J2415" i="81"/>
  <c r="I2422" i="81"/>
  <c r="L2436" i="81"/>
  <c r="I2441" i="81"/>
  <c r="J2359" i="81"/>
  <c r="J2370" i="81"/>
  <c r="J2389" i="81"/>
  <c r="K2415" i="81"/>
  <c r="K2359" i="81"/>
  <c r="K2370" i="81"/>
  <c r="I2387" i="81"/>
  <c r="K2389" i="81"/>
  <c r="I2399" i="81"/>
  <c r="I2463" i="81"/>
  <c r="I2407" i="81"/>
  <c r="K2414" i="81"/>
  <c r="K2422" i="81"/>
  <c r="L2428" i="81"/>
  <c r="I2435" i="81"/>
  <c r="K2441" i="81"/>
  <c r="I2356" i="81"/>
  <c r="J2357" i="81"/>
  <c r="I2386" i="81"/>
  <c r="J2387" i="81"/>
  <c r="I2398" i="81"/>
  <c r="J2399" i="81"/>
  <c r="K2400" i="81"/>
  <c r="J2356" i="81"/>
  <c r="K2357" i="81"/>
  <c r="J2386" i="81"/>
  <c r="K2387" i="81"/>
  <c r="J2398" i="81"/>
  <c r="K2399" i="81"/>
  <c r="J2413" i="81"/>
  <c r="I2426" i="81"/>
  <c r="K2427" i="81"/>
  <c r="L2435" i="81"/>
  <c r="I2445" i="81"/>
  <c r="K2446" i="81"/>
  <c r="I2354" i="81"/>
  <c r="J2355" i="81"/>
  <c r="K2356" i="81"/>
  <c r="I2377" i="81"/>
  <c r="I2384" i="81"/>
  <c r="K2386" i="81"/>
  <c r="I2396" i="81"/>
  <c r="K2398" i="81"/>
  <c r="K2413" i="81"/>
  <c r="J2426" i="81"/>
  <c r="J2434" i="81"/>
  <c r="J2445" i="81"/>
  <c r="J2354" i="81"/>
  <c r="J2377" i="81"/>
  <c r="J2384" i="81"/>
  <c r="I2395" i="81"/>
  <c r="J2396" i="81"/>
  <c r="L2413" i="81"/>
  <c r="K2426" i="81"/>
  <c r="K2445" i="81"/>
  <c r="K2377" i="81"/>
  <c r="K2384" i="81"/>
  <c r="J2395" i="81"/>
  <c r="K2396" i="81"/>
  <c r="I2411" i="81"/>
  <c r="K2425" i="81"/>
  <c r="K2444" i="81"/>
  <c r="I2393" i="81"/>
  <c r="K2395" i="81"/>
  <c r="J2411" i="81"/>
  <c r="L2425" i="81"/>
  <c r="L2444" i="81"/>
  <c r="I2362" i="81"/>
  <c r="J2363" i="81"/>
  <c r="I2373" i="81"/>
  <c r="J2374" i="81"/>
  <c r="I2392" i="81"/>
  <c r="J2393" i="81"/>
  <c r="K2411" i="81"/>
  <c r="J2424" i="81"/>
  <c r="J2443" i="81"/>
  <c r="L2448" i="81"/>
  <c r="J2476" i="81"/>
  <c r="I2410" i="81"/>
  <c r="I2421" i="81"/>
  <c r="I2440" i="81"/>
  <c r="I2452" i="81"/>
  <c r="L2476" i="81"/>
  <c r="I2409" i="81"/>
  <c r="J2410" i="81"/>
  <c r="J2421" i="81"/>
  <c r="I2439" i="81"/>
  <c r="J2440" i="81"/>
  <c r="I2451" i="81"/>
  <c r="J2452" i="81"/>
  <c r="I2408" i="81"/>
  <c r="J2409" i="81"/>
  <c r="K2410" i="81"/>
  <c r="K2421" i="81"/>
  <c r="I2438" i="81"/>
  <c r="J2439" i="81"/>
  <c r="K2440" i="81"/>
  <c r="I2450" i="81"/>
  <c r="J2451" i="81"/>
  <c r="K2452" i="81"/>
  <c r="J2408" i="81"/>
  <c r="K2409" i="81"/>
  <c r="I2437" i="81"/>
  <c r="J2438" i="81"/>
  <c r="K2439" i="81"/>
  <c r="I2449" i="81"/>
  <c r="J2450" i="81"/>
  <c r="K2451" i="81"/>
  <c r="J2463" i="81"/>
  <c r="I2406" i="81"/>
  <c r="J2407" i="81"/>
  <c r="K2408" i="81"/>
  <c r="I2429" i="81"/>
  <c r="I2436" i="81"/>
  <c r="J2437" i="81"/>
  <c r="K2438" i="81"/>
  <c r="I2448" i="81"/>
  <c r="J2449" i="81"/>
  <c r="K2450" i="81"/>
  <c r="K2463" i="81"/>
  <c r="J2406" i="81"/>
  <c r="K2407" i="81"/>
  <c r="J2429" i="81"/>
  <c r="J2436" i="81"/>
  <c r="K2437" i="81"/>
  <c r="I2447" i="81"/>
  <c r="J2448" i="81"/>
  <c r="K2449" i="81"/>
  <c r="I2427" i="81"/>
  <c r="I2434" i="81"/>
  <c r="I2446" i="81"/>
  <c r="K2465" i="81"/>
  <c r="I2474" i="81"/>
  <c r="I2414" i="81"/>
  <c r="I2425" i="81"/>
  <c r="I2444" i="81"/>
  <c r="J2474" i="81"/>
  <c r="J2495" i="81"/>
  <c r="K2495" i="81"/>
  <c r="J2498" i="81"/>
  <c r="I2464" i="81"/>
  <c r="L2480" i="81"/>
  <c r="L2497" i="81"/>
  <c r="K2464" i="81"/>
  <c r="I2479" i="81"/>
  <c r="L2464" i="81"/>
  <c r="K2479" i="81"/>
  <c r="J2493" i="81"/>
  <c r="L2496" i="81"/>
  <c r="K2466" i="81"/>
  <c r="I2494" i="81"/>
  <c r="J2499" i="81"/>
  <c r="L2466" i="81"/>
  <c r="K2477" i="81"/>
  <c r="K2481" i="81"/>
  <c r="K2488" i="81"/>
  <c r="J2494" i="81"/>
  <c r="L2495" i="81"/>
  <c r="K2499" i="81"/>
  <c r="J2465" i="81"/>
  <c r="L2477" i="81"/>
  <c r="L2481" i="81"/>
  <c r="L2488" i="81"/>
  <c r="I2493" i="81"/>
  <c r="K2494" i="81"/>
  <c r="I2498" i="81"/>
  <c r="L2499" i="81"/>
  <c r="L2465" i="81"/>
  <c r="I2475" i="81"/>
  <c r="K2476" i="81"/>
  <c r="K2480" i="81"/>
  <c r="K2493" i="81"/>
  <c r="K2498" i="81"/>
  <c r="J2475" i="81"/>
  <c r="K2475" i="81"/>
  <c r="K2474" i="81"/>
  <c r="K2496" i="81"/>
  <c r="L2467" i="81"/>
  <c r="L2478" i="81"/>
  <c r="I2462" i="81"/>
  <c r="I2473" i="81"/>
  <c r="I2492" i="81"/>
  <c r="I2504" i="81"/>
  <c r="J2462" i="81"/>
  <c r="J2473" i="81"/>
  <c r="I2491" i="81"/>
  <c r="J2492" i="81"/>
  <c r="I2503" i="81"/>
  <c r="J2504" i="81"/>
  <c r="K2462" i="81"/>
  <c r="K2473" i="81"/>
  <c r="I2490" i="81"/>
  <c r="J2491" i="81"/>
  <c r="K2492" i="81"/>
  <c r="I2502" i="81"/>
  <c r="J2503" i="81"/>
  <c r="K2504" i="81"/>
  <c r="I2489" i="81"/>
  <c r="J2490" i="81"/>
  <c r="K2491" i="81"/>
  <c r="I2501" i="81"/>
  <c r="J2502" i="81"/>
  <c r="K2503" i="81"/>
  <c r="I2481" i="81"/>
  <c r="I2488" i="81"/>
  <c r="J2489" i="81"/>
  <c r="K2490" i="81"/>
  <c r="I2500" i="81"/>
  <c r="J2501" i="81"/>
  <c r="K2502" i="81"/>
  <c r="K2489" i="81"/>
  <c r="J2500" i="81"/>
  <c r="K2501" i="81"/>
  <c r="K2500" i="81"/>
  <c r="I2467" i="81"/>
  <c r="I2478" i="81"/>
  <c r="I2497" i="81"/>
  <c r="I2466" i="81"/>
  <c r="J2467" i="81"/>
  <c r="I2477" i="81"/>
  <c r="J2478" i="81"/>
  <c r="I2496" i="81"/>
  <c r="J2497" i="81"/>
  <c r="B3421" i="81"/>
  <c r="N1604" i="81" l="1"/>
  <c r="I1655" i="81"/>
  <c r="J1655" i="81"/>
  <c r="K1655" i="81" s="1"/>
  <c r="K1654" i="81"/>
  <c r="J2330" i="81"/>
  <c r="K2330" i="81" s="1"/>
  <c r="I2486" i="81"/>
  <c r="N1654" i="81"/>
  <c r="N3473" i="81"/>
  <c r="I1277" i="81"/>
  <c r="N1655" i="81"/>
  <c r="N3266" i="81"/>
  <c r="L2487" i="81"/>
  <c r="N2540" i="81"/>
  <c r="I1654" i="81"/>
  <c r="K2487" i="81"/>
  <c r="N2487" i="81"/>
  <c r="N3265" i="81"/>
  <c r="N2486" i="81"/>
  <c r="N3267" i="81"/>
  <c r="L1654" i="81"/>
  <c r="I1174" i="81"/>
  <c r="K1277" i="81"/>
  <c r="I2487" i="81"/>
  <c r="J1394" i="81"/>
  <c r="K1394" i="81" s="1"/>
  <c r="L3267" i="81"/>
  <c r="I3267" i="81"/>
  <c r="J3267" i="81"/>
  <c r="K3267" i="81" s="1"/>
  <c r="L1175" i="81"/>
  <c r="L3266" i="81"/>
  <c r="I3266" i="81"/>
  <c r="J3266" i="81"/>
  <c r="K3266" i="81" s="1"/>
  <c r="N1277" i="81"/>
  <c r="L2486" i="81"/>
  <c r="L1655" i="81"/>
  <c r="K1174" i="81"/>
  <c r="J3265" i="81"/>
  <c r="K3265" i="81" s="1"/>
  <c r="I3265" i="81"/>
  <c r="L3265" i="81"/>
  <c r="L1277" i="81"/>
  <c r="N567" i="81"/>
  <c r="N2745" i="81"/>
  <c r="I2745" i="81"/>
  <c r="F2745" i="81"/>
  <c r="J2746" i="81"/>
  <c r="K2746" i="81" s="1"/>
  <c r="L2746" i="81"/>
  <c r="I2746" i="81"/>
  <c r="N2746" i="81"/>
  <c r="J2745" i="81"/>
  <c r="K2745" i="81" s="1"/>
  <c r="L2745" i="81"/>
  <c r="N2747" i="81"/>
  <c r="L2747" i="81"/>
  <c r="J2747" i="81"/>
  <c r="K2747" i="81" s="1"/>
  <c r="I2747" i="81"/>
  <c r="N2542" i="81"/>
  <c r="K2368" i="81"/>
  <c r="I2004" i="81"/>
  <c r="L1174" i="81"/>
  <c r="N1174" i="81"/>
  <c r="I2542" i="81"/>
  <c r="J2542" i="81"/>
  <c r="K2542" i="81" s="1"/>
  <c r="L2542" i="81"/>
  <c r="J2537" i="81"/>
  <c r="K2537" i="81" s="1"/>
  <c r="L2537" i="81"/>
  <c r="I2537" i="81"/>
  <c r="L2641" i="81"/>
  <c r="J2641" i="81"/>
  <c r="K2641" i="81" s="1"/>
  <c r="I2641" i="81"/>
  <c r="J2539" i="81"/>
  <c r="K2539" i="81" s="1"/>
  <c r="I2539" i="81"/>
  <c r="L2539" i="81"/>
  <c r="N2541" i="81"/>
  <c r="I2538" i="81"/>
  <c r="J2538" i="81"/>
  <c r="K2538" i="81" s="1"/>
  <c r="L2538" i="81"/>
  <c r="J2576" i="81"/>
  <c r="K2576" i="81" s="1"/>
  <c r="I2576" i="81"/>
  <c r="L2576" i="81"/>
  <c r="N2641" i="81"/>
  <c r="N2642" i="81"/>
  <c r="I2589" i="81"/>
  <c r="J2589" i="81"/>
  <c r="K2589" i="81" s="1"/>
  <c r="L2589" i="81"/>
  <c r="N2538" i="81"/>
  <c r="I2541" i="81"/>
  <c r="J2541" i="81"/>
  <c r="K2541" i="81" s="1"/>
  <c r="L2541" i="81"/>
  <c r="I2642" i="81"/>
  <c r="J2642" i="81"/>
  <c r="K2642" i="81" s="1"/>
  <c r="L2642" i="81"/>
  <c r="N2539" i="81"/>
  <c r="I2540" i="81"/>
  <c r="J2540" i="81"/>
  <c r="K2540" i="81" s="1"/>
  <c r="L2540" i="81"/>
  <c r="N2576" i="81"/>
  <c r="N2537" i="81"/>
  <c r="N2589" i="81"/>
  <c r="K2073" i="81"/>
  <c r="I2368" i="81"/>
  <c r="I2070" i="81"/>
  <c r="I2072" i="81"/>
  <c r="K1175" i="81"/>
  <c r="I1175" i="81"/>
  <c r="K2071" i="81"/>
  <c r="N1175" i="81"/>
  <c r="I2278" i="81"/>
  <c r="I1640" i="81"/>
  <c r="K2074" i="81"/>
  <c r="N1796" i="81"/>
  <c r="I1900" i="81"/>
  <c r="J1900" i="81"/>
  <c r="K1900" i="81" s="1"/>
  <c r="I1329" i="81"/>
  <c r="K1744" i="81"/>
  <c r="K1849" i="81"/>
  <c r="K1848" i="81"/>
  <c r="K2108" i="81"/>
  <c r="K1345" i="81"/>
  <c r="I1796" i="81"/>
  <c r="I2108" i="81"/>
  <c r="J2331" i="81"/>
  <c r="K2331" i="81" s="1"/>
  <c r="I1952" i="81"/>
  <c r="L1393" i="81"/>
  <c r="K1393" i="81"/>
  <c r="N2073" i="81"/>
  <c r="I2074" i="81"/>
  <c r="K1344" i="81"/>
  <c r="I1350" i="81"/>
  <c r="L2368" i="81"/>
  <c r="N3371" i="81"/>
  <c r="I2174" i="81"/>
  <c r="K2004" i="81"/>
  <c r="I1744" i="81"/>
  <c r="K1346" i="81"/>
  <c r="I1601" i="81"/>
  <c r="K1604" i="81"/>
  <c r="N1345" i="81"/>
  <c r="J2278" i="81"/>
  <c r="K2278" i="81" s="1"/>
  <c r="J1640" i="81"/>
  <c r="K1640" i="81" s="1"/>
  <c r="K2280" i="81"/>
  <c r="J1329" i="81"/>
  <c r="K1329" i="81" s="1"/>
  <c r="L1848" i="81"/>
  <c r="I1347" i="81"/>
  <c r="N2072" i="81"/>
  <c r="N2071" i="81"/>
  <c r="N2850" i="81"/>
  <c r="J1796" i="81"/>
  <c r="K1796" i="81" s="1"/>
  <c r="I1848" i="81"/>
  <c r="K2279" i="81"/>
  <c r="J1445" i="81"/>
  <c r="K1445" i="81" s="1"/>
  <c r="N2368" i="81"/>
  <c r="I1849" i="81"/>
  <c r="K2420" i="81"/>
  <c r="N2331" i="81"/>
  <c r="I2073" i="81"/>
  <c r="I1603" i="81"/>
  <c r="K1603" i="81"/>
  <c r="J1952" i="81"/>
  <c r="K1952" i="81" s="1"/>
  <c r="K2070" i="81"/>
  <c r="I1345" i="81"/>
  <c r="I2330" i="81"/>
  <c r="I2279" i="81"/>
  <c r="N2070" i="81"/>
  <c r="I2280" i="81"/>
  <c r="I1445" i="81"/>
  <c r="N2074" i="81"/>
  <c r="I2420" i="81"/>
  <c r="K2072" i="81"/>
  <c r="I2071" i="81"/>
  <c r="N1849" i="81"/>
  <c r="N1744" i="81"/>
  <c r="N1900" i="81"/>
  <c r="N1848" i="81"/>
  <c r="N2108" i="81"/>
  <c r="N2004" i="81"/>
  <c r="I2472" i="81"/>
  <c r="N1952" i="81"/>
  <c r="N2849" i="81"/>
  <c r="N2420" i="81"/>
  <c r="I1497" i="81"/>
  <c r="L2073" i="81"/>
  <c r="L2072" i="81"/>
  <c r="L1744" i="81"/>
  <c r="L2071" i="81"/>
  <c r="L2004" i="81"/>
  <c r="L1900" i="81"/>
  <c r="L2108" i="81"/>
  <c r="L2074" i="81"/>
  <c r="L2070" i="81"/>
  <c r="L1849" i="81"/>
  <c r="L1952" i="81"/>
  <c r="L1796" i="81"/>
  <c r="L2279" i="81"/>
  <c r="N3370" i="81"/>
  <c r="I1341" i="81"/>
  <c r="I1498" i="81"/>
  <c r="I1602" i="81"/>
  <c r="J2472" i="81"/>
  <c r="K2472" i="81" s="1"/>
  <c r="N2330" i="81"/>
  <c r="N2851" i="81"/>
  <c r="L2472" i="81"/>
  <c r="L1345" i="81"/>
  <c r="L1346" i="81"/>
  <c r="L1350" i="81"/>
  <c r="J1602" i="81"/>
  <c r="K1602" i="81" s="1"/>
  <c r="J2850" i="81"/>
  <c r="K2850" i="81" s="1"/>
  <c r="I2850" i="81"/>
  <c r="L2850" i="81"/>
  <c r="J2851" i="81"/>
  <c r="K2851" i="81" s="1"/>
  <c r="I2851" i="81"/>
  <c r="L2851" i="81"/>
  <c r="I2331" i="81"/>
  <c r="I2849" i="81"/>
  <c r="J2849" i="81"/>
  <c r="K2849" i="81" s="1"/>
  <c r="L2849" i="81"/>
  <c r="K1601" i="81"/>
  <c r="L1640" i="81"/>
  <c r="N1394" i="81"/>
  <c r="I1604" i="81"/>
  <c r="I1352" i="81"/>
  <c r="K1352" i="81"/>
  <c r="L1352" i="81"/>
  <c r="I1344" i="81"/>
  <c r="K1342" i="81"/>
  <c r="I1342" i="81"/>
  <c r="K1351" i="81"/>
  <c r="N3213" i="81"/>
  <c r="I1351" i="81"/>
  <c r="J1347" i="81"/>
  <c r="K1347" i="81" s="1"/>
  <c r="N1351" i="81"/>
  <c r="N1329" i="81"/>
  <c r="N3372" i="81"/>
  <c r="N3369" i="81"/>
  <c r="N1640" i="81"/>
  <c r="N1341" i="81"/>
  <c r="J3369" i="81"/>
  <c r="K3369" i="81" s="1"/>
  <c r="I3369" i="81"/>
  <c r="L3369" i="81"/>
  <c r="N1350" i="81"/>
  <c r="N1346" i="81"/>
  <c r="N1601" i="81"/>
  <c r="J3370" i="81"/>
  <c r="K3370" i="81" s="1"/>
  <c r="I3370" i="81"/>
  <c r="L3370" i="81"/>
  <c r="J3371" i="81"/>
  <c r="K3371" i="81" s="1"/>
  <c r="I3371" i="81"/>
  <c r="L3371" i="81"/>
  <c r="J3372" i="81"/>
  <c r="K3372" i="81" s="1"/>
  <c r="I3372" i="81"/>
  <c r="L3372" i="81"/>
  <c r="N3216" i="81"/>
  <c r="N3215" i="81"/>
  <c r="N3214" i="81"/>
  <c r="J3216" i="81"/>
  <c r="K3216" i="81" s="1"/>
  <c r="I3216" i="81"/>
  <c r="L3216" i="81"/>
  <c r="N2280" i="81"/>
  <c r="N1603" i="81"/>
  <c r="N2279" i="81"/>
  <c r="I3213" i="81"/>
  <c r="J3213" i="81"/>
  <c r="K3213" i="81" s="1"/>
  <c r="L3213" i="81"/>
  <c r="I3214" i="81"/>
  <c r="J3214" i="81"/>
  <c r="K3214" i="81" s="1"/>
  <c r="L3214" i="81"/>
  <c r="N1602" i="81"/>
  <c r="N2278" i="81"/>
  <c r="I3215" i="81"/>
  <c r="J3215" i="81"/>
  <c r="K3215" i="81" s="1"/>
  <c r="L3215" i="81"/>
  <c r="L1604" i="81"/>
  <c r="L1601" i="81"/>
  <c r="L2278" i="81"/>
  <c r="L2280" i="81"/>
  <c r="L1603" i="81"/>
  <c r="L1602" i="81"/>
  <c r="I1549" i="81"/>
  <c r="N1549" i="81"/>
  <c r="I1394" i="81"/>
  <c r="L1343" i="81"/>
  <c r="K1350" i="81"/>
  <c r="L1497" i="81"/>
  <c r="I1343" i="81"/>
  <c r="J1343" i="81"/>
  <c r="K1343" i="81" s="1"/>
  <c r="J1497" i="81"/>
  <c r="K1497" i="81" s="1"/>
  <c r="I1346" i="81"/>
  <c r="K1348" i="81"/>
  <c r="N3161" i="81"/>
  <c r="J1549" i="81"/>
  <c r="K1549" i="81" s="1"/>
  <c r="L3161" i="81"/>
  <c r="J3161" i="81"/>
  <c r="K3161" i="81" s="1"/>
  <c r="I3161" i="81"/>
  <c r="L1348" i="81"/>
  <c r="K2174" i="81"/>
  <c r="J1341" i="81"/>
  <c r="K1341" i="81" s="1"/>
  <c r="L1344" i="81"/>
  <c r="L1549" i="81"/>
  <c r="N3317" i="81"/>
  <c r="N2797" i="81"/>
  <c r="K1498" i="81"/>
  <c r="I1393" i="81"/>
  <c r="K1349" i="81"/>
  <c r="N572" i="81"/>
  <c r="N1497" i="81"/>
  <c r="N1348" i="81"/>
  <c r="I3317" i="81"/>
  <c r="J3317" i="81"/>
  <c r="K3317" i="81" s="1"/>
  <c r="L3317" i="81"/>
  <c r="N1343" i="81"/>
  <c r="J572" i="81"/>
  <c r="K572" i="81" s="1"/>
  <c r="I572" i="81"/>
  <c r="L572" i="81"/>
  <c r="I1348" i="81"/>
  <c r="J613" i="81"/>
  <c r="K613" i="81" s="1"/>
  <c r="I613" i="81"/>
  <c r="L613" i="81"/>
  <c r="N613" i="81"/>
  <c r="N1342" i="81"/>
  <c r="N2174" i="81"/>
  <c r="N1344" i="81"/>
  <c r="N1498" i="81"/>
  <c r="I2797" i="81"/>
  <c r="J2797" i="81"/>
  <c r="K2797" i="81" s="1"/>
  <c r="L2797" i="81"/>
  <c r="N1393" i="81"/>
  <c r="N1445" i="81"/>
  <c r="J614" i="81"/>
  <c r="K614" i="81" s="1"/>
  <c r="I614" i="81"/>
  <c r="L614" i="81"/>
  <c r="N1349" i="81"/>
  <c r="N1352" i="81"/>
  <c r="N1347" i="81"/>
  <c r="N614" i="81"/>
  <c r="N1172" i="81"/>
  <c r="I1349" i="81"/>
  <c r="L1498" i="81"/>
  <c r="L1349" i="81"/>
  <c r="L1329" i="81"/>
  <c r="L1347" i="81"/>
  <c r="L2174" i="81"/>
  <c r="L1351" i="81"/>
  <c r="L1342" i="81"/>
  <c r="L1341" i="81"/>
  <c r="N571" i="81"/>
  <c r="N570" i="81"/>
  <c r="N1693" i="81"/>
  <c r="I570" i="81"/>
  <c r="J570" i="81"/>
  <c r="K570" i="81" s="1"/>
  <c r="L570" i="81"/>
  <c r="I571" i="81"/>
  <c r="J571" i="81"/>
  <c r="K571" i="81" s="1"/>
  <c r="L571" i="81"/>
  <c r="J569" i="81"/>
  <c r="K569" i="81" s="1"/>
  <c r="I569" i="81"/>
  <c r="L569" i="81"/>
  <c r="N569" i="81"/>
  <c r="N568" i="81"/>
  <c r="K1692" i="81"/>
  <c r="I568" i="81"/>
  <c r="J568" i="81"/>
  <c r="K568" i="81" s="1"/>
  <c r="L568" i="81"/>
  <c r="N563" i="81"/>
  <c r="N564" i="81"/>
  <c r="N566" i="81"/>
  <c r="N565" i="81"/>
  <c r="I566" i="81"/>
  <c r="J566" i="81"/>
  <c r="K566" i="81" s="1"/>
  <c r="L566" i="81"/>
  <c r="I565" i="81"/>
  <c r="J565" i="81"/>
  <c r="K565" i="81" s="1"/>
  <c r="L565" i="81"/>
  <c r="J563" i="81"/>
  <c r="K563" i="81" s="1"/>
  <c r="I563" i="81"/>
  <c r="L563" i="81"/>
  <c r="I564" i="81"/>
  <c r="J564" i="81"/>
  <c r="K564" i="81" s="1"/>
  <c r="L564" i="81"/>
  <c r="J567" i="81"/>
  <c r="K567" i="81" s="1"/>
  <c r="I567" i="81"/>
  <c r="L567" i="81"/>
  <c r="I1692" i="81"/>
  <c r="I1289" i="81"/>
  <c r="K1289" i="81"/>
  <c r="N562" i="81"/>
  <c r="J562" i="81"/>
  <c r="K562" i="81" s="1"/>
  <c r="I562" i="81"/>
  <c r="L562" i="81"/>
  <c r="N561" i="81"/>
  <c r="I1693" i="81"/>
  <c r="N1289" i="81"/>
  <c r="J561" i="81"/>
  <c r="K561" i="81" s="1"/>
  <c r="I561" i="81"/>
  <c r="L561" i="81"/>
  <c r="K1693" i="81"/>
  <c r="L1289" i="81"/>
  <c r="L1692" i="81"/>
  <c r="L1693" i="81"/>
  <c r="N1173" i="81"/>
  <c r="J1173" i="81"/>
  <c r="K1173" i="81" s="1"/>
  <c r="I1173" i="81"/>
  <c r="I444" i="81"/>
  <c r="J444" i="81"/>
  <c r="K444" i="81" s="1"/>
  <c r="L444" i="81"/>
  <c r="N444" i="81"/>
  <c r="N1692" i="81"/>
  <c r="J1172" i="81"/>
  <c r="K1172" i="81" s="1"/>
  <c r="I1172" i="81"/>
  <c r="U1156" i="81"/>
  <c r="L1172" i="81"/>
  <c r="L1173" i="81"/>
  <c r="N3252" i="81"/>
  <c r="L3200" i="81"/>
  <c r="J3200" i="81"/>
  <c r="K3200" i="81" s="1"/>
  <c r="I3200" i="81"/>
  <c r="L3252" i="81"/>
  <c r="J3252" i="81"/>
  <c r="K3252" i="81" s="1"/>
  <c r="I3252" i="81"/>
  <c r="N3200" i="81"/>
  <c r="N3148" i="81"/>
  <c r="L3148" i="81"/>
  <c r="J3148" i="81"/>
  <c r="K3148" i="81" s="1"/>
  <c r="I3148" i="81"/>
  <c r="J3357" i="81"/>
  <c r="K3357" i="81" s="1"/>
  <c r="I3357" i="81"/>
  <c r="L3357" i="81"/>
  <c r="N3357" i="81"/>
  <c r="I2784" i="81"/>
  <c r="N2784" i="81"/>
  <c r="J2784" i="81"/>
  <c r="K2784" i="81" s="1"/>
  <c r="L2784" i="81"/>
  <c r="N2836" i="81"/>
  <c r="I2838" i="81"/>
  <c r="J2838" i="81"/>
  <c r="K2838" i="81" s="1"/>
  <c r="L2838" i="81"/>
  <c r="N2838" i="81"/>
  <c r="I2836" i="81"/>
  <c r="J2836" i="81"/>
  <c r="K2836" i="81" s="1"/>
  <c r="L2836" i="81"/>
  <c r="L2837" i="81"/>
  <c r="I2837" i="81"/>
  <c r="J2837" i="81"/>
  <c r="K2837" i="81" s="1"/>
  <c r="N2837" i="81"/>
  <c r="P2300" i="81"/>
  <c r="P1416" i="81"/>
  <c r="P1364" i="81"/>
  <c r="P2196" i="81"/>
  <c r="L2420" i="81"/>
  <c r="P2404" i="81"/>
  <c r="F3544" i="81" l="1"/>
  <c r="E3544" i="81"/>
  <c r="D3544" i="81"/>
  <c r="F3543" i="81"/>
  <c r="E3543" i="81"/>
  <c r="D3543" i="81"/>
  <c r="F3542" i="81"/>
  <c r="E3542" i="81"/>
  <c r="D3542" i="81"/>
  <c r="F3541" i="81"/>
  <c r="E3541" i="81"/>
  <c r="D3541" i="81"/>
  <c r="F3540" i="81"/>
  <c r="E3540" i="81"/>
  <c r="D3540" i="81"/>
  <c r="F3539" i="81"/>
  <c r="E3539" i="81"/>
  <c r="D3539" i="81"/>
  <c r="F3538" i="81"/>
  <c r="E3538" i="81"/>
  <c r="D3538" i="81"/>
  <c r="F3537" i="81"/>
  <c r="E3537" i="81"/>
  <c r="D3537" i="81"/>
  <c r="F3536" i="81"/>
  <c r="E3536" i="81"/>
  <c r="D3536" i="81"/>
  <c r="F3535" i="81"/>
  <c r="E3535" i="81"/>
  <c r="D3535" i="81"/>
  <c r="F3534" i="81"/>
  <c r="E3534" i="81"/>
  <c r="D3534" i="81"/>
  <c r="F3533" i="81"/>
  <c r="E3533" i="81"/>
  <c r="D3533" i="81"/>
  <c r="F3532" i="81"/>
  <c r="E3532" i="81"/>
  <c r="D3532" i="81"/>
  <c r="F3531" i="81"/>
  <c r="E3531" i="81"/>
  <c r="D3531" i="81"/>
  <c r="F3530" i="81"/>
  <c r="E3530" i="81"/>
  <c r="D3530" i="81"/>
  <c r="F3529" i="81"/>
  <c r="E3529" i="81"/>
  <c r="D3529" i="81"/>
  <c r="F3528" i="81"/>
  <c r="E3528" i="81"/>
  <c r="D3528" i="81"/>
  <c r="F3527" i="81"/>
  <c r="E3527" i="81"/>
  <c r="D3527" i="81"/>
  <c r="F3526" i="81"/>
  <c r="E3526" i="81"/>
  <c r="D3526" i="81"/>
  <c r="F3525" i="81"/>
  <c r="E3525" i="81"/>
  <c r="D3525" i="81"/>
  <c r="F3521" i="81"/>
  <c r="E3521" i="81"/>
  <c r="D3521" i="81"/>
  <c r="F3520" i="81"/>
  <c r="E3520" i="81"/>
  <c r="D3520" i="81"/>
  <c r="F3519" i="81"/>
  <c r="E3519" i="81"/>
  <c r="D3519" i="81"/>
  <c r="F3518" i="81"/>
  <c r="E3518" i="81"/>
  <c r="D3518" i="81"/>
  <c r="F3517" i="81"/>
  <c r="E3517" i="81"/>
  <c r="D3517" i="81"/>
  <c r="F3516" i="81"/>
  <c r="E3516" i="81"/>
  <c r="D3516" i="81"/>
  <c r="F3515" i="81"/>
  <c r="E3515" i="81"/>
  <c r="D3515" i="81"/>
  <c r="F3514" i="81"/>
  <c r="E3514" i="81"/>
  <c r="D3514" i="81"/>
  <c r="F3513" i="81"/>
  <c r="E3513" i="81"/>
  <c r="D3513" i="81"/>
  <c r="F3507" i="81"/>
  <c r="E3507" i="81"/>
  <c r="D3507" i="81"/>
  <c r="F3506" i="81"/>
  <c r="E3506" i="81"/>
  <c r="D3506" i="81"/>
  <c r="F3505" i="81"/>
  <c r="E3505" i="81"/>
  <c r="D3505" i="81"/>
  <c r="F3504" i="81"/>
  <c r="E3504" i="81"/>
  <c r="D3504" i="81"/>
  <c r="F3503" i="81"/>
  <c r="E3503" i="81"/>
  <c r="D3503" i="81"/>
  <c r="F3502" i="81"/>
  <c r="E3502" i="81"/>
  <c r="D3502" i="81"/>
  <c r="F3501" i="81"/>
  <c r="E3501" i="81"/>
  <c r="D3501" i="81"/>
  <c r="F3500" i="81"/>
  <c r="E3500" i="81"/>
  <c r="D3500" i="81"/>
  <c r="F3499" i="81"/>
  <c r="E3499" i="81"/>
  <c r="D3499" i="81"/>
  <c r="F3498" i="81"/>
  <c r="E3498" i="81"/>
  <c r="D3498" i="81"/>
  <c r="F3440" i="81"/>
  <c r="E3440" i="81"/>
  <c r="D3440" i="81"/>
  <c r="F3439" i="81"/>
  <c r="E3439" i="81"/>
  <c r="D3439" i="81"/>
  <c r="F3438" i="81"/>
  <c r="E3438" i="81"/>
  <c r="D3438" i="81"/>
  <c r="F3437" i="81"/>
  <c r="E3437" i="81"/>
  <c r="D3437" i="81"/>
  <c r="F3436" i="81"/>
  <c r="E3436" i="81"/>
  <c r="D3436" i="81"/>
  <c r="F3435" i="81"/>
  <c r="E3435" i="81"/>
  <c r="D3435" i="81"/>
  <c r="F3434" i="81"/>
  <c r="E3434" i="81"/>
  <c r="D3434" i="81"/>
  <c r="F3433" i="81"/>
  <c r="E3433" i="81"/>
  <c r="D3433" i="81"/>
  <c r="F3432" i="81"/>
  <c r="E3432" i="81"/>
  <c r="D3432" i="81"/>
  <c r="F3431" i="81"/>
  <c r="E3431" i="81"/>
  <c r="D3431" i="81"/>
  <c r="F3430" i="81"/>
  <c r="E3430" i="81"/>
  <c r="D3430" i="81"/>
  <c r="F3429" i="81"/>
  <c r="E3429" i="81"/>
  <c r="D3429" i="81"/>
  <c r="F3428" i="81"/>
  <c r="E3428" i="81"/>
  <c r="D3428" i="81"/>
  <c r="F3427" i="81"/>
  <c r="E3427" i="81"/>
  <c r="D3427" i="81"/>
  <c r="F3426" i="81"/>
  <c r="E3426" i="81"/>
  <c r="D3426" i="81"/>
  <c r="F3425" i="81"/>
  <c r="E3425" i="81"/>
  <c r="D3425" i="81"/>
  <c r="F3424" i="81"/>
  <c r="E3424" i="81"/>
  <c r="D3424" i="81"/>
  <c r="F3423" i="81"/>
  <c r="E3423" i="81"/>
  <c r="D3423" i="81"/>
  <c r="F3422" i="81"/>
  <c r="E3422" i="81"/>
  <c r="D3422" i="81"/>
  <c r="D3421" i="81"/>
  <c r="F3417" i="81"/>
  <c r="E3417" i="81"/>
  <c r="D3417" i="81"/>
  <c r="F3416" i="81"/>
  <c r="E3416" i="81"/>
  <c r="D3416" i="81"/>
  <c r="F3415" i="81"/>
  <c r="E3415" i="81"/>
  <c r="D3415" i="81"/>
  <c r="F3414" i="81"/>
  <c r="E3414" i="81"/>
  <c r="D3414" i="81"/>
  <c r="F3413" i="81"/>
  <c r="E3413" i="81"/>
  <c r="D3413" i="81"/>
  <c r="F3412" i="81"/>
  <c r="E3412" i="81"/>
  <c r="D3412" i="81"/>
  <c r="F3411" i="81"/>
  <c r="E3411" i="81"/>
  <c r="D3411" i="81"/>
  <c r="F3410" i="81"/>
  <c r="E3410" i="81"/>
  <c r="D3410" i="81"/>
  <c r="F3409" i="81"/>
  <c r="E3409" i="81"/>
  <c r="D3409" i="81"/>
  <c r="D3408" i="81"/>
  <c r="F3403" i="81"/>
  <c r="E3403" i="81"/>
  <c r="D3403" i="81"/>
  <c r="F3402" i="81"/>
  <c r="E3402" i="81"/>
  <c r="D3402" i="81"/>
  <c r="F3401" i="81"/>
  <c r="E3401" i="81"/>
  <c r="D3401" i="81"/>
  <c r="F3400" i="81"/>
  <c r="E3400" i="81"/>
  <c r="D3400" i="81"/>
  <c r="F3399" i="81"/>
  <c r="E3399" i="81"/>
  <c r="D3399" i="81"/>
  <c r="F3398" i="81"/>
  <c r="E3398" i="81"/>
  <c r="D3398" i="81"/>
  <c r="F3397" i="81"/>
  <c r="E3397" i="81"/>
  <c r="D3397" i="81"/>
  <c r="F3396" i="81"/>
  <c r="E3396" i="81"/>
  <c r="D3396" i="81"/>
  <c r="F3395" i="81"/>
  <c r="E3395" i="81"/>
  <c r="D3395" i="81"/>
  <c r="F3128" i="81"/>
  <c r="E3128" i="81"/>
  <c r="D3128" i="81"/>
  <c r="F3127" i="81"/>
  <c r="E3127" i="81"/>
  <c r="D3127" i="81"/>
  <c r="F3126" i="81"/>
  <c r="E3126" i="81"/>
  <c r="D3126" i="81"/>
  <c r="F3125" i="81"/>
  <c r="E3125" i="81"/>
  <c r="D3125" i="81"/>
  <c r="F3124" i="81"/>
  <c r="E3124" i="81"/>
  <c r="D3124" i="81"/>
  <c r="F3123" i="81"/>
  <c r="E3123" i="81"/>
  <c r="D3123" i="81"/>
  <c r="F3122" i="81"/>
  <c r="E3122" i="81"/>
  <c r="D3122" i="81"/>
  <c r="F3121" i="81"/>
  <c r="E3121" i="81"/>
  <c r="D3121" i="81"/>
  <c r="F3120" i="81"/>
  <c r="E3120" i="81"/>
  <c r="D3120" i="81"/>
  <c r="F3119" i="81"/>
  <c r="E3119" i="81"/>
  <c r="D3119" i="81"/>
  <c r="F3118" i="81"/>
  <c r="E3118" i="81"/>
  <c r="D3118" i="81"/>
  <c r="F3117" i="81"/>
  <c r="E3117" i="81"/>
  <c r="D3117" i="81"/>
  <c r="F3076" i="81"/>
  <c r="E3076" i="81"/>
  <c r="D3076" i="81"/>
  <c r="F3075" i="81"/>
  <c r="E3075" i="81"/>
  <c r="D3075" i="81"/>
  <c r="F3074" i="81"/>
  <c r="E3074" i="81"/>
  <c r="D3074" i="81"/>
  <c r="F3073" i="81"/>
  <c r="E3073" i="81"/>
  <c r="D3073" i="81"/>
  <c r="F3072" i="81"/>
  <c r="E3072" i="81"/>
  <c r="D3072" i="81"/>
  <c r="F3071" i="81"/>
  <c r="E3071" i="81"/>
  <c r="D3071" i="81"/>
  <c r="F3070" i="81"/>
  <c r="E3070" i="81"/>
  <c r="D3070" i="81"/>
  <c r="F3024" i="81"/>
  <c r="E3024" i="81"/>
  <c r="D3024" i="81"/>
  <c r="F3023" i="81"/>
  <c r="E3023" i="81"/>
  <c r="D3023" i="81"/>
  <c r="F3022" i="81"/>
  <c r="E3022" i="81"/>
  <c r="D3022" i="81"/>
  <c r="F3021" i="81"/>
  <c r="E3021" i="81"/>
  <c r="D3021" i="81"/>
  <c r="F3020" i="81"/>
  <c r="E3020" i="81"/>
  <c r="D3020" i="81"/>
  <c r="F3019" i="81"/>
  <c r="E3019" i="81"/>
  <c r="D3019" i="81"/>
  <c r="F2972" i="81"/>
  <c r="E2972" i="81"/>
  <c r="D2972" i="81"/>
  <c r="F2971" i="81"/>
  <c r="E2971" i="81"/>
  <c r="D2971" i="81"/>
  <c r="F2920" i="81"/>
  <c r="E2920" i="81"/>
  <c r="D2920" i="81"/>
  <c r="F2919" i="81"/>
  <c r="E2919" i="81"/>
  <c r="D2919" i="81"/>
  <c r="F2918" i="81"/>
  <c r="E2918" i="81"/>
  <c r="D2918" i="81"/>
  <c r="F2917" i="81"/>
  <c r="E2917" i="81"/>
  <c r="D2917" i="81"/>
  <c r="F2916" i="81"/>
  <c r="E2916" i="81"/>
  <c r="D2916" i="81"/>
  <c r="F2915" i="81"/>
  <c r="E2915" i="81"/>
  <c r="D2915" i="81"/>
  <c r="F2914" i="81"/>
  <c r="E2914" i="81"/>
  <c r="D2914" i="81"/>
  <c r="F2913" i="81"/>
  <c r="E2913" i="81"/>
  <c r="D2913" i="81"/>
  <c r="F2912" i="81"/>
  <c r="E2912" i="81"/>
  <c r="D2912" i="81"/>
  <c r="F2911" i="81"/>
  <c r="E2911" i="81"/>
  <c r="D2911" i="81"/>
  <c r="F2910" i="81"/>
  <c r="E2910" i="81"/>
  <c r="D2910" i="81"/>
  <c r="F2909" i="81"/>
  <c r="E2909" i="81"/>
  <c r="D2909" i="81"/>
  <c r="F2908" i="81"/>
  <c r="E2908" i="81"/>
  <c r="D2908" i="81"/>
  <c r="F2907" i="81"/>
  <c r="E2907" i="81"/>
  <c r="D2907" i="81"/>
  <c r="F2906" i="81"/>
  <c r="E2906" i="81"/>
  <c r="D2906" i="81"/>
  <c r="F2905" i="81"/>
  <c r="E2905" i="81"/>
  <c r="D2905" i="81"/>
  <c r="F2904" i="81"/>
  <c r="E2904" i="81"/>
  <c r="D2904" i="81"/>
  <c r="F1152" i="81"/>
  <c r="E1152" i="81"/>
  <c r="D1152" i="81"/>
  <c r="F1151" i="81"/>
  <c r="E1151" i="81"/>
  <c r="D1151" i="81"/>
  <c r="F1150" i="81"/>
  <c r="E1150" i="81"/>
  <c r="D1150" i="81"/>
  <c r="F1149" i="81"/>
  <c r="E1149" i="81"/>
  <c r="D1149" i="81"/>
  <c r="F1148" i="81"/>
  <c r="E1148" i="81"/>
  <c r="D1148" i="81"/>
  <c r="F1147" i="81"/>
  <c r="E1147" i="81"/>
  <c r="D1147" i="81"/>
  <c r="F1146" i="81"/>
  <c r="E1146" i="81"/>
  <c r="D1146" i="81"/>
  <c r="F1145" i="81"/>
  <c r="E1145" i="81"/>
  <c r="D1145" i="81"/>
  <c r="F1144" i="81"/>
  <c r="E1144" i="81"/>
  <c r="D1144" i="81"/>
  <c r="F1143" i="81"/>
  <c r="E1143" i="81"/>
  <c r="D1143" i="81"/>
  <c r="F1142" i="81"/>
  <c r="E1142" i="81"/>
  <c r="D1142" i="81"/>
  <c r="F1141" i="81"/>
  <c r="E1141" i="81"/>
  <c r="D1141" i="81"/>
  <c r="F1140" i="81"/>
  <c r="E1140" i="81"/>
  <c r="D1140" i="81"/>
  <c r="F1139" i="81"/>
  <c r="E1139" i="81"/>
  <c r="D1139" i="81"/>
  <c r="F1138" i="81"/>
  <c r="E1138" i="81"/>
  <c r="D1138" i="81"/>
  <c r="F1137" i="81"/>
  <c r="E1137" i="81"/>
  <c r="D1137" i="81"/>
  <c r="F1136" i="81"/>
  <c r="E1136" i="81"/>
  <c r="D1136" i="81"/>
  <c r="F1135" i="81"/>
  <c r="E1135" i="81"/>
  <c r="D1135" i="81"/>
  <c r="F1134" i="81"/>
  <c r="E1134" i="81"/>
  <c r="D1134" i="81"/>
  <c r="F1129" i="81"/>
  <c r="E1129" i="81"/>
  <c r="D1129" i="81"/>
  <c r="F1128" i="81"/>
  <c r="E1128" i="81"/>
  <c r="D1128" i="81"/>
  <c r="F1127" i="81"/>
  <c r="E1127" i="81"/>
  <c r="D1127" i="81"/>
  <c r="F1126" i="81"/>
  <c r="E1126" i="81"/>
  <c r="D1126" i="81"/>
  <c r="F1125" i="81"/>
  <c r="E1125" i="81"/>
  <c r="D1125" i="81"/>
  <c r="F1124" i="81"/>
  <c r="E1124" i="81"/>
  <c r="D1124" i="81"/>
  <c r="F1123" i="81"/>
  <c r="E1123" i="81"/>
  <c r="D1123" i="81"/>
  <c r="F1122" i="81"/>
  <c r="E1122" i="81"/>
  <c r="D1122" i="81"/>
  <c r="F1121" i="81"/>
  <c r="E1121" i="81"/>
  <c r="D1121" i="81"/>
  <c r="F1120" i="81"/>
  <c r="E1120" i="81"/>
  <c r="D1120" i="81"/>
  <c r="F1115" i="81"/>
  <c r="E1115" i="81"/>
  <c r="D1115" i="81"/>
  <c r="F1114" i="81"/>
  <c r="E1114" i="81"/>
  <c r="D1114" i="81"/>
  <c r="F1113" i="81"/>
  <c r="E1113" i="81"/>
  <c r="D1113" i="81"/>
  <c r="F1112" i="81"/>
  <c r="E1112" i="81"/>
  <c r="D1112" i="81"/>
  <c r="F1111" i="81"/>
  <c r="E1111" i="81"/>
  <c r="D1111" i="81"/>
  <c r="F1110" i="81"/>
  <c r="E1110" i="81"/>
  <c r="D1110" i="81"/>
  <c r="F1109" i="81"/>
  <c r="E1109" i="81"/>
  <c r="D1109" i="81"/>
  <c r="F1108" i="81"/>
  <c r="E1108" i="81"/>
  <c r="D1108" i="81"/>
  <c r="D1107" i="81"/>
  <c r="F1100" i="81"/>
  <c r="E1100" i="81"/>
  <c r="D1100" i="81"/>
  <c r="F1099" i="81"/>
  <c r="E1099" i="81"/>
  <c r="D1099" i="81"/>
  <c r="F1098" i="81"/>
  <c r="E1098" i="81"/>
  <c r="D1098" i="81"/>
  <c r="F1097" i="81"/>
  <c r="E1097" i="81"/>
  <c r="D1097" i="81"/>
  <c r="F1096" i="81"/>
  <c r="E1096" i="81"/>
  <c r="D1096" i="81"/>
  <c r="F1095" i="81"/>
  <c r="E1095" i="81"/>
  <c r="D1095" i="81"/>
  <c r="F1094" i="81"/>
  <c r="E1094" i="81"/>
  <c r="D1094" i="81"/>
  <c r="F1093" i="81"/>
  <c r="E1093" i="81"/>
  <c r="D1093" i="81"/>
  <c r="F1092" i="81"/>
  <c r="E1092" i="81"/>
  <c r="D1092" i="81"/>
  <c r="F1091" i="81"/>
  <c r="E1091" i="81"/>
  <c r="D1091" i="81"/>
  <c r="F1090" i="81"/>
  <c r="E1090" i="81"/>
  <c r="D1090" i="81"/>
  <c r="F1089" i="81"/>
  <c r="E1089" i="81"/>
  <c r="D1089" i="81"/>
  <c r="F1088" i="81"/>
  <c r="E1088" i="81"/>
  <c r="D1088" i="81"/>
  <c r="F1087" i="81"/>
  <c r="E1087" i="81"/>
  <c r="D1087" i="81"/>
  <c r="F1086" i="81"/>
  <c r="E1086" i="81"/>
  <c r="D1086" i="81"/>
  <c r="F1085" i="81"/>
  <c r="E1085" i="81"/>
  <c r="D1085" i="81"/>
  <c r="F1084" i="81"/>
  <c r="E1084" i="81"/>
  <c r="D1084" i="81"/>
  <c r="E1083" i="81"/>
  <c r="F1083" i="81" s="1"/>
  <c r="D1083" i="81"/>
  <c r="E1082" i="81"/>
  <c r="F1082" i="81" s="1"/>
  <c r="D1082" i="81"/>
  <c r="E1081" i="81"/>
  <c r="F1081" i="81" s="1"/>
  <c r="D1081" i="81"/>
  <c r="F1077" i="81"/>
  <c r="E1077" i="81"/>
  <c r="D1077" i="81"/>
  <c r="F1076" i="81"/>
  <c r="E1076" i="81"/>
  <c r="D1076" i="81"/>
  <c r="F1075" i="81"/>
  <c r="E1075" i="81"/>
  <c r="D1075" i="81"/>
  <c r="F1074" i="81"/>
  <c r="E1074" i="81"/>
  <c r="D1074" i="81"/>
  <c r="F1073" i="81"/>
  <c r="E1073" i="81"/>
  <c r="D1073" i="81"/>
  <c r="F1072" i="81"/>
  <c r="E1072" i="81"/>
  <c r="D1072" i="81"/>
  <c r="F1071" i="81"/>
  <c r="E1071" i="81"/>
  <c r="D1071" i="81"/>
  <c r="F1070" i="81"/>
  <c r="E1070" i="81"/>
  <c r="D1070" i="81"/>
  <c r="F1069" i="81"/>
  <c r="E1069" i="81"/>
  <c r="D1069" i="81"/>
  <c r="F1063" i="81"/>
  <c r="E1063" i="81"/>
  <c r="D1063" i="81"/>
  <c r="F1062" i="81"/>
  <c r="E1062" i="81"/>
  <c r="D1062" i="81"/>
  <c r="F1061" i="81"/>
  <c r="E1061" i="81"/>
  <c r="D1061" i="81"/>
  <c r="F1060" i="81"/>
  <c r="E1060" i="81"/>
  <c r="D1060" i="81"/>
  <c r="F1059" i="81"/>
  <c r="E1059" i="81"/>
  <c r="D1059" i="81"/>
  <c r="F1058" i="81"/>
  <c r="E1058" i="81"/>
  <c r="D1058" i="81"/>
  <c r="F1057" i="81"/>
  <c r="E1057" i="81"/>
  <c r="D1057" i="81"/>
  <c r="F1056" i="81"/>
  <c r="E1056" i="81"/>
  <c r="D1056" i="81"/>
  <c r="F1048" i="81"/>
  <c r="E1048" i="81"/>
  <c r="D1048" i="81"/>
  <c r="F1047" i="81"/>
  <c r="E1047" i="81"/>
  <c r="D1047" i="81"/>
  <c r="F1046" i="81"/>
  <c r="E1046" i="81"/>
  <c r="D1046" i="81"/>
  <c r="F1045" i="81"/>
  <c r="E1045" i="81"/>
  <c r="D1045" i="81"/>
  <c r="F1044" i="81"/>
  <c r="E1044" i="81"/>
  <c r="D1044" i="81"/>
  <c r="F1043" i="81"/>
  <c r="E1043" i="81"/>
  <c r="D1043" i="81"/>
  <c r="F1042" i="81"/>
  <c r="E1042" i="81"/>
  <c r="D1042" i="81"/>
  <c r="F1041" i="81"/>
  <c r="E1041" i="81"/>
  <c r="D1041" i="81"/>
  <c r="F1040" i="81"/>
  <c r="E1040" i="81"/>
  <c r="D1040" i="81"/>
  <c r="F1039" i="81"/>
  <c r="E1039" i="81"/>
  <c r="D1039" i="81"/>
  <c r="F1038" i="81"/>
  <c r="E1038" i="81"/>
  <c r="D1038" i="81"/>
  <c r="F1037" i="81"/>
  <c r="E1037" i="81"/>
  <c r="D1037" i="81"/>
  <c r="F1036" i="81"/>
  <c r="E1036" i="81"/>
  <c r="D1036" i="81"/>
  <c r="F1035" i="81"/>
  <c r="E1035" i="81"/>
  <c r="D1035" i="81"/>
  <c r="F1034" i="81"/>
  <c r="E1034" i="81"/>
  <c r="D1034" i="81"/>
  <c r="F1033" i="81"/>
  <c r="E1033" i="81"/>
  <c r="D1033" i="81"/>
  <c r="F1032" i="81"/>
  <c r="E1032" i="81"/>
  <c r="D1032" i="81"/>
  <c r="F1031" i="81"/>
  <c r="E1031" i="81"/>
  <c r="D1031" i="81"/>
  <c r="F1025" i="81"/>
  <c r="E1025" i="81"/>
  <c r="D1025" i="81"/>
  <c r="F1024" i="81"/>
  <c r="E1024" i="81"/>
  <c r="D1024" i="81"/>
  <c r="F1023" i="81"/>
  <c r="E1023" i="81"/>
  <c r="D1023" i="81"/>
  <c r="F1022" i="81"/>
  <c r="E1022" i="81"/>
  <c r="D1022" i="81"/>
  <c r="F1021" i="81"/>
  <c r="E1021" i="81"/>
  <c r="D1021" i="81"/>
  <c r="F1020" i="81"/>
  <c r="E1020" i="81"/>
  <c r="D1020" i="81"/>
  <c r="F1019" i="81"/>
  <c r="E1019" i="81"/>
  <c r="D1019" i="81"/>
  <c r="F1018" i="81"/>
  <c r="E1018" i="81"/>
  <c r="D1018" i="81"/>
  <c r="F1017" i="81"/>
  <c r="E1017" i="81"/>
  <c r="D1017" i="81"/>
  <c r="F1016" i="81"/>
  <c r="E1016" i="81"/>
  <c r="D1016" i="81"/>
  <c r="F1011" i="81"/>
  <c r="E1011" i="81"/>
  <c r="D1011" i="81"/>
  <c r="F1010" i="81"/>
  <c r="E1010" i="81"/>
  <c r="D1010" i="81"/>
  <c r="F1009" i="81"/>
  <c r="E1009" i="81"/>
  <c r="D1009" i="81"/>
  <c r="F1008" i="81"/>
  <c r="E1008" i="81"/>
  <c r="D1008" i="81"/>
  <c r="F1007" i="81"/>
  <c r="E1007" i="81"/>
  <c r="D1007" i="81"/>
  <c r="F1006" i="81"/>
  <c r="E1006" i="81"/>
  <c r="D1006" i="81"/>
  <c r="F1005" i="81"/>
  <c r="E1005" i="81"/>
  <c r="D1005" i="81"/>
  <c r="F1004" i="81"/>
  <c r="E1004" i="81"/>
  <c r="D1004" i="81"/>
  <c r="F996" i="81"/>
  <c r="E996" i="81"/>
  <c r="D996" i="81"/>
  <c r="F995" i="81"/>
  <c r="E995" i="81"/>
  <c r="D995" i="81"/>
  <c r="F994" i="81"/>
  <c r="E994" i="81"/>
  <c r="D994" i="81"/>
  <c r="F993" i="81"/>
  <c r="E993" i="81"/>
  <c r="D993" i="81"/>
  <c r="F992" i="81"/>
  <c r="E992" i="81"/>
  <c r="D992" i="81"/>
  <c r="F991" i="81"/>
  <c r="E991" i="81"/>
  <c r="D991" i="81"/>
  <c r="F990" i="81"/>
  <c r="E990" i="81"/>
  <c r="D990" i="81"/>
  <c r="F989" i="81"/>
  <c r="E989" i="81"/>
  <c r="D989" i="81"/>
  <c r="F988" i="81"/>
  <c r="E988" i="81"/>
  <c r="D988" i="81"/>
  <c r="F987" i="81"/>
  <c r="E987" i="81"/>
  <c r="D987" i="81"/>
  <c r="F986" i="81"/>
  <c r="E986" i="81"/>
  <c r="D986" i="81"/>
  <c r="F985" i="81"/>
  <c r="E985" i="81"/>
  <c r="D985" i="81"/>
  <c r="F984" i="81"/>
  <c r="E984" i="81"/>
  <c r="D984" i="81"/>
  <c r="F983" i="81"/>
  <c r="E983" i="81"/>
  <c r="D983" i="81"/>
  <c r="F982" i="81"/>
  <c r="E982" i="81"/>
  <c r="D982" i="81"/>
  <c r="F981" i="81"/>
  <c r="E981" i="81"/>
  <c r="D981" i="81"/>
  <c r="F980" i="81"/>
  <c r="E980" i="81"/>
  <c r="D980" i="81"/>
  <c r="E979" i="81"/>
  <c r="F979" i="81" s="1"/>
  <c r="D979" i="81"/>
  <c r="E978" i="81"/>
  <c r="F978" i="81" s="1"/>
  <c r="D978" i="81"/>
  <c r="F973" i="81"/>
  <c r="E973" i="81"/>
  <c r="D973" i="81"/>
  <c r="F972" i="81"/>
  <c r="E972" i="81"/>
  <c r="D972" i="81"/>
  <c r="F971" i="81"/>
  <c r="E971" i="81"/>
  <c r="D971" i="81"/>
  <c r="F970" i="81"/>
  <c r="E970" i="81"/>
  <c r="D970" i="81"/>
  <c r="F969" i="81"/>
  <c r="E969" i="81"/>
  <c r="D969" i="81"/>
  <c r="F968" i="81"/>
  <c r="E968" i="81"/>
  <c r="D968" i="81"/>
  <c r="F967" i="81"/>
  <c r="E967" i="81"/>
  <c r="D967" i="81"/>
  <c r="F966" i="81"/>
  <c r="E966" i="81"/>
  <c r="D966" i="81"/>
  <c r="F965" i="81"/>
  <c r="E965" i="81"/>
  <c r="D965" i="81"/>
  <c r="F964" i="81"/>
  <c r="E964" i="81"/>
  <c r="D964" i="81"/>
  <c r="F959" i="81"/>
  <c r="E959" i="81"/>
  <c r="D959" i="81"/>
  <c r="F958" i="81"/>
  <c r="E958" i="81"/>
  <c r="D958" i="81"/>
  <c r="F957" i="81"/>
  <c r="E957" i="81"/>
  <c r="D957" i="81"/>
  <c r="F956" i="81"/>
  <c r="E956" i="81"/>
  <c r="D956" i="81"/>
  <c r="F955" i="81"/>
  <c r="E955" i="81"/>
  <c r="D955" i="81"/>
  <c r="F954" i="81"/>
  <c r="E954" i="81"/>
  <c r="D954" i="81"/>
  <c r="F953" i="81"/>
  <c r="E953" i="81"/>
  <c r="D953" i="81"/>
  <c r="F952" i="81"/>
  <c r="E952" i="81"/>
  <c r="D952" i="81"/>
  <c r="F944" i="81"/>
  <c r="E944" i="81"/>
  <c r="D944" i="81"/>
  <c r="F943" i="81"/>
  <c r="E943" i="81"/>
  <c r="D943" i="81"/>
  <c r="F942" i="81"/>
  <c r="E942" i="81"/>
  <c r="D942" i="81"/>
  <c r="F941" i="81"/>
  <c r="E941" i="81"/>
  <c r="D941" i="81"/>
  <c r="F940" i="81"/>
  <c r="E940" i="81"/>
  <c r="D940" i="81"/>
  <c r="F939" i="81"/>
  <c r="E939" i="81"/>
  <c r="D939" i="81"/>
  <c r="F938" i="81"/>
  <c r="E938" i="81"/>
  <c r="D938" i="81"/>
  <c r="F892" i="81"/>
  <c r="E892" i="81"/>
  <c r="D892" i="81"/>
  <c r="F891" i="81"/>
  <c r="E891" i="81"/>
  <c r="D891" i="81"/>
  <c r="F890" i="81"/>
  <c r="E890" i="81"/>
  <c r="D890" i="81"/>
  <c r="F889" i="81"/>
  <c r="E889" i="81"/>
  <c r="D889" i="81"/>
  <c r="F888" i="81"/>
  <c r="E888" i="81"/>
  <c r="D888" i="81"/>
  <c r="F887" i="81"/>
  <c r="E887" i="81"/>
  <c r="D887" i="81"/>
  <c r="F886" i="81"/>
  <c r="E886" i="81"/>
  <c r="D886" i="81"/>
  <c r="F885" i="81"/>
  <c r="E885" i="81"/>
  <c r="D885" i="81"/>
  <c r="F884" i="81"/>
  <c r="E884" i="81"/>
  <c r="D884" i="81"/>
  <c r="F883" i="81"/>
  <c r="E883" i="81"/>
  <c r="D883" i="81"/>
  <c r="F882" i="81"/>
  <c r="E882" i="81"/>
  <c r="D882" i="81"/>
  <c r="F881" i="81"/>
  <c r="E881" i="81"/>
  <c r="D881" i="81"/>
  <c r="F880" i="81"/>
  <c r="E880" i="81"/>
  <c r="D880" i="81"/>
  <c r="F879" i="81"/>
  <c r="E879" i="81"/>
  <c r="D879" i="81"/>
  <c r="F878" i="81"/>
  <c r="E878" i="81"/>
  <c r="D878" i="81"/>
  <c r="F877" i="81"/>
  <c r="E877" i="81"/>
  <c r="D877" i="81"/>
  <c r="F876" i="81"/>
  <c r="E876" i="81"/>
  <c r="D876" i="81"/>
  <c r="E875" i="81"/>
  <c r="F875" i="81" s="1"/>
  <c r="D875" i="81"/>
  <c r="E874" i="81"/>
  <c r="F874" i="81" s="1"/>
  <c r="D874" i="81"/>
  <c r="E873" i="81"/>
  <c r="F873" i="81" s="1"/>
  <c r="D873" i="81"/>
  <c r="F869" i="81"/>
  <c r="E869" i="81"/>
  <c r="D869" i="81"/>
  <c r="F868" i="81"/>
  <c r="E868" i="81"/>
  <c r="D868" i="81"/>
  <c r="F867" i="81"/>
  <c r="E867" i="81"/>
  <c r="D867" i="81"/>
  <c r="F866" i="81"/>
  <c r="E866" i="81"/>
  <c r="D866" i="81"/>
  <c r="F865" i="81"/>
  <c r="E865" i="81"/>
  <c r="D865" i="81"/>
  <c r="F864" i="81"/>
  <c r="E864" i="81"/>
  <c r="D864" i="81"/>
  <c r="F863" i="81"/>
  <c r="E863" i="81"/>
  <c r="D863" i="81"/>
  <c r="F862" i="81"/>
  <c r="E862" i="81"/>
  <c r="D862" i="81"/>
  <c r="F861" i="81"/>
  <c r="E861" i="81"/>
  <c r="D861" i="81"/>
  <c r="F855" i="81"/>
  <c r="E855" i="81"/>
  <c r="D855" i="81"/>
  <c r="F854" i="81"/>
  <c r="E854" i="81"/>
  <c r="D854" i="81"/>
  <c r="F853" i="81"/>
  <c r="E853" i="81"/>
  <c r="D853" i="81"/>
  <c r="F852" i="81"/>
  <c r="E852" i="81"/>
  <c r="D852" i="81"/>
  <c r="F851" i="81"/>
  <c r="E851" i="81"/>
  <c r="D851" i="81"/>
  <c r="F850" i="81"/>
  <c r="E850" i="81"/>
  <c r="D850" i="81"/>
  <c r="D849" i="81"/>
  <c r="D848" i="81"/>
  <c r="D847" i="81"/>
  <c r="D846" i="81"/>
  <c r="F840" i="81"/>
  <c r="E840" i="81"/>
  <c r="D840" i="81"/>
  <c r="F839" i="81"/>
  <c r="E839" i="81"/>
  <c r="D839" i="81"/>
  <c r="F838" i="81"/>
  <c r="E838" i="81"/>
  <c r="D838" i="81"/>
  <c r="F837" i="81"/>
  <c r="E837" i="81"/>
  <c r="D837" i="81"/>
  <c r="F836" i="81"/>
  <c r="E836" i="81"/>
  <c r="D836" i="81"/>
  <c r="F835" i="81"/>
  <c r="E835" i="81"/>
  <c r="D835" i="81"/>
  <c r="F834" i="81"/>
  <c r="E834" i="81"/>
  <c r="D834" i="81"/>
  <c r="F833" i="81"/>
  <c r="E833" i="81"/>
  <c r="D833" i="81"/>
  <c r="F832" i="81"/>
  <c r="E832" i="81"/>
  <c r="D832" i="81"/>
  <c r="F831" i="81"/>
  <c r="E831" i="81"/>
  <c r="D831" i="81"/>
  <c r="F830" i="81"/>
  <c r="E830" i="81"/>
  <c r="D830" i="81"/>
  <c r="F829" i="81"/>
  <c r="E829" i="81"/>
  <c r="D829" i="81"/>
  <c r="F828" i="81"/>
  <c r="E828" i="81"/>
  <c r="D828" i="81"/>
  <c r="F827" i="81"/>
  <c r="E827" i="81"/>
  <c r="D827" i="81"/>
  <c r="F826" i="81"/>
  <c r="E826" i="81"/>
  <c r="D826" i="81"/>
  <c r="F825" i="81"/>
  <c r="E825" i="81"/>
  <c r="D825" i="81"/>
  <c r="E824" i="81"/>
  <c r="F824" i="81" s="1"/>
  <c r="D824" i="81"/>
  <c r="E823" i="81"/>
  <c r="F823" i="81" s="1"/>
  <c r="D823" i="81"/>
  <c r="F817" i="81"/>
  <c r="E817" i="81"/>
  <c r="D817" i="81"/>
  <c r="F816" i="81"/>
  <c r="E816" i="81"/>
  <c r="D816" i="81"/>
  <c r="F815" i="81"/>
  <c r="E815" i="81"/>
  <c r="D815" i="81"/>
  <c r="F814" i="81"/>
  <c r="E814" i="81"/>
  <c r="D814" i="81"/>
  <c r="F813" i="81"/>
  <c r="E813" i="81"/>
  <c r="D813" i="81"/>
  <c r="F812" i="81"/>
  <c r="E812" i="81"/>
  <c r="D812" i="81"/>
  <c r="F811" i="81"/>
  <c r="E811" i="81"/>
  <c r="D811" i="81"/>
  <c r="F810" i="81"/>
  <c r="E810" i="81"/>
  <c r="D810" i="81"/>
  <c r="F809" i="81"/>
  <c r="E809" i="81"/>
  <c r="D809" i="81"/>
  <c r="F808" i="81"/>
  <c r="E808" i="81"/>
  <c r="D808" i="81"/>
  <c r="F803" i="81"/>
  <c r="E803" i="81"/>
  <c r="D803" i="81"/>
  <c r="F802" i="81"/>
  <c r="E802" i="81"/>
  <c r="D802" i="81"/>
  <c r="F801" i="81"/>
  <c r="E801" i="81"/>
  <c r="D801" i="81"/>
  <c r="F800" i="81"/>
  <c r="E800" i="81"/>
  <c r="D800" i="81"/>
  <c r="F799" i="81"/>
  <c r="E799" i="81"/>
  <c r="D799" i="81"/>
  <c r="F798" i="81"/>
  <c r="E798" i="81"/>
  <c r="D798" i="81"/>
  <c r="F797" i="81"/>
  <c r="E797" i="81"/>
  <c r="D797" i="81"/>
  <c r="F796" i="81"/>
  <c r="E796" i="81"/>
  <c r="D796" i="81"/>
  <c r="F788" i="81"/>
  <c r="E788" i="81"/>
  <c r="D788" i="81"/>
  <c r="F787" i="81"/>
  <c r="E787" i="81"/>
  <c r="D787" i="81"/>
  <c r="F786" i="81"/>
  <c r="E786" i="81"/>
  <c r="D786" i="81"/>
  <c r="F785" i="81"/>
  <c r="E785" i="81"/>
  <c r="D785" i="81"/>
  <c r="F784" i="81"/>
  <c r="E784" i="81"/>
  <c r="D784" i="81"/>
  <c r="F783" i="81"/>
  <c r="E783" i="81"/>
  <c r="D783" i="81"/>
  <c r="F782" i="81"/>
  <c r="E782" i="81"/>
  <c r="D782" i="81"/>
  <c r="F781" i="81"/>
  <c r="E781" i="81"/>
  <c r="D781" i="81"/>
  <c r="F780" i="81"/>
  <c r="E780" i="81"/>
  <c r="D780" i="81"/>
  <c r="F779" i="81"/>
  <c r="E779" i="81"/>
  <c r="D779" i="81"/>
  <c r="F778" i="81"/>
  <c r="E778" i="81"/>
  <c r="D778" i="81"/>
  <c r="F777" i="81"/>
  <c r="E777" i="81"/>
  <c r="D777" i="81"/>
  <c r="F776" i="81"/>
  <c r="E776" i="81"/>
  <c r="D776" i="81"/>
  <c r="F775" i="81"/>
  <c r="E775" i="81"/>
  <c r="D775" i="81"/>
  <c r="F774" i="81"/>
  <c r="E774" i="81"/>
  <c r="D774" i="81"/>
  <c r="F773" i="81"/>
  <c r="E773" i="81"/>
  <c r="D773" i="81"/>
  <c r="F772" i="81"/>
  <c r="E772" i="81"/>
  <c r="D772" i="81"/>
  <c r="F771" i="81"/>
  <c r="E771" i="81"/>
  <c r="D771" i="81"/>
  <c r="F770" i="81"/>
  <c r="E770" i="81"/>
  <c r="D770" i="81"/>
  <c r="F765" i="81"/>
  <c r="E765" i="81"/>
  <c r="D765" i="81"/>
  <c r="F764" i="81"/>
  <c r="E764" i="81"/>
  <c r="D764" i="81"/>
  <c r="F763" i="81"/>
  <c r="E763" i="81"/>
  <c r="D763" i="81"/>
  <c r="F762" i="81"/>
  <c r="E762" i="81"/>
  <c r="D762" i="81"/>
  <c r="F761" i="81"/>
  <c r="E761" i="81"/>
  <c r="D761" i="81"/>
  <c r="F760" i="81"/>
  <c r="E760" i="81"/>
  <c r="D760" i="81"/>
  <c r="F759" i="81"/>
  <c r="E759" i="81"/>
  <c r="D759" i="81"/>
  <c r="F758" i="81"/>
  <c r="E758" i="81"/>
  <c r="D758" i="81"/>
  <c r="F757" i="81"/>
  <c r="E757" i="81"/>
  <c r="D757" i="81"/>
  <c r="F756" i="81"/>
  <c r="E756" i="81"/>
  <c r="D756" i="81"/>
  <c r="F751" i="81"/>
  <c r="E751" i="81"/>
  <c r="D751" i="81"/>
  <c r="F750" i="81"/>
  <c r="E750" i="81"/>
  <c r="D750" i="81"/>
  <c r="F749" i="81"/>
  <c r="E749" i="81"/>
  <c r="D749" i="81"/>
  <c r="F748" i="81"/>
  <c r="E748" i="81"/>
  <c r="D748" i="81"/>
  <c r="F747" i="81"/>
  <c r="E747" i="81"/>
  <c r="D747" i="81"/>
  <c r="F746" i="81"/>
  <c r="E746" i="81"/>
  <c r="D746" i="81"/>
  <c r="F745" i="81"/>
  <c r="E745" i="81"/>
  <c r="D745" i="81"/>
  <c r="F744" i="81"/>
  <c r="E744" i="81"/>
  <c r="D744" i="81"/>
  <c r="D743" i="81"/>
  <c r="F736" i="81"/>
  <c r="E736" i="81"/>
  <c r="D736" i="81"/>
  <c r="F735" i="81"/>
  <c r="E735" i="81"/>
  <c r="D735" i="81"/>
  <c r="F734" i="81"/>
  <c r="E734" i="81"/>
  <c r="D734" i="81"/>
  <c r="F733" i="81"/>
  <c r="E733" i="81"/>
  <c r="D733" i="81"/>
  <c r="F732" i="81"/>
  <c r="E732" i="81"/>
  <c r="D732" i="81"/>
  <c r="F731" i="81"/>
  <c r="E731" i="81"/>
  <c r="D731" i="81"/>
  <c r="F730" i="81"/>
  <c r="E730" i="81"/>
  <c r="D730" i="81"/>
  <c r="F729" i="81"/>
  <c r="E729" i="81"/>
  <c r="D729" i="81"/>
  <c r="F728" i="81"/>
  <c r="E728" i="81"/>
  <c r="D728" i="81"/>
  <c r="F727" i="81"/>
  <c r="E727" i="81"/>
  <c r="D727" i="81"/>
  <c r="F726" i="81"/>
  <c r="E726" i="81"/>
  <c r="D726" i="81"/>
  <c r="F725" i="81"/>
  <c r="E725" i="81"/>
  <c r="D725" i="81"/>
  <c r="F724" i="81"/>
  <c r="E724" i="81"/>
  <c r="D724" i="81"/>
  <c r="F723" i="81"/>
  <c r="E723" i="81"/>
  <c r="D723" i="81"/>
  <c r="F722" i="81"/>
  <c r="E722" i="81"/>
  <c r="D722" i="81"/>
  <c r="F721" i="81"/>
  <c r="E721" i="81"/>
  <c r="D721" i="81"/>
  <c r="F720" i="81"/>
  <c r="E720" i="81"/>
  <c r="D720" i="81"/>
  <c r="F719" i="81"/>
  <c r="E719" i="81"/>
  <c r="D719" i="81"/>
  <c r="E718" i="81"/>
  <c r="F718" i="81" s="1"/>
  <c r="D718" i="81"/>
  <c r="E717" i="81"/>
  <c r="F717" i="81" s="1"/>
  <c r="D717" i="81"/>
  <c r="F713" i="81"/>
  <c r="E713" i="81"/>
  <c r="D713" i="81"/>
  <c r="F712" i="81"/>
  <c r="E712" i="81"/>
  <c r="D712" i="81"/>
  <c r="F711" i="81"/>
  <c r="E711" i="81"/>
  <c r="D711" i="81"/>
  <c r="F710" i="81"/>
  <c r="E710" i="81"/>
  <c r="D710" i="81"/>
  <c r="F709" i="81"/>
  <c r="E709" i="81"/>
  <c r="D709" i="81"/>
  <c r="F708" i="81"/>
  <c r="E708" i="81"/>
  <c r="D708" i="81"/>
  <c r="F707" i="81"/>
  <c r="E707" i="81"/>
  <c r="D707" i="81"/>
  <c r="F706" i="81"/>
  <c r="E706" i="81"/>
  <c r="D706" i="81"/>
  <c r="F705" i="81"/>
  <c r="E705" i="81"/>
  <c r="D705" i="81"/>
  <c r="F699" i="81"/>
  <c r="E699" i="81"/>
  <c r="D699" i="81"/>
  <c r="F698" i="81"/>
  <c r="E698" i="81"/>
  <c r="D698" i="81"/>
  <c r="F697" i="81"/>
  <c r="E697" i="81"/>
  <c r="D697" i="81"/>
  <c r="F696" i="81"/>
  <c r="E696" i="81"/>
  <c r="D696" i="81"/>
  <c r="F695" i="81"/>
  <c r="E695" i="81"/>
  <c r="D695" i="81"/>
  <c r="F694" i="81"/>
  <c r="E694" i="81"/>
  <c r="D694" i="81"/>
  <c r="F693" i="81"/>
  <c r="E693" i="81"/>
  <c r="D693" i="81"/>
  <c r="F692" i="81"/>
  <c r="E692" i="81"/>
  <c r="D692" i="81"/>
  <c r="D691" i="81"/>
  <c r="F684" i="81"/>
  <c r="E684" i="81"/>
  <c r="D684" i="81"/>
  <c r="F683" i="81"/>
  <c r="E683" i="81"/>
  <c r="D683" i="81"/>
  <c r="F682" i="81"/>
  <c r="E682" i="81"/>
  <c r="D682" i="81"/>
  <c r="F681" i="81"/>
  <c r="E681" i="81"/>
  <c r="D681" i="81"/>
  <c r="F680" i="81"/>
  <c r="E680" i="81"/>
  <c r="D680" i="81"/>
  <c r="F679" i="81"/>
  <c r="E679" i="81"/>
  <c r="D679" i="81"/>
  <c r="F678" i="81"/>
  <c r="E678" i="81"/>
  <c r="D678" i="81"/>
  <c r="F677" i="81"/>
  <c r="E677" i="81"/>
  <c r="D677" i="81"/>
  <c r="F676" i="81"/>
  <c r="E676" i="81"/>
  <c r="D676" i="81"/>
  <c r="F675" i="81"/>
  <c r="E675" i="81"/>
  <c r="D675" i="81"/>
  <c r="F674" i="81"/>
  <c r="E674" i="81"/>
  <c r="D674" i="81"/>
  <c r="F673" i="81"/>
  <c r="E673" i="81"/>
  <c r="D673" i="81"/>
  <c r="F672" i="81"/>
  <c r="E672" i="81"/>
  <c r="D672" i="81"/>
  <c r="F671" i="81"/>
  <c r="E671" i="81"/>
  <c r="D671" i="81"/>
  <c r="F670" i="81"/>
  <c r="E670" i="81"/>
  <c r="D670" i="81"/>
  <c r="F669" i="81"/>
  <c r="E669" i="81"/>
  <c r="D669" i="81"/>
  <c r="F668" i="81"/>
  <c r="E668" i="81"/>
  <c r="D668" i="81"/>
  <c r="F667" i="81"/>
  <c r="E667" i="81"/>
  <c r="D667" i="81"/>
  <c r="F666" i="81"/>
  <c r="E666" i="81"/>
  <c r="D666" i="81"/>
  <c r="E665" i="81"/>
  <c r="F665" i="81" s="1"/>
  <c r="D665" i="81"/>
  <c r="F661" i="81"/>
  <c r="E661" i="81"/>
  <c r="D661" i="81"/>
  <c r="F660" i="81"/>
  <c r="E660" i="81"/>
  <c r="D660" i="81"/>
  <c r="F659" i="81"/>
  <c r="E659" i="81"/>
  <c r="D659" i="81"/>
  <c r="F658" i="81"/>
  <c r="E658" i="81"/>
  <c r="D658" i="81"/>
  <c r="F657" i="81"/>
  <c r="E657" i="81"/>
  <c r="D657" i="81"/>
  <c r="F656" i="81"/>
  <c r="E656" i="81"/>
  <c r="D656" i="81"/>
  <c r="F655" i="81"/>
  <c r="E655" i="81"/>
  <c r="D655" i="81"/>
  <c r="F654" i="81"/>
  <c r="E654" i="81"/>
  <c r="D654" i="81"/>
  <c r="F653" i="81"/>
  <c r="E653" i="81"/>
  <c r="D653" i="81"/>
  <c r="F652" i="81"/>
  <c r="E652" i="81"/>
  <c r="D652" i="81"/>
  <c r="F647" i="81"/>
  <c r="E647" i="81"/>
  <c r="D647" i="81"/>
  <c r="F646" i="81"/>
  <c r="E646" i="81"/>
  <c r="D646" i="81"/>
  <c r="F645" i="81"/>
  <c r="E645" i="81"/>
  <c r="D645" i="81"/>
  <c r="F644" i="81"/>
  <c r="E644" i="81"/>
  <c r="D644" i="81"/>
  <c r="F643" i="81"/>
  <c r="E643" i="81"/>
  <c r="D643" i="81"/>
  <c r="F642" i="81"/>
  <c r="E642" i="81"/>
  <c r="D642" i="81"/>
  <c r="F641" i="81"/>
  <c r="E641" i="81"/>
  <c r="D641" i="81"/>
  <c r="F640" i="81"/>
  <c r="E640" i="81"/>
  <c r="D640" i="81"/>
  <c r="F639" i="81"/>
  <c r="E639" i="81"/>
  <c r="D639" i="81"/>
  <c r="F424" i="81"/>
  <c r="E424" i="81"/>
  <c r="D424" i="81"/>
  <c r="F423" i="81"/>
  <c r="E423" i="81"/>
  <c r="D423" i="81"/>
  <c r="F422" i="81"/>
  <c r="E422" i="81"/>
  <c r="D422" i="81"/>
  <c r="F421" i="81"/>
  <c r="E421" i="81"/>
  <c r="D421" i="81"/>
  <c r="F420" i="81"/>
  <c r="E420" i="81"/>
  <c r="D420" i="81"/>
  <c r="F419" i="81"/>
  <c r="E419" i="81"/>
  <c r="D419" i="81"/>
  <c r="F418" i="81"/>
  <c r="E418" i="81"/>
  <c r="D418" i="81"/>
  <c r="F417" i="81"/>
  <c r="E417" i="81"/>
  <c r="D417" i="81"/>
  <c r="F416" i="81"/>
  <c r="E416" i="81"/>
  <c r="D416" i="81"/>
  <c r="F415" i="81"/>
  <c r="E415" i="81"/>
  <c r="D415" i="81"/>
  <c r="F414" i="81"/>
  <c r="E414" i="81"/>
  <c r="D414" i="81"/>
  <c r="F413" i="81"/>
  <c r="E413" i="81"/>
  <c r="D413" i="81"/>
  <c r="F412" i="81"/>
  <c r="E412" i="81"/>
  <c r="D412" i="81"/>
  <c r="F411" i="81"/>
  <c r="E411" i="81"/>
  <c r="D411" i="81"/>
  <c r="F410" i="81"/>
  <c r="E410" i="81"/>
  <c r="D410" i="81"/>
  <c r="F409" i="81"/>
  <c r="E409" i="81"/>
  <c r="D409" i="81"/>
  <c r="F408" i="81"/>
  <c r="E408" i="81"/>
  <c r="D408" i="81"/>
  <c r="F407" i="81"/>
  <c r="E407" i="81"/>
  <c r="D407" i="81"/>
  <c r="F406" i="81"/>
  <c r="E406" i="81"/>
  <c r="D406" i="81"/>
  <c r="F401" i="81"/>
  <c r="E401" i="81"/>
  <c r="D401" i="81"/>
  <c r="F400" i="81"/>
  <c r="E400" i="81"/>
  <c r="D400" i="81"/>
  <c r="F399" i="81"/>
  <c r="E399" i="81"/>
  <c r="D399" i="81"/>
  <c r="F398" i="81"/>
  <c r="E398" i="81"/>
  <c r="D398" i="81"/>
  <c r="F397" i="81"/>
  <c r="E397" i="81"/>
  <c r="D397" i="81"/>
  <c r="F396" i="81"/>
  <c r="E396" i="81"/>
  <c r="D396" i="81"/>
  <c r="E395" i="81"/>
  <c r="F395" i="81" s="1"/>
  <c r="D395" i="81"/>
  <c r="E394" i="81"/>
  <c r="F394" i="81" s="1"/>
  <c r="D394" i="81"/>
  <c r="F387" i="81"/>
  <c r="E387" i="81"/>
  <c r="D387" i="81"/>
  <c r="F386" i="81"/>
  <c r="E386" i="81"/>
  <c r="D386" i="81"/>
  <c r="F385" i="81"/>
  <c r="E385" i="81"/>
  <c r="D385" i="81"/>
  <c r="F384" i="81"/>
  <c r="E384" i="81"/>
  <c r="D384" i="81"/>
  <c r="F383" i="81"/>
  <c r="E383" i="81"/>
  <c r="D383" i="81"/>
  <c r="F382" i="81"/>
  <c r="E382" i="81"/>
  <c r="D382" i="81"/>
  <c r="F381" i="81"/>
  <c r="E381" i="81"/>
  <c r="D381" i="81"/>
  <c r="F380" i="81"/>
  <c r="E380" i="81"/>
  <c r="D380" i="81"/>
  <c r="F379" i="81"/>
  <c r="E379" i="81"/>
  <c r="D379" i="81"/>
  <c r="D378" i="81"/>
  <c r="F372" i="81"/>
  <c r="E372" i="81"/>
  <c r="D372" i="81"/>
  <c r="F371" i="81"/>
  <c r="E371" i="81"/>
  <c r="D371" i="81"/>
  <c r="F370" i="81"/>
  <c r="E370" i="81"/>
  <c r="D370" i="81"/>
  <c r="F369" i="81"/>
  <c r="E369" i="81"/>
  <c r="D369" i="81"/>
  <c r="F368" i="81"/>
  <c r="E368" i="81"/>
  <c r="D368" i="81"/>
  <c r="F367" i="81"/>
  <c r="E367" i="81"/>
  <c r="D367" i="81"/>
  <c r="F366" i="81"/>
  <c r="E366" i="81"/>
  <c r="D366" i="81"/>
  <c r="F365" i="81"/>
  <c r="E365" i="81"/>
  <c r="D365" i="81"/>
  <c r="F364" i="81"/>
  <c r="E364" i="81"/>
  <c r="D364" i="81"/>
  <c r="F363" i="81"/>
  <c r="E363" i="81"/>
  <c r="D363" i="81"/>
  <c r="F362" i="81"/>
  <c r="E362" i="81"/>
  <c r="D362" i="81"/>
  <c r="F361" i="81"/>
  <c r="E361" i="81"/>
  <c r="D361" i="81"/>
  <c r="F360" i="81"/>
  <c r="E360" i="81"/>
  <c r="D360" i="81"/>
  <c r="F359" i="81"/>
  <c r="E359" i="81"/>
  <c r="D359" i="81"/>
  <c r="F358" i="81"/>
  <c r="E358" i="81"/>
  <c r="D358" i="81"/>
  <c r="F357" i="81"/>
  <c r="E357" i="81"/>
  <c r="D357" i="81"/>
  <c r="F356" i="81"/>
  <c r="E356" i="81"/>
  <c r="D356" i="81"/>
  <c r="F355" i="81"/>
  <c r="E355" i="81"/>
  <c r="D355" i="81"/>
  <c r="F354" i="81"/>
  <c r="E354" i="81"/>
  <c r="D354" i="81"/>
  <c r="F349" i="81"/>
  <c r="E349" i="81"/>
  <c r="D349" i="81"/>
  <c r="F348" i="81"/>
  <c r="E348" i="81"/>
  <c r="D348" i="81"/>
  <c r="F347" i="81"/>
  <c r="E347" i="81"/>
  <c r="D347" i="81"/>
  <c r="F346" i="81"/>
  <c r="E346" i="81"/>
  <c r="D346" i="81"/>
  <c r="F345" i="81"/>
  <c r="E345" i="81"/>
  <c r="D345" i="81"/>
  <c r="F344" i="81"/>
  <c r="E344" i="81"/>
  <c r="D344" i="81"/>
  <c r="F343" i="81"/>
  <c r="E343" i="81"/>
  <c r="D343" i="81"/>
  <c r="F342" i="81"/>
  <c r="E342" i="81"/>
  <c r="D342" i="81"/>
  <c r="F335" i="81"/>
  <c r="E335" i="81"/>
  <c r="D335" i="81"/>
  <c r="F334" i="81"/>
  <c r="E334" i="81"/>
  <c r="D334" i="81"/>
  <c r="F333" i="81"/>
  <c r="E333" i="81"/>
  <c r="D333" i="81"/>
  <c r="F332" i="81"/>
  <c r="E332" i="81"/>
  <c r="D332" i="81"/>
  <c r="F331" i="81"/>
  <c r="E331" i="81"/>
  <c r="D331" i="81"/>
  <c r="F330" i="81"/>
  <c r="E330" i="81"/>
  <c r="D330" i="81"/>
  <c r="F329" i="81"/>
  <c r="E329" i="81"/>
  <c r="D329" i="81"/>
  <c r="F328" i="81"/>
  <c r="E328" i="81"/>
  <c r="D328" i="81"/>
  <c r="F327" i="81"/>
  <c r="E327" i="81"/>
  <c r="D327" i="81"/>
  <c r="F268" i="81"/>
  <c r="E268" i="81"/>
  <c r="D268" i="81"/>
  <c r="F267" i="81"/>
  <c r="E267" i="81"/>
  <c r="D267" i="81"/>
  <c r="F266" i="81"/>
  <c r="E266" i="81"/>
  <c r="D266" i="81"/>
  <c r="F265" i="81"/>
  <c r="E265" i="81"/>
  <c r="D265" i="81"/>
  <c r="F264" i="81"/>
  <c r="E264" i="81"/>
  <c r="D264" i="81"/>
  <c r="F263" i="81"/>
  <c r="E263" i="81"/>
  <c r="D263" i="81"/>
  <c r="F262" i="81"/>
  <c r="E262" i="81"/>
  <c r="D262" i="81"/>
  <c r="F261" i="81"/>
  <c r="E261" i="81"/>
  <c r="D261" i="81"/>
  <c r="F260" i="81"/>
  <c r="E260" i="81"/>
  <c r="D260" i="81"/>
  <c r="F259" i="81"/>
  <c r="E259" i="81"/>
  <c r="D259" i="81"/>
  <c r="F258" i="81"/>
  <c r="E258" i="81"/>
  <c r="D258" i="81"/>
  <c r="F257" i="81"/>
  <c r="E257" i="81"/>
  <c r="D257" i="81"/>
  <c r="F256" i="81"/>
  <c r="E256" i="81"/>
  <c r="D256" i="81"/>
  <c r="F255" i="81"/>
  <c r="E255" i="81"/>
  <c r="D255" i="81"/>
  <c r="F254" i="81"/>
  <c r="E254" i="81"/>
  <c r="D254" i="81"/>
  <c r="F245" i="81"/>
  <c r="E245" i="81"/>
  <c r="D245" i="81"/>
  <c r="F244" i="81"/>
  <c r="E244" i="81"/>
  <c r="D244" i="81"/>
  <c r="F243" i="81"/>
  <c r="E243" i="81"/>
  <c r="D243" i="81"/>
  <c r="F242" i="81"/>
  <c r="E242" i="81"/>
  <c r="D242" i="81"/>
  <c r="F241" i="81"/>
  <c r="E241" i="81"/>
  <c r="D241" i="81"/>
  <c r="F240" i="81"/>
  <c r="E240" i="81"/>
  <c r="D240" i="81"/>
  <c r="F239" i="81"/>
  <c r="E239" i="81"/>
  <c r="D239" i="81"/>
  <c r="F238" i="81"/>
  <c r="E238" i="81"/>
  <c r="D238" i="81"/>
  <c r="F237" i="81"/>
  <c r="E237" i="81"/>
  <c r="D237" i="81"/>
  <c r="F236" i="81"/>
  <c r="E236" i="81"/>
  <c r="D236" i="81"/>
  <c r="F231" i="81"/>
  <c r="E231" i="81"/>
  <c r="D231" i="81"/>
  <c r="F230" i="81"/>
  <c r="E230" i="81"/>
  <c r="D230" i="81"/>
  <c r="F229" i="81"/>
  <c r="E229" i="81"/>
  <c r="D229" i="81"/>
  <c r="F228" i="81"/>
  <c r="E228" i="81"/>
  <c r="D228" i="81"/>
  <c r="F227" i="81"/>
  <c r="E227" i="81"/>
  <c r="D227" i="81"/>
  <c r="F226" i="81"/>
  <c r="E226" i="81"/>
  <c r="D226" i="81"/>
  <c r="F225" i="81"/>
  <c r="E225" i="81"/>
  <c r="D225" i="81"/>
  <c r="F224" i="81"/>
  <c r="E224" i="81"/>
  <c r="D224" i="81"/>
  <c r="F216" i="81"/>
  <c r="E216" i="81"/>
  <c r="D216" i="81"/>
  <c r="F215" i="81"/>
  <c r="E215" i="81"/>
  <c r="D215" i="81"/>
  <c r="F214" i="81"/>
  <c r="E214" i="81"/>
  <c r="D214" i="81"/>
  <c r="F213" i="81"/>
  <c r="E213" i="81"/>
  <c r="D213" i="81"/>
  <c r="F212" i="81"/>
  <c r="E212" i="81"/>
  <c r="D212" i="81"/>
  <c r="F211" i="81"/>
  <c r="E211" i="81"/>
  <c r="D211" i="81"/>
  <c r="F210" i="81"/>
  <c r="E210" i="81"/>
  <c r="D210" i="81"/>
  <c r="F209" i="81"/>
  <c r="E209" i="81"/>
  <c r="D209" i="81"/>
  <c r="F208" i="81"/>
  <c r="E208" i="81"/>
  <c r="D208" i="81"/>
  <c r="F207" i="81"/>
  <c r="E207" i="81"/>
  <c r="D207" i="81"/>
  <c r="F206" i="81"/>
  <c r="E206" i="81"/>
  <c r="D206" i="81"/>
  <c r="F205" i="81"/>
  <c r="E205" i="81"/>
  <c r="D205" i="81"/>
  <c r="F204" i="81"/>
  <c r="E204" i="81"/>
  <c r="D204" i="81"/>
  <c r="F203" i="81"/>
  <c r="E203" i="81"/>
  <c r="D203" i="81"/>
  <c r="F202" i="81"/>
  <c r="E202" i="81"/>
  <c r="D202" i="81"/>
  <c r="F193" i="81"/>
  <c r="E193" i="81"/>
  <c r="D193" i="81"/>
  <c r="F192" i="81"/>
  <c r="E192" i="81"/>
  <c r="D192" i="81"/>
  <c r="F191" i="81"/>
  <c r="E191" i="81"/>
  <c r="D191" i="81"/>
  <c r="F190" i="81"/>
  <c r="E190" i="81"/>
  <c r="D190" i="81"/>
  <c r="F189" i="81"/>
  <c r="E189" i="81"/>
  <c r="D189" i="81"/>
  <c r="F188" i="81"/>
  <c r="E188" i="81"/>
  <c r="D188" i="81"/>
  <c r="F187" i="81"/>
  <c r="E187" i="81"/>
  <c r="D187" i="81"/>
  <c r="F186" i="81"/>
  <c r="E186" i="81"/>
  <c r="D186" i="81"/>
  <c r="F179" i="81"/>
  <c r="E179" i="81"/>
  <c r="D179" i="81"/>
  <c r="F178" i="81"/>
  <c r="E178" i="81"/>
  <c r="D178" i="81"/>
  <c r="F177" i="81"/>
  <c r="E177" i="81"/>
  <c r="D177" i="81"/>
  <c r="F176" i="81"/>
  <c r="E176" i="81"/>
  <c r="D176" i="81"/>
  <c r="F175" i="81"/>
  <c r="E175" i="81"/>
  <c r="D175" i="81"/>
  <c r="F174" i="81"/>
  <c r="E174" i="81"/>
  <c r="D174" i="81"/>
  <c r="F173" i="81"/>
  <c r="E173" i="81"/>
  <c r="D173" i="81"/>
  <c r="F172" i="81"/>
  <c r="E172" i="81"/>
  <c r="D172" i="81"/>
  <c r="F164" i="81"/>
  <c r="E164" i="81"/>
  <c r="D164" i="81"/>
  <c r="F163" i="81"/>
  <c r="E163" i="81"/>
  <c r="D163" i="81"/>
  <c r="F162" i="81"/>
  <c r="E162" i="81"/>
  <c r="D162" i="81"/>
  <c r="F161" i="81"/>
  <c r="E161" i="81"/>
  <c r="D161" i="81"/>
  <c r="F160" i="81"/>
  <c r="E160" i="81"/>
  <c r="D160" i="81"/>
  <c r="F159" i="81"/>
  <c r="E159" i="81"/>
  <c r="D159" i="81"/>
  <c r="F158" i="81"/>
  <c r="E158" i="81"/>
  <c r="D158" i="81"/>
  <c r="F157" i="81"/>
  <c r="E157" i="81"/>
  <c r="D157" i="81"/>
  <c r="F156" i="81"/>
  <c r="E156" i="81"/>
  <c r="D156" i="81"/>
  <c r="F155" i="81"/>
  <c r="E155" i="81"/>
  <c r="D155" i="81"/>
  <c r="F154" i="81"/>
  <c r="E154" i="81"/>
  <c r="D154" i="81"/>
  <c r="F153" i="81"/>
  <c r="E153" i="81"/>
  <c r="D153" i="81"/>
  <c r="F152" i="81"/>
  <c r="E152" i="81"/>
  <c r="D152" i="81"/>
  <c r="F151" i="81"/>
  <c r="E151" i="81"/>
  <c r="D151" i="81"/>
  <c r="F150" i="81"/>
  <c r="E150" i="81"/>
  <c r="D150" i="81"/>
  <c r="F149" i="81"/>
  <c r="E149" i="81"/>
  <c r="D149" i="81"/>
  <c r="F148" i="81"/>
  <c r="E148" i="81"/>
  <c r="D148" i="81"/>
  <c r="F147" i="81"/>
  <c r="E147" i="81"/>
  <c r="D147" i="81"/>
  <c r="F146" i="81"/>
  <c r="E146" i="81"/>
  <c r="D146" i="81"/>
  <c r="F145" i="81"/>
  <c r="E145" i="81"/>
  <c r="D145" i="81"/>
  <c r="F141" i="81"/>
  <c r="E141" i="81"/>
  <c r="D141" i="81"/>
  <c r="F140" i="81"/>
  <c r="E140" i="81"/>
  <c r="D140" i="81"/>
  <c r="F139" i="81"/>
  <c r="E139" i="81"/>
  <c r="D139" i="81"/>
  <c r="F127" i="81"/>
  <c r="F126" i="81"/>
  <c r="F125" i="81"/>
  <c r="F124" i="81"/>
  <c r="F123" i="81"/>
  <c r="F112" i="81"/>
  <c r="E112" i="81"/>
  <c r="D112" i="81"/>
  <c r="F111" i="81"/>
  <c r="E111" i="81"/>
  <c r="D111" i="81"/>
  <c r="F110" i="81"/>
  <c r="E110" i="81"/>
  <c r="D110" i="81"/>
  <c r="F109" i="81"/>
  <c r="E109" i="81"/>
  <c r="D109" i="81"/>
  <c r="F108" i="81"/>
  <c r="E108" i="81"/>
  <c r="D108" i="81"/>
  <c r="F107" i="81"/>
  <c r="E107" i="81"/>
  <c r="D107" i="81"/>
  <c r="F106" i="81"/>
  <c r="E106" i="81"/>
  <c r="D106" i="81"/>
  <c r="F105" i="81"/>
  <c r="E105" i="81"/>
  <c r="D105" i="81"/>
  <c r="F104" i="81"/>
  <c r="E104" i="81"/>
  <c r="D104" i="81"/>
  <c r="F103" i="81"/>
  <c r="E103" i="81"/>
  <c r="D103" i="81"/>
  <c r="F102" i="81"/>
  <c r="E102" i="81"/>
  <c r="D102" i="81"/>
  <c r="F101" i="81"/>
  <c r="E101" i="81"/>
  <c r="D101" i="81"/>
  <c r="F100" i="81"/>
  <c r="E100" i="81"/>
  <c r="D100" i="81"/>
  <c r="F99" i="81"/>
  <c r="D99" i="81"/>
  <c r="F98" i="81"/>
  <c r="E98" i="81"/>
  <c r="D98" i="81"/>
  <c r="F97" i="81"/>
  <c r="E97" i="81"/>
  <c r="D97" i="81"/>
  <c r="F96" i="81"/>
  <c r="E96" i="81"/>
  <c r="D96" i="81"/>
  <c r="F95" i="81"/>
  <c r="E95" i="81"/>
  <c r="D95" i="81"/>
  <c r="F94" i="81"/>
  <c r="E94" i="81"/>
  <c r="D94" i="81"/>
  <c r="F89" i="81"/>
  <c r="E89" i="81"/>
  <c r="D89" i="81"/>
  <c r="F81" i="81"/>
  <c r="F80" i="81"/>
  <c r="F60" i="81"/>
  <c r="E60" i="81"/>
  <c r="D60" i="81"/>
  <c r="F59" i="81"/>
  <c r="E59" i="81"/>
  <c r="D59" i="81"/>
  <c r="F58" i="81"/>
  <c r="E58" i="81"/>
  <c r="D58" i="81"/>
  <c r="F57" i="81"/>
  <c r="E57" i="81"/>
  <c r="D57" i="81"/>
  <c r="F56" i="81"/>
  <c r="E56" i="81"/>
  <c r="D56" i="81"/>
  <c r="F55" i="81"/>
  <c r="E55" i="81"/>
  <c r="D55" i="81"/>
  <c r="F54" i="81"/>
  <c r="E54" i="81"/>
  <c r="D54" i="81"/>
  <c r="F53" i="81"/>
  <c r="E53" i="81"/>
  <c r="D53" i="81"/>
  <c r="F52" i="81"/>
  <c r="E52" i="81"/>
  <c r="D52" i="81"/>
  <c r="F51" i="81"/>
  <c r="E51" i="81"/>
  <c r="D51" i="81"/>
  <c r="F50" i="81"/>
  <c r="E50" i="81"/>
  <c r="D50" i="81"/>
  <c r="F49" i="81"/>
  <c r="E49" i="81"/>
  <c r="D49" i="81"/>
  <c r="F48" i="81"/>
  <c r="E48" i="81"/>
  <c r="D48" i="81"/>
  <c r="F47" i="81"/>
  <c r="E47" i="81"/>
  <c r="D47" i="81"/>
  <c r="F46" i="81"/>
  <c r="E46" i="81"/>
  <c r="D46" i="81"/>
  <c r="F45" i="81"/>
  <c r="E45" i="81"/>
  <c r="D45" i="81"/>
  <c r="F44" i="81"/>
  <c r="E44" i="81"/>
  <c r="D44" i="81"/>
  <c r="F43" i="81"/>
  <c r="E43" i="81"/>
  <c r="D43" i="81"/>
  <c r="F42" i="81"/>
  <c r="E42" i="81"/>
  <c r="D42" i="81"/>
  <c r="F41" i="81"/>
  <c r="E41" i="81"/>
  <c r="D41" i="81"/>
  <c r="F35" i="81"/>
  <c r="F23" i="81"/>
  <c r="E23" i="81"/>
  <c r="D23" i="81"/>
  <c r="F22" i="81"/>
  <c r="E22" i="81"/>
  <c r="D22" i="81"/>
  <c r="F21" i="81"/>
  <c r="E21" i="81"/>
  <c r="D21" i="81"/>
  <c r="F20" i="81"/>
  <c r="E20" i="81"/>
  <c r="D20" i="81"/>
  <c r="F19" i="81"/>
  <c r="E19" i="81"/>
  <c r="D19" i="81"/>
  <c r="D18" i="81"/>
  <c r="D17" i="81"/>
  <c r="B3544" i="81"/>
  <c r="B3543" i="81"/>
  <c r="B3542" i="81"/>
  <c r="B3541" i="81"/>
  <c r="B3540" i="81"/>
  <c r="B3539" i="81"/>
  <c r="B3538" i="81"/>
  <c r="B3537" i="81"/>
  <c r="B3536" i="81"/>
  <c r="B3535" i="81"/>
  <c r="B3534" i="81"/>
  <c r="B3533" i="81"/>
  <c r="B3532" i="81"/>
  <c r="B3531" i="81"/>
  <c r="B3530" i="81"/>
  <c r="B3529" i="81"/>
  <c r="B3528" i="81"/>
  <c r="B3527" i="81"/>
  <c r="B3526" i="81"/>
  <c r="B3525" i="81"/>
  <c r="B3521" i="81"/>
  <c r="B3520" i="81"/>
  <c r="B3519" i="81"/>
  <c r="B3518" i="81"/>
  <c r="B3517" i="81"/>
  <c r="B3516" i="81"/>
  <c r="B3515" i="81"/>
  <c r="B3514" i="81"/>
  <c r="B3513" i="81"/>
  <c r="B3507" i="81"/>
  <c r="B3506" i="81"/>
  <c r="B3505" i="81"/>
  <c r="B3504" i="81"/>
  <c r="B3503" i="81"/>
  <c r="B3502" i="81"/>
  <c r="B3501" i="81"/>
  <c r="B3500" i="81"/>
  <c r="B3499" i="81"/>
  <c r="B3498" i="81"/>
  <c r="B3440" i="81"/>
  <c r="B3439" i="81"/>
  <c r="B3438" i="81"/>
  <c r="B3437" i="81"/>
  <c r="B3436" i="81"/>
  <c r="B3435" i="81"/>
  <c r="B3434" i="81"/>
  <c r="B3433" i="81"/>
  <c r="B3432" i="81"/>
  <c r="B3431" i="81"/>
  <c r="B3430" i="81"/>
  <c r="B3429" i="81"/>
  <c r="B3428" i="81"/>
  <c r="B3427" i="81"/>
  <c r="B3426" i="81"/>
  <c r="B3425" i="81"/>
  <c r="B3424" i="81"/>
  <c r="B3423" i="81"/>
  <c r="B3422" i="81"/>
  <c r="B3417" i="81"/>
  <c r="B3416" i="81"/>
  <c r="B3415" i="81"/>
  <c r="B3414" i="81"/>
  <c r="B3413" i="81"/>
  <c r="B3412" i="81"/>
  <c r="B3411" i="81"/>
  <c r="B3410" i="81"/>
  <c r="B3409" i="81"/>
  <c r="B3408" i="81"/>
  <c r="B3403" i="81"/>
  <c r="B3402" i="81"/>
  <c r="B3401" i="81"/>
  <c r="B3400" i="81"/>
  <c r="B3399" i="81"/>
  <c r="B3398" i="81"/>
  <c r="B3397" i="81"/>
  <c r="B3396" i="81"/>
  <c r="B3395" i="81"/>
  <c r="B3128" i="81"/>
  <c r="B3127" i="81"/>
  <c r="B3126" i="81"/>
  <c r="B3125" i="81"/>
  <c r="B3124" i="81"/>
  <c r="B3123" i="81"/>
  <c r="B3122" i="81"/>
  <c r="B3121" i="81"/>
  <c r="B3120" i="81"/>
  <c r="B3119" i="81"/>
  <c r="B3118" i="81"/>
  <c r="B3117" i="81"/>
  <c r="B3076" i="81"/>
  <c r="B3075" i="81"/>
  <c r="B3074" i="81"/>
  <c r="B3073" i="81"/>
  <c r="B3072" i="81"/>
  <c r="B3071" i="81"/>
  <c r="B3070" i="81"/>
  <c r="B3024" i="81"/>
  <c r="B3023" i="81"/>
  <c r="B3022" i="81"/>
  <c r="B3021" i="81"/>
  <c r="B3020" i="81"/>
  <c r="B3019" i="81"/>
  <c r="B2972" i="81"/>
  <c r="B2971" i="81"/>
  <c r="B2920" i="81"/>
  <c r="B2919" i="81"/>
  <c r="B2918" i="81"/>
  <c r="B2917" i="81"/>
  <c r="B2916" i="81"/>
  <c r="B2915" i="81"/>
  <c r="B2914" i="81"/>
  <c r="B2913" i="81"/>
  <c r="B2912" i="81"/>
  <c r="B2911" i="81"/>
  <c r="B2910" i="81"/>
  <c r="B2909" i="81"/>
  <c r="B2908" i="81"/>
  <c r="B2907" i="81"/>
  <c r="B2906" i="81"/>
  <c r="B2905" i="81"/>
  <c r="B2904" i="81"/>
  <c r="B1152" i="81"/>
  <c r="B1151" i="81"/>
  <c r="B1150" i="81"/>
  <c r="B1149" i="81"/>
  <c r="B1148" i="81"/>
  <c r="B1147" i="81"/>
  <c r="B1146" i="81"/>
  <c r="B1145" i="81"/>
  <c r="B1144" i="81"/>
  <c r="B1143" i="81"/>
  <c r="B1142" i="81"/>
  <c r="B1141" i="81"/>
  <c r="B1140" i="81"/>
  <c r="B1139" i="81"/>
  <c r="B1138" i="81"/>
  <c r="B1137" i="81"/>
  <c r="B1136" i="81"/>
  <c r="B1135" i="81"/>
  <c r="B1134" i="81"/>
  <c r="B1129" i="81"/>
  <c r="B1128" i="81"/>
  <c r="B1127" i="81"/>
  <c r="B1126" i="81"/>
  <c r="B1125" i="81"/>
  <c r="B1124" i="81"/>
  <c r="B1123" i="81"/>
  <c r="B1122" i="81"/>
  <c r="B1121" i="81"/>
  <c r="B1120" i="81"/>
  <c r="B1115" i="81"/>
  <c r="B1114" i="81"/>
  <c r="B1113" i="81"/>
  <c r="B1112" i="81"/>
  <c r="B1111" i="81"/>
  <c r="B1110" i="81"/>
  <c r="B1109" i="81"/>
  <c r="B1108" i="81"/>
  <c r="B1107" i="81"/>
  <c r="B1100" i="81"/>
  <c r="B1099" i="81"/>
  <c r="B1098" i="81"/>
  <c r="B1097" i="81"/>
  <c r="B1096" i="81"/>
  <c r="B1095" i="81"/>
  <c r="B1094" i="81"/>
  <c r="B1093" i="81"/>
  <c r="B1092" i="81"/>
  <c r="B1091" i="81"/>
  <c r="B1090" i="81"/>
  <c r="B1089" i="81"/>
  <c r="B1088" i="81"/>
  <c r="B1087" i="81"/>
  <c r="B1086" i="81"/>
  <c r="B1085" i="81"/>
  <c r="B1084" i="81"/>
  <c r="B1083" i="81"/>
  <c r="B1082" i="81"/>
  <c r="B1081" i="81"/>
  <c r="B1077" i="81"/>
  <c r="B1076" i="81"/>
  <c r="B1075" i="81"/>
  <c r="B1074" i="81"/>
  <c r="B1073" i="81"/>
  <c r="B1072" i="81"/>
  <c r="B1071" i="81"/>
  <c r="B1070" i="81"/>
  <c r="B1069" i="81"/>
  <c r="B1063" i="81"/>
  <c r="B1062" i="81"/>
  <c r="B1061" i="81"/>
  <c r="B1060" i="81"/>
  <c r="B1059" i="81"/>
  <c r="B1058" i="81"/>
  <c r="B1057" i="81"/>
  <c r="B1056" i="81"/>
  <c r="B1048" i="81"/>
  <c r="B1047" i="81"/>
  <c r="B1046" i="81"/>
  <c r="B1045" i="81"/>
  <c r="B1044" i="81"/>
  <c r="B1043" i="81"/>
  <c r="B1042" i="81"/>
  <c r="B1041" i="81"/>
  <c r="B1040" i="81"/>
  <c r="B1039" i="81"/>
  <c r="B1038" i="81"/>
  <c r="B1037" i="81"/>
  <c r="B1036" i="81"/>
  <c r="B1035" i="81"/>
  <c r="B1034" i="81"/>
  <c r="B1033" i="81"/>
  <c r="B1032" i="81"/>
  <c r="B1031" i="81"/>
  <c r="B1025" i="81"/>
  <c r="B1024" i="81"/>
  <c r="B1023" i="81"/>
  <c r="B1022" i="81"/>
  <c r="B1021" i="81"/>
  <c r="B1020" i="81"/>
  <c r="B1019" i="81"/>
  <c r="B1018" i="81"/>
  <c r="B1017" i="81"/>
  <c r="B1016" i="81"/>
  <c r="B1011" i="81"/>
  <c r="B1010" i="81"/>
  <c r="B1009" i="81"/>
  <c r="B1008" i="81"/>
  <c r="B1007" i="81"/>
  <c r="B1006" i="81"/>
  <c r="B1005" i="81"/>
  <c r="B1004" i="81"/>
  <c r="B996" i="81"/>
  <c r="B995" i="81"/>
  <c r="B994" i="81"/>
  <c r="B993" i="81"/>
  <c r="B992" i="81"/>
  <c r="B991" i="81"/>
  <c r="B990" i="81"/>
  <c r="B989" i="81"/>
  <c r="B988" i="81"/>
  <c r="B987" i="81"/>
  <c r="B986" i="81"/>
  <c r="B985" i="81"/>
  <c r="B984" i="81"/>
  <c r="B983" i="81"/>
  <c r="B982" i="81"/>
  <c r="B981" i="81"/>
  <c r="B980" i="81"/>
  <c r="B979" i="81"/>
  <c r="B978" i="81"/>
  <c r="B973" i="81"/>
  <c r="B972" i="81"/>
  <c r="B971" i="81"/>
  <c r="B970" i="81"/>
  <c r="B969" i="81"/>
  <c r="B968" i="81"/>
  <c r="B967" i="81"/>
  <c r="B966" i="81"/>
  <c r="B965" i="81"/>
  <c r="B964" i="81"/>
  <c r="B959" i="81"/>
  <c r="B958" i="81"/>
  <c r="B957" i="81"/>
  <c r="B956" i="81"/>
  <c r="B955" i="81"/>
  <c r="B954" i="81"/>
  <c r="B953" i="81"/>
  <c r="B952" i="81"/>
  <c r="B944" i="81"/>
  <c r="B943" i="81"/>
  <c r="B942" i="81"/>
  <c r="B941" i="81"/>
  <c r="B940" i="81"/>
  <c r="B939" i="81"/>
  <c r="B938" i="81"/>
  <c r="B892" i="81"/>
  <c r="B891" i="81"/>
  <c r="B890" i="81"/>
  <c r="B889" i="81"/>
  <c r="B888" i="81"/>
  <c r="B887" i="81"/>
  <c r="B886" i="81"/>
  <c r="B885" i="81"/>
  <c r="B884" i="81"/>
  <c r="B883" i="81"/>
  <c r="B882" i="81"/>
  <c r="B881" i="81"/>
  <c r="B880" i="81"/>
  <c r="B879" i="81"/>
  <c r="B878" i="81"/>
  <c r="B877" i="81"/>
  <c r="B876" i="81"/>
  <c r="B875" i="81"/>
  <c r="B874" i="81"/>
  <c r="B873" i="81"/>
  <c r="B869" i="81"/>
  <c r="B868" i="81"/>
  <c r="B867" i="81"/>
  <c r="B866" i="81"/>
  <c r="B865" i="81"/>
  <c r="B864" i="81"/>
  <c r="B863" i="81"/>
  <c r="B862" i="81"/>
  <c r="B861" i="81"/>
  <c r="B855" i="81"/>
  <c r="B854" i="81"/>
  <c r="B853" i="81"/>
  <c r="B852" i="81"/>
  <c r="B851" i="81"/>
  <c r="B850" i="81"/>
  <c r="B849" i="81"/>
  <c r="B848" i="81"/>
  <c r="B847" i="81"/>
  <c r="B846" i="81"/>
  <c r="B840" i="81"/>
  <c r="B839" i="81"/>
  <c r="B838" i="81"/>
  <c r="B837" i="81"/>
  <c r="B836" i="81"/>
  <c r="B835" i="81"/>
  <c r="B834" i="81"/>
  <c r="B833" i="81"/>
  <c r="B832" i="81"/>
  <c r="B831" i="81"/>
  <c r="B830" i="81"/>
  <c r="B829" i="81"/>
  <c r="B828" i="81"/>
  <c r="B827" i="81"/>
  <c r="B826" i="81"/>
  <c r="B825" i="81"/>
  <c r="B824" i="81"/>
  <c r="B823" i="81"/>
  <c r="B817" i="81"/>
  <c r="B816" i="81"/>
  <c r="B815" i="81"/>
  <c r="B814" i="81"/>
  <c r="B813" i="81"/>
  <c r="B812" i="81"/>
  <c r="B811" i="81"/>
  <c r="B810" i="81"/>
  <c r="B809" i="81"/>
  <c r="B808" i="81"/>
  <c r="B803" i="81"/>
  <c r="B802" i="81"/>
  <c r="B801" i="81"/>
  <c r="B800" i="81"/>
  <c r="B799" i="81"/>
  <c r="B798" i="81"/>
  <c r="B797" i="81"/>
  <c r="B796" i="81"/>
  <c r="B788" i="81"/>
  <c r="B787" i="81"/>
  <c r="B786" i="81"/>
  <c r="B785" i="81"/>
  <c r="B784" i="81"/>
  <c r="B783" i="81"/>
  <c r="B782" i="81"/>
  <c r="B781" i="81"/>
  <c r="B780" i="81"/>
  <c r="B779" i="81"/>
  <c r="B778" i="81"/>
  <c r="B777" i="81"/>
  <c r="B776" i="81"/>
  <c r="B775" i="81"/>
  <c r="B774" i="81"/>
  <c r="B773" i="81"/>
  <c r="B772" i="81"/>
  <c r="B771" i="81"/>
  <c r="B770" i="81"/>
  <c r="B765" i="81"/>
  <c r="B764" i="81"/>
  <c r="B763" i="81"/>
  <c r="B762" i="81"/>
  <c r="B761" i="81"/>
  <c r="B760" i="81"/>
  <c r="B759" i="81"/>
  <c r="B758" i="81"/>
  <c r="B757" i="81"/>
  <c r="B756" i="81"/>
  <c r="B751" i="81"/>
  <c r="B750" i="81"/>
  <c r="B749" i="81"/>
  <c r="B748" i="81"/>
  <c r="B747" i="81"/>
  <c r="B746" i="81"/>
  <c r="B745" i="81"/>
  <c r="B744" i="81"/>
  <c r="B743" i="81"/>
  <c r="B736" i="81"/>
  <c r="B735" i="81"/>
  <c r="B734" i="81"/>
  <c r="B733" i="81"/>
  <c r="B732" i="81"/>
  <c r="B731" i="81"/>
  <c r="B730" i="81"/>
  <c r="B729" i="81"/>
  <c r="B728" i="81"/>
  <c r="B727" i="81"/>
  <c r="B726" i="81"/>
  <c r="B725" i="81"/>
  <c r="B724" i="81"/>
  <c r="B723" i="81"/>
  <c r="B722" i="81"/>
  <c r="B721" i="81"/>
  <c r="B720" i="81"/>
  <c r="B719" i="81"/>
  <c r="B718" i="81"/>
  <c r="B717" i="81"/>
  <c r="B713" i="81"/>
  <c r="B712" i="81"/>
  <c r="B711" i="81"/>
  <c r="B710" i="81"/>
  <c r="B709" i="81"/>
  <c r="B708" i="81"/>
  <c r="B707" i="81"/>
  <c r="B706" i="81"/>
  <c r="B705" i="81"/>
  <c r="B699" i="81"/>
  <c r="B698" i="81"/>
  <c r="B697" i="81"/>
  <c r="B696" i="81"/>
  <c r="B695" i="81"/>
  <c r="B694" i="81"/>
  <c r="B693" i="81"/>
  <c r="B692" i="81"/>
  <c r="B691" i="81"/>
  <c r="B684" i="81"/>
  <c r="B683" i="81"/>
  <c r="B682" i="81"/>
  <c r="B681" i="81"/>
  <c r="B680" i="81"/>
  <c r="B679" i="81"/>
  <c r="B678" i="81"/>
  <c r="B677" i="81"/>
  <c r="B676" i="81"/>
  <c r="B675" i="81"/>
  <c r="B674" i="81"/>
  <c r="B673" i="81"/>
  <c r="B672" i="81"/>
  <c r="B671" i="81"/>
  <c r="B670" i="81"/>
  <c r="B669" i="81"/>
  <c r="B668" i="81"/>
  <c r="B667" i="81"/>
  <c r="B666" i="81"/>
  <c r="B665" i="81"/>
  <c r="B661" i="81"/>
  <c r="B660" i="81"/>
  <c r="B659" i="81"/>
  <c r="B658" i="81"/>
  <c r="B657" i="81"/>
  <c r="B656" i="81"/>
  <c r="B655" i="81"/>
  <c r="B654" i="81"/>
  <c r="B653" i="81"/>
  <c r="B652" i="81"/>
  <c r="B647" i="81"/>
  <c r="B646" i="81"/>
  <c r="B645" i="81"/>
  <c r="B644" i="81"/>
  <c r="B643" i="81"/>
  <c r="B642" i="81"/>
  <c r="B641" i="81"/>
  <c r="B640" i="81"/>
  <c r="B639" i="81"/>
  <c r="B424" i="81"/>
  <c r="B423" i="81"/>
  <c r="B422" i="81"/>
  <c r="B421" i="81"/>
  <c r="B420" i="81"/>
  <c r="B419" i="81"/>
  <c r="B418" i="81"/>
  <c r="B417" i="81"/>
  <c r="B416" i="81"/>
  <c r="B415" i="81"/>
  <c r="B414" i="81"/>
  <c r="B413" i="81"/>
  <c r="B412" i="81"/>
  <c r="B411" i="81"/>
  <c r="B410" i="81"/>
  <c r="B409" i="81"/>
  <c r="B408" i="81"/>
  <c r="B407" i="81"/>
  <c r="B406" i="81"/>
  <c r="B401" i="81"/>
  <c r="B400" i="81"/>
  <c r="B399" i="81"/>
  <c r="B398" i="81"/>
  <c r="B397" i="81"/>
  <c r="B396" i="81"/>
  <c r="B387" i="81"/>
  <c r="B386" i="81"/>
  <c r="B385" i="81"/>
  <c r="B384" i="81"/>
  <c r="B383" i="81"/>
  <c r="B382" i="81"/>
  <c r="B381" i="81"/>
  <c r="B380" i="81"/>
  <c r="B379" i="81"/>
  <c r="B378" i="81"/>
  <c r="B268" i="81"/>
  <c r="B267" i="81"/>
  <c r="B266" i="81"/>
  <c r="B265" i="81"/>
  <c r="B264" i="81"/>
  <c r="B263" i="81"/>
  <c r="B262" i="81"/>
  <c r="B261" i="81"/>
  <c r="B260" i="81"/>
  <c r="B259" i="81"/>
  <c r="B258" i="81"/>
  <c r="B257" i="81"/>
  <c r="B256" i="81"/>
  <c r="B255" i="81"/>
  <c r="B254" i="81"/>
  <c r="B245" i="81"/>
  <c r="B244" i="81"/>
  <c r="B243" i="81"/>
  <c r="B242" i="81"/>
  <c r="B241" i="81"/>
  <c r="B240" i="81"/>
  <c r="B239" i="81"/>
  <c r="B238" i="81"/>
  <c r="B237" i="81"/>
  <c r="B236" i="81"/>
  <c r="B231" i="81"/>
  <c r="B230" i="81"/>
  <c r="B229" i="81"/>
  <c r="B228" i="81"/>
  <c r="B227" i="81"/>
  <c r="B226" i="81"/>
  <c r="B225" i="81"/>
  <c r="B224" i="81"/>
  <c r="B216" i="81"/>
  <c r="B215" i="81"/>
  <c r="B214" i="81"/>
  <c r="B213" i="81"/>
  <c r="B212" i="81"/>
  <c r="B211" i="81"/>
  <c r="B210" i="81"/>
  <c r="B209" i="81"/>
  <c r="B208" i="81"/>
  <c r="B207" i="81"/>
  <c r="B206" i="81"/>
  <c r="B205" i="81"/>
  <c r="B204" i="81"/>
  <c r="B203" i="81"/>
  <c r="B202" i="81"/>
  <c r="B193" i="81"/>
  <c r="B192" i="81"/>
  <c r="B191" i="81"/>
  <c r="B190" i="81"/>
  <c r="B189" i="81"/>
  <c r="B188" i="81"/>
  <c r="B187" i="81"/>
  <c r="B186" i="81"/>
  <c r="B179" i="81"/>
  <c r="B178" i="81"/>
  <c r="B177" i="81"/>
  <c r="B176" i="81"/>
  <c r="B175" i="81"/>
  <c r="B174" i="81"/>
  <c r="B173" i="81"/>
  <c r="B172" i="81"/>
  <c r="B164" i="81"/>
  <c r="B163" i="81"/>
  <c r="B162" i="81"/>
  <c r="B161" i="81"/>
  <c r="B160" i="81"/>
  <c r="B159" i="81"/>
  <c r="B158" i="81"/>
  <c r="B157" i="81"/>
  <c r="B156" i="81"/>
  <c r="B155" i="81"/>
  <c r="B154" i="81"/>
  <c r="B153" i="81"/>
  <c r="B152" i="81"/>
  <c r="B151" i="81"/>
  <c r="B150" i="81"/>
  <c r="B149" i="81"/>
  <c r="B148" i="81"/>
  <c r="B147" i="81"/>
  <c r="B146" i="81"/>
  <c r="B145" i="81"/>
  <c r="B141" i="81"/>
  <c r="B140" i="81"/>
  <c r="B139" i="81"/>
  <c r="B112" i="81"/>
  <c r="B111" i="81"/>
  <c r="B110" i="81"/>
  <c r="B109" i="81"/>
  <c r="B108" i="81"/>
  <c r="B107" i="81"/>
  <c r="B106" i="81"/>
  <c r="B105" i="81"/>
  <c r="B104" i="81"/>
  <c r="B103" i="81"/>
  <c r="B102" i="81"/>
  <c r="B101" i="81"/>
  <c r="B100" i="81"/>
  <c r="B99" i="81"/>
  <c r="B98" i="81"/>
  <c r="B97" i="81"/>
  <c r="B96" i="81"/>
  <c r="B95" i="81"/>
  <c r="B94" i="81"/>
  <c r="B89" i="81"/>
  <c r="B60" i="81"/>
  <c r="B59" i="81"/>
  <c r="B58" i="81"/>
  <c r="B57" i="81"/>
  <c r="B56" i="81"/>
  <c r="B55" i="81"/>
  <c r="B54" i="81"/>
  <c r="B53" i="81"/>
  <c r="B52" i="81"/>
  <c r="B51" i="81"/>
  <c r="B50" i="81"/>
  <c r="B49" i="81"/>
  <c r="B48" i="81"/>
  <c r="B47" i="81"/>
  <c r="B46" i="81"/>
  <c r="B45" i="81"/>
  <c r="B44" i="81"/>
  <c r="B43" i="81"/>
  <c r="B42" i="81"/>
  <c r="B41" i="81"/>
  <c r="B23" i="81"/>
  <c r="B22" i="81"/>
  <c r="B21" i="81"/>
  <c r="B20" i="81"/>
  <c r="B19" i="81"/>
  <c r="B18" i="81"/>
  <c r="B17" i="81"/>
  <c r="M17" i="81"/>
  <c r="N17" i="81" l="1"/>
  <c r="A3028" i="81" l="1"/>
  <c r="N3076" i="81"/>
  <c r="M3076" i="81"/>
  <c r="H3076" i="81"/>
  <c r="J3076" i="81" s="1"/>
  <c r="N3075" i="81"/>
  <c r="M3075" i="81"/>
  <c r="H3075" i="81"/>
  <c r="J3075" i="81" s="1"/>
  <c r="N3074" i="81"/>
  <c r="M3074" i="81"/>
  <c r="H3074" i="81"/>
  <c r="J3074" i="81" s="1"/>
  <c r="N3073" i="81"/>
  <c r="M3073" i="81"/>
  <c r="H3073" i="81"/>
  <c r="J3073" i="81" s="1"/>
  <c r="N3072" i="81"/>
  <c r="M3072" i="81"/>
  <c r="H3072" i="81"/>
  <c r="J3072" i="81" s="1"/>
  <c r="N3071" i="81"/>
  <c r="M3071" i="81"/>
  <c r="H3071" i="81"/>
  <c r="J3071" i="81" s="1"/>
  <c r="N3070" i="81"/>
  <c r="M3070" i="81"/>
  <c r="H3070" i="81"/>
  <c r="J3070" i="81" s="1"/>
  <c r="N3069" i="81"/>
  <c r="M3069" i="81"/>
  <c r="H3069" i="81"/>
  <c r="J3069" i="81" s="1"/>
  <c r="N3068" i="81"/>
  <c r="M3068" i="81"/>
  <c r="H3068" i="81"/>
  <c r="J3068" i="81" s="1"/>
  <c r="N3067" i="81"/>
  <c r="M3067" i="81"/>
  <c r="H3067" i="81"/>
  <c r="J3067" i="81" s="1"/>
  <c r="N3066" i="81"/>
  <c r="M3066" i="81"/>
  <c r="H3066" i="81"/>
  <c r="J3066" i="81" s="1"/>
  <c r="N3065" i="81"/>
  <c r="M3065" i="81"/>
  <c r="H3065" i="81"/>
  <c r="J3065" i="81" s="1"/>
  <c r="N3064" i="81"/>
  <c r="M3064" i="81"/>
  <c r="H3064" i="81"/>
  <c r="J3064" i="81" s="1"/>
  <c r="N3063" i="81"/>
  <c r="M3063" i="81"/>
  <c r="H3063" i="81"/>
  <c r="J3063" i="81" s="1"/>
  <c r="N3062" i="81"/>
  <c r="M3062" i="81"/>
  <c r="H3062" i="81"/>
  <c r="J3062" i="81" s="1"/>
  <c r="N3061" i="81"/>
  <c r="M3061" i="81"/>
  <c r="H3061" i="81"/>
  <c r="J3061" i="81" s="1"/>
  <c r="N3060" i="81"/>
  <c r="M3060" i="81"/>
  <c r="H3060" i="81"/>
  <c r="J3060" i="81" s="1"/>
  <c r="N3059" i="81"/>
  <c r="M3059" i="81"/>
  <c r="H3059" i="81"/>
  <c r="J3059" i="81" s="1"/>
  <c r="N3058" i="81"/>
  <c r="M3058" i="81"/>
  <c r="H3058" i="81"/>
  <c r="J3058" i="81" s="1"/>
  <c r="N3053" i="81"/>
  <c r="M3053" i="81"/>
  <c r="H3053" i="81"/>
  <c r="J3053" i="81" s="1"/>
  <c r="N3052" i="81"/>
  <c r="M3052" i="81"/>
  <c r="H3052" i="81"/>
  <c r="J3052" i="81" s="1"/>
  <c r="N3051" i="81"/>
  <c r="M3051" i="81"/>
  <c r="H3051" i="81"/>
  <c r="J3051" i="81" s="1"/>
  <c r="N3050" i="81"/>
  <c r="M3050" i="81"/>
  <c r="H3050" i="81"/>
  <c r="J3050" i="81" s="1"/>
  <c r="N3049" i="81"/>
  <c r="M3049" i="81"/>
  <c r="H3049" i="81"/>
  <c r="J3049" i="81" s="1"/>
  <c r="N3048" i="81"/>
  <c r="M3048" i="81"/>
  <c r="H3048" i="81"/>
  <c r="J3048" i="81" s="1"/>
  <c r="N3047" i="81"/>
  <c r="M3047" i="81"/>
  <c r="H3047" i="81"/>
  <c r="J3047" i="81" s="1"/>
  <c r="N3046" i="81"/>
  <c r="M3046" i="81"/>
  <c r="H3046" i="81"/>
  <c r="J3046" i="81" s="1"/>
  <c r="M3045" i="81"/>
  <c r="N3045" i="81" s="1"/>
  <c r="H3045" i="81"/>
  <c r="J3045" i="81" s="1"/>
  <c r="M3044" i="81"/>
  <c r="H3044" i="81"/>
  <c r="N3044" i="81"/>
  <c r="N3039" i="81"/>
  <c r="M3039" i="81"/>
  <c r="H3039" i="81"/>
  <c r="I3039" i="81" s="1"/>
  <c r="N3038" i="81"/>
  <c r="M3038" i="81"/>
  <c r="H3038" i="81"/>
  <c r="I3038" i="81" s="1"/>
  <c r="N3037" i="81"/>
  <c r="M3037" i="81"/>
  <c r="H3037" i="81"/>
  <c r="I3037" i="81" s="1"/>
  <c r="N3036" i="81"/>
  <c r="M3036" i="81"/>
  <c r="H3036" i="81"/>
  <c r="I3036" i="81" s="1"/>
  <c r="N3035" i="81"/>
  <c r="M3035" i="81"/>
  <c r="H3035" i="81"/>
  <c r="I3035" i="81" s="1"/>
  <c r="N3034" i="81"/>
  <c r="M3034" i="81"/>
  <c r="H3034" i="81"/>
  <c r="I3034" i="81" s="1"/>
  <c r="N3033" i="81"/>
  <c r="M3033" i="81"/>
  <c r="H3033" i="81"/>
  <c r="I3033" i="81" s="1"/>
  <c r="N3032" i="81"/>
  <c r="M3032" i="81"/>
  <c r="H3032" i="81"/>
  <c r="I3032" i="81" s="1"/>
  <c r="M3030" i="81"/>
  <c r="G3028" i="81" l="1"/>
  <c r="U3028" i="81" s="1"/>
  <c r="E3028" i="81"/>
  <c r="B3028" i="81"/>
  <c r="L3074" i="81"/>
  <c r="L3036" i="81"/>
  <c r="L3070" i="81"/>
  <c r="L3047" i="81"/>
  <c r="L3066" i="81"/>
  <c r="L3038" i="81"/>
  <c r="L3058" i="81"/>
  <c r="L3032" i="81"/>
  <c r="L3049" i="81"/>
  <c r="L3062" i="81"/>
  <c r="L3034" i="81"/>
  <c r="L3051" i="81"/>
  <c r="L3064" i="81"/>
  <c r="L3053" i="81"/>
  <c r="K3033" i="81"/>
  <c r="K3037" i="81"/>
  <c r="I3061" i="81"/>
  <c r="I3065" i="81"/>
  <c r="I3069" i="81"/>
  <c r="I3073" i="81"/>
  <c r="L3061" i="81"/>
  <c r="L3065" i="81"/>
  <c r="L3069" i="81"/>
  <c r="L3073" i="81"/>
  <c r="L3033" i="81"/>
  <c r="L3037" i="81"/>
  <c r="K3032" i="81"/>
  <c r="K3036" i="81"/>
  <c r="L3048" i="81"/>
  <c r="I3060" i="81"/>
  <c r="I3064" i="81"/>
  <c r="I3068" i="81"/>
  <c r="I3072" i="81"/>
  <c r="I3076" i="81"/>
  <c r="L3060" i="81"/>
  <c r="L3068" i="81"/>
  <c r="L3072" i="81"/>
  <c r="L3076" i="81"/>
  <c r="K3035" i="81"/>
  <c r="K3039" i="81"/>
  <c r="L3050" i="81"/>
  <c r="I3059" i="81"/>
  <c r="I3063" i="81"/>
  <c r="I3067" i="81"/>
  <c r="I3071" i="81"/>
  <c r="I3075" i="81"/>
  <c r="L3035" i="81"/>
  <c r="L3059" i="81"/>
  <c r="L3063" i="81"/>
  <c r="L3067" i="81"/>
  <c r="L3071" i="81"/>
  <c r="L3075" i="81"/>
  <c r="L3039" i="81"/>
  <c r="K3034" i="81"/>
  <c r="K3038" i="81"/>
  <c r="L3052" i="81"/>
  <c r="I3058" i="81"/>
  <c r="I3062" i="81"/>
  <c r="I3066" i="81"/>
  <c r="I3070" i="81"/>
  <c r="I3074" i="81"/>
  <c r="L3046" i="81"/>
  <c r="L3044" i="81"/>
  <c r="L3045" i="81"/>
  <c r="H3031" i="81"/>
  <c r="I3045" i="81"/>
  <c r="I3047" i="81"/>
  <c r="I3049" i="81"/>
  <c r="I3050" i="81"/>
  <c r="I3052" i="81"/>
  <c r="N3030" i="81"/>
  <c r="J3032" i="81"/>
  <c r="J3033" i="81"/>
  <c r="J3034" i="81"/>
  <c r="J3035" i="81"/>
  <c r="J3036" i="81"/>
  <c r="J3037" i="81"/>
  <c r="J3038" i="81"/>
  <c r="J3039" i="81"/>
  <c r="K3045" i="81"/>
  <c r="K3046" i="81"/>
  <c r="K3047" i="81"/>
  <c r="K3048" i="81"/>
  <c r="K3049" i="81"/>
  <c r="K3050" i="81"/>
  <c r="K3051" i="81"/>
  <c r="K3052" i="81"/>
  <c r="K3053" i="81"/>
  <c r="K3058" i="81"/>
  <c r="K3059" i="81"/>
  <c r="K3060" i="81"/>
  <c r="K3061" i="81"/>
  <c r="K3062" i="81"/>
  <c r="K3063" i="81"/>
  <c r="K3064" i="81"/>
  <c r="K3065" i="81"/>
  <c r="K3066" i="81"/>
  <c r="K3067" i="81"/>
  <c r="K3068" i="81"/>
  <c r="K3069" i="81"/>
  <c r="K3070" i="81"/>
  <c r="K3071" i="81"/>
  <c r="K3072" i="81"/>
  <c r="K3073" i="81"/>
  <c r="K3074" i="81"/>
  <c r="K3075" i="81"/>
  <c r="K3076" i="81"/>
  <c r="I3044" i="81"/>
  <c r="J3044" i="81"/>
  <c r="K3044" i="81" s="1"/>
  <c r="M3031" i="81"/>
  <c r="N3031" i="81" s="1"/>
  <c r="O3028" i="81"/>
  <c r="I3046" i="81"/>
  <c r="I3048" i="81"/>
  <c r="I3051" i="81"/>
  <c r="I3053" i="81"/>
  <c r="P3028" i="81" l="1"/>
  <c r="I3031" i="81"/>
  <c r="L3031" i="81"/>
  <c r="J3031" i="81"/>
  <c r="K3031" i="81" s="1"/>
  <c r="D3394" i="81" l="1"/>
  <c r="B3394" i="81"/>
  <c r="D326" i="81" l="1"/>
  <c r="A3392" i="81" l="1"/>
  <c r="A3080" i="81"/>
  <c r="A2976" i="81"/>
  <c r="A2924" i="81"/>
  <c r="A2872" i="81"/>
  <c r="E3392" i="81" l="1"/>
  <c r="B3392" i="81"/>
  <c r="E2924" i="81"/>
  <c r="B2924" i="81"/>
  <c r="E2872" i="81"/>
  <c r="B2872" i="81"/>
  <c r="E2976" i="81"/>
  <c r="B2976" i="81"/>
  <c r="B3496" i="81"/>
  <c r="E3496" i="81"/>
  <c r="E3080" i="81"/>
  <c r="B3080" i="81"/>
  <c r="O2872" i="81"/>
  <c r="G2872" i="81"/>
  <c r="U2872" i="81" s="1"/>
  <c r="G2924" i="81"/>
  <c r="U2924" i="81" s="1"/>
  <c r="O2924" i="81"/>
  <c r="O3080" i="81"/>
  <c r="G3080" i="81"/>
  <c r="U3080" i="81" s="1"/>
  <c r="G3496" i="81"/>
  <c r="U3496" i="81" s="1"/>
  <c r="O3496" i="81"/>
  <c r="G2976" i="81"/>
  <c r="U2976" i="81" s="1"/>
  <c r="O2976" i="81"/>
  <c r="G3392" i="81"/>
  <c r="U3392" i="81" s="1"/>
  <c r="O3392" i="81"/>
  <c r="A324" i="81"/>
  <c r="N372" i="81"/>
  <c r="M372" i="81"/>
  <c r="H372" i="81"/>
  <c r="L372" i="81" s="1"/>
  <c r="N371" i="81"/>
  <c r="M371" i="81"/>
  <c r="H371" i="81"/>
  <c r="L371" i="81" s="1"/>
  <c r="N370" i="81"/>
  <c r="M370" i="81"/>
  <c r="H370" i="81"/>
  <c r="L370" i="81" s="1"/>
  <c r="N369" i="81"/>
  <c r="M369" i="81"/>
  <c r="H369" i="81"/>
  <c r="L369" i="81" s="1"/>
  <c r="N368" i="81"/>
  <c r="M368" i="81"/>
  <c r="H368" i="81"/>
  <c r="L368" i="81" s="1"/>
  <c r="N367" i="81"/>
  <c r="M367" i="81"/>
  <c r="H367" i="81"/>
  <c r="L367" i="81" s="1"/>
  <c r="N366" i="81"/>
  <c r="M366" i="81"/>
  <c r="H366" i="81"/>
  <c r="L366" i="81" s="1"/>
  <c r="N365" i="81"/>
  <c r="M365" i="81"/>
  <c r="H365" i="81"/>
  <c r="L365" i="81" s="1"/>
  <c r="N364" i="81"/>
  <c r="M364" i="81"/>
  <c r="H364" i="81"/>
  <c r="L364" i="81" s="1"/>
  <c r="N363" i="81"/>
  <c r="M363" i="81"/>
  <c r="H363" i="81"/>
  <c r="L363" i="81" s="1"/>
  <c r="N362" i="81"/>
  <c r="M362" i="81"/>
  <c r="H362" i="81"/>
  <c r="L362" i="81" s="1"/>
  <c r="N361" i="81"/>
  <c r="M361" i="81"/>
  <c r="H361" i="81"/>
  <c r="L361" i="81" s="1"/>
  <c r="N360" i="81"/>
  <c r="M360" i="81"/>
  <c r="H360" i="81"/>
  <c r="L360" i="81" s="1"/>
  <c r="N359" i="81"/>
  <c r="M359" i="81"/>
  <c r="H359" i="81"/>
  <c r="L359" i="81" s="1"/>
  <c r="N358" i="81"/>
  <c r="M358" i="81"/>
  <c r="H358" i="81"/>
  <c r="L358" i="81" s="1"/>
  <c r="N357" i="81"/>
  <c r="M357" i="81"/>
  <c r="H357" i="81"/>
  <c r="L357" i="81" s="1"/>
  <c r="N356" i="81"/>
  <c r="M356" i="81"/>
  <c r="H356" i="81"/>
  <c r="L356" i="81" s="1"/>
  <c r="N355" i="81"/>
  <c r="M355" i="81"/>
  <c r="H355" i="81"/>
  <c r="L355" i="81" s="1"/>
  <c r="N354" i="81"/>
  <c r="M354" i="81"/>
  <c r="H354" i="81"/>
  <c r="L354" i="81" s="1"/>
  <c r="N349" i="81"/>
  <c r="M349" i="81"/>
  <c r="H349" i="81"/>
  <c r="L349" i="81" s="1"/>
  <c r="N348" i="81"/>
  <c r="M348" i="81"/>
  <c r="H348" i="81"/>
  <c r="L348" i="81" s="1"/>
  <c r="N347" i="81"/>
  <c r="M347" i="81"/>
  <c r="H347" i="81"/>
  <c r="L347" i="81" s="1"/>
  <c r="N346" i="81"/>
  <c r="M346" i="81"/>
  <c r="H346" i="81"/>
  <c r="L346" i="81" s="1"/>
  <c r="N345" i="81"/>
  <c r="M345" i="81"/>
  <c r="H345" i="81"/>
  <c r="L345" i="81" s="1"/>
  <c r="N344" i="81"/>
  <c r="M344" i="81"/>
  <c r="H344" i="81"/>
  <c r="L344" i="81" s="1"/>
  <c r="N343" i="81"/>
  <c r="M343" i="81"/>
  <c r="H343" i="81"/>
  <c r="L343" i="81" s="1"/>
  <c r="N342" i="81"/>
  <c r="M342" i="81"/>
  <c r="H342" i="81"/>
  <c r="L342" i="81" s="1"/>
  <c r="N335" i="81"/>
  <c r="M335" i="81"/>
  <c r="H335" i="81"/>
  <c r="L335" i="81" s="1"/>
  <c r="N334" i="81"/>
  <c r="M334" i="81"/>
  <c r="H334" i="81"/>
  <c r="L334" i="81" s="1"/>
  <c r="N333" i="81"/>
  <c r="M333" i="81"/>
  <c r="H333" i="81"/>
  <c r="L333" i="81" s="1"/>
  <c r="N332" i="81"/>
  <c r="M332" i="81"/>
  <c r="H332" i="81"/>
  <c r="L332" i="81" s="1"/>
  <c r="N331" i="81"/>
  <c r="M331" i="81"/>
  <c r="H331" i="81"/>
  <c r="L331" i="81" s="1"/>
  <c r="N330" i="81"/>
  <c r="M330" i="81"/>
  <c r="H330" i="81"/>
  <c r="L330" i="81" s="1"/>
  <c r="N329" i="81"/>
  <c r="M329" i="81"/>
  <c r="H329" i="81"/>
  <c r="L329" i="81" s="1"/>
  <c r="N328" i="81"/>
  <c r="M328" i="81"/>
  <c r="H328" i="81"/>
  <c r="L328" i="81" s="1"/>
  <c r="P3392" i="81" l="1"/>
  <c r="P2872" i="81"/>
  <c r="P3080" i="81"/>
  <c r="P2976" i="81"/>
  <c r="P2924" i="81"/>
  <c r="P3496" i="81"/>
  <c r="E324" i="81"/>
  <c r="B324" i="81"/>
  <c r="G324" i="81"/>
  <c r="U324" i="81" s="1"/>
  <c r="O324" i="81"/>
  <c r="K332" i="81"/>
  <c r="K363" i="81"/>
  <c r="K360" i="81"/>
  <c r="K371" i="81"/>
  <c r="K349" i="81"/>
  <c r="K348" i="81"/>
  <c r="K329" i="81"/>
  <c r="K344" i="81"/>
  <c r="K328" i="81"/>
  <c r="K355" i="81"/>
  <c r="K359" i="81"/>
  <c r="K368" i="81"/>
  <c r="K367" i="81"/>
  <c r="K331" i="81"/>
  <c r="K343" i="81"/>
  <c r="K354" i="81"/>
  <c r="K362" i="81"/>
  <c r="K370" i="81"/>
  <c r="K333" i="81"/>
  <c r="K345" i="81"/>
  <c r="K356" i="81"/>
  <c r="K364" i="81"/>
  <c r="K372" i="81"/>
  <c r="K330" i="81"/>
  <c r="K342" i="81"/>
  <c r="K361" i="81"/>
  <c r="K369" i="81"/>
  <c r="K335" i="81"/>
  <c r="K347" i="81"/>
  <c r="K358" i="81"/>
  <c r="K366" i="81"/>
  <c r="K334" i="81"/>
  <c r="K346" i="81"/>
  <c r="K357" i="81"/>
  <c r="K365" i="81"/>
  <c r="I328" i="81"/>
  <c r="I329" i="81"/>
  <c r="I330" i="81"/>
  <c r="I331" i="81"/>
  <c r="I332" i="81"/>
  <c r="I333" i="81"/>
  <c r="I334" i="81"/>
  <c r="I335" i="81"/>
  <c r="I342" i="81"/>
  <c r="I343" i="81"/>
  <c r="I344" i="81"/>
  <c r="I345" i="81"/>
  <c r="I346" i="81"/>
  <c r="I347" i="81"/>
  <c r="I348" i="81"/>
  <c r="I349" i="81"/>
  <c r="I354" i="81"/>
  <c r="I355" i="81"/>
  <c r="I356" i="81"/>
  <c r="I357" i="81"/>
  <c r="I358" i="81"/>
  <c r="I359" i="81"/>
  <c r="I360" i="81"/>
  <c r="I361" i="81"/>
  <c r="I362" i="81"/>
  <c r="I363" i="81"/>
  <c r="I364" i="81"/>
  <c r="I365" i="81"/>
  <c r="I366" i="81"/>
  <c r="I367" i="81"/>
  <c r="I368" i="81"/>
  <c r="I369" i="81"/>
  <c r="I370" i="81"/>
  <c r="I371" i="81"/>
  <c r="I372" i="81"/>
  <c r="J328" i="81"/>
  <c r="J329" i="81"/>
  <c r="J330" i="81"/>
  <c r="J331" i="81"/>
  <c r="J332" i="81"/>
  <c r="J333" i="81"/>
  <c r="J334" i="81"/>
  <c r="J335" i="81"/>
  <c r="J342" i="81"/>
  <c r="J343" i="81"/>
  <c r="J344" i="81"/>
  <c r="J345" i="81"/>
  <c r="J346" i="81"/>
  <c r="J347" i="81"/>
  <c r="J348" i="81"/>
  <c r="J349" i="81"/>
  <c r="J354" i="81"/>
  <c r="J355" i="81"/>
  <c r="J356" i="81"/>
  <c r="J357" i="81"/>
  <c r="J358" i="81"/>
  <c r="J359" i="81"/>
  <c r="J360" i="81"/>
  <c r="J361" i="81"/>
  <c r="J362" i="81"/>
  <c r="J363" i="81"/>
  <c r="J364" i="81"/>
  <c r="J365" i="81"/>
  <c r="J366" i="81"/>
  <c r="J367" i="81"/>
  <c r="J368" i="81"/>
  <c r="J369" i="81"/>
  <c r="J370" i="81"/>
  <c r="J371" i="81"/>
  <c r="J372" i="81"/>
  <c r="H327" i="81"/>
  <c r="L327" i="81" s="1"/>
  <c r="M327" i="81"/>
  <c r="N327" i="81" s="1"/>
  <c r="M326" i="81"/>
  <c r="N326" i="81" s="1"/>
  <c r="P324" i="81" l="1"/>
  <c r="J327" i="81"/>
  <c r="K327" i="81" s="1"/>
  <c r="I327" i="81"/>
  <c r="N2920" i="81" l="1"/>
  <c r="M2920" i="81"/>
  <c r="H2920" i="81"/>
  <c r="J2920" i="81" s="1"/>
  <c r="N2919" i="81"/>
  <c r="M2919" i="81"/>
  <c r="H2919" i="81"/>
  <c r="J2919" i="81" s="1"/>
  <c r="N2918" i="81"/>
  <c r="M2918" i="81"/>
  <c r="H2918" i="81"/>
  <c r="J2918" i="81" s="1"/>
  <c r="N2917" i="81"/>
  <c r="M2917" i="81"/>
  <c r="H2917" i="81"/>
  <c r="J2917" i="81" s="1"/>
  <c r="N2916" i="81"/>
  <c r="M2916" i="81"/>
  <c r="H2916" i="81"/>
  <c r="J2916" i="81" s="1"/>
  <c r="N2915" i="81"/>
  <c r="M2915" i="81"/>
  <c r="H2915" i="81"/>
  <c r="J2915" i="81" s="1"/>
  <c r="N2914" i="81"/>
  <c r="M2914" i="81"/>
  <c r="H2914" i="81"/>
  <c r="J2914" i="81" s="1"/>
  <c r="N2913" i="81"/>
  <c r="M2913" i="81"/>
  <c r="H2913" i="81"/>
  <c r="J2913" i="81" s="1"/>
  <c r="N2912" i="81"/>
  <c r="M2912" i="81"/>
  <c r="H2912" i="81"/>
  <c r="J2912" i="81" s="1"/>
  <c r="N2911" i="81"/>
  <c r="M2911" i="81"/>
  <c r="H2911" i="81"/>
  <c r="J2911" i="81" s="1"/>
  <c r="N2910" i="81"/>
  <c r="M2910" i="81"/>
  <c r="H2910" i="81"/>
  <c r="J2910" i="81" s="1"/>
  <c r="N2909" i="81"/>
  <c r="M2909" i="81"/>
  <c r="H2909" i="81"/>
  <c r="J2909" i="81" s="1"/>
  <c r="N2908" i="81"/>
  <c r="M2908" i="81"/>
  <c r="H2908" i="81"/>
  <c r="J2908" i="81" s="1"/>
  <c r="N2907" i="81"/>
  <c r="M2907" i="81"/>
  <c r="H2907" i="81"/>
  <c r="J2907" i="81" s="1"/>
  <c r="N2906" i="81"/>
  <c r="M2906" i="81"/>
  <c r="H2906" i="81"/>
  <c r="J2906" i="81" s="1"/>
  <c r="N2905" i="81"/>
  <c r="M2905" i="81"/>
  <c r="H2905" i="81"/>
  <c r="J2905" i="81" s="1"/>
  <c r="N2904" i="81"/>
  <c r="M2904" i="81"/>
  <c r="H2904" i="81"/>
  <c r="J2904" i="81" s="1"/>
  <c r="N2903" i="81"/>
  <c r="M2903" i="81"/>
  <c r="H2903" i="81"/>
  <c r="J2903" i="81" s="1"/>
  <c r="N2902" i="81"/>
  <c r="M2902" i="81"/>
  <c r="H2902" i="81"/>
  <c r="J2902" i="81" s="1"/>
  <c r="N2901" i="81"/>
  <c r="M2901" i="81"/>
  <c r="H2901" i="81"/>
  <c r="J2901" i="81" s="1"/>
  <c r="N2897" i="81"/>
  <c r="M2897" i="81"/>
  <c r="H2897" i="81"/>
  <c r="L2897" i="81" s="1"/>
  <c r="N2896" i="81"/>
  <c r="M2896" i="81"/>
  <c r="H2896" i="81"/>
  <c r="L2896" i="81" s="1"/>
  <c r="N2895" i="81"/>
  <c r="M2895" i="81"/>
  <c r="H2895" i="81"/>
  <c r="L2895" i="81" s="1"/>
  <c r="N2894" i="81"/>
  <c r="M2894" i="81"/>
  <c r="H2894" i="81"/>
  <c r="L2894" i="81" s="1"/>
  <c r="N2893" i="81"/>
  <c r="M2893" i="81"/>
  <c r="H2893" i="81"/>
  <c r="L2893" i="81" s="1"/>
  <c r="N2892" i="81"/>
  <c r="M2892" i="81"/>
  <c r="H2892" i="81"/>
  <c r="L2892" i="81" s="1"/>
  <c r="N2883" i="81"/>
  <c r="M2883" i="81"/>
  <c r="H2883" i="81"/>
  <c r="L2883" i="81" s="1"/>
  <c r="N2882" i="81"/>
  <c r="M2882" i="81"/>
  <c r="H2882" i="81"/>
  <c r="L2882" i="81" s="1"/>
  <c r="N2881" i="81"/>
  <c r="M2881" i="81"/>
  <c r="H2881" i="81"/>
  <c r="L2881" i="81" s="1"/>
  <c r="N2880" i="81"/>
  <c r="M2880" i="81"/>
  <c r="H2880" i="81"/>
  <c r="L2880" i="81" s="1"/>
  <c r="N2879" i="81"/>
  <c r="M2879" i="81"/>
  <c r="H2879" i="81"/>
  <c r="L2879" i="81" s="1"/>
  <c r="N2878" i="81"/>
  <c r="M2878" i="81"/>
  <c r="H2878" i="81"/>
  <c r="L2878" i="81" s="1"/>
  <c r="N2877" i="81"/>
  <c r="M2877" i="81"/>
  <c r="H2877" i="81"/>
  <c r="L2877" i="81" s="1"/>
  <c r="N2876" i="81"/>
  <c r="M2876" i="81"/>
  <c r="H2876" i="81"/>
  <c r="L2876" i="81" s="1"/>
  <c r="M2875" i="81"/>
  <c r="N2972" i="81"/>
  <c r="M2972" i="81"/>
  <c r="H2972" i="81"/>
  <c r="J2972" i="81" s="1"/>
  <c r="N2971" i="81"/>
  <c r="M2971" i="81"/>
  <c r="H2971" i="81"/>
  <c r="J2971" i="81" s="1"/>
  <c r="N2970" i="81"/>
  <c r="M2970" i="81"/>
  <c r="H2970" i="81"/>
  <c r="J2970" i="81" s="1"/>
  <c r="N2969" i="81"/>
  <c r="M2969" i="81"/>
  <c r="H2969" i="81"/>
  <c r="J2969" i="81" s="1"/>
  <c r="N2968" i="81"/>
  <c r="M2968" i="81"/>
  <c r="H2968" i="81"/>
  <c r="J2968" i="81" s="1"/>
  <c r="N2967" i="81"/>
  <c r="M2967" i="81"/>
  <c r="H2967" i="81"/>
  <c r="J2967" i="81" s="1"/>
  <c r="N2966" i="81"/>
  <c r="M2966" i="81"/>
  <c r="H2966" i="81"/>
  <c r="J2966" i="81" s="1"/>
  <c r="N2965" i="81"/>
  <c r="M2965" i="81"/>
  <c r="H2965" i="81"/>
  <c r="J2965" i="81" s="1"/>
  <c r="M2964" i="81"/>
  <c r="N2964" i="81" s="1"/>
  <c r="H2964" i="81"/>
  <c r="J2964" i="81" s="1"/>
  <c r="M2963" i="81"/>
  <c r="N2963" i="81" s="1"/>
  <c r="H2963" i="81"/>
  <c r="J2963" i="81" s="1"/>
  <c r="M2962" i="81"/>
  <c r="N2962" i="81" s="1"/>
  <c r="H2962" i="81"/>
  <c r="J2962" i="81" s="1"/>
  <c r="M2961" i="81"/>
  <c r="N2961" i="81" s="1"/>
  <c r="H2961" i="81"/>
  <c r="J2961" i="81" s="1"/>
  <c r="M2960" i="81"/>
  <c r="N2960" i="81" s="1"/>
  <c r="H2960" i="81"/>
  <c r="J2960" i="81" s="1"/>
  <c r="M2959" i="81"/>
  <c r="N2959" i="81" s="1"/>
  <c r="H2959" i="81"/>
  <c r="J2959" i="81" s="1"/>
  <c r="M2958" i="81"/>
  <c r="N2958" i="81" s="1"/>
  <c r="H2958" i="81"/>
  <c r="J2958" i="81" s="1"/>
  <c r="M2957" i="81"/>
  <c r="N2957" i="81" s="1"/>
  <c r="H2957" i="81"/>
  <c r="J2957" i="81" s="1"/>
  <c r="M2956" i="81"/>
  <c r="N2956" i="81" s="1"/>
  <c r="H2956" i="81"/>
  <c r="J2956" i="81" s="1"/>
  <c r="M2955" i="81"/>
  <c r="N2955" i="81" s="1"/>
  <c r="H2955" i="81"/>
  <c r="J2955" i="81" s="1"/>
  <c r="M2954" i="81"/>
  <c r="N2954" i="81" s="1"/>
  <c r="H2954" i="81"/>
  <c r="J2954" i="81" s="1"/>
  <c r="M2953" i="81"/>
  <c r="N2953" i="81" s="1"/>
  <c r="H2953" i="81"/>
  <c r="J2953" i="81" s="1"/>
  <c r="N2949" i="81"/>
  <c r="M2949" i="81"/>
  <c r="H2949" i="81"/>
  <c r="L2949" i="81" s="1"/>
  <c r="N2948" i="81"/>
  <c r="M2948" i="81"/>
  <c r="H2948" i="81"/>
  <c r="L2948" i="81" s="1"/>
  <c r="N2947" i="81"/>
  <c r="M2947" i="81"/>
  <c r="H2947" i="81"/>
  <c r="L2947" i="81" s="1"/>
  <c r="N2946" i="81"/>
  <c r="M2946" i="81"/>
  <c r="H2946" i="81"/>
  <c r="L2946" i="81" s="1"/>
  <c r="N2945" i="81"/>
  <c r="M2945" i="81"/>
  <c r="H2945" i="81"/>
  <c r="L2945" i="81" s="1"/>
  <c r="N2944" i="81"/>
  <c r="M2944" i="81"/>
  <c r="H2944" i="81"/>
  <c r="L2944" i="81" s="1"/>
  <c r="N2943" i="81"/>
  <c r="M2943" i="81"/>
  <c r="H2943" i="81"/>
  <c r="L2943" i="81" s="1"/>
  <c r="N2942" i="81"/>
  <c r="M2942" i="81"/>
  <c r="H2942" i="81"/>
  <c r="L2942" i="81" s="1"/>
  <c r="M2941" i="81"/>
  <c r="N2941" i="81" s="1"/>
  <c r="H2941" i="81"/>
  <c r="L2941" i="81" s="1"/>
  <c r="N2935" i="81"/>
  <c r="M2935" i="81"/>
  <c r="H2935" i="81"/>
  <c r="L2935" i="81" s="1"/>
  <c r="N2934" i="81"/>
  <c r="M2934" i="81"/>
  <c r="H2934" i="81"/>
  <c r="L2934" i="81" s="1"/>
  <c r="N2933" i="81"/>
  <c r="M2933" i="81"/>
  <c r="H2933" i="81"/>
  <c r="L2933" i="81" s="1"/>
  <c r="N2932" i="81"/>
  <c r="M2932" i="81"/>
  <c r="H2932" i="81"/>
  <c r="L2932" i="81" s="1"/>
  <c r="N2931" i="81"/>
  <c r="M2931" i="81"/>
  <c r="H2931" i="81"/>
  <c r="L2931" i="81" s="1"/>
  <c r="M2930" i="81"/>
  <c r="N2930" i="81" s="1"/>
  <c r="M2929" i="81"/>
  <c r="N2929" i="81" s="1"/>
  <c r="M2928" i="81"/>
  <c r="N2928" i="81" s="1"/>
  <c r="M2927" i="81"/>
  <c r="N3024" i="81"/>
  <c r="M3024" i="81"/>
  <c r="H3024" i="81"/>
  <c r="J3024" i="81" s="1"/>
  <c r="N3023" i="81"/>
  <c r="M3023" i="81"/>
  <c r="H3023" i="81"/>
  <c r="J3023" i="81" s="1"/>
  <c r="N3022" i="81"/>
  <c r="M3022" i="81"/>
  <c r="H3022" i="81"/>
  <c r="J3022" i="81" s="1"/>
  <c r="N3021" i="81"/>
  <c r="M3021" i="81"/>
  <c r="H3021" i="81"/>
  <c r="J3021" i="81" s="1"/>
  <c r="N3020" i="81"/>
  <c r="M3020" i="81"/>
  <c r="H3020" i="81"/>
  <c r="J3020" i="81" s="1"/>
  <c r="N3019" i="81"/>
  <c r="M3019" i="81"/>
  <c r="H3019" i="81"/>
  <c r="J3019" i="81" s="1"/>
  <c r="N3018" i="81"/>
  <c r="M3018" i="81"/>
  <c r="H3018" i="81"/>
  <c r="J3018" i="81" s="1"/>
  <c r="N3017" i="81"/>
  <c r="M3017" i="81"/>
  <c r="H3017" i="81"/>
  <c r="J3017" i="81" s="1"/>
  <c r="N3016" i="81"/>
  <c r="M3016" i="81"/>
  <c r="H3016" i="81"/>
  <c r="J3016" i="81" s="1"/>
  <c r="N3015" i="81"/>
  <c r="M3015" i="81"/>
  <c r="H3015" i="81"/>
  <c r="J3015" i="81" s="1"/>
  <c r="N3014" i="81"/>
  <c r="M3014" i="81"/>
  <c r="H3014" i="81"/>
  <c r="J3014" i="81" s="1"/>
  <c r="N3013" i="81"/>
  <c r="M3013" i="81"/>
  <c r="H3013" i="81"/>
  <c r="J3013" i="81" s="1"/>
  <c r="N3012" i="81"/>
  <c r="M3012" i="81"/>
  <c r="H3012" i="81"/>
  <c r="J3012" i="81" s="1"/>
  <c r="N3011" i="81"/>
  <c r="M3011" i="81"/>
  <c r="H3011" i="81"/>
  <c r="J3011" i="81" s="1"/>
  <c r="N3010" i="81"/>
  <c r="M3010" i="81"/>
  <c r="H3010" i="81"/>
  <c r="J3010" i="81" s="1"/>
  <c r="N3009" i="81"/>
  <c r="M3009" i="81"/>
  <c r="H3009" i="81"/>
  <c r="J3009" i="81" s="1"/>
  <c r="N3008" i="81"/>
  <c r="M3008" i="81"/>
  <c r="H3008" i="81"/>
  <c r="J3008" i="81" s="1"/>
  <c r="N3007" i="81"/>
  <c r="M3007" i="81"/>
  <c r="H3007" i="81"/>
  <c r="J3007" i="81" s="1"/>
  <c r="M3006" i="81"/>
  <c r="N3006" i="81" s="1"/>
  <c r="H3006" i="81"/>
  <c r="J3006" i="81" s="1"/>
  <c r="M3005" i="81"/>
  <c r="N3005" i="81" s="1"/>
  <c r="H3005" i="81"/>
  <c r="J3005" i="81" s="1"/>
  <c r="N3001" i="81"/>
  <c r="M3001" i="81"/>
  <c r="H3001" i="81"/>
  <c r="L3001" i="81" s="1"/>
  <c r="N3000" i="81"/>
  <c r="M3000" i="81"/>
  <c r="H3000" i="81"/>
  <c r="L3000" i="81" s="1"/>
  <c r="N2999" i="81"/>
  <c r="M2999" i="81"/>
  <c r="H2999" i="81"/>
  <c r="L2999" i="81" s="1"/>
  <c r="N2998" i="81"/>
  <c r="M2998" i="81"/>
  <c r="H2998" i="81"/>
  <c r="L2998" i="81" s="1"/>
  <c r="N2997" i="81"/>
  <c r="M2997" i="81"/>
  <c r="H2997" i="81"/>
  <c r="L2997" i="81" s="1"/>
  <c r="N2996" i="81"/>
  <c r="M2996" i="81"/>
  <c r="H2996" i="81"/>
  <c r="L2996" i="81" s="1"/>
  <c r="N2995" i="81"/>
  <c r="M2995" i="81"/>
  <c r="H2995" i="81"/>
  <c r="L2995" i="81" s="1"/>
  <c r="N2994" i="81"/>
  <c r="M2994" i="81"/>
  <c r="H2994" i="81"/>
  <c r="L2994" i="81" s="1"/>
  <c r="N2993" i="81"/>
  <c r="M2993" i="81"/>
  <c r="H2993" i="81"/>
  <c r="L2993" i="81" s="1"/>
  <c r="N2992" i="81"/>
  <c r="M2992" i="81"/>
  <c r="H2992" i="81"/>
  <c r="L2992" i="81" s="1"/>
  <c r="N2987" i="81"/>
  <c r="M2987" i="81"/>
  <c r="H2987" i="81"/>
  <c r="L2987" i="81" s="1"/>
  <c r="N2986" i="81"/>
  <c r="M2986" i="81"/>
  <c r="H2986" i="81"/>
  <c r="L2986" i="81" s="1"/>
  <c r="N2985" i="81"/>
  <c r="M2985" i="81"/>
  <c r="H2985" i="81"/>
  <c r="L2985" i="81" s="1"/>
  <c r="N2984" i="81"/>
  <c r="M2984" i="81"/>
  <c r="H2984" i="81"/>
  <c r="L2984" i="81" s="1"/>
  <c r="N2983" i="81"/>
  <c r="M2983" i="81"/>
  <c r="H2983" i="81"/>
  <c r="L2983" i="81" s="1"/>
  <c r="N2982" i="81"/>
  <c r="M2982" i="81"/>
  <c r="H2982" i="81"/>
  <c r="L2982" i="81" s="1"/>
  <c r="N2981" i="81"/>
  <c r="M2981" i="81"/>
  <c r="H2981" i="81"/>
  <c r="L2981" i="81" s="1"/>
  <c r="M2978" i="81"/>
  <c r="N2978" i="81" s="1"/>
  <c r="M2980" i="81"/>
  <c r="N3128" i="81"/>
  <c r="M3128" i="81"/>
  <c r="H3128" i="81"/>
  <c r="J3128" i="81" s="1"/>
  <c r="N3127" i="81"/>
  <c r="M3127" i="81"/>
  <c r="H3127" i="81"/>
  <c r="J3127" i="81" s="1"/>
  <c r="N3126" i="81"/>
  <c r="M3126" i="81"/>
  <c r="H3126" i="81"/>
  <c r="J3126" i="81" s="1"/>
  <c r="N3125" i="81"/>
  <c r="M3125" i="81"/>
  <c r="H3125" i="81"/>
  <c r="J3125" i="81" s="1"/>
  <c r="N3124" i="81"/>
  <c r="M3124" i="81"/>
  <c r="H3124" i="81"/>
  <c r="J3124" i="81" s="1"/>
  <c r="N3123" i="81"/>
  <c r="M3123" i="81"/>
  <c r="H3123" i="81"/>
  <c r="J3123" i="81" s="1"/>
  <c r="N3122" i="81"/>
  <c r="M3122" i="81"/>
  <c r="H3122" i="81"/>
  <c r="J3122" i="81" s="1"/>
  <c r="N3121" i="81"/>
  <c r="M3121" i="81"/>
  <c r="H3121" i="81"/>
  <c r="J3121" i="81" s="1"/>
  <c r="N3120" i="81"/>
  <c r="M3120" i="81"/>
  <c r="H3120" i="81"/>
  <c r="J3120" i="81" s="1"/>
  <c r="N3119" i="81"/>
  <c r="M3119" i="81"/>
  <c r="H3119" i="81"/>
  <c r="J3119" i="81" s="1"/>
  <c r="N3118" i="81"/>
  <c r="M3118" i="81"/>
  <c r="H3118" i="81"/>
  <c r="J3118" i="81" s="1"/>
  <c r="N3117" i="81"/>
  <c r="M3117" i="81"/>
  <c r="H3117" i="81"/>
  <c r="J3117" i="81" s="1"/>
  <c r="N3116" i="81"/>
  <c r="M3116" i="81"/>
  <c r="H3116" i="81"/>
  <c r="J3116" i="81" s="1"/>
  <c r="N3115" i="81"/>
  <c r="M3115" i="81"/>
  <c r="H3115" i="81"/>
  <c r="J3115" i="81" s="1"/>
  <c r="N3114" i="81"/>
  <c r="M3114" i="81"/>
  <c r="H3114" i="81"/>
  <c r="J3114" i="81" s="1"/>
  <c r="N3113" i="81"/>
  <c r="M3113" i="81"/>
  <c r="H3113" i="81"/>
  <c r="J3113" i="81" s="1"/>
  <c r="N3112" i="81"/>
  <c r="M3112" i="81"/>
  <c r="H3112" i="81"/>
  <c r="J3112" i="81" s="1"/>
  <c r="N3111" i="81"/>
  <c r="M3111" i="81"/>
  <c r="H3111" i="81"/>
  <c r="J3111" i="81" s="1"/>
  <c r="M3110" i="81"/>
  <c r="N3110" i="81" s="1"/>
  <c r="H3110" i="81"/>
  <c r="J3110" i="81" s="1"/>
  <c r="N3105" i="81"/>
  <c r="M3105" i="81"/>
  <c r="H3105" i="81"/>
  <c r="L3105" i="81" s="1"/>
  <c r="N3104" i="81"/>
  <c r="M3104" i="81"/>
  <c r="H3104" i="81"/>
  <c r="L3104" i="81" s="1"/>
  <c r="N3103" i="81"/>
  <c r="M3103" i="81"/>
  <c r="H3103" i="81"/>
  <c r="L3103" i="81" s="1"/>
  <c r="N3102" i="81"/>
  <c r="M3102" i="81"/>
  <c r="H3102" i="81"/>
  <c r="L3102" i="81" s="1"/>
  <c r="N3101" i="81"/>
  <c r="M3101" i="81"/>
  <c r="H3101" i="81"/>
  <c r="L3101" i="81" s="1"/>
  <c r="N3100" i="81"/>
  <c r="M3100" i="81"/>
  <c r="H3100" i="81"/>
  <c r="L3100" i="81" s="1"/>
  <c r="N3099" i="81"/>
  <c r="M3099" i="81"/>
  <c r="H3099" i="81"/>
  <c r="L3099" i="81" s="1"/>
  <c r="N3098" i="81"/>
  <c r="M3098" i="81"/>
  <c r="H3098" i="81"/>
  <c r="L3098" i="81" s="1"/>
  <c r="N3091" i="81"/>
  <c r="M3091" i="81"/>
  <c r="H3091" i="81"/>
  <c r="L3091" i="81" s="1"/>
  <c r="N3090" i="81"/>
  <c r="M3090" i="81"/>
  <c r="H3090" i="81"/>
  <c r="L3090" i="81" s="1"/>
  <c r="N3089" i="81"/>
  <c r="M3089" i="81"/>
  <c r="H3089" i="81"/>
  <c r="L3089" i="81" s="1"/>
  <c r="N3088" i="81"/>
  <c r="M3088" i="81"/>
  <c r="H3088" i="81"/>
  <c r="L3088" i="81" s="1"/>
  <c r="N3087" i="81"/>
  <c r="M3087" i="81"/>
  <c r="H3087" i="81"/>
  <c r="L3087" i="81" s="1"/>
  <c r="N3086" i="81"/>
  <c r="M3086" i="81"/>
  <c r="H3086" i="81"/>
  <c r="L3086" i="81" s="1"/>
  <c r="N3085" i="81"/>
  <c r="M3085" i="81"/>
  <c r="H3085" i="81"/>
  <c r="L3085" i="81" s="1"/>
  <c r="N3084" i="81"/>
  <c r="M3084" i="81"/>
  <c r="H3084" i="81"/>
  <c r="L3084" i="81" s="1"/>
  <c r="M3083" i="81"/>
  <c r="N3544" i="81"/>
  <c r="M3544" i="81"/>
  <c r="H3544" i="81"/>
  <c r="J3544" i="81" s="1"/>
  <c r="N3543" i="81"/>
  <c r="M3543" i="81"/>
  <c r="H3543" i="81"/>
  <c r="J3543" i="81" s="1"/>
  <c r="N3542" i="81"/>
  <c r="M3542" i="81"/>
  <c r="H3542" i="81"/>
  <c r="J3542" i="81" s="1"/>
  <c r="N3541" i="81"/>
  <c r="M3541" i="81"/>
  <c r="H3541" i="81"/>
  <c r="J3541" i="81" s="1"/>
  <c r="N3540" i="81"/>
  <c r="M3540" i="81"/>
  <c r="H3540" i="81"/>
  <c r="J3540" i="81" s="1"/>
  <c r="N3539" i="81"/>
  <c r="M3539" i="81"/>
  <c r="H3539" i="81"/>
  <c r="J3539" i="81" s="1"/>
  <c r="N3538" i="81"/>
  <c r="M3538" i="81"/>
  <c r="H3538" i="81"/>
  <c r="J3538" i="81" s="1"/>
  <c r="N3537" i="81"/>
  <c r="M3537" i="81"/>
  <c r="H3537" i="81"/>
  <c r="J3537" i="81" s="1"/>
  <c r="N3536" i="81"/>
  <c r="M3536" i="81"/>
  <c r="H3536" i="81"/>
  <c r="J3536" i="81" s="1"/>
  <c r="N3535" i="81"/>
  <c r="M3535" i="81"/>
  <c r="H3535" i="81"/>
  <c r="J3535" i="81" s="1"/>
  <c r="N3534" i="81"/>
  <c r="M3534" i="81"/>
  <c r="H3534" i="81"/>
  <c r="J3534" i="81" s="1"/>
  <c r="N3533" i="81"/>
  <c r="M3533" i="81"/>
  <c r="H3533" i="81"/>
  <c r="J3533" i="81" s="1"/>
  <c r="N3532" i="81"/>
  <c r="M3532" i="81"/>
  <c r="H3532" i="81"/>
  <c r="J3532" i="81" s="1"/>
  <c r="N3531" i="81"/>
  <c r="M3531" i="81"/>
  <c r="H3531" i="81"/>
  <c r="J3531" i="81" s="1"/>
  <c r="N3530" i="81"/>
  <c r="M3530" i="81"/>
  <c r="H3530" i="81"/>
  <c r="J3530" i="81" s="1"/>
  <c r="N3529" i="81"/>
  <c r="M3529" i="81"/>
  <c r="H3529" i="81"/>
  <c r="J3529" i="81" s="1"/>
  <c r="N3528" i="81"/>
  <c r="M3528" i="81"/>
  <c r="H3528" i="81"/>
  <c r="J3528" i="81" s="1"/>
  <c r="N3527" i="81"/>
  <c r="M3527" i="81"/>
  <c r="H3527" i="81"/>
  <c r="J3527" i="81" s="1"/>
  <c r="N3526" i="81"/>
  <c r="M3526" i="81"/>
  <c r="H3526" i="81"/>
  <c r="J3526" i="81" s="1"/>
  <c r="N3525" i="81"/>
  <c r="M3525" i="81"/>
  <c r="H3525" i="81"/>
  <c r="J3525" i="81" s="1"/>
  <c r="N3521" i="81"/>
  <c r="M3521" i="81"/>
  <c r="H3521" i="81"/>
  <c r="L3521" i="81" s="1"/>
  <c r="N3520" i="81"/>
  <c r="M3520" i="81"/>
  <c r="H3520" i="81"/>
  <c r="L3520" i="81" s="1"/>
  <c r="N3519" i="81"/>
  <c r="M3519" i="81"/>
  <c r="H3519" i="81"/>
  <c r="L3519" i="81" s="1"/>
  <c r="N3518" i="81"/>
  <c r="M3518" i="81"/>
  <c r="H3518" i="81"/>
  <c r="L3518" i="81" s="1"/>
  <c r="N3517" i="81"/>
  <c r="M3517" i="81"/>
  <c r="H3517" i="81"/>
  <c r="L3517" i="81" s="1"/>
  <c r="N3516" i="81"/>
  <c r="M3516" i="81"/>
  <c r="H3516" i="81"/>
  <c r="L3516" i="81" s="1"/>
  <c r="N3515" i="81"/>
  <c r="M3515" i="81"/>
  <c r="H3515" i="81"/>
  <c r="L3515" i="81" s="1"/>
  <c r="N3514" i="81"/>
  <c r="M3514" i="81"/>
  <c r="H3514" i="81"/>
  <c r="L3514" i="81" s="1"/>
  <c r="N3513" i="81"/>
  <c r="M3513" i="81"/>
  <c r="H3513" i="81"/>
  <c r="L3513" i="81" s="1"/>
  <c r="N3507" i="81"/>
  <c r="M3507" i="81"/>
  <c r="H3507" i="81"/>
  <c r="L3507" i="81" s="1"/>
  <c r="N3506" i="81"/>
  <c r="M3506" i="81"/>
  <c r="H3506" i="81"/>
  <c r="L3506" i="81" s="1"/>
  <c r="N3505" i="81"/>
  <c r="M3505" i="81"/>
  <c r="H3505" i="81"/>
  <c r="L3505" i="81" s="1"/>
  <c r="N3504" i="81"/>
  <c r="M3504" i="81"/>
  <c r="H3504" i="81"/>
  <c r="L3504" i="81" s="1"/>
  <c r="N3503" i="81"/>
  <c r="M3503" i="81"/>
  <c r="H3503" i="81"/>
  <c r="L3503" i="81" s="1"/>
  <c r="N3502" i="81"/>
  <c r="M3502" i="81"/>
  <c r="H3502" i="81"/>
  <c r="L3502" i="81" s="1"/>
  <c r="N3501" i="81"/>
  <c r="M3501" i="81"/>
  <c r="H3501" i="81"/>
  <c r="L3501" i="81" s="1"/>
  <c r="N3500" i="81"/>
  <c r="M3500" i="81"/>
  <c r="H3500" i="81"/>
  <c r="L3500" i="81" s="1"/>
  <c r="M3499" i="81"/>
  <c r="N3440" i="81"/>
  <c r="M3440" i="81"/>
  <c r="H3440" i="81"/>
  <c r="K3440" i="81" s="1"/>
  <c r="N3439" i="81"/>
  <c r="M3439" i="81"/>
  <c r="H3439" i="81"/>
  <c r="K3439" i="81" s="1"/>
  <c r="N3438" i="81"/>
  <c r="M3438" i="81"/>
  <c r="H3438" i="81"/>
  <c r="K3438" i="81" s="1"/>
  <c r="N3437" i="81"/>
  <c r="M3437" i="81"/>
  <c r="H3437" i="81"/>
  <c r="K3437" i="81" s="1"/>
  <c r="N3436" i="81"/>
  <c r="M3436" i="81"/>
  <c r="H3436" i="81"/>
  <c r="K3436" i="81" s="1"/>
  <c r="N3435" i="81"/>
  <c r="M3435" i="81"/>
  <c r="H3435" i="81"/>
  <c r="K3435" i="81" s="1"/>
  <c r="N3434" i="81"/>
  <c r="M3434" i="81"/>
  <c r="H3434" i="81"/>
  <c r="K3434" i="81" s="1"/>
  <c r="N3433" i="81"/>
  <c r="M3433" i="81"/>
  <c r="H3433" i="81"/>
  <c r="K3433" i="81" s="1"/>
  <c r="N3432" i="81"/>
  <c r="M3432" i="81"/>
  <c r="H3432" i="81"/>
  <c r="K3432" i="81" s="1"/>
  <c r="N3431" i="81"/>
  <c r="M3431" i="81"/>
  <c r="H3431" i="81"/>
  <c r="K3431" i="81" s="1"/>
  <c r="N3430" i="81"/>
  <c r="M3430" i="81"/>
  <c r="H3430" i="81"/>
  <c r="K3430" i="81" s="1"/>
  <c r="N3429" i="81"/>
  <c r="M3429" i="81"/>
  <c r="H3429" i="81"/>
  <c r="K3429" i="81" s="1"/>
  <c r="N3428" i="81"/>
  <c r="M3428" i="81"/>
  <c r="H3428" i="81"/>
  <c r="K3428" i="81" s="1"/>
  <c r="N3427" i="81"/>
  <c r="M3427" i="81"/>
  <c r="H3427" i="81"/>
  <c r="K3427" i="81" s="1"/>
  <c r="N3426" i="81"/>
  <c r="M3426" i="81"/>
  <c r="H3426" i="81"/>
  <c r="K3426" i="81" s="1"/>
  <c r="N3425" i="81"/>
  <c r="M3425" i="81"/>
  <c r="H3425" i="81"/>
  <c r="K3425" i="81" s="1"/>
  <c r="N3424" i="81"/>
  <c r="M3424" i="81"/>
  <c r="H3424" i="81"/>
  <c r="K3424" i="81" s="1"/>
  <c r="N3423" i="81"/>
  <c r="M3423" i="81"/>
  <c r="H3423" i="81"/>
  <c r="K3423" i="81" s="1"/>
  <c r="N3422" i="81"/>
  <c r="M3422" i="81"/>
  <c r="H3422" i="81"/>
  <c r="K3422" i="81" s="1"/>
  <c r="M3421" i="81"/>
  <c r="N3421" i="81" s="1"/>
  <c r="N3417" i="81"/>
  <c r="M3417" i="81"/>
  <c r="H3417" i="81"/>
  <c r="L3417" i="81" s="1"/>
  <c r="N3416" i="81"/>
  <c r="M3416" i="81"/>
  <c r="H3416" i="81"/>
  <c r="L3416" i="81" s="1"/>
  <c r="N3415" i="81"/>
  <c r="M3415" i="81"/>
  <c r="H3415" i="81"/>
  <c r="L3415" i="81" s="1"/>
  <c r="N3414" i="81"/>
  <c r="M3414" i="81"/>
  <c r="H3414" i="81"/>
  <c r="L3414" i="81" s="1"/>
  <c r="N3413" i="81"/>
  <c r="M3413" i="81"/>
  <c r="H3413" i="81"/>
  <c r="L3413" i="81" s="1"/>
  <c r="N3412" i="81"/>
  <c r="M3412" i="81"/>
  <c r="H3412" i="81"/>
  <c r="L3412" i="81" s="1"/>
  <c r="N3411" i="81"/>
  <c r="M3411" i="81"/>
  <c r="H3411" i="81"/>
  <c r="L3411" i="81" s="1"/>
  <c r="N3410" i="81"/>
  <c r="M3410" i="81"/>
  <c r="H3410" i="81"/>
  <c r="L3410" i="81" s="1"/>
  <c r="N3409" i="81"/>
  <c r="M3409" i="81"/>
  <c r="H3409" i="81"/>
  <c r="L3409" i="81" s="1"/>
  <c r="M3408" i="81"/>
  <c r="N3408" i="81" s="1"/>
  <c r="N3403" i="81"/>
  <c r="M3403" i="81"/>
  <c r="H3403" i="81"/>
  <c r="K3403" i="81" s="1"/>
  <c r="N3402" i="81"/>
  <c r="M3402" i="81"/>
  <c r="H3402" i="81"/>
  <c r="K3402" i="81" s="1"/>
  <c r="N3401" i="81"/>
  <c r="M3401" i="81"/>
  <c r="H3401" i="81"/>
  <c r="K3401" i="81" s="1"/>
  <c r="N3400" i="81"/>
  <c r="M3400" i="81"/>
  <c r="H3400" i="81"/>
  <c r="K3400" i="81" s="1"/>
  <c r="N3399" i="81"/>
  <c r="M3399" i="81"/>
  <c r="H3399" i="81"/>
  <c r="K3399" i="81" s="1"/>
  <c r="N3398" i="81"/>
  <c r="M3398" i="81"/>
  <c r="H3398" i="81"/>
  <c r="K3398" i="81" s="1"/>
  <c r="N3397" i="81"/>
  <c r="M3397" i="81"/>
  <c r="H3397" i="81"/>
  <c r="K3397" i="81" s="1"/>
  <c r="N3396" i="81"/>
  <c r="M3396" i="81"/>
  <c r="H3396" i="81"/>
  <c r="K3396" i="81" s="1"/>
  <c r="J2876" i="81" l="1"/>
  <c r="L2915" i="81"/>
  <c r="K2966" i="81"/>
  <c r="L2966" i="81"/>
  <c r="L2918" i="81"/>
  <c r="N2875" i="81"/>
  <c r="L2919" i="81"/>
  <c r="K2914" i="81"/>
  <c r="K2905" i="81"/>
  <c r="K2910" i="81"/>
  <c r="L2910" i="81"/>
  <c r="K2919" i="81"/>
  <c r="J2881" i="81"/>
  <c r="L2907" i="81"/>
  <c r="K2906" i="81"/>
  <c r="L2906" i="81"/>
  <c r="J2880" i="81"/>
  <c r="L2909" i="81"/>
  <c r="K2958" i="81"/>
  <c r="L2969" i="81"/>
  <c r="K2901" i="81"/>
  <c r="L2958" i="81"/>
  <c r="L2901" i="81"/>
  <c r="K2962" i="81"/>
  <c r="I2881" i="81"/>
  <c r="K2909" i="81"/>
  <c r="K2918" i="81"/>
  <c r="J2878" i="81"/>
  <c r="L2903" i="81"/>
  <c r="K2917" i="81"/>
  <c r="L2917" i="81"/>
  <c r="K2970" i="81"/>
  <c r="I2877" i="81"/>
  <c r="K2902" i="81"/>
  <c r="L2905" i="81"/>
  <c r="L2911" i="81"/>
  <c r="L2914" i="81"/>
  <c r="J2877" i="81"/>
  <c r="L2902" i="81"/>
  <c r="K2913" i="81"/>
  <c r="L2913" i="81"/>
  <c r="K2954" i="81"/>
  <c r="L2954" i="81"/>
  <c r="I2876" i="81"/>
  <c r="I2880" i="81"/>
  <c r="I2879" i="81"/>
  <c r="I2883" i="81"/>
  <c r="K2904" i="81"/>
  <c r="K2908" i="81"/>
  <c r="K2912" i="81"/>
  <c r="K2916" i="81"/>
  <c r="K2920" i="81"/>
  <c r="J2879" i="81"/>
  <c r="J2883" i="81"/>
  <c r="L2904" i="81"/>
  <c r="L2908" i="81"/>
  <c r="L2912" i="81"/>
  <c r="L2916" i="81"/>
  <c r="L2920" i="81"/>
  <c r="L2962" i="81"/>
  <c r="I2878" i="81"/>
  <c r="I2882" i="81"/>
  <c r="K2903" i="81"/>
  <c r="K2907" i="81"/>
  <c r="K2911" i="81"/>
  <c r="K2915" i="81"/>
  <c r="J2882" i="81"/>
  <c r="L2955" i="81"/>
  <c r="L2963" i="81"/>
  <c r="L3111" i="81"/>
  <c r="L2957" i="81"/>
  <c r="L2965" i="81"/>
  <c r="I2892" i="81"/>
  <c r="I2893" i="81"/>
  <c r="I2894" i="81"/>
  <c r="I2895" i="81"/>
  <c r="I2896" i="81"/>
  <c r="I2897" i="81"/>
  <c r="L3123" i="81"/>
  <c r="M2874" i="81"/>
  <c r="N2874" i="81" s="1"/>
  <c r="J2892" i="81"/>
  <c r="J2893" i="81"/>
  <c r="J2894" i="81"/>
  <c r="J2895" i="81"/>
  <c r="J2896" i="81"/>
  <c r="J2897" i="81"/>
  <c r="K2892" i="81"/>
  <c r="K2893" i="81"/>
  <c r="K2894" i="81"/>
  <c r="K2895" i="81"/>
  <c r="K2896" i="81"/>
  <c r="K2897" i="81"/>
  <c r="L2959" i="81"/>
  <c r="L2967" i="81"/>
  <c r="L2970" i="81"/>
  <c r="K2876" i="81"/>
  <c r="K2877" i="81"/>
  <c r="K2878" i="81"/>
  <c r="K2879" i="81"/>
  <c r="K2880" i="81"/>
  <c r="K2881" i="81"/>
  <c r="K2882" i="81"/>
  <c r="K2883" i="81"/>
  <c r="L2953" i="81"/>
  <c r="L2961" i="81"/>
  <c r="K2969" i="81"/>
  <c r="I2901" i="81"/>
  <c r="I2902" i="81"/>
  <c r="I2903" i="81"/>
  <c r="I2904" i="81"/>
  <c r="I2905" i="81"/>
  <c r="I2906" i="81"/>
  <c r="I2907" i="81"/>
  <c r="I2908" i="81"/>
  <c r="I2909" i="81"/>
  <c r="I2910" i="81"/>
  <c r="I2911" i="81"/>
  <c r="I2912" i="81"/>
  <c r="I2913" i="81"/>
  <c r="I2914" i="81"/>
  <c r="I2915" i="81"/>
  <c r="I2916" i="81"/>
  <c r="I2917" i="81"/>
  <c r="I2918" i="81"/>
  <c r="I2919" i="81"/>
  <c r="I2920" i="81"/>
  <c r="L3010" i="81"/>
  <c r="L3018" i="81"/>
  <c r="N2927" i="81"/>
  <c r="K2953" i="81"/>
  <c r="K2957" i="81"/>
  <c r="K2961" i="81"/>
  <c r="K2965" i="81"/>
  <c r="L3007" i="81"/>
  <c r="K2956" i="81"/>
  <c r="K2960" i="81"/>
  <c r="K2964" i="81"/>
  <c r="K2968" i="81"/>
  <c r="K2972" i="81"/>
  <c r="L2956" i="81"/>
  <c r="L2960" i="81"/>
  <c r="L2964" i="81"/>
  <c r="L2968" i="81"/>
  <c r="L2972" i="81"/>
  <c r="N2980" i="81"/>
  <c r="K2955" i="81"/>
  <c r="K2959" i="81"/>
  <c r="K2963" i="81"/>
  <c r="K2967" i="81"/>
  <c r="K2971" i="81"/>
  <c r="L2971" i="81"/>
  <c r="I3091" i="81"/>
  <c r="L3015" i="81"/>
  <c r="I2941" i="81"/>
  <c r="I2942" i="81"/>
  <c r="I2943" i="81"/>
  <c r="I2944" i="81"/>
  <c r="I2945" i="81"/>
  <c r="I2946" i="81"/>
  <c r="I2947" i="81"/>
  <c r="I2948" i="81"/>
  <c r="I2949" i="81"/>
  <c r="L3127" i="81"/>
  <c r="M2926" i="81"/>
  <c r="N2926" i="81" s="1"/>
  <c r="I2931" i="81"/>
  <c r="I2932" i="81"/>
  <c r="I2933" i="81"/>
  <c r="I2934" i="81"/>
  <c r="I2935" i="81"/>
  <c r="J2941" i="81"/>
  <c r="K2941" i="81" s="1"/>
  <c r="J2942" i="81"/>
  <c r="J2943" i="81"/>
  <c r="J2944" i="81"/>
  <c r="J2945" i="81"/>
  <c r="J2946" i="81"/>
  <c r="J2947" i="81"/>
  <c r="J2948" i="81"/>
  <c r="J2949" i="81"/>
  <c r="L3116" i="81"/>
  <c r="L3023" i="81"/>
  <c r="J2931" i="81"/>
  <c r="J2932" i="81"/>
  <c r="J2933" i="81"/>
  <c r="J2934" i="81"/>
  <c r="J2935" i="81"/>
  <c r="K2942" i="81"/>
  <c r="K2943" i="81"/>
  <c r="K2944" i="81"/>
  <c r="K2945" i="81"/>
  <c r="K2946" i="81"/>
  <c r="K2947" i="81"/>
  <c r="K2948" i="81"/>
  <c r="K2949" i="81"/>
  <c r="K2931" i="81"/>
  <c r="K2932" i="81"/>
  <c r="K2933" i="81"/>
  <c r="K2934" i="81"/>
  <c r="K2935" i="81"/>
  <c r="L3124" i="81"/>
  <c r="I2953" i="81"/>
  <c r="I2954" i="81"/>
  <c r="I2955" i="81"/>
  <c r="I2956" i="81"/>
  <c r="I2957" i="81"/>
  <c r="I2958" i="81"/>
  <c r="I2959" i="81"/>
  <c r="I2960" i="81"/>
  <c r="I2961" i="81"/>
  <c r="I2962" i="81"/>
  <c r="I2963" i="81"/>
  <c r="I2964" i="81"/>
  <c r="I2965" i="81"/>
  <c r="I2966" i="81"/>
  <c r="I2967" i="81"/>
  <c r="I2968" i="81"/>
  <c r="I2969" i="81"/>
  <c r="I2970" i="81"/>
  <c r="I2971" i="81"/>
  <c r="I2972" i="81"/>
  <c r="I3089" i="81"/>
  <c r="L3122" i="81"/>
  <c r="L3012" i="81"/>
  <c r="L3020" i="81"/>
  <c r="L3115" i="81"/>
  <c r="L3009" i="81"/>
  <c r="L3017" i="81"/>
  <c r="L3006" i="81"/>
  <c r="L3014" i="81"/>
  <c r="L3022" i="81"/>
  <c r="I3086" i="81"/>
  <c r="L3119" i="81"/>
  <c r="L3011" i="81"/>
  <c r="L3019" i="81"/>
  <c r="L3114" i="81"/>
  <c r="L3008" i="81"/>
  <c r="L3016" i="81"/>
  <c r="L3024" i="81"/>
  <c r="I3090" i="81"/>
  <c r="L3005" i="81"/>
  <c r="L3013" i="81"/>
  <c r="L3021" i="81"/>
  <c r="K3005" i="81"/>
  <c r="K3006" i="81"/>
  <c r="K3007" i="81"/>
  <c r="K3008" i="81"/>
  <c r="K3009" i="81"/>
  <c r="K3010" i="81"/>
  <c r="K3011" i="81"/>
  <c r="K3012" i="81"/>
  <c r="K3013" i="81"/>
  <c r="K3014" i="81"/>
  <c r="K3015" i="81"/>
  <c r="K3016" i="81"/>
  <c r="K3017" i="81"/>
  <c r="K3018" i="81"/>
  <c r="K3019" i="81"/>
  <c r="K3020" i="81"/>
  <c r="K3021" i="81"/>
  <c r="K3022" i="81"/>
  <c r="K3023" i="81"/>
  <c r="K3024" i="81"/>
  <c r="I3088" i="81"/>
  <c r="L3113" i="81"/>
  <c r="L3121" i="81"/>
  <c r="I2992" i="81"/>
  <c r="I2993" i="81"/>
  <c r="I2994" i="81"/>
  <c r="I2995" i="81"/>
  <c r="I2996" i="81"/>
  <c r="I2997" i="81"/>
  <c r="I2998" i="81"/>
  <c r="I2999" i="81"/>
  <c r="I3000" i="81"/>
  <c r="I3001" i="81"/>
  <c r="I3085" i="81"/>
  <c r="L3110" i="81"/>
  <c r="L3118" i="81"/>
  <c r="L3126" i="81"/>
  <c r="M2979" i="81"/>
  <c r="N2979" i="81" s="1"/>
  <c r="I2981" i="81"/>
  <c r="I2982" i="81"/>
  <c r="I2983" i="81"/>
  <c r="I2984" i="81"/>
  <c r="I2985" i="81"/>
  <c r="I2986" i="81"/>
  <c r="I2987" i="81"/>
  <c r="J2992" i="81"/>
  <c r="J2993" i="81"/>
  <c r="J2994" i="81"/>
  <c r="J2995" i="81"/>
  <c r="J2996" i="81"/>
  <c r="J2997" i="81"/>
  <c r="J2998" i="81"/>
  <c r="J2999" i="81"/>
  <c r="J3000" i="81"/>
  <c r="J3001" i="81"/>
  <c r="J2981" i="81"/>
  <c r="J2982" i="81"/>
  <c r="J2983" i="81"/>
  <c r="J2984" i="81"/>
  <c r="J2985" i="81"/>
  <c r="J2986" i="81"/>
  <c r="J2987" i="81"/>
  <c r="K2992" i="81"/>
  <c r="K2993" i="81"/>
  <c r="K2994" i="81"/>
  <c r="K2995" i="81"/>
  <c r="K2996" i="81"/>
  <c r="K2997" i="81"/>
  <c r="K2998" i="81"/>
  <c r="K2999" i="81"/>
  <c r="K3000" i="81"/>
  <c r="K3001" i="81"/>
  <c r="I3087" i="81"/>
  <c r="L3112" i="81"/>
  <c r="L3120" i="81"/>
  <c r="L3128" i="81"/>
  <c r="K2981" i="81"/>
  <c r="K2982" i="81"/>
  <c r="K2983" i="81"/>
  <c r="K2984" i="81"/>
  <c r="K2985" i="81"/>
  <c r="K2986" i="81"/>
  <c r="K2987" i="81"/>
  <c r="I3084" i="81"/>
  <c r="L3117" i="81"/>
  <c r="L3125" i="81"/>
  <c r="I3005" i="81"/>
  <c r="I3006" i="81"/>
  <c r="I3007" i="81"/>
  <c r="I3008" i="81"/>
  <c r="I3009" i="81"/>
  <c r="I3010" i="81"/>
  <c r="I3011" i="81"/>
  <c r="I3012" i="81"/>
  <c r="I3013" i="81"/>
  <c r="I3014" i="81"/>
  <c r="I3015" i="81"/>
  <c r="I3016" i="81"/>
  <c r="I3017" i="81"/>
  <c r="I3018" i="81"/>
  <c r="I3019" i="81"/>
  <c r="I3020" i="81"/>
  <c r="I3021" i="81"/>
  <c r="I3022" i="81"/>
  <c r="I3023" i="81"/>
  <c r="I3024" i="81"/>
  <c r="N3083" i="81"/>
  <c r="K3110" i="81"/>
  <c r="K3111" i="81"/>
  <c r="K3112" i="81"/>
  <c r="K3113" i="81"/>
  <c r="K3114" i="81"/>
  <c r="K3115" i="81"/>
  <c r="K3116" i="81"/>
  <c r="K3117" i="81"/>
  <c r="K3118" i="81"/>
  <c r="K3119" i="81"/>
  <c r="K3120" i="81"/>
  <c r="K3121" i="81"/>
  <c r="K3122" i="81"/>
  <c r="K3123" i="81"/>
  <c r="K3124" i="81"/>
  <c r="K3125" i="81"/>
  <c r="K3126" i="81"/>
  <c r="K3127" i="81"/>
  <c r="K3128" i="81"/>
  <c r="I3098" i="81"/>
  <c r="I3099" i="81"/>
  <c r="I3100" i="81"/>
  <c r="I3101" i="81"/>
  <c r="I3102" i="81"/>
  <c r="I3103" i="81"/>
  <c r="I3104" i="81"/>
  <c r="I3105" i="81"/>
  <c r="M3082" i="81"/>
  <c r="N3082" i="81" s="1"/>
  <c r="J3098" i="81"/>
  <c r="J3099" i="81"/>
  <c r="J3100" i="81"/>
  <c r="J3101" i="81"/>
  <c r="J3102" i="81"/>
  <c r="J3103" i="81"/>
  <c r="J3104" i="81"/>
  <c r="J3105" i="81"/>
  <c r="J3084" i="81"/>
  <c r="J3085" i="81"/>
  <c r="J3086" i="81"/>
  <c r="J3087" i="81"/>
  <c r="J3088" i="81"/>
  <c r="J3089" i="81"/>
  <c r="J3090" i="81"/>
  <c r="J3091" i="81"/>
  <c r="K3098" i="81"/>
  <c r="K3099" i="81"/>
  <c r="K3100" i="81"/>
  <c r="K3101" i="81"/>
  <c r="K3102" i="81"/>
  <c r="K3103" i="81"/>
  <c r="K3104" i="81"/>
  <c r="K3105" i="81"/>
  <c r="K3084" i="81"/>
  <c r="K3085" i="81"/>
  <c r="K3086" i="81"/>
  <c r="K3087" i="81"/>
  <c r="K3088" i="81"/>
  <c r="K3089" i="81"/>
  <c r="K3090" i="81"/>
  <c r="K3091" i="81"/>
  <c r="I3110" i="81"/>
  <c r="I3111" i="81"/>
  <c r="I3112" i="81"/>
  <c r="I3113" i="81"/>
  <c r="I3114" i="81"/>
  <c r="I3115" i="81"/>
  <c r="I3116" i="81"/>
  <c r="I3117" i="81"/>
  <c r="I3118" i="81"/>
  <c r="I3119" i="81"/>
  <c r="I3120" i="81"/>
  <c r="I3121" i="81"/>
  <c r="I3122" i="81"/>
  <c r="I3123" i="81"/>
  <c r="I3124" i="81"/>
  <c r="I3125" i="81"/>
  <c r="I3126" i="81"/>
  <c r="I3127" i="81"/>
  <c r="I3128" i="81"/>
  <c r="L3528" i="81"/>
  <c r="I3501" i="81"/>
  <c r="K3532" i="81"/>
  <c r="L3532" i="81"/>
  <c r="K3542" i="81"/>
  <c r="K3517" i="81"/>
  <c r="J3503" i="81"/>
  <c r="J3513" i="81"/>
  <c r="K3540" i="81"/>
  <c r="K3513" i="81"/>
  <c r="K3515" i="81"/>
  <c r="L3542" i="81"/>
  <c r="L3526" i="81"/>
  <c r="I3505" i="81"/>
  <c r="K3519" i="81"/>
  <c r="J3505" i="81"/>
  <c r="J3521" i="81"/>
  <c r="L3534" i="81"/>
  <c r="K3544" i="81"/>
  <c r="M3498" i="81"/>
  <c r="N3498" i="81" s="1"/>
  <c r="J3507" i="81"/>
  <c r="K3521" i="81"/>
  <c r="K3536" i="81"/>
  <c r="L3544" i="81"/>
  <c r="L3536" i="81"/>
  <c r="K3528" i="81"/>
  <c r="L3538" i="81"/>
  <c r="J3501" i="81"/>
  <c r="J3517" i="81"/>
  <c r="L3530" i="81"/>
  <c r="L3540" i="81"/>
  <c r="N3499" i="81"/>
  <c r="I3503" i="81"/>
  <c r="I3507" i="81"/>
  <c r="J3515" i="81"/>
  <c r="J3519" i="81"/>
  <c r="K3526" i="81"/>
  <c r="K3530" i="81"/>
  <c r="K3534" i="81"/>
  <c r="K3538" i="81"/>
  <c r="I3502" i="81"/>
  <c r="I3506" i="81"/>
  <c r="J3514" i="81"/>
  <c r="J3518" i="81"/>
  <c r="K3525" i="81"/>
  <c r="K3529" i="81"/>
  <c r="K3533" i="81"/>
  <c r="K3537" i="81"/>
  <c r="K3541" i="81"/>
  <c r="J3502" i="81"/>
  <c r="J3506" i="81"/>
  <c r="K3514" i="81"/>
  <c r="K3518" i="81"/>
  <c r="L3525" i="81"/>
  <c r="L3529" i="81"/>
  <c r="L3533" i="81"/>
  <c r="L3537" i="81"/>
  <c r="L3541" i="81"/>
  <c r="I3500" i="81"/>
  <c r="I3504" i="81"/>
  <c r="J3516" i="81"/>
  <c r="J3520" i="81"/>
  <c r="K3527" i="81"/>
  <c r="K3531" i="81"/>
  <c r="K3535" i="81"/>
  <c r="K3539" i="81"/>
  <c r="K3543" i="81"/>
  <c r="J3500" i="81"/>
  <c r="J3504" i="81"/>
  <c r="K3516" i="81"/>
  <c r="K3520" i="81"/>
  <c r="L3527" i="81"/>
  <c r="L3531" i="81"/>
  <c r="L3535" i="81"/>
  <c r="L3539" i="81"/>
  <c r="L3543" i="81"/>
  <c r="I3513" i="81"/>
  <c r="I3514" i="81"/>
  <c r="I3515" i="81"/>
  <c r="I3516" i="81"/>
  <c r="I3517" i="81"/>
  <c r="I3518" i="81"/>
  <c r="I3519" i="81"/>
  <c r="I3520" i="81"/>
  <c r="I3521" i="81"/>
  <c r="K3500" i="81"/>
  <c r="K3501" i="81"/>
  <c r="K3502" i="81"/>
  <c r="K3503" i="81"/>
  <c r="K3504" i="81"/>
  <c r="K3505" i="81"/>
  <c r="K3506" i="81"/>
  <c r="K3507" i="81"/>
  <c r="I3525" i="81"/>
  <c r="I3526" i="81"/>
  <c r="I3527" i="81"/>
  <c r="I3528" i="81"/>
  <c r="I3529" i="81"/>
  <c r="I3530" i="81"/>
  <c r="I3531" i="81"/>
  <c r="I3532" i="81"/>
  <c r="I3533" i="81"/>
  <c r="I3534" i="81"/>
  <c r="I3535" i="81"/>
  <c r="I3536" i="81"/>
  <c r="I3537" i="81"/>
  <c r="I3538" i="81"/>
  <c r="I3539" i="81"/>
  <c r="I3540" i="81"/>
  <c r="I3541" i="81"/>
  <c r="I3542" i="81"/>
  <c r="I3543" i="81"/>
  <c r="I3544" i="81"/>
  <c r="L3398" i="81"/>
  <c r="I3427" i="81"/>
  <c r="I3435" i="81"/>
  <c r="I3431" i="81"/>
  <c r="J3431" i="81"/>
  <c r="I3439" i="81"/>
  <c r="J3423" i="81"/>
  <c r="L3402" i="81"/>
  <c r="J3435" i="81"/>
  <c r="L3435" i="81"/>
  <c r="J3427" i="81"/>
  <c r="J3439" i="81"/>
  <c r="L3427" i="81"/>
  <c r="I3423" i="81"/>
  <c r="L3429" i="81"/>
  <c r="L3437" i="81"/>
  <c r="L3423" i="81"/>
  <c r="J3428" i="81"/>
  <c r="J3436" i="81"/>
  <c r="L3428" i="81"/>
  <c r="L3436" i="81"/>
  <c r="L3403" i="81"/>
  <c r="I3426" i="81"/>
  <c r="I3434" i="81"/>
  <c r="L3400" i="81"/>
  <c r="I3425" i="81"/>
  <c r="J3426" i="81"/>
  <c r="I3433" i="81"/>
  <c r="J3434" i="81"/>
  <c r="M3395" i="81"/>
  <c r="N3395" i="81" s="1"/>
  <c r="L3397" i="81"/>
  <c r="I3424" i="81"/>
  <c r="J3425" i="81"/>
  <c r="L3426" i="81"/>
  <c r="I3432" i="81"/>
  <c r="J3433" i="81"/>
  <c r="L3434" i="81"/>
  <c r="I3440" i="81"/>
  <c r="J3424" i="81"/>
  <c r="L3425" i="81"/>
  <c r="J3432" i="81"/>
  <c r="L3433" i="81"/>
  <c r="J3440" i="81"/>
  <c r="L3399" i="81"/>
  <c r="I3422" i="81"/>
  <c r="L3424" i="81"/>
  <c r="I3430" i="81"/>
  <c r="L3432" i="81"/>
  <c r="I3438" i="81"/>
  <c r="L3440" i="81"/>
  <c r="L3396" i="81"/>
  <c r="J3422" i="81"/>
  <c r="I3429" i="81"/>
  <c r="J3430" i="81"/>
  <c r="L3431" i="81"/>
  <c r="I3437" i="81"/>
  <c r="J3438" i="81"/>
  <c r="L3439" i="81"/>
  <c r="L3401" i="81"/>
  <c r="L3422" i="81"/>
  <c r="I3428" i="81"/>
  <c r="J3429" i="81"/>
  <c r="L3430" i="81"/>
  <c r="I3436" i="81"/>
  <c r="J3437" i="81"/>
  <c r="L3438" i="81"/>
  <c r="I3409" i="81"/>
  <c r="I3410" i="81"/>
  <c r="I3411" i="81"/>
  <c r="I3412" i="81"/>
  <c r="I3413" i="81"/>
  <c r="I3414" i="81"/>
  <c r="I3415" i="81"/>
  <c r="I3416" i="81"/>
  <c r="I3417" i="81"/>
  <c r="M3394" i="81"/>
  <c r="N3394" i="81" s="1"/>
  <c r="I3396" i="81"/>
  <c r="I3397" i="81"/>
  <c r="I3398" i="81"/>
  <c r="I3399" i="81"/>
  <c r="I3400" i="81"/>
  <c r="I3401" i="81"/>
  <c r="I3402" i="81"/>
  <c r="I3403" i="81"/>
  <c r="J3409" i="81"/>
  <c r="J3410" i="81"/>
  <c r="J3411" i="81"/>
  <c r="J3412" i="81"/>
  <c r="J3413" i="81"/>
  <c r="J3414" i="81"/>
  <c r="J3415" i="81"/>
  <c r="J3416" i="81"/>
  <c r="J3417" i="81"/>
  <c r="J3396" i="81"/>
  <c r="J3397" i="81"/>
  <c r="J3398" i="81"/>
  <c r="J3399" i="81"/>
  <c r="J3400" i="81"/>
  <c r="J3401" i="81"/>
  <c r="J3402" i="81"/>
  <c r="J3403" i="81"/>
  <c r="K3409" i="81"/>
  <c r="K3410" i="81"/>
  <c r="K3411" i="81"/>
  <c r="K3412" i="81"/>
  <c r="K3413" i="81"/>
  <c r="K3414" i="81"/>
  <c r="K3415" i="81"/>
  <c r="K3416" i="81"/>
  <c r="K3417" i="81"/>
  <c r="A1106" i="81" l="1"/>
  <c r="A1055" i="81"/>
  <c r="A1054" i="81"/>
  <c r="D1054" i="81" l="1"/>
  <c r="B1054" i="81"/>
  <c r="D1055" i="81"/>
  <c r="B1055" i="81"/>
  <c r="D1106" i="81"/>
  <c r="B1106" i="81"/>
  <c r="A794" i="81"/>
  <c r="D794" i="81" l="1"/>
  <c r="B794" i="81"/>
  <c r="D795" i="81"/>
  <c r="B795" i="81"/>
  <c r="D690" i="81"/>
  <c r="B690" i="81"/>
  <c r="D742" i="81"/>
  <c r="B742" i="81"/>
  <c r="A9" i="81" l="1"/>
  <c r="B3493" i="81" l="1"/>
  <c r="B3457" i="81"/>
  <c r="B3470" i="81"/>
  <c r="B3262" i="81"/>
  <c r="B3249" i="81"/>
  <c r="B2482" i="81"/>
  <c r="B2469" i="81"/>
  <c r="B1650" i="81"/>
  <c r="B1637" i="81"/>
  <c r="B1273" i="81"/>
  <c r="B493" i="81"/>
  <c r="B2713" i="81"/>
  <c r="B2690" i="81"/>
  <c r="B2677" i="81"/>
  <c r="B2638" i="81"/>
  <c r="B2625" i="81"/>
  <c r="B2534" i="81"/>
  <c r="B2521" i="81"/>
  <c r="B2586" i="81"/>
  <c r="B2573" i="81"/>
  <c r="B2742" i="81"/>
  <c r="B2661" i="81"/>
  <c r="B2765" i="81"/>
  <c r="B2729" i="81"/>
  <c r="B2609" i="81"/>
  <c r="B2557" i="81"/>
  <c r="B1169" i="81"/>
  <c r="B2885" i="81"/>
  <c r="B3353" i="81"/>
  <c r="B3145" i="81"/>
  <c r="B3041" i="81"/>
  <c r="B2937" i="81"/>
  <c r="B2833" i="81"/>
  <c r="B2365" i="81"/>
  <c r="B2261" i="81"/>
  <c r="B2157" i="81"/>
  <c r="B2053" i="81"/>
  <c r="B1949" i="81"/>
  <c r="B1845" i="81"/>
  <c r="B1741" i="81"/>
  <c r="B1533" i="81"/>
  <c r="B1429" i="81"/>
  <c r="B1325" i="81"/>
  <c r="B1221" i="81"/>
  <c r="B217" i="81"/>
  <c r="B113" i="81"/>
  <c r="B389" i="81"/>
  <c r="B233" i="81"/>
  <c r="B610" i="81"/>
  <c r="B1117" i="81"/>
  <c r="B1013" i="81"/>
  <c r="B909" i="81"/>
  <c r="B805" i="81"/>
  <c r="B701" i="81"/>
  <c r="B597" i="81"/>
  <c r="B1026" i="81"/>
  <c r="B3545" i="81"/>
  <c r="B3441" i="81"/>
  <c r="B3337" i="81"/>
  <c r="B3233" i="81"/>
  <c r="B3129" i="81"/>
  <c r="B3025" i="81"/>
  <c r="B2921" i="81"/>
  <c r="B2817" i="81"/>
  <c r="B2453" i="81"/>
  <c r="B2349" i="81"/>
  <c r="B2245" i="81"/>
  <c r="B2141" i="81"/>
  <c r="B2037" i="81"/>
  <c r="B1933" i="81"/>
  <c r="B1829" i="81"/>
  <c r="B1725" i="81"/>
  <c r="B1621" i="81"/>
  <c r="B1517" i="81"/>
  <c r="B1413" i="81"/>
  <c r="B1309" i="81"/>
  <c r="B1205" i="81"/>
  <c r="B194" i="81"/>
  <c r="B90" i="81"/>
  <c r="B581" i="81"/>
  <c r="B373" i="81"/>
  <c r="B402" i="81"/>
  <c r="B1101" i="81"/>
  <c r="B997" i="81"/>
  <c r="B893" i="81"/>
  <c r="B789" i="81"/>
  <c r="B685" i="81"/>
  <c r="B477" i="81"/>
  <c r="B425" i="81"/>
  <c r="B818" i="81"/>
  <c r="B3522" i="81"/>
  <c r="B3418" i="81"/>
  <c r="B3314" i="81"/>
  <c r="B3210" i="81"/>
  <c r="B3106" i="81"/>
  <c r="B3002" i="81"/>
  <c r="B2898" i="81"/>
  <c r="B2794" i="81"/>
  <c r="B2430" i="81"/>
  <c r="B2326" i="81"/>
  <c r="B2222" i="81"/>
  <c r="B2118" i="81"/>
  <c r="B2014" i="81"/>
  <c r="B1910" i="81"/>
  <c r="B1806" i="81"/>
  <c r="B1702" i="81"/>
  <c r="B1598" i="81"/>
  <c r="B1494" i="81"/>
  <c r="B1390" i="81"/>
  <c r="B1286" i="81"/>
  <c r="B1182" i="81"/>
  <c r="B285" i="81"/>
  <c r="B181" i="81"/>
  <c r="B77" i="81"/>
  <c r="B870" i="81"/>
  <c r="B558" i="81"/>
  <c r="B454" i="81"/>
  <c r="B350" i="81"/>
  <c r="B321" i="81"/>
  <c r="B129" i="81"/>
  <c r="B506" i="81"/>
  <c r="B1078" i="81"/>
  <c r="B974" i="81"/>
  <c r="B766" i="81"/>
  <c r="B662" i="81"/>
  <c r="B1338" i="81"/>
  <c r="B3509" i="81"/>
  <c r="B3405" i="81"/>
  <c r="B3301" i="81"/>
  <c r="B3197" i="81"/>
  <c r="B3093" i="81"/>
  <c r="B2989" i="81"/>
  <c r="B2781" i="81"/>
  <c r="B2417" i="81"/>
  <c r="B2313" i="81"/>
  <c r="B2209" i="81"/>
  <c r="B2105" i="81"/>
  <c r="B2001" i="81"/>
  <c r="B1897" i="81"/>
  <c r="B1793" i="81"/>
  <c r="B1689" i="81"/>
  <c r="B1585" i="81"/>
  <c r="B1481" i="81"/>
  <c r="B1377" i="81"/>
  <c r="B269" i="81"/>
  <c r="B165" i="81"/>
  <c r="B61" i="81"/>
  <c r="B961" i="81"/>
  <c r="B649" i="81"/>
  <c r="B441" i="81"/>
  <c r="B337" i="81"/>
  <c r="B1442" i="81"/>
  <c r="B1065" i="81"/>
  <c r="B857" i="81"/>
  <c r="B753" i="81"/>
  <c r="B545" i="81"/>
  <c r="B1234" i="81"/>
  <c r="B3389" i="81"/>
  <c r="B3285" i="81"/>
  <c r="B3181" i="81"/>
  <c r="B3077" i="81"/>
  <c r="B2973" i="81"/>
  <c r="B2869" i="81"/>
  <c r="B2505" i="81"/>
  <c r="B2401" i="81"/>
  <c r="B2297" i="81"/>
  <c r="B2193" i="81"/>
  <c r="B2089" i="81"/>
  <c r="B1985" i="81"/>
  <c r="B1881" i="81"/>
  <c r="B1777" i="81"/>
  <c r="B1673" i="81"/>
  <c r="B1569" i="81"/>
  <c r="B1465" i="81"/>
  <c r="B1361" i="81"/>
  <c r="B1257" i="81"/>
  <c r="B246" i="81"/>
  <c r="B142" i="81"/>
  <c r="B38" i="81"/>
  <c r="B1049" i="81"/>
  <c r="B945" i="81"/>
  <c r="B737" i="81"/>
  <c r="B529" i="81"/>
  <c r="B25" i="81"/>
  <c r="B298" i="81"/>
  <c r="B1153" i="81"/>
  <c r="B841" i="81"/>
  <c r="B633" i="81"/>
  <c r="B922" i="81"/>
  <c r="B3366" i="81"/>
  <c r="B3158" i="81"/>
  <c r="B3054" i="81"/>
  <c r="B2950" i="81"/>
  <c r="B2846" i="81"/>
  <c r="B2378" i="81"/>
  <c r="B2274" i="81"/>
  <c r="B2170" i="81"/>
  <c r="B2066" i="81"/>
  <c r="B1962" i="81"/>
  <c r="B1858" i="81"/>
  <c r="B1754" i="81"/>
  <c r="B1546" i="81"/>
  <c r="B714" i="81"/>
  <c r="B1130" i="81"/>
  <c r="B9" i="66"/>
  <c r="A9" i="66"/>
  <c r="A1104" i="81" l="1"/>
  <c r="A1052" i="81"/>
  <c r="N1152" i="81"/>
  <c r="M1152" i="81"/>
  <c r="H1152" i="81"/>
  <c r="I1152" i="81" s="1"/>
  <c r="N1151" i="81"/>
  <c r="M1151" i="81"/>
  <c r="H1151" i="81"/>
  <c r="J1151" i="81" s="1"/>
  <c r="N1150" i="81"/>
  <c r="M1150" i="81"/>
  <c r="H1150" i="81"/>
  <c r="N1149" i="81"/>
  <c r="M1149" i="81"/>
  <c r="H1149" i="81"/>
  <c r="I1149" i="81" s="1"/>
  <c r="N1148" i="81"/>
  <c r="M1148" i="81"/>
  <c r="H1148" i="81"/>
  <c r="I1148" i="81" s="1"/>
  <c r="N1147" i="81"/>
  <c r="M1147" i="81"/>
  <c r="H1147" i="81"/>
  <c r="I1147" i="81" s="1"/>
  <c r="N1146" i="81"/>
  <c r="M1146" i="81"/>
  <c r="H1146" i="81"/>
  <c r="I1146" i="81" s="1"/>
  <c r="N1145" i="81"/>
  <c r="M1145" i="81"/>
  <c r="H1145" i="81"/>
  <c r="L1145" i="81" s="1"/>
  <c r="N1144" i="81"/>
  <c r="M1144" i="81"/>
  <c r="H1144" i="81"/>
  <c r="I1144" i="81" s="1"/>
  <c r="N1143" i="81"/>
  <c r="M1143" i="81"/>
  <c r="H1143" i="81"/>
  <c r="J1143" i="81" s="1"/>
  <c r="N1142" i="81"/>
  <c r="M1142" i="81"/>
  <c r="H1142" i="81"/>
  <c r="K1142" i="81" s="1"/>
  <c r="N1141" i="81"/>
  <c r="M1141" i="81"/>
  <c r="H1141" i="81"/>
  <c r="I1141" i="81" s="1"/>
  <c r="N1140" i="81"/>
  <c r="M1140" i="81"/>
  <c r="H1140" i="81"/>
  <c r="N1139" i="81"/>
  <c r="M1139" i="81"/>
  <c r="H1139" i="81"/>
  <c r="I1139" i="81" s="1"/>
  <c r="N1138" i="81"/>
  <c r="M1138" i="81"/>
  <c r="H1138" i="81"/>
  <c r="I1138" i="81" s="1"/>
  <c r="N1137" i="81"/>
  <c r="M1137" i="81"/>
  <c r="H1137" i="81"/>
  <c r="L1137" i="81" s="1"/>
  <c r="N1136" i="81"/>
  <c r="M1136" i="81"/>
  <c r="H1136" i="81"/>
  <c r="I1136" i="81" s="1"/>
  <c r="N1135" i="81"/>
  <c r="M1135" i="81"/>
  <c r="H1135" i="81"/>
  <c r="J1135" i="81" s="1"/>
  <c r="N1134" i="81"/>
  <c r="M1134" i="81"/>
  <c r="H1134" i="81"/>
  <c r="N1129" i="81"/>
  <c r="M1129" i="81"/>
  <c r="H1129" i="81"/>
  <c r="K1129" i="81" s="1"/>
  <c r="N1128" i="81"/>
  <c r="M1128" i="81"/>
  <c r="H1128" i="81"/>
  <c r="I1128" i="81" s="1"/>
  <c r="N1127" i="81"/>
  <c r="M1127" i="81"/>
  <c r="H1127" i="81"/>
  <c r="N1126" i="81"/>
  <c r="M1126" i="81"/>
  <c r="H1126" i="81"/>
  <c r="I1126" i="81" s="1"/>
  <c r="N1125" i="81"/>
  <c r="M1125" i="81"/>
  <c r="H1125" i="81"/>
  <c r="I1125" i="81" s="1"/>
  <c r="N1124" i="81"/>
  <c r="M1124" i="81"/>
  <c r="H1124" i="81"/>
  <c r="I1124" i="81" s="1"/>
  <c r="N1123" i="81"/>
  <c r="M1123" i="81"/>
  <c r="H1123" i="81"/>
  <c r="J1123" i="81" s="1"/>
  <c r="N1122" i="81"/>
  <c r="M1122" i="81"/>
  <c r="H1122" i="81"/>
  <c r="N1121" i="81"/>
  <c r="M1121" i="81"/>
  <c r="H1121" i="81"/>
  <c r="K1121" i="81" s="1"/>
  <c r="N1120" i="81"/>
  <c r="M1120" i="81"/>
  <c r="H1120" i="81"/>
  <c r="I1120" i="81" s="1"/>
  <c r="N1115" i="81"/>
  <c r="M1115" i="81"/>
  <c r="H1115" i="81"/>
  <c r="K1115" i="81" s="1"/>
  <c r="N1114" i="81"/>
  <c r="M1114" i="81"/>
  <c r="H1114" i="81"/>
  <c r="K1114" i="81" s="1"/>
  <c r="N1113" i="81"/>
  <c r="M1113" i="81"/>
  <c r="H1113" i="81"/>
  <c r="K1113" i="81" s="1"/>
  <c r="N1112" i="81"/>
  <c r="M1112" i="81"/>
  <c r="H1112" i="81"/>
  <c r="K1112" i="81" s="1"/>
  <c r="N1111" i="81"/>
  <c r="M1111" i="81"/>
  <c r="H1111" i="81"/>
  <c r="N1110" i="81"/>
  <c r="M1110" i="81"/>
  <c r="H1110" i="81"/>
  <c r="I1110" i="81" s="1"/>
  <c r="N1109" i="81"/>
  <c r="M1109" i="81"/>
  <c r="H1109" i="81"/>
  <c r="L1109" i="81" s="1"/>
  <c r="N1108" i="81"/>
  <c r="M1108" i="81"/>
  <c r="H1108" i="81"/>
  <c r="L1108" i="81" s="1"/>
  <c r="M1107" i="81"/>
  <c r="N1107" i="81" s="1"/>
  <c r="M1106" i="81"/>
  <c r="N1106" i="81" s="1"/>
  <c r="N1100" i="81"/>
  <c r="M1100" i="81"/>
  <c r="H1100" i="81"/>
  <c r="L1100" i="81" s="1"/>
  <c r="N1099" i="81"/>
  <c r="M1099" i="81"/>
  <c r="H1099" i="81"/>
  <c r="L1099" i="81" s="1"/>
  <c r="N1098" i="81"/>
  <c r="M1098" i="81"/>
  <c r="H1098" i="81"/>
  <c r="N1097" i="81"/>
  <c r="M1097" i="81"/>
  <c r="H1097" i="81"/>
  <c r="L1097" i="81" s="1"/>
  <c r="N1096" i="81"/>
  <c r="M1096" i="81"/>
  <c r="H1096" i="81"/>
  <c r="L1096" i="81" s="1"/>
  <c r="N1095" i="81"/>
  <c r="M1095" i="81"/>
  <c r="H1095" i="81"/>
  <c r="L1095" i="81" s="1"/>
  <c r="N1094" i="81"/>
  <c r="M1094" i="81"/>
  <c r="H1094" i="81"/>
  <c r="N1093" i="81"/>
  <c r="M1093" i="81"/>
  <c r="H1093" i="81"/>
  <c r="L1093" i="81" s="1"/>
  <c r="N1092" i="81"/>
  <c r="M1092" i="81"/>
  <c r="H1092" i="81"/>
  <c r="L1092" i="81" s="1"/>
  <c r="N1091" i="81"/>
  <c r="M1091" i="81"/>
  <c r="H1091" i="81"/>
  <c r="L1091" i="81" s="1"/>
  <c r="N1090" i="81"/>
  <c r="M1090" i="81"/>
  <c r="H1090" i="81"/>
  <c r="K1090" i="81" s="1"/>
  <c r="N1089" i="81"/>
  <c r="M1089" i="81"/>
  <c r="H1089" i="81"/>
  <c r="K1089" i="81" s="1"/>
  <c r="N1088" i="81"/>
  <c r="M1088" i="81"/>
  <c r="H1088" i="81"/>
  <c r="K1088" i="81" s="1"/>
  <c r="N1087" i="81"/>
  <c r="M1087" i="81"/>
  <c r="H1087" i="81"/>
  <c r="I1087" i="81" s="1"/>
  <c r="N1086" i="81"/>
  <c r="M1086" i="81"/>
  <c r="H1086" i="81"/>
  <c r="I1086" i="81" s="1"/>
  <c r="N1085" i="81"/>
  <c r="M1085" i="81"/>
  <c r="H1085" i="81"/>
  <c r="I1085" i="81" s="1"/>
  <c r="N1084" i="81"/>
  <c r="M1084" i="81"/>
  <c r="H1084" i="81"/>
  <c r="I1084" i="81" s="1"/>
  <c r="M1083" i="81"/>
  <c r="N1083" i="81" s="1"/>
  <c r="H1083" i="81"/>
  <c r="I1083" i="81" s="1"/>
  <c r="M1082" i="81"/>
  <c r="N1082" i="81" s="1"/>
  <c r="H1082" i="81"/>
  <c r="I1082" i="81" s="1"/>
  <c r="N1077" i="81"/>
  <c r="M1077" i="81"/>
  <c r="H1077" i="81"/>
  <c r="L1077" i="81" s="1"/>
  <c r="N1076" i="81"/>
  <c r="M1076" i="81"/>
  <c r="H1076" i="81"/>
  <c r="L1076" i="81" s="1"/>
  <c r="N1075" i="81"/>
  <c r="M1075" i="81"/>
  <c r="H1075" i="81"/>
  <c r="L1075" i="81" s="1"/>
  <c r="N1074" i="81"/>
  <c r="M1074" i="81"/>
  <c r="H1074" i="81"/>
  <c r="L1074" i="81" s="1"/>
  <c r="N1073" i="81"/>
  <c r="M1073" i="81"/>
  <c r="H1073" i="81"/>
  <c r="L1073" i="81" s="1"/>
  <c r="N1072" i="81"/>
  <c r="M1072" i="81"/>
  <c r="H1072" i="81"/>
  <c r="L1072" i="81" s="1"/>
  <c r="N1071" i="81"/>
  <c r="M1071" i="81"/>
  <c r="H1071" i="81"/>
  <c r="L1071" i="81" s="1"/>
  <c r="N1070" i="81"/>
  <c r="M1070" i="81"/>
  <c r="H1070" i="81"/>
  <c r="L1070" i="81" s="1"/>
  <c r="N1069" i="81"/>
  <c r="M1069" i="81"/>
  <c r="H1069" i="81"/>
  <c r="L1069" i="81" s="1"/>
  <c r="N1063" i="81"/>
  <c r="M1063" i="81"/>
  <c r="H1063" i="81"/>
  <c r="K1063" i="81" s="1"/>
  <c r="N1062" i="81"/>
  <c r="M1062" i="81"/>
  <c r="H1062" i="81"/>
  <c r="K1062" i="81" s="1"/>
  <c r="N1061" i="81"/>
  <c r="M1061" i="81"/>
  <c r="H1061" i="81"/>
  <c r="K1061" i="81" s="1"/>
  <c r="N1060" i="81"/>
  <c r="M1060" i="81"/>
  <c r="H1060" i="81"/>
  <c r="K1060" i="81" s="1"/>
  <c r="N1059" i="81"/>
  <c r="M1059" i="81"/>
  <c r="H1059" i="81"/>
  <c r="K1059" i="81" s="1"/>
  <c r="N1058" i="81"/>
  <c r="M1058" i="81"/>
  <c r="H1058" i="81"/>
  <c r="K1058" i="81" s="1"/>
  <c r="N1057" i="81"/>
  <c r="M1057" i="81"/>
  <c r="H1057" i="81"/>
  <c r="K1057" i="81" s="1"/>
  <c r="N1056" i="81"/>
  <c r="M1056" i="81"/>
  <c r="H1056" i="81"/>
  <c r="K1056" i="81" s="1"/>
  <c r="M1055" i="81"/>
  <c r="N1055" i="81" s="1"/>
  <c r="M1054" i="81"/>
  <c r="N1054" i="81" s="1"/>
  <c r="E392" i="81" l="1"/>
  <c r="B132" i="81"/>
  <c r="D288" i="81"/>
  <c r="M288" i="81"/>
  <c r="B288" i="81"/>
  <c r="E36" i="81"/>
  <c r="F36" i="81" s="1"/>
  <c r="E132" i="81"/>
  <c r="F132" i="81" s="1"/>
  <c r="D132" i="81"/>
  <c r="D36" i="81"/>
  <c r="B36" i="81"/>
  <c r="B87" i="81"/>
  <c r="B88" i="81"/>
  <c r="D30" i="81"/>
  <c r="B37" i="81"/>
  <c r="B30" i="81"/>
  <c r="E88" i="81"/>
  <c r="F88" i="81" s="1"/>
  <c r="E37" i="81"/>
  <c r="F37" i="81" s="1"/>
  <c r="D88" i="81"/>
  <c r="D37" i="81"/>
  <c r="E30" i="81"/>
  <c r="F30" i="81" s="1"/>
  <c r="B93" i="81"/>
  <c r="D93" i="81"/>
  <c r="E87" i="81"/>
  <c r="F87" i="81" s="1"/>
  <c r="D87" i="81"/>
  <c r="E93" i="81"/>
  <c r="F93" i="81" s="1"/>
  <c r="B134" i="81"/>
  <c r="E136" i="81"/>
  <c r="E138" i="81"/>
  <c r="E134" i="81"/>
  <c r="B138" i="81"/>
  <c r="B137" i="81"/>
  <c r="D137" i="81"/>
  <c r="B136" i="81"/>
  <c r="E137" i="81"/>
  <c r="E133" i="81"/>
  <c r="E135" i="81"/>
  <c r="B135" i="81"/>
  <c r="D134" i="81"/>
  <c r="D138" i="81"/>
  <c r="B133" i="81"/>
  <c r="D133" i="81"/>
  <c r="D136" i="81"/>
  <c r="D135" i="81"/>
  <c r="H549" i="81"/>
  <c r="H548" i="81"/>
  <c r="D500" i="81"/>
  <c r="M549" i="81"/>
  <c r="M497" i="81"/>
  <c r="H500" i="81"/>
  <c r="H498" i="81"/>
  <c r="B551" i="81"/>
  <c r="M550" i="81"/>
  <c r="D551" i="81"/>
  <c r="H499" i="81"/>
  <c r="H496" i="81"/>
  <c r="E498" i="81"/>
  <c r="F498" i="81" s="1"/>
  <c r="M509" i="81"/>
  <c r="E499" i="81"/>
  <c r="F499" i="81" s="1"/>
  <c r="E551" i="81"/>
  <c r="F551" i="81" s="1"/>
  <c r="D498" i="81"/>
  <c r="D499" i="81"/>
  <c r="E497" i="81"/>
  <c r="F497" i="81" s="1"/>
  <c r="H497" i="81"/>
  <c r="M499" i="81"/>
  <c r="B500" i="81"/>
  <c r="B498" i="81"/>
  <c r="E550" i="81"/>
  <c r="F550" i="81" s="1"/>
  <c r="D496" i="81"/>
  <c r="M498" i="81"/>
  <c r="D497" i="81"/>
  <c r="B600" i="81"/>
  <c r="M500" i="81"/>
  <c r="H509" i="81"/>
  <c r="D600" i="81"/>
  <c r="D550" i="81"/>
  <c r="H550" i="81"/>
  <c r="H600" i="81"/>
  <c r="D509" i="81"/>
  <c r="E509" i="81"/>
  <c r="E548" i="81"/>
  <c r="F548" i="81" s="1"/>
  <c r="B499" i="81"/>
  <c r="B550" i="81"/>
  <c r="B548" i="81"/>
  <c r="M496" i="81"/>
  <c r="B509" i="81"/>
  <c r="E496" i="81"/>
  <c r="F496" i="81" s="1"/>
  <c r="D548" i="81"/>
  <c r="E549" i="81"/>
  <c r="F549" i="81" s="1"/>
  <c r="M600" i="81"/>
  <c r="E500" i="81"/>
  <c r="F500" i="81" s="1"/>
  <c r="B549" i="81"/>
  <c r="H551" i="81"/>
  <c r="M551" i="81"/>
  <c r="M548" i="81"/>
  <c r="D549" i="81"/>
  <c r="E600" i="81"/>
  <c r="F600" i="81" s="1"/>
  <c r="B340" i="81"/>
  <c r="E86" i="81"/>
  <c r="F86" i="81" s="1"/>
  <c r="D86" i="81"/>
  <c r="B86" i="81"/>
  <c r="M3356" i="81"/>
  <c r="H3304" i="81"/>
  <c r="M3304" i="81"/>
  <c r="M1913" i="81"/>
  <c r="M2225" i="81"/>
  <c r="H1913" i="81"/>
  <c r="H2225" i="81"/>
  <c r="B2121" i="81"/>
  <c r="E1913" i="81"/>
  <c r="F1913" i="81" s="1"/>
  <c r="M2121" i="81"/>
  <c r="D1913" i="81"/>
  <c r="H2121" i="81"/>
  <c r="B1913" i="81"/>
  <c r="E2121" i="81"/>
  <c r="F2121" i="81" s="1"/>
  <c r="M1276" i="81"/>
  <c r="D2121" i="81"/>
  <c r="M2173" i="81"/>
  <c r="H2173" i="81"/>
  <c r="H2381" i="81"/>
  <c r="M1861" i="81"/>
  <c r="B2017" i="81"/>
  <c r="H2433" i="81"/>
  <c r="D1965" i="81"/>
  <c r="E2381" i="81"/>
  <c r="F2381" i="81" s="1"/>
  <c r="H1861" i="81"/>
  <c r="M1328" i="81"/>
  <c r="M1484" i="81"/>
  <c r="B1965" i="81"/>
  <c r="D2381" i="81"/>
  <c r="M2485" i="81"/>
  <c r="E1861" i="81"/>
  <c r="F1861" i="81" s="1"/>
  <c r="E2433" i="81"/>
  <c r="F2433" i="81" s="1"/>
  <c r="M2329" i="81"/>
  <c r="B2381" i="81"/>
  <c r="H2485" i="81"/>
  <c r="D2433" i="81"/>
  <c r="H1653" i="81"/>
  <c r="M1705" i="81"/>
  <c r="M2381" i="81"/>
  <c r="B2433" i="81"/>
  <c r="H1705" i="81"/>
  <c r="M1536" i="81"/>
  <c r="M1757" i="81"/>
  <c r="M1588" i="81"/>
  <c r="M1809" i="81"/>
  <c r="M1380" i="81"/>
  <c r="H1757" i="81"/>
  <c r="M1224" i="81"/>
  <c r="H1809" i="81"/>
  <c r="M2069" i="81"/>
  <c r="E1757" i="81"/>
  <c r="F1757" i="81" s="1"/>
  <c r="E1809" i="81"/>
  <c r="F1809" i="81" s="1"/>
  <c r="M1653" i="81"/>
  <c r="H2069" i="81"/>
  <c r="D1757" i="81"/>
  <c r="M2017" i="81"/>
  <c r="D1809" i="81"/>
  <c r="E2069" i="81"/>
  <c r="F2069" i="81" s="1"/>
  <c r="M1965" i="81"/>
  <c r="B1757" i="81"/>
  <c r="H2017" i="81"/>
  <c r="B1809" i="81"/>
  <c r="D2069" i="81"/>
  <c r="H1965" i="81"/>
  <c r="D1861" i="81"/>
  <c r="E2017" i="81"/>
  <c r="F2017" i="81" s="1"/>
  <c r="M2277" i="81"/>
  <c r="B2069" i="81"/>
  <c r="H2329" i="81"/>
  <c r="B1861" i="81"/>
  <c r="D2017" i="81"/>
  <c r="M2433" i="81"/>
  <c r="H2277" i="81"/>
  <c r="M1432" i="81"/>
  <c r="E1965" i="81"/>
  <c r="F1965" i="81" s="1"/>
  <c r="D3512" i="81"/>
  <c r="B3512" i="81"/>
  <c r="E353" i="81"/>
  <c r="F353" i="81" s="1"/>
  <c r="D353" i="81"/>
  <c r="E1068" i="81"/>
  <c r="F1068" i="81" s="1"/>
  <c r="E1133" i="81"/>
  <c r="F1133" i="81" s="1"/>
  <c r="D1068" i="81"/>
  <c r="B1133" i="81"/>
  <c r="B1068" i="81"/>
  <c r="D1133" i="81"/>
  <c r="E860" i="81"/>
  <c r="F860" i="81" s="1"/>
  <c r="D860" i="81"/>
  <c r="B860" i="81"/>
  <c r="B405" i="81"/>
  <c r="E822" i="81"/>
  <c r="F822" i="81" s="1"/>
  <c r="E704" i="81"/>
  <c r="F704" i="81" s="1"/>
  <c r="D822" i="81"/>
  <c r="D704" i="81"/>
  <c r="E405" i="81"/>
  <c r="F405" i="81" s="1"/>
  <c r="B769" i="81"/>
  <c r="B704" i="81"/>
  <c r="D405" i="81"/>
  <c r="B822" i="81"/>
  <c r="E769" i="81"/>
  <c r="F769" i="81" s="1"/>
  <c r="D769" i="81"/>
  <c r="D821" i="81"/>
  <c r="B821" i="81"/>
  <c r="E821" i="81"/>
  <c r="F821" i="81" s="1"/>
  <c r="E977" i="81"/>
  <c r="F977" i="81" s="1"/>
  <c r="D977" i="81"/>
  <c r="B977" i="81"/>
  <c r="E1052" i="81"/>
  <c r="B1052" i="81"/>
  <c r="E1104" i="81"/>
  <c r="B1104" i="81"/>
  <c r="M3057" i="81"/>
  <c r="H3057" i="81"/>
  <c r="H3097" i="81"/>
  <c r="M3096" i="81"/>
  <c r="H3096" i="81"/>
  <c r="M3109" i="81"/>
  <c r="N3109" i="81" s="1"/>
  <c r="H3109" i="81"/>
  <c r="M3097" i="81"/>
  <c r="M2940" i="81"/>
  <c r="H2940" i="81"/>
  <c r="M2889" i="81"/>
  <c r="M2888" i="81"/>
  <c r="M2891" i="81"/>
  <c r="M2890" i="81"/>
  <c r="G1052" i="81"/>
  <c r="U1052" i="81" s="1"/>
  <c r="O1052" i="81"/>
  <c r="O1104" i="81"/>
  <c r="G1104" i="81"/>
  <c r="U1104" i="81" s="1"/>
  <c r="M3512" i="81"/>
  <c r="H353" i="81"/>
  <c r="M353" i="81"/>
  <c r="M1068" i="81"/>
  <c r="H1068" i="81"/>
  <c r="J1068" i="81" s="1"/>
  <c r="M1133" i="81"/>
  <c r="H1081" i="81"/>
  <c r="J1081" i="81" s="1"/>
  <c r="L1126" i="81"/>
  <c r="K1139" i="81"/>
  <c r="H1133" i="81"/>
  <c r="K1074" i="81"/>
  <c r="I1090" i="81"/>
  <c r="L1139" i="81"/>
  <c r="J1085" i="81"/>
  <c r="J1125" i="81"/>
  <c r="L1138" i="81"/>
  <c r="K1087" i="81"/>
  <c r="I1093" i="81"/>
  <c r="L1135" i="81"/>
  <c r="K1152" i="81"/>
  <c r="I1070" i="81"/>
  <c r="K1085" i="81"/>
  <c r="K1125" i="81"/>
  <c r="J1144" i="81"/>
  <c r="K1070" i="81"/>
  <c r="L1125" i="81"/>
  <c r="K1144" i="81"/>
  <c r="K1072" i="81"/>
  <c r="L1089" i="81"/>
  <c r="L1113" i="81"/>
  <c r="K1124" i="81"/>
  <c r="K1146" i="81"/>
  <c r="I1074" i="81"/>
  <c r="I1115" i="81"/>
  <c r="J1136" i="81"/>
  <c r="L1146" i="81"/>
  <c r="L1115" i="81"/>
  <c r="K1076" i="81"/>
  <c r="L1110" i="81"/>
  <c r="L1056" i="81"/>
  <c r="J1149" i="81"/>
  <c r="L1058" i="81"/>
  <c r="I1069" i="81"/>
  <c r="I1073" i="81"/>
  <c r="I1077" i="81"/>
  <c r="J1084" i="81"/>
  <c r="J1088" i="81"/>
  <c r="I1114" i="81"/>
  <c r="K1069" i="81"/>
  <c r="K1073" i="81"/>
  <c r="K1077" i="81"/>
  <c r="K1084" i="81"/>
  <c r="L1088" i="81"/>
  <c r="L1114" i="81"/>
  <c r="I1072" i="81"/>
  <c r="I1076" i="81"/>
  <c r="J1083" i="81"/>
  <c r="K1083" i="81" s="1"/>
  <c r="J1087" i="81"/>
  <c r="I1113" i="81"/>
  <c r="K1126" i="81"/>
  <c r="K1136" i="81"/>
  <c r="L1148" i="81"/>
  <c r="I1071" i="81"/>
  <c r="I1075" i="81"/>
  <c r="J1082" i="81"/>
  <c r="K1082" i="81" s="1"/>
  <c r="J1086" i="81"/>
  <c r="I1097" i="81"/>
  <c r="I1112" i="81"/>
  <c r="J1120" i="81"/>
  <c r="J1128" i="81"/>
  <c r="J1138" i="81"/>
  <c r="K1147" i="81"/>
  <c r="L1059" i="81"/>
  <c r="K1071" i="81"/>
  <c r="K1075" i="81"/>
  <c r="K1086" i="81"/>
  <c r="L1112" i="81"/>
  <c r="K1138" i="81"/>
  <c r="J1141" i="81"/>
  <c r="J1146" i="81"/>
  <c r="L1147" i="81"/>
  <c r="J1152" i="81"/>
  <c r="K1092" i="81"/>
  <c r="J1092" i="81"/>
  <c r="K1096" i="81"/>
  <c r="J1096" i="81"/>
  <c r="K1100" i="81"/>
  <c r="J1100" i="81"/>
  <c r="K1109" i="81"/>
  <c r="J1109" i="81"/>
  <c r="I1140" i="81"/>
  <c r="K1140" i="81"/>
  <c r="J1140" i="81"/>
  <c r="L1061" i="81"/>
  <c r="J1069" i="81"/>
  <c r="J1070" i="81"/>
  <c r="J1071" i="81"/>
  <c r="J1072" i="81"/>
  <c r="J1073" i="81"/>
  <c r="J1074" i="81"/>
  <c r="J1075" i="81"/>
  <c r="J1076" i="81"/>
  <c r="J1077" i="81"/>
  <c r="L1084" i="81"/>
  <c r="L1085" i="81"/>
  <c r="L1086" i="81"/>
  <c r="L1087" i="81"/>
  <c r="I1092" i="81"/>
  <c r="I1096" i="81"/>
  <c r="I1100" i="81"/>
  <c r="I1109" i="81"/>
  <c r="J1124" i="81"/>
  <c r="I1135" i="81"/>
  <c r="K1135" i="81"/>
  <c r="L1140" i="81"/>
  <c r="L1063" i="81"/>
  <c r="I1091" i="81"/>
  <c r="I1095" i="81"/>
  <c r="I1099" i="81"/>
  <c r="I1108" i="81"/>
  <c r="L1124" i="81"/>
  <c r="K1145" i="81"/>
  <c r="I1151" i="81"/>
  <c r="L1151" i="81"/>
  <c r="K1151" i="81"/>
  <c r="I1123" i="81"/>
  <c r="L1123" i="81"/>
  <c r="L1060" i="81"/>
  <c r="K1094" i="81"/>
  <c r="J1094" i="81"/>
  <c r="K1098" i="81"/>
  <c r="J1098" i="81"/>
  <c r="K1111" i="81"/>
  <c r="J1111" i="81"/>
  <c r="I1122" i="81"/>
  <c r="K1122" i="81"/>
  <c r="K1123" i="81"/>
  <c r="I1127" i="81"/>
  <c r="K1127" i="81"/>
  <c r="J1127" i="81"/>
  <c r="I1134" i="81"/>
  <c r="L1134" i="81"/>
  <c r="J1134" i="81"/>
  <c r="L1057" i="81"/>
  <c r="I1089" i="81"/>
  <c r="J1090" i="81"/>
  <c r="I1094" i="81"/>
  <c r="I1098" i="81"/>
  <c r="I1111" i="81"/>
  <c r="J1122" i="81"/>
  <c r="L1127" i="81"/>
  <c r="K1134" i="81"/>
  <c r="I1137" i="81"/>
  <c r="J1137" i="81"/>
  <c r="K1091" i="81"/>
  <c r="J1091" i="81"/>
  <c r="K1095" i="81"/>
  <c r="J1095" i="81"/>
  <c r="K1099" i="81"/>
  <c r="J1099" i="81"/>
  <c r="K1108" i="81"/>
  <c r="J1108" i="81"/>
  <c r="I1142" i="81"/>
  <c r="L1142" i="81"/>
  <c r="J1142" i="81"/>
  <c r="I1145" i="81"/>
  <c r="J1145" i="81"/>
  <c r="L1062" i="81"/>
  <c r="I1088" i="81"/>
  <c r="J1089" i="81"/>
  <c r="L1090" i="81"/>
  <c r="K1093" i="81"/>
  <c r="J1093" i="81"/>
  <c r="L1094" i="81"/>
  <c r="K1097" i="81"/>
  <c r="J1097" i="81"/>
  <c r="L1098" i="81"/>
  <c r="K1110" i="81"/>
  <c r="J1110" i="81"/>
  <c r="L1111" i="81"/>
  <c r="L1122" i="81"/>
  <c r="I1129" i="81"/>
  <c r="L1129" i="81"/>
  <c r="J1129" i="81"/>
  <c r="K1137" i="81"/>
  <c r="I1121" i="81"/>
  <c r="L1121" i="81"/>
  <c r="J1121" i="81"/>
  <c r="I1143" i="81"/>
  <c r="L1143" i="81"/>
  <c r="K1143" i="81"/>
  <c r="I1150" i="81"/>
  <c r="L1150" i="81"/>
  <c r="K1150" i="81"/>
  <c r="J1150" i="81"/>
  <c r="L1136" i="81"/>
  <c r="L1144" i="81"/>
  <c r="L1152" i="81"/>
  <c r="J1112" i="81"/>
  <c r="J1113" i="81"/>
  <c r="J1114" i="81"/>
  <c r="J1115" i="81"/>
  <c r="K1120" i="81"/>
  <c r="K1128" i="81"/>
  <c r="K1141" i="81"/>
  <c r="J1148" i="81"/>
  <c r="K1149" i="81"/>
  <c r="L1120" i="81"/>
  <c r="J1126" i="81"/>
  <c r="L1128" i="81"/>
  <c r="J1139" i="81"/>
  <c r="L1141" i="81"/>
  <c r="J1147" i="81"/>
  <c r="K1148" i="81"/>
  <c r="L1149" i="81"/>
  <c r="I1056" i="81"/>
  <c r="I1057" i="81"/>
  <c r="I1058" i="81"/>
  <c r="I1059" i="81"/>
  <c r="I1060" i="81"/>
  <c r="I1061" i="81"/>
  <c r="I1062" i="81"/>
  <c r="I1063" i="81"/>
  <c r="J1056" i="81"/>
  <c r="J1057" i="81"/>
  <c r="J1058" i="81"/>
  <c r="J1059" i="81"/>
  <c r="J1060" i="81"/>
  <c r="J1061" i="81"/>
  <c r="J1062" i="81"/>
  <c r="J1063" i="81"/>
  <c r="L1083" i="81" l="1"/>
  <c r="L1082" i="81"/>
  <c r="N288" i="81"/>
  <c r="N496" i="81"/>
  <c r="N500" i="81"/>
  <c r="N548" i="81"/>
  <c r="N551" i="81"/>
  <c r="N600" i="81"/>
  <c r="I551" i="81"/>
  <c r="L551" i="81"/>
  <c r="J551" i="81"/>
  <c r="K551" i="81" s="1"/>
  <c r="J498" i="81"/>
  <c r="K498" i="81" s="1"/>
  <c r="L498" i="81"/>
  <c r="I498" i="81"/>
  <c r="I509" i="81"/>
  <c r="F509" i="81"/>
  <c r="J550" i="81"/>
  <c r="K550" i="81" s="1"/>
  <c r="I550" i="81"/>
  <c r="L550" i="81"/>
  <c r="J496" i="81"/>
  <c r="K496" i="81" s="1"/>
  <c r="I496" i="81"/>
  <c r="L496" i="81"/>
  <c r="N550" i="81"/>
  <c r="J500" i="81"/>
  <c r="K500" i="81" s="1"/>
  <c r="L500" i="81"/>
  <c r="I500" i="81"/>
  <c r="N497" i="81"/>
  <c r="J600" i="81"/>
  <c r="K600" i="81" s="1"/>
  <c r="I600" i="81"/>
  <c r="L600" i="81"/>
  <c r="N499" i="81"/>
  <c r="J499" i="81"/>
  <c r="K499" i="81" s="1"/>
  <c r="L499" i="81"/>
  <c r="I499" i="81"/>
  <c r="N549" i="81"/>
  <c r="J548" i="81"/>
  <c r="K548" i="81" s="1"/>
  <c r="L548" i="81"/>
  <c r="I548" i="81"/>
  <c r="N498" i="81"/>
  <c r="I497" i="81"/>
  <c r="L497" i="81"/>
  <c r="J497" i="81"/>
  <c r="K497" i="81" s="1"/>
  <c r="J509" i="81"/>
  <c r="K509" i="81" s="1"/>
  <c r="L509" i="81"/>
  <c r="J549" i="81"/>
  <c r="K549" i="81" s="1"/>
  <c r="L549" i="81"/>
  <c r="I549" i="81"/>
  <c r="N509" i="81"/>
  <c r="N3356" i="81"/>
  <c r="N3304" i="81"/>
  <c r="J3304" i="81"/>
  <c r="K3304" i="81" s="1"/>
  <c r="L3304" i="81"/>
  <c r="I3304" i="81"/>
  <c r="N1588" i="81"/>
  <c r="N1965" i="81"/>
  <c r="N2173" i="81"/>
  <c r="N2225" i="81"/>
  <c r="N2433" i="81"/>
  <c r="N1653" i="81"/>
  <c r="N2329" i="81"/>
  <c r="N1705" i="81"/>
  <c r="N2485" i="81"/>
  <c r="N2121" i="81"/>
  <c r="N2017" i="81"/>
  <c r="N1432" i="81"/>
  <c r="N2381" i="81"/>
  <c r="N1809" i="81"/>
  <c r="L1861" i="81"/>
  <c r="I1861" i="81"/>
  <c r="J1861" i="81"/>
  <c r="K1861" i="81" s="1"/>
  <c r="I2381" i="81"/>
  <c r="J2381" i="81"/>
  <c r="K2381" i="81" s="1"/>
  <c r="L2381" i="81"/>
  <c r="T2352" i="81" s="1"/>
  <c r="V2352" i="81" s="1"/>
  <c r="L2225" i="81"/>
  <c r="I2225" i="81"/>
  <c r="J2225" i="81"/>
  <c r="K2225" i="81" s="1"/>
  <c r="I2329" i="81"/>
  <c r="J2329" i="81"/>
  <c r="K2329" i="81" s="1"/>
  <c r="L2329" i="81"/>
  <c r="N2069" i="81"/>
  <c r="N1276" i="81"/>
  <c r="L1913" i="81"/>
  <c r="T1884" i="81" s="1"/>
  <c r="V1884" i="81" s="1"/>
  <c r="J1913" i="81"/>
  <c r="K1913" i="81" s="1"/>
  <c r="I1913" i="81"/>
  <c r="L2017" i="81"/>
  <c r="I2017" i="81"/>
  <c r="J2017" i="81"/>
  <c r="K2017" i="81" s="1"/>
  <c r="L1809" i="81"/>
  <c r="I1809" i="81"/>
  <c r="J1809" i="81"/>
  <c r="K1809" i="81" s="1"/>
  <c r="N1757" i="81"/>
  <c r="J1653" i="81"/>
  <c r="K1653" i="81" s="1"/>
  <c r="I1653" i="81"/>
  <c r="L1653" i="81"/>
  <c r="L2173" i="81"/>
  <c r="I2173" i="81"/>
  <c r="J2173" i="81"/>
  <c r="K2173" i="81" s="1"/>
  <c r="N2277" i="81"/>
  <c r="I2069" i="81"/>
  <c r="J2069" i="81"/>
  <c r="K2069" i="81" s="1"/>
  <c r="L2069" i="81"/>
  <c r="N1224" i="81"/>
  <c r="N1536" i="81"/>
  <c r="N1913" i="81"/>
  <c r="I1705" i="81"/>
  <c r="J1705" i="81"/>
  <c r="K1705" i="81" s="1"/>
  <c r="L1705" i="81"/>
  <c r="J2121" i="81"/>
  <c r="K2121" i="81" s="1"/>
  <c r="L2121" i="81"/>
  <c r="I2121" i="81"/>
  <c r="J1757" i="81"/>
  <c r="K1757" i="81" s="1"/>
  <c r="L1757" i="81"/>
  <c r="I1757" i="81"/>
  <c r="J2485" i="81"/>
  <c r="K2485" i="81" s="1"/>
  <c r="L2485" i="81"/>
  <c r="I2485" i="81"/>
  <c r="J2277" i="81"/>
  <c r="K2277" i="81" s="1"/>
  <c r="I2277" i="81"/>
  <c r="L2277" i="81"/>
  <c r="L1965" i="81"/>
  <c r="I1965" i="81"/>
  <c r="J1965" i="81"/>
  <c r="K1965" i="81" s="1"/>
  <c r="I2433" i="81"/>
  <c r="J2433" i="81"/>
  <c r="K2433" i="81" s="1"/>
  <c r="L2433" i="81"/>
  <c r="T2404" i="81" s="1"/>
  <c r="V2404" i="81" s="1"/>
  <c r="N1380" i="81"/>
  <c r="N1484" i="81"/>
  <c r="N1861" i="81"/>
  <c r="N1328" i="81"/>
  <c r="N3096" i="81"/>
  <c r="N3512" i="81"/>
  <c r="N1133" i="81"/>
  <c r="N353" i="81"/>
  <c r="K1068" i="81"/>
  <c r="N2889" i="81"/>
  <c r="N3057" i="81"/>
  <c r="N2890" i="81"/>
  <c r="N1068" i="81"/>
  <c r="N2888" i="81"/>
  <c r="N2891" i="81"/>
  <c r="N2940" i="81"/>
  <c r="I1133" i="81"/>
  <c r="N3097" i="81"/>
  <c r="P1052" i="81"/>
  <c r="P1104" i="81"/>
  <c r="D340" i="81"/>
  <c r="D393" i="81"/>
  <c r="E393" i="81"/>
  <c r="F393" i="81" s="1"/>
  <c r="B393" i="81"/>
  <c r="M341" i="81"/>
  <c r="E341" i="81"/>
  <c r="F341" i="81" s="1"/>
  <c r="D341" i="81"/>
  <c r="F392" i="81"/>
  <c r="D392" i="81"/>
  <c r="B392" i="81"/>
  <c r="H341" i="81"/>
  <c r="J341" i="81" s="1"/>
  <c r="J3057" i="81"/>
  <c r="K3057" i="81" s="1"/>
  <c r="L3057" i="81"/>
  <c r="I3057" i="81"/>
  <c r="J3109" i="81"/>
  <c r="K3109" i="81" s="1"/>
  <c r="L3109" i="81"/>
  <c r="I3109" i="81"/>
  <c r="L3096" i="81"/>
  <c r="I3096" i="81"/>
  <c r="J3096" i="81"/>
  <c r="K3096" i="81" s="1"/>
  <c r="L3097" i="81"/>
  <c r="I3097" i="81"/>
  <c r="J3097" i="81"/>
  <c r="K3097" i="81" s="1"/>
  <c r="L2940" i="81"/>
  <c r="I2940" i="81"/>
  <c r="J2940" i="81"/>
  <c r="K2940" i="81" s="1"/>
  <c r="M340" i="81"/>
  <c r="J353" i="81"/>
  <c r="K353" i="81" s="1"/>
  <c r="I353" i="81"/>
  <c r="L353" i="81"/>
  <c r="I1068" i="81"/>
  <c r="L1068" i="81"/>
  <c r="M1081" i="81"/>
  <c r="N1081" i="81" s="1"/>
  <c r="K1081" i="81"/>
  <c r="J1133" i="81"/>
  <c r="K1133" i="81" s="1"/>
  <c r="I1081" i="81"/>
  <c r="L1133" i="81"/>
  <c r="L1081" i="81"/>
  <c r="K341" i="81" l="1"/>
  <c r="N340" i="81"/>
  <c r="N341" i="81"/>
  <c r="L341" i="81"/>
  <c r="I341" i="81"/>
  <c r="A197" i="81" l="1"/>
  <c r="E197" i="81" l="1"/>
  <c r="F197" i="81" s="1"/>
  <c r="D197" i="81"/>
  <c r="B197" i="81"/>
  <c r="A84" i="81" l="1"/>
  <c r="A83" i="81"/>
  <c r="A82" i="81"/>
  <c r="A951" i="81"/>
  <c r="A201" i="81"/>
  <c r="A200" i="81"/>
  <c r="A198" i="81"/>
  <c r="A185" i="81"/>
  <c r="A184" i="81"/>
  <c r="E198" i="81" l="1"/>
  <c r="F198" i="81" s="1"/>
  <c r="D198" i="81"/>
  <c r="B198" i="81"/>
  <c r="D33" i="81"/>
  <c r="E33" i="81"/>
  <c r="F33" i="81" s="1"/>
  <c r="B33" i="81"/>
  <c r="F133" i="81"/>
  <c r="D1003" i="81"/>
  <c r="B1003" i="81"/>
  <c r="D1030" i="81"/>
  <c r="E1030" i="81"/>
  <c r="F1030" i="81" s="1"/>
  <c r="B1030" i="81"/>
  <c r="F134" i="81"/>
  <c r="E200" i="81"/>
  <c r="F200" i="81" s="1"/>
  <c r="D200" i="81"/>
  <c r="B200" i="81"/>
  <c r="E82" i="81"/>
  <c r="F82" i="81" s="1"/>
  <c r="D82" i="81"/>
  <c r="B82" i="81"/>
  <c r="F137" i="81"/>
  <c r="E1029" i="81"/>
  <c r="F1029" i="81" s="1"/>
  <c r="D1029" i="81"/>
  <c r="B1029" i="81"/>
  <c r="D950" i="81"/>
  <c r="B950" i="81"/>
  <c r="D83" i="81"/>
  <c r="E83" i="81"/>
  <c r="F83" i="81" s="1"/>
  <c r="B83" i="81"/>
  <c r="F138" i="81"/>
  <c r="D74" i="81"/>
  <c r="B74" i="81"/>
  <c r="E201" i="81"/>
  <c r="F201" i="81" s="1"/>
  <c r="D201" i="81"/>
  <c r="B201" i="81"/>
  <c r="D32" i="81"/>
  <c r="E32" i="81"/>
  <c r="F32" i="81" s="1"/>
  <c r="B32" i="81"/>
  <c r="E184" i="81"/>
  <c r="F184" i="81" s="1"/>
  <c r="D184" i="81"/>
  <c r="B184" i="81"/>
  <c r="D951" i="81"/>
  <c r="B951" i="81"/>
  <c r="D84" i="81"/>
  <c r="B84" i="81"/>
  <c r="E84" i="81"/>
  <c r="F84" i="81" s="1"/>
  <c r="F135" i="81"/>
  <c r="D75" i="81"/>
  <c r="B75" i="81"/>
  <c r="E34" i="81"/>
  <c r="F34" i="81" s="1"/>
  <c r="D34" i="81"/>
  <c r="B34" i="81"/>
  <c r="E31" i="81"/>
  <c r="F31" i="81" s="1"/>
  <c r="D31" i="81"/>
  <c r="B31" i="81"/>
  <c r="D638" i="81"/>
  <c r="B638" i="81"/>
  <c r="E185" i="81"/>
  <c r="F185" i="81" s="1"/>
  <c r="D185" i="81"/>
  <c r="B185" i="81"/>
  <c r="D1002" i="81"/>
  <c r="B1002" i="81"/>
  <c r="E85" i="81"/>
  <c r="F85" i="81" s="1"/>
  <c r="B85" i="81"/>
  <c r="D85" i="81"/>
  <c r="F136" i="81"/>
  <c r="A1000" i="81"/>
  <c r="N1048" i="81"/>
  <c r="M1048" i="81"/>
  <c r="H1048" i="81"/>
  <c r="J1048" i="81" s="1"/>
  <c r="N1047" i="81"/>
  <c r="M1047" i="81"/>
  <c r="H1047" i="81"/>
  <c r="J1047" i="81" s="1"/>
  <c r="N1046" i="81"/>
  <c r="M1046" i="81"/>
  <c r="H1046" i="81"/>
  <c r="J1046" i="81" s="1"/>
  <c r="N1045" i="81"/>
  <c r="M1045" i="81"/>
  <c r="H1045" i="81"/>
  <c r="J1045" i="81" s="1"/>
  <c r="N1044" i="81"/>
  <c r="M1044" i="81"/>
  <c r="H1044" i="81"/>
  <c r="J1044" i="81" s="1"/>
  <c r="N1043" i="81"/>
  <c r="M1043" i="81"/>
  <c r="H1043" i="81"/>
  <c r="J1043" i="81" s="1"/>
  <c r="N1042" i="81"/>
  <c r="M1042" i="81"/>
  <c r="H1042" i="81"/>
  <c r="J1042" i="81" s="1"/>
  <c r="N1041" i="81"/>
  <c r="M1041" i="81"/>
  <c r="H1041" i="81"/>
  <c r="J1041" i="81" s="1"/>
  <c r="N1040" i="81"/>
  <c r="M1040" i="81"/>
  <c r="H1040" i="81"/>
  <c r="J1040" i="81" s="1"/>
  <c r="N1039" i="81"/>
  <c r="M1039" i="81"/>
  <c r="H1039" i="81"/>
  <c r="J1039" i="81" s="1"/>
  <c r="N1038" i="81"/>
  <c r="M1038" i="81"/>
  <c r="H1038" i="81"/>
  <c r="J1038" i="81" s="1"/>
  <c r="N1037" i="81"/>
  <c r="M1037" i="81"/>
  <c r="H1037" i="81"/>
  <c r="J1037" i="81" s="1"/>
  <c r="N1036" i="81"/>
  <c r="M1036" i="81"/>
  <c r="H1036" i="81"/>
  <c r="J1036" i="81" s="1"/>
  <c r="N1035" i="81"/>
  <c r="M1035" i="81"/>
  <c r="H1035" i="81"/>
  <c r="J1035" i="81" s="1"/>
  <c r="N1034" i="81"/>
  <c r="M1034" i="81"/>
  <c r="H1034" i="81"/>
  <c r="J1034" i="81" s="1"/>
  <c r="N1033" i="81"/>
  <c r="M1033" i="81"/>
  <c r="H1033" i="81"/>
  <c r="J1033" i="81" s="1"/>
  <c r="N1032" i="81"/>
  <c r="M1032" i="81"/>
  <c r="H1032" i="81"/>
  <c r="J1032" i="81" s="1"/>
  <c r="N1031" i="81"/>
  <c r="M1031" i="81"/>
  <c r="H1031" i="81"/>
  <c r="J1031" i="81" s="1"/>
  <c r="M1030" i="81"/>
  <c r="H1030" i="81"/>
  <c r="J1030" i="81" s="1"/>
  <c r="M1029" i="81"/>
  <c r="H1029" i="81"/>
  <c r="J1029" i="81" s="1"/>
  <c r="N1025" i="81"/>
  <c r="M1025" i="81"/>
  <c r="H1025" i="81"/>
  <c r="L1025" i="81" s="1"/>
  <c r="N1024" i="81"/>
  <c r="M1024" i="81"/>
  <c r="H1024" i="81"/>
  <c r="L1024" i="81" s="1"/>
  <c r="N1023" i="81"/>
  <c r="M1023" i="81"/>
  <c r="H1023" i="81"/>
  <c r="L1023" i="81" s="1"/>
  <c r="N1022" i="81"/>
  <c r="M1022" i="81"/>
  <c r="H1022" i="81"/>
  <c r="L1022" i="81" s="1"/>
  <c r="N1021" i="81"/>
  <c r="M1021" i="81"/>
  <c r="H1021" i="81"/>
  <c r="L1021" i="81" s="1"/>
  <c r="N1020" i="81"/>
  <c r="M1020" i="81"/>
  <c r="H1020" i="81"/>
  <c r="L1020" i="81" s="1"/>
  <c r="N1019" i="81"/>
  <c r="M1019" i="81"/>
  <c r="H1019" i="81"/>
  <c r="L1019" i="81" s="1"/>
  <c r="N1018" i="81"/>
  <c r="M1018" i="81"/>
  <c r="H1018" i="81"/>
  <c r="L1018" i="81" s="1"/>
  <c r="N1017" i="81"/>
  <c r="M1017" i="81"/>
  <c r="H1017" i="81"/>
  <c r="L1017" i="81" s="1"/>
  <c r="M1016" i="81"/>
  <c r="N1011" i="81"/>
  <c r="M1011" i="81"/>
  <c r="H1011" i="81"/>
  <c r="I1011" i="81" s="1"/>
  <c r="N1010" i="81"/>
  <c r="M1010" i="81"/>
  <c r="H1010" i="81"/>
  <c r="I1010" i="81" s="1"/>
  <c r="N1009" i="81"/>
  <c r="M1009" i="81"/>
  <c r="H1009" i="81"/>
  <c r="I1009" i="81" s="1"/>
  <c r="N1008" i="81"/>
  <c r="M1008" i="81"/>
  <c r="H1008" i="81"/>
  <c r="I1008" i="81" s="1"/>
  <c r="N1007" i="81"/>
  <c r="M1007" i="81"/>
  <c r="H1007" i="81"/>
  <c r="I1007" i="81" s="1"/>
  <c r="N1006" i="81"/>
  <c r="M1006" i="81"/>
  <c r="H1006" i="81"/>
  <c r="I1006" i="81" s="1"/>
  <c r="N1005" i="81"/>
  <c r="M1005" i="81"/>
  <c r="H1005" i="81"/>
  <c r="I1005" i="81" s="1"/>
  <c r="N1004" i="81"/>
  <c r="M1004" i="81"/>
  <c r="H1004" i="81"/>
  <c r="I1004" i="81" s="1"/>
  <c r="M1003" i="81"/>
  <c r="M1002" i="81"/>
  <c r="A948" i="81"/>
  <c r="N996" i="81"/>
  <c r="M996" i="81"/>
  <c r="H996" i="81"/>
  <c r="J996" i="81" s="1"/>
  <c r="N995" i="81"/>
  <c r="M995" i="81"/>
  <c r="H995" i="81"/>
  <c r="J995" i="81" s="1"/>
  <c r="N994" i="81"/>
  <c r="M994" i="81"/>
  <c r="H994" i="81"/>
  <c r="J994" i="81" s="1"/>
  <c r="N993" i="81"/>
  <c r="M993" i="81"/>
  <c r="H993" i="81"/>
  <c r="J993" i="81" s="1"/>
  <c r="N992" i="81"/>
  <c r="M992" i="81"/>
  <c r="H992" i="81"/>
  <c r="J992" i="81" s="1"/>
  <c r="N991" i="81"/>
  <c r="M991" i="81"/>
  <c r="H991" i="81"/>
  <c r="J991" i="81" s="1"/>
  <c r="N990" i="81"/>
  <c r="M990" i="81"/>
  <c r="H990" i="81"/>
  <c r="J990" i="81" s="1"/>
  <c r="N989" i="81"/>
  <c r="M989" i="81"/>
  <c r="H989" i="81"/>
  <c r="J989" i="81" s="1"/>
  <c r="N988" i="81"/>
  <c r="M988" i="81"/>
  <c r="H988" i="81"/>
  <c r="J988" i="81" s="1"/>
  <c r="N987" i="81"/>
  <c r="M987" i="81"/>
  <c r="H987" i="81"/>
  <c r="J987" i="81" s="1"/>
  <c r="N986" i="81"/>
  <c r="M986" i="81"/>
  <c r="H986" i="81"/>
  <c r="J986" i="81" s="1"/>
  <c r="N985" i="81"/>
  <c r="M985" i="81"/>
  <c r="H985" i="81"/>
  <c r="J985" i="81" s="1"/>
  <c r="N984" i="81"/>
  <c r="M984" i="81"/>
  <c r="H984" i="81"/>
  <c r="J984" i="81" s="1"/>
  <c r="N983" i="81"/>
  <c r="M983" i="81"/>
  <c r="H983" i="81"/>
  <c r="J983" i="81" s="1"/>
  <c r="N982" i="81"/>
  <c r="M982" i="81"/>
  <c r="H982" i="81"/>
  <c r="J982" i="81" s="1"/>
  <c r="N981" i="81"/>
  <c r="M981" i="81"/>
  <c r="H981" i="81"/>
  <c r="J981" i="81" s="1"/>
  <c r="N980" i="81"/>
  <c r="M980" i="81"/>
  <c r="H980" i="81"/>
  <c r="J980" i="81" s="1"/>
  <c r="M979" i="81"/>
  <c r="N979" i="81" s="1"/>
  <c r="H979" i="81"/>
  <c r="J979" i="81" s="1"/>
  <c r="M978" i="81"/>
  <c r="N978" i="81" s="1"/>
  <c r="H978" i="81"/>
  <c r="J978" i="81" s="1"/>
  <c r="M977" i="81"/>
  <c r="N977" i="81" s="1"/>
  <c r="H977" i="81"/>
  <c r="J977" i="81" s="1"/>
  <c r="N973" i="81"/>
  <c r="M973" i="81"/>
  <c r="H973" i="81"/>
  <c r="L973" i="81" s="1"/>
  <c r="N972" i="81"/>
  <c r="M972" i="81"/>
  <c r="H972" i="81"/>
  <c r="L972" i="81" s="1"/>
  <c r="N971" i="81"/>
  <c r="M971" i="81"/>
  <c r="H971" i="81"/>
  <c r="L971" i="81" s="1"/>
  <c r="N970" i="81"/>
  <c r="M970" i="81"/>
  <c r="H970" i="81"/>
  <c r="L970" i="81" s="1"/>
  <c r="N969" i="81"/>
  <c r="M969" i="81"/>
  <c r="H969" i="81"/>
  <c r="L969" i="81" s="1"/>
  <c r="N968" i="81"/>
  <c r="M968" i="81"/>
  <c r="H968" i="81"/>
  <c r="L968" i="81" s="1"/>
  <c r="N967" i="81"/>
  <c r="M967" i="81"/>
  <c r="H967" i="81"/>
  <c r="L967" i="81" s="1"/>
  <c r="N966" i="81"/>
  <c r="M966" i="81"/>
  <c r="H966" i="81"/>
  <c r="L966" i="81" s="1"/>
  <c r="N965" i="81"/>
  <c r="M965" i="81"/>
  <c r="H965" i="81"/>
  <c r="L965" i="81" s="1"/>
  <c r="N959" i="81"/>
  <c r="M959" i="81"/>
  <c r="H959" i="81"/>
  <c r="I959" i="81" s="1"/>
  <c r="N958" i="81"/>
  <c r="M958" i="81"/>
  <c r="H958" i="81"/>
  <c r="I958" i="81" s="1"/>
  <c r="N957" i="81"/>
  <c r="M957" i="81"/>
  <c r="H957" i="81"/>
  <c r="I957" i="81" s="1"/>
  <c r="N956" i="81"/>
  <c r="M956" i="81"/>
  <c r="H956" i="81"/>
  <c r="I956" i="81" s="1"/>
  <c r="N955" i="81"/>
  <c r="M955" i="81"/>
  <c r="H955" i="81"/>
  <c r="I955" i="81" s="1"/>
  <c r="N954" i="81"/>
  <c r="M954" i="81"/>
  <c r="H954" i="81"/>
  <c r="I954" i="81" s="1"/>
  <c r="N953" i="81"/>
  <c r="M953" i="81"/>
  <c r="H953" i="81"/>
  <c r="I953" i="81" s="1"/>
  <c r="N952" i="81"/>
  <c r="M952" i="81"/>
  <c r="H952" i="81"/>
  <c r="I952" i="81" s="1"/>
  <c r="M951" i="81"/>
  <c r="M950" i="81"/>
  <c r="A896" i="81"/>
  <c r="N944" i="81"/>
  <c r="M944" i="81"/>
  <c r="H944" i="81"/>
  <c r="J944" i="81" s="1"/>
  <c r="N943" i="81"/>
  <c r="M943" i="81"/>
  <c r="H943" i="81"/>
  <c r="J943" i="81" s="1"/>
  <c r="N942" i="81"/>
  <c r="M942" i="81"/>
  <c r="H942" i="81"/>
  <c r="J942" i="81" s="1"/>
  <c r="N941" i="81"/>
  <c r="M941" i="81"/>
  <c r="H941" i="81"/>
  <c r="J941" i="81" s="1"/>
  <c r="N940" i="81"/>
  <c r="M940" i="81"/>
  <c r="H940" i="81"/>
  <c r="J940" i="81" s="1"/>
  <c r="N939" i="81"/>
  <c r="M939" i="81"/>
  <c r="H939" i="81"/>
  <c r="J939" i="81" s="1"/>
  <c r="N938" i="81"/>
  <c r="M938" i="81"/>
  <c r="H938" i="81"/>
  <c r="J938" i="81" s="1"/>
  <c r="N937" i="81"/>
  <c r="M937" i="81"/>
  <c r="H937" i="81"/>
  <c r="J937" i="81" s="1"/>
  <c r="N936" i="81"/>
  <c r="M936" i="81"/>
  <c r="H936" i="81"/>
  <c r="J936" i="81" s="1"/>
  <c r="N935" i="81"/>
  <c r="M935" i="81"/>
  <c r="H935" i="81"/>
  <c r="J935" i="81" s="1"/>
  <c r="N934" i="81"/>
  <c r="M934" i="81"/>
  <c r="H934" i="81"/>
  <c r="J934" i="81" s="1"/>
  <c r="N933" i="81"/>
  <c r="M933" i="81"/>
  <c r="H933" i="81"/>
  <c r="J933" i="81" s="1"/>
  <c r="N932" i="81"/>
  <c r="M932" i="81"/>
  <c r="H932" i="81"/>
  <c r="J932" i="81" s="1"/>
  <c r="N931" i="81"/>
  <c r="M931" i="81"/>
  <c r="H931" i="81"/>
  <c r="J931" i="81" s="1"/>
  <c r="N930" i="81"/>
  <c r="M930" i="81"/>
  <c r="H930" i="81"/>
  <c r="J930" i="81" s="1"/>
  <c r="N929" i="81"/>
  <c r="M929" i="81"/>
  <c r="H929" i="81"/>
  <c r="J929" i="81" s="1"/>
  <c r="N928" i="81"/>
  <c r="M928" i="81"/>
  <c r="H928" i="81"/>
  <c r="J928" i="81" s="1"/>
  <c r="N927" i="81"/>
  <c r="M927" i="81"/>
  <c r="H927" i="81"/>
  <c r="J927" i="81" s="1"/>
  <c r="N926" i="81"/>
  <c r="M926" i="81"/>
  <c r="H926" i="81"/>
  <c r="J926" i="81" s="1"/>
  <c r="M925" i="81"/>
  <c r="N925" i="81" s="1"/>
  <c r="H925" i="81"/>
  <c r="J925" i="81" s="1"/>
  <c r="N921" i="81"/>
  <c r="M921" i="81"/>
  <c r="H921" i="81"/>
  <c r="K921" i="81" s="1"/>
  <c r="N920" i="81"/>
  <c r="M920" i="81"/>
  <c r="H920" i="81"/>
  <c r="K920" i="81" s="1"/>
  <c r="N919" i="81"/>
  <c r="M919" i="81"/>
  <c r="H919" i="81"/>
  <c r="K919" i="81" s="1"/>
  <c r="N918" i="81"/>
  <c r="M918" i="81"/>
  <c r="H918" i="81"/>
  <c r="K918" i="81" s="1"/>
  <c r="N917" i="81"/>
  <c r="M917" i="81"/>
  <c r="H917" i="81"/>
  <c r="K917" i="81" s="1"/>
  <c r="N916" i="81"/>
  <c r="M916" i="81"/>
  <c r="H916" i="81"/>
  <c r="K916" i="81" s="1"/>
  <c r="N915" i="81"/>
  <c r="M915" i="81"/>
  <c r="H915" i="81"/>
  <c r="K915" i="81" s="1"/>
  <c r="N914" i="81"/>
  <c r="M914" i="81"/>
  <c r="H914" i="81"/>
  <c r="K914" i="81" s="1"/>
  <c r="N913" i="81"/>
  <c r="M913" i="81"/>
  <c r="H913" i="81"/>
  <c r="K913" i="81" s="1"/>
  <c r="M912" i="81"/>
  <c r="N907" i="81"/>
  <c r="M907" i="81"/>
  <c r="H907" i="81"/>
  <c r="I907" i="81" s="1"/>
  <c r="N906" i="81"/>
  <c r="M906" i="81"/>
  <c r="H906" i="81"/>
  <c r="I906" i="81" s="1"/>
  <c r="N905" i="81"/>
  <c r="M905" i="81"/>
  <c r="H905" i="81"/>
  <c r="I905" i="81" s="1"/>
  <c r="N904" i="81"/>
  <c r="M904" i="81"/>
  <c r="H904" i="81"/>
  <c r="I904" i="81" s="1"/>
  <c r="N903" i="81"/>
  <c r="M903" i="81"/>
  <c r="H903" i="81"/>
  <c r="I903" i="81" s="1"/>
  <c r="N902" i="81"/>
  <c r="M902" i="81"/>
  <c r="H902" i="81"/>
  <c r="I902" i="81" s="1"/>
  <c r="N901" i="81"/>
  <c r="M901" i="81"/>
  <c r="H901" i="81"/>
  <c r="I901" i="81" s="1"/>
  <c r="N900" i="81"/>
  <c r="M900" i="81"/>
  <c r="H900" i="81"/>
  <c r="I900" i="81" s="1"/>
  <c r="M899" i="81"/>
  <c r="M898" i="81"/>
  <c r="A844" i="81"/>
  <c r="N892" i="81"/>
  <c r="M892" i="81"/>
  <c r="H892" i="81"/>
  <c r="I892" i="81" s="1"/>
  <c r="N891" i="81"/>
  <c r="M891" i="81"/>
  <c r="H891" i="81"/>
  <c r="I891" i="81" s="1"/>
  <c r="N890" i="81"/>
  <c r="M890" i="81"/>
  <c r="H890" i="81"/>
  <c r="I890" i="81" s="1"/>
  <c r="N889" i="81"/>
  <c r="M889" i="81"/>
  <c r="H889" i="81"/>
  <c r="I889" i="81" s="1"/>
  <c r="N888" i="81"/>
  <c r="M888" i="81"/>
  <c r="H888" i="81"/>
  <c r="I888" i="81" s="1"/>
  <c r="N887" i="81"/>
  <c r="M887" i="81"/>
  <c r="H887" i="81"/>
  <c r="I887" i="81" s="1"/>
  <c r="N886" i="81"/>
  <c r="M886" i="81"/>
  <c r="H886" i="81"/>
  <c r="I886" i="81" s="1"/>
  <c r="N885" i="81"/>
  <c r="M885" i="81"/>
  <c r="H885" i="81"/>
  <c r="I885" i="81" s="1"/>
  <c r="N884" i="81"/>
  <c r="M884" i="81"/>
  <c r="H884" i="81"/>
  <c r="I884" i="81" s="1"/>
  <c r="N883" i="81"/>
  <c r="M883" i="81"/>
  <c r="H883" i="81"/>
  <c r="I883" i="81" s="1"/>
  <c r="N882" i="81"/>
  <c r="M882" i="81"/>
  <c r="H882" i="81"/>
  <c r="I882" i="81" s="1"/>
  <c r="N881" i="81"/>
  <c r="M881" i="81"/>
  <c r="H881" i="81"/>
  <c r="I881" i="81" s="1"/>
  <c r="N880" i="81"/>
  <c r="M880" i="81"/>
  <c r="H880" i="81"/>
  <c r="I880" i="81" s="1"/>
  <c r="N879" i="81"/>
  <c r="M879" i="81"/>
  <c r="H879" i="81"/>
  <c r="I879" i="81" s="1"/>
  <c r="M878" i="81"/>
  <c r="N878" i="81" s="1"/>
  <c r="H878" i="81"/>
  <c r="I878" i="81" s="1"/>
  <c r="M877" i="81"/>
  <c r="N877" i="81" s="1"/>
  <c r="H877" i="81"/>
  <c r="I877" i="81" s="1"/>
  <c r="M876" i="81"/>
  <c r="N876" i="81" s="1"/>
  <c r="H876" i="81"/>
  <c r="I876" i="81" s="1"/>
  <c r="M875" i="81"/>
  <c r="N875" i="81" s="1"/>
  <c r="H875" i="81"/>
  <c r="I875" i="81" s="1"/>
  <c r="M874" i="81"/>
  <c r="N874" i="81" s="1"/>
  <c r="H874" i="81"/>
  <c r="I874" i="81" s="1"/>
  <c r="M873" i="81"/>
  <c r="N873" i="81" s="1"/>
  <c r="H873" i="81"/>
  <c r="I873" i="81" s="1"/>
  <c r="N869" i="81"/>
  <c r="M869" i="81"/>
  <c r="H869" i="81"/>
  <c r="K869" i="81" s="1"/>
  <c r="N868" i="81"/>
  <c r="M868" i="81"/>
  <c r="H868" i="81"/>
  <c r="K868" i="81" s="1"/>
  <c r="N867" i="81"/>
  <c r="M867" i="81"/>
  <c r="H867" i="81"/>
  <c r="K867" i="81" s="1"/>
  <c r="N866" i="81"/>
  <c r="M866" i="81"/>
  <c r="H866" i="81"/>
  <c r="K866" i="81" s="1"/>
  <c r="N865" i="81"/>
  <c r="M865" i="81"/>
  <c r="H865" i="81"/>
  <c r="K865" i="81" s="1"/>
  <c r="N864" i="81"/>
  <c r="M864" i="81"/>
  <c r="H864" i="81"/>
  <c r="K864" i="81" s="1"/>
  <c r="N863" i="81"/>
  <c r="M863" i="81"/>
  <c r="H863" i="81"/>
  <c r="K863" i="81" s="1"/>
  <c r="N862" i="81"/>
  <c r="M862" i="81"/>
  <c r="H862" i="81"/>
  <c r="K862" i="81" s="1"/>
  <c r="N861" i="81"/>
  <c r="M861" i="81"/>
  <c r="H861" i="81"/>
  <c r="K861" i="81" s="1"/>
  <c r="M860" i="81"/>
  <c r="N855" i="81"/>
  <c r="M855" i="81"/>
  <c r="H855" i="81"/>
  <c r="K855" i="81" s="1"/>
  <c r="N854" i="81"/>
  <c r="M854" i="81"/>
  <c r="H854" i="81"/>
  <c r="K854" i="81" s="1"/>
  <c r="N853" i="81"/>
  <c r="M853" i="81"/>
  <c r="H853" i="81"/>
  <c r="K853" i="81" s="1"/>
  <c r="N852" i="81"/>
  <c r="M852" i="81"/>
  <c r="H852" i="81"/>
  <c r="K852" i="81" s="1"/>
  <c r="N851" i="81"/>
  <c r="M851" i="81"/>
  <c r="H851" i="81"/>
  <c r="K851" i="81" s="1"/>
  <c r="N850" i="81"/>
  <c r="M850" i="81"/>
  <c r="H850" i="81"/>
  <c r="K850" i="81" s="1"/>
  <c r="M849" i="81"/>
  <c r="N849" i="81" s="1"/>
  <c r="M848" i="81"/>
  <c r="N848" i="81" s="1"/>
  <c r="M847" i="81"/>
  <c r="N847" i="81" s="1"/>
  <c r="M846" i="81"/>
  <c r="N846" i="81" s="1"/>
  <c r="A792" i="81"/>
  <c r="N840" i="81"/>
  <c r="M840" i="81"/>
  <c r="H840" i="81"/>
  <c r="J840" i="81" s="1"/>
  <c r="N839" i="81"/>
  <c r="M839" i="81"/>
  <c r="H839" i="81"/>
  <c r="J839" i="81" s="1"/>
  <c r="N838" i="81"/>
  <c r="M838" i="81"/>
  <c r="H838" i="81"/>
  <c r="J838" i="81" s="1"/>
  <c r="N837" i="81"/>
  <c r="M837" i="81"/>
  <c r="H837" i="81"/>
  <c r="J837" i="81" s="1"/>
  <c r="N836" i="81"/>
  <c r="M836" i="81"/>
  <c r="H836" i="81"/>
  <c r="J836" i="81" s="1"/>
  <c r="N835" i="81"/>
  <c r="M835" i="81"/>
  <c r="H835" i="81"/>
  <c r="J835" i="81" s="1"/>
  <c r="N834" i="81"/>
  <c r="M834" i="81"/>
  <c r="H834" i="81"/>
  <c r="J834" i="81" s="1"/>
  <c r="N833" i="81"/>
  <c r="M833" i="81"/>
  <c r="H833" i="81"/>
  <c r="J833" i="81" s="1"/>
  <c r="N832" i="81"/>
  <c r="M832" i="81"/>
  <c r="H832" i="81"/>
  <c r="J832" i="81" s="1"/>
  <c r="N831" i="81"/>
  <c r="M831" i="81"/>
  <c r="H831" i="81"/>
  <c r="J831" i="81" s="1"/>
  <c r="N830" i="81"/>
  <c r="M830" i="81"/>
  <c r="H830" i="81"/>
  <c r="J830" i="81" s="1"/>
  <c r="N829" i="81"/>
  <c r="M829" i="81"/>
  <c r="H829" i="81"/>
  <c r="J829" i="81" s="1"/>
  <c r="N828" i="81"/>
  <c r="M828" i="81"/>
  <c r="H828" i="81"/>
  <c r="J828" i="81" s="1"/>
  <c r="N827" i="81"/>
  <c r="M827" i="81"/>
  <c r="H827" i="81"/>
  <c r="J827" i="81" s="1"/>
  <c r="N826" i="81"/>
  <c r="M826" i="81"/>
  <c r="H826" i="81"/>
  <c r="J826" i="81" s="1"/>
  <c r="N825" i="81"/>
  <c r="M825" i="81"/>
  <c r="H825" i="81"/>
  <c r="J825" i="81" s="1"/>
  <c r="M824" i="81"/>
  <c r="N824" i="81" s="1"/>
  <c r="H824" i="81"/>
  <c r="J824" i="81" s="1"/>
  <c r="M823" i="81"/>
  <c r="N823" i="81" s="1"/>
  <c r="H823" i="81"/>
  <c r="J823" i="81" s="1"/>
  <c r="M821" i="81"/>
  <c r="N821" i="81" s="1"/>
  <c r="M822" i="81"/>
  <c r="N822" i="81" s="1"/>
  <c r="N817" i="81"/>
  <c r="M817" i="81"/>
  <c r="H817" i="81"/>
  <c r="L817" i="81" s="1"/>
  <c r="N816" i="81"/>
  <c r="M816" i="81"/>
  <c r="H816" i="81"/>
  <c r="L816" i="81" s="1"/>
  <c r="N815" i="81"/>
  <c r="M815" i="81"/>
  <c r="H815" i="81"/>
  <c r="L815" i="81" s="1"/>
  <c r="N814" i="81"/>
  <c r="M814" i="81"/>
  <c r="H814" i="81"/>
  <c r="L814" i="81" s="1"/>
  <c r="N813" i="81"/>
  <c r="M813" i="81"/>
  <c r="H813" i="81"/>
  <c r="L813" i="81" s="1"/>
  <c r="N812" i="81"/>
  <c r="M812" i="81"/>
  <c r="H812" i="81"/>
  <c r="L812" i="81" s="1"/>
  <c r="N811" i="81"/>
  <c r="M811" i="81"/>
  <c r="H811" i="81"/>
  <c r="L811" i="81" s="1"/>
  <c r="N810" i="81"/>
  <c r="M810" i="81"/>
  <c r="H810" i="81"/>
  <c r="L810" i="81" s="1"/>
  <c r="N809" i="81"/>
  <c r="M809" i="81"/>
  <c r="H809" i="81"/>
  <c r="L809" i="81" s="1"/>
  <c r="M808" i="81"/>
  <c r="N803" i="81"/>
  <c r="M803" i="81"/>
  <c r="H803" i="81"/>
  <c r="I803" i="81" s="1"/>
  <c r="N802" i="81"/>
  <c r="M802" i="81"/>
  <c r="H802" i="81"/>
  <c r="I802" i="81" s="1"/>
  <c r="N801" i="81"/>
  <c r="M801" i="81"/>
  <c r="H801" i="81"/>
  <c r="I801" i="81" s="1"/>
  <c r="N800" i="81"/>
  <c r="M800" i="81"/>
  <c r="H800" i="81"/>
  <c r="I800" i="81" s="1"/>
  <c r="N799" i="81"/>
  <c r="M799" i="81"/>
  <c r="H799" i="81"/>
  <c r="I799" i="81" s="1"/>
  <c r="N798" i="81"/>
  <c r="M798" i="81"/>
  <c r="H798" i="81"/>
  <c r="I798" i="81" s="1"/>
  <c r="N797" i="81"/>
  <c r="M797" i="81"/>
  <c r="H797" i="81"/>
  <c r="I797" i="81" s="1"/>
  <c r="N796" i="81"/>
  <c r="M796" i="81"/>
  <c r="H796" i="81"/>
  <c r="I796" i="81" s="1"/>
  <c r="M795" i="81"/>
  <c r="N795" i="81" s="1"/>
  <c r="M794" i="81"/>
  <c r="N794" i="81" s="1"/>
  <c r="A740" i="81"/>
  <c r="N788" i="81"/>
  <c r="M788" i="81"/>
  <c r="H788" i="81"/>
  <c r="I788" i="81" s="1"/>
  <c r="N787" i="81"/>
  <c r="M787" i="81"/>
  <c r="H787" i="81"/>
  <c r="I787" i="81" s="1"/>
  <c r="N786" i="81"/>
  <c r="M786" i="81"/>
  <c r="H786" i="81"/>
  <c r="I786" i="81" s="1"/>
  <c r="N785" i="81"/>
  <c r="M785" i="81"/>
  <c r="H785" i="81"/>
  <c r="I785" i="81" s="1"/>
  <c r="N784" i="81"/>
  <c r="M784" i="81"/>
  <c r="H784" i="81"/>
  <c r="I784" i="81" s="1"/>
  <c r="N783" i="81"/>
  <c r="M783" i="81"/>
  <c r="H783" i="81"/>
  <c r="I783" i="81" s="1"/>
  <c r="N782" i="81"/>
  <c r="M782" i="81"/>
  <c r="H782" i="81"/>
  <c r="I782" i="81" s="1"/>
  <c r="N781" i="81"/>
  <c r="M781" i="81"/>
  <c r="H781" i="81"/>
  <c r="I781" i="81" s="1"/>
  <c r="N780" i="81"/>
  <c r="M780" i="81"/>
  <c r="H780" i="81"/>
  <c r="I780" i="81" s="1"/>
  <c r="N779" i="81"/>
  <c r="M779" i="81"/>
  <c r="H779" i="81"/>
  <c r="I779" i="81" s="1"/>
  <c r="N778" i="81"/>
  <c r="M778" i="81"/>
  <c r="H778" i="81"/>
  <c r="I778" i="81" s="1"/>
  <c r="N777" i="81"/>
  <c r="M777" i="81"/>
  <c r="H777" i="81"/>
  <c r="I777" i="81" s="1"/>
  <c r="N776" i="81"/>
  <c r="M776" i="81"/>
  <c r="H776" i="81"/>
  <c r="I776" i="81" s="1"/>
  <c r="N775" i="81"/>
  <c r="M775" i="81"/>
  <c r="H775" i="81"/>
  <c r="I775" i="81" s="1"/>
  <c r="N774" i="81"/>
  <c r="M774" i="81"/>
  <c r="H774" i="81"/>
  <c r="I774" i="81" s="1"/>
  <c r="N773" i="81"/>
  <c r="M773" i="81"/>
  <c r="H773" i="81"/>
  <c r="I773" i="81" s="1"/>
  <c r="N772" i="81"/>
  <c r="M772" i="81"/>
  <c r="H772" i="81"/>
  <c r="I772" i="81" s="1"/>
  <c r="N771" i="81"/>
  <c r="M771" i="81"/>
  <c r="H771" i="81"/>
  <c r="I771" i="81" s="1"/>
  <c r="N770" i="81"/>
  <c r="M770" i="81"/>
  <c r="H770" i="81"/>
  <c r="I770" i="81" s="1"/>
  <c r="M769" i="81"/>
  <c r="N769" i="81" s="1"/>
  <c r="H769" i="81"/>
  <c r="I769" i="81" s="1"/>
  <c r="N765" i="81"/>
  <c r="M765" i="81"/>
  <c r="H765" i="81"/>
  <c r="L765" i="81" s="1"/>
  <c r="N764" i="81"/>
  <c r="M764" i="81"/>
  <c r="H764" i="81"/>
  <c r="L764" i="81" s="1"/>
  <c r="N763" i="81"/>
  <c r="M763" i="81"/>
  <c r="H763" i="81"/>
  <c r="L763" i="81" s="1"/>
  <c r="N762" i="81"/>
  <c r="M762" i="81"/>
  <c r="H762" i="81"/>
  <c r="L762" i="81" s="1"/>
  <c r="N761" i="81"/>
  <c r="M761" i="81"/>
  <c r="H761" i="81"/>
  <c r="L761" i="81" s="1"/>
  <c r="N760" i="81"/>
  <c r="M760" i="81"/>
  <c r="H760" i="81"/>
  <c r="L760" i="81" s="1"/>
  <c r="N759" i="81"/>
  <c r="M759" i="81"/>
  <c r="H759" i="81"/>
  <c r="L759" i="81" s="1"/>
  <c r="N758" i="81"/>
  <c r="M758" i="81"/>
  <c r="H758" i="81"/>
  <c r="L758" i="81" s="1"/>
  <c r="M757" i="81"/>
  <c r="N757" i="81" s="1"/>
  <c r="H757" i="81"/>
  <c r="M756" i="81"/>
  <c r="N751" i="81"/>
  <c r="M751" i="81"/>
  <c r="H751" i="81"/>
  <c r="J751" i="81" s="1"/>
  <c r="N750" i="81"/>
  <c r="M750" i="81"/>
  <c r="H750" i="81"/>
  <c r="J750" i="81" s="1"/>
  <c r="N749" i="81"/>
  <c r="M749" i="81"/>
  <c r="H749" i="81"/>
  <c r="J749" i="81" s="1"/>
  <c r="N748" i="81"/>
  <c r="M748" i="81"/>
  <c r="H748" i="81"/>
  <c r="J748" i="81" s="1"/>
  <c r="N747" i="81"/>
  <c r="M747" i="81"/>
  <c r="H747" i="81"/>
  <c r="J747" i="81" s="1"/>
  <c r="N746" i="81"/>
  <c r="M746" i="81"/>
  <c r="H746" i="81"/>
  <c r="J746" i="81" s="1"/>
  <c r="N745" i="81"/>
  <c r="M745" i="81"/>
  <c r="H745" i="81"/>
  <c r="J745" i="81" s="1"/>
  <c r="N744" i="81"/>
  <c r="M744" i="81"/>
  <c r="H744" i="81"/>
  <c r="J744" i="81" s="1"/>
  <c r="M743" i="81"/>
  <c r="N743" i="81" s="1"/>
  <c r="M742" i="81"/>
  <c r="N742" i="81" s="1"/>
  <c r="A688" i="81"/>
  <c r="N736" i="81"/>
  <c r="M736" i="81"/>
  <c r="H736" i="81"/>
  <c r="I736" i="81" s="1"/>
  <c r="N735" i="81"/>
  <c r="M735" i="81"/>
  <c r="H735" i="81"/>
  <c r="I735" i="81" s="1"/>
  <c r="N734" i="81"/>
  <c r="M734" i="81"/>
  <c r="H734" i="81"/>
  <c r="I734" i="81" s="1"/>
  <c r="N733" i="81"/>
  <c r="M733" i="81"/>
  <c r="H733" i="81"/>
  <c r="I733" i="81" s="1"/>
  <c r="N732" i="81"/>
  <c r="M732" i="81"/>
  <c r="H732" i="81"/>
  <c r="I732" i="81" s="1"/>
  <c r="N731" i="81"/>
  <c r="M731" i="81"/>
  <c r="H731" i="81"/>
  <c r="I731" i="81" s="1"/>
  <c r="N730" i="81"/>
  <c r="M730" i="81"/>
  <c r="H730" i="81"/>
  <c r="I730" i="81" s="1"/>
  <c r="N729" i="81"/>
  <c r="M729" i="81"/>
  <c r="H729" i="81"/>
  <c r="I729" i="81" s="1"/>
  <c r="N728" i="81"/>
  <c r="M728" i="81"/>
  <c r="H728" i="81"/>
  <c r="I728" i="81" s="1"/>
  <c r="N727" i="81"/>
  <c r="M727" i="81"/>
  <c r="H727" i="81"/>
  <c r="I727" i="81" s="1"/>
  <c r="N726" i="81"/>
  <c r="M726" i="81"/>
  <c r="H726" i="81"/>
  <c r="I726" i="81" s="1"/>
  <c r="N725" i="81"/>
  <c r="M725" i="81"/>
  <c r="H725" i="81"/>
  <c r="I725" i="81" s="1"/>
  <c r="N724" i="81"/>
  <c r="M724" i="81"/>
  <c r="H724" i="81"/>
  <c r="I724" i="81" s="1"/>
  <c r="N723" i="81"/>
  <c r="M723" i="81"/>
  <c r="H723" i="81"/>
  <c r="I723" i="81" s="1"/>
  <c r="N722" i="81"/>
  <c r="M722" i="81"/>
  <c r="H722" i="81"/>
  <c r="I722" i="81" s="1"/>
  <c r="N721" i="81"/>
  <c r="M721" i="81"/>
  <c r="H721" i="81"/>
  <c r="I721" i="81" s="1"/>
  <c r="N720" i="81"/>
  <c r="M720" i="81"/>
  <c r="H720" i="81"/>
  <c r="I720" i="81" s="1"/>
  <c r="N719" i="81"/>
  <c r="M719" i="81"/>
  <c r="H719" i="81"/>
  <c r="I719" i="81" s="1"/>
  <c r="M718" i="81"/>
  <c r="N718" i="81" s="1"/>
  <c r="H718" i="81"/>
  <c r="I718" i="81" s="1"/>
  <c r="M717" i="81"/>
  <c r="N717" i="81" s="1"/>
  <c r="H717" i="81"/>
  <c r="I717" i="81" s="1"/>
  <c r="N713" i="81"/>
  <c r="M713" i="81"/>
  <c r="H713" i="81"/>
  <c r="L713" i="81" s="1"/>
  <c r="N712" i="81"/>
  <c r="M712" i="81"/>
  <c r="H712" i="81"/>
  <c r="L712" i="81" s="1"/>
  <c r="N711" i="81"/>
  <c r="M711" i="81"/>
  <c r="H711" i="81"/>
  <c r="L711" i="81" s="1"/>
  <c r="N710" i="81"/>
  <c r="M710" i="81"/>
  <c r="H710" i="81"/>
  <c r="L710" i="81" s="1"/>
  <c r="N709" i="81"/>
  <c r="M709" i="81"/>
  <c r="H709" i="81"/>
  <c r="L709" i="81" s="1"/>
  <c r="N708" i="81"/>
  <c r="M708" i="81"/>
  <c r="H708" i="81"/>
  <c r="L708" i="81" s="1"/>
  <c r="M707" i="81"/>
  <c r="N707" i="81" s="1"/>
  <c r="H707" i="81"/>
  <c r="M706" i="81"/>
  <c r="N706" i="81" s="1"/>
  <c r="H706" i="81"/>
  <c r="M705" i="81"/>
  <c r="N705" i="81" s="1"/>
  <c r="H705" i="81"/>
  <c r="M704" i="81"/>
  <c r="N699" i="81"/>
  <c r="M699" i="81"/>
  <c r="H699" i="81"/>
  <c r="J699" i="81" s="1"/>
  <c r="N698" i="81"/>
  <c r="M698" i="81"/>
  <c r="H698" i="81"/>
  <c r="J698" i="81" s="1"/>
  <c r="N697" i="81"/>
  <c r="M697" i="81"/>
  <c r="H697" i="81"/>
  <c r="J697" i="81" s="1"/>
  <c r="N696" i="81"/>
  <c r="M696" i="81"/>
  <c r="H696" i="81"/>
  <c r="J696" i="81" s="1"/>
  <c r="N695" i="81"/>
  <c r="M695" i="81"/>
  <c r="H695" i="81"/>
  <c r="J695" i="81" s="1"/>
  <c r="N694" i="81"/>
  <c r="M694" i="81"/>
  <c r="H694" i="81"/>
  <c r="J694" i="81" s="1"/>
  <c r="N693" i="81"/>
  <c r="M693" i="81"/>
  <c r="H693" i="81"/>
  <c r="J693" i="81" s="1"/>
  <c r="N692" i="81"/>
  <c r="M692" i="81"/>
  <c r="H692" i="81"/>
  <c r="J692" i="81" s="1"/>
  <c r="M691" i="81"/>
  <c r="N691" i="81" s="1"/>
  <c r="M690" i="81"/>
  <c r="N690" i="81" s="1"/>
  <c r="A636" i="81"/>
  <c r="N684" i="81"/>
  <c r="M684" i="81"/>
  <c r="H684" i="81"/>
  <c r="I684" i="81" s="1"/>
  <c r="N683" i="81"/>
  <c r="M683" i="81"/>
  <c r="H683" i="81"/>
  <c r="I683" i="81" s="1"/>
  <c r="N682" i="81"/>
  <c r="M682" i="81"/>
  <c r="H682" i="81"/>
  <c r="I682" i="81" s="1"/>
  <c r="N681" i="81"/>
  <c r="M681" i="81"/>
  <c r="H681" i="81"/>
  <c r="I681" i="81" s="1"/>
  <c r="N680" i="81"/>
  <c r="M680" i="81"/>
  <c r="H680" i="81"/>
  <c r="I680" i="81" s="1"/>
  <c r="N679" i="81"/>
  <c r="M679" i="81"/>
  <c r="H679" i="81"/>
  <c r="I679" i="81" s="1"/>
  <c r="N678" i="81"/>
  <c r="M678" i="81"/>
  <c r="H678" i="81"/>
  <c r="I678" i="81" s="1"/>
  <c r="N677" i="81"/>
  <c r="M677" i="81"/>
  <c r="H677" i="81"/>
  <c r="I677" i="81" s="1"/>
  <c r="N676" i="81"/>
  <c r="M676" i="81"/>
  <c r="H676" i="81"/>
  <c r="I676" i="81" s="1"/>
  <c r="N675" i="81"/>
  <c r="M675" i="81"/>
  <c r="H675" i="81"/>
  <c r="I675" i="81" s="1"/>
  <c r="N674" i="81"/>
  <c r="M674" i="81"/>
  <c r="H674" i="81"/>
  <c r="I674" i="81" s="1"/>
  <c r="N673" i="81"/>
  <c r="M673" i="81"/>
  <c r="H673" i="81"/>
  <c r="I673" i="81" s="1"/>
  <c r="N672" i="81"/>
  <c r="M672" i="81"/>
  <c r="H672" i="81"/>
  <c r="I672" i="81" s="1"/>
  <c r="N671" i="81"/>
  <c r="M671" i="81"/>
  <c r="H671" i="81"/>
  <c r="I671" i="81" s="1"/>
  <c r="N670" i="81"/>
  <c r="M670" i="81"/>
  <c r="H670" i="81"/>
  <c r="I670" i="81" s="1"/>
  <c r="N669" i="81"/>
  <c r="M669" i="81"/>
  <c r="H669" i="81"/>
  <c r="I669" i="81" s="1"/>
  <c r="N668" i="81"/>
  <c r="M668" i="81"/>
  <c r="H668" i="81"/>
  <c r="I668" i="81" s="1"/>
  <c r="N667" i="81"/>
  <c r="M667" i="81"/>
  <c r="H667" i="81"/>
  <c r="I667" i="81" s="1"/>
  <c r="N666" i="81"/>
  <c r="M666" i="81"/>
  <c r="H666" i="81"/>
  <c r="I666" i="81" s="1"/>
  <c r="M665" i="81"/>
  <c r="N665" i="81" s="1"/>
  <c r="H665" i="81"/>
  <c r="I665" i="81" s="1"/>
  <c r="N661" i="81"/>
  <c r="M661" i="81"/>
  <c r="H661" i="81"/>
  <c r="L661" i="81" s="1"/>
  <c r="N660" i="81"/>
  <c r="M660" i="81"/>
  <c r="H660" i="81"/>
  <c r="L660" i="81" s="1"/>
  <c r="N659" i="81"/>
  <c r="M659" i="81"/>
  <c r="H659" i="81"/>
  <c r="L659" i="81" s="1"/>
  <c r="N658" i="81"/>
  <c r="M658" i="81"/>
  <c r="H658" i="81"/>
  <c r="L658" i="81" s="1"/>
  <c r="N657" i="81"/>
  <c r="M657" i="81"/>
  <c r="H657" i="81"/>
  <c r="L657" i="81" s="1"/>
  <c r="M656" i="81"/>
  <c r="N656" i="81" s="1"/>
  <c r="H656" i="81"/>
  <c r="M655" i="81"/>
  <c r="N655" i="81" s="1"/>
  <c r="H655" i="81"/>
  <c r="M654" i="81"/>
  <c r="N654" i="81" s="1"/>
  <c r="H654" i="81"/>
  <c r="M653" i="81"/>
  <c r="N653" i="81" s="1"/>
  <c r="H653" i="81"/>
  <c r="M652" i="81"/>
  <c r="N647" i="81"/>
  <c r="M647" i="81"/>
  <c r="H647" i="81"/>
  <c r="J647" i="81" s="1"/>
  <c r="N646" i="81"/>
  <c r="M646" i="81"/>
  <c r="H646" i="81"/>
  <c r="J646" i="81" s="1"/>
  <c r="N645" i="81"/>
  <c r="M645" i="81"/>
  <c r="H645" i="81"/>
  <c r="J645" i="81" s="1"/>
  <c r="N644" i="81"/>
  <c r="M644" i="81"/>
  <c r="H644" i="81"/>
  <c r="J644" i="81" s="1"/>
  <c r="N643" i="81"/>
  <c r="M643" i="81"/>
  <c r="H643" i="81"/>
  <c r="J643" i="81" s="1"/>
  <c r="N642" i="81"/>
  <c r="M642" i="81"/>
  <c r="H642" i="81"/>
  <c r="J642" i="81" s="1"/>
  <c r="N641" i="81"/>
  <c r="M641" i="81"/>
  <c r="H641" i="81"/>
  <c r="J641" i="81" s="1"/>
  <c r="N640" i="81"/>
  <c r="M640" i="81"/>
  <c r="H640" i="81"/>
  <c r="J640" i="81" s="1"/>
  <c r="N639" i="81"/>
  <c r="M639" i="81"/>
  <c r="H639" i="81"/>
  <c r="J639" i="81" s="1"/>
  <c r="M638" i="81"/>
  <c r="A376" i="81"/>
  <c r="N424" i="81"/>
  <c r="M424" i="81"/>
  <c r="H424" i="81"/>
  <c r="I424" i="81" s="1"/>
  <c r="N423" i="81"/>
  <c r="M423" i="81"/>
  <c r="H423" i="81"/>
  <c r="I423" i="81" s="1"/>
  <c r="N422" i="81"/>
  <c r="M422" i="81"/>
  <c r="H422" i="81"/>
  <c r="I422" i="81" s="1"/>
  <c r="N421" i="81"/>
  <c r="M421" i="81"/>
  <c r="H421" i="81"/>
  <c r="I421" i="81" s="1"/>
  <c r="N420" i="81"/>
  <c r="M420" i="81"/>
  <c r="H420" i="81"/>
  <c r="I420" i="81" s="1"/>
  <c r="N419" i="81"/>
  <c r="M419" i="81"/>
  <c r="H419" i="81"/>
  <c r="I419" i="81" s="1"/>
  <c r="N418" i="81"/>
  <c r="M418" i="81"/>
  <c r="H418" i="81"/>
  <c r="I418" i="81" s="1"/>
  <c r="N417" i="81"/>
  <c r="M417" i="81"/>
  <c r="H417" i="81"/>
  <c r="I417" i="81" s="1"/>
  <c r="N416" i="81"/>
  <c r="M416" i="81"/>
  <c r="H416" i="81"/>
  <c r="I416" i="81" s="1"/>
  <c r="N415" i="81"/>
  <c r="M415" i="81"/>
  <c r="H415" i="81"/>
  <c r="I415" i="81" s="1"/>
  <c r="N414" i="81"/>
  <c r="M414" i="81"/>
  <c r="H414" i="81"/>
  <c r="I414" i="81" s="1"/>
  <c r="N413" i="81"/>
  <c r="M413" i="81"/>
  <c r="H413" i="81"/>
  <c r="I413" i="81" s="1"/>
  <c r="N412" i="81"/>
  <c r="M412" i="81"/>
  <c r="H412" i="81"/>
  <c r="I412" i="81" s="1"/>
  <c r="N411" i="81"/>
  <c r="M411" i="81"/>
  <c r="H411" i="81"/>
  <c r="I411" i="81" s="1"/>
  <c r="N410" i="81"/>
  <c r="M410" i="81"/>
  <c r="H410" i="81"/>
  <c r="I410" i="81" s="1"/>
  <c r="N409" i="81"/>
  <c r="M409" i="81"/>
  <c r="H409" i="81"/>
  <c r="I409" i="81" s="1"/>
  <c r="N408" i="81"/>
  <c r="M408" i="81"/>
  <c r="H408" i="81"/>
  <c r="I408" i="81" s="1"/>
  <c r="N407" i="81"/>
  <c r="M407" i="81"/>
  <c r="H407" i="81"/>
  <c r="I407" i="81" s="1"/>
  <c r="N406" i="81"/>
  <c r="M406" i="81"/>
  <c r="H406" i="81"/>
  <c r="I406" i="81" s="1"/>
  <c r="M405" i="81"/>
  <c r="N405" i="81" s="1"/>
  <c r="H405" i="81"/>
  <c r="I405" i="81" s="1"/>
  <c r="N401" i="81"/>
  <c r="M401" i="81"/>
  <c r="H401" i="81"/>
  <c r="L401" i="81" s="1"/>
  <c r="N400" i="81"/>
  <c r="M400" i="81"/>
  <c r="H400" i="81"/>
  <c r="L400" i="81" s="1"/>
  <c r="N399" i="81"/>
  <c r="M399" i="81"/>
  <c r="H399" i="81"/>
  <c r="L399" i="81" s="1"/>
  <c r="N398" i="81"/>
  <c r="M398" i="81"/>
  <c r="H398" i="81"/>
  <c r="L398" i="81" s="1"/>
  <c r="N397" i="81"/>
  <c r="M397" i="81"/>
  <c r="H397" i="81"/>
  <c r="L397" i="81" s="1"/>
  <c r="N396" i="81"/>
  <c r="M396" i="81"/>
  <c r="H396" i="81"/>
  <c r="L396" i="81" s="1"/>
  <c r="M395" i="81"/>
  <c r="N395" i="81" s="1"/>
  <c r="H395" i="81"/>
  <c r="M394" i="81"/>
  <c r="N394" i="81" s="1"/>
  <c r="H394" i="81"/>
  <c r="M393" i="81"/>
  <c r="N393" i="81" s="1"/>
  <c r="H393" i="81"/>
  <c r="M392" i="81"/>
  <c r="N387" i="81"/>
  <c r="M387" i="81"/>
  <c r="H387" i="81"/>
  <c r="L387" i="81" s="1"/>
  <c r="N386" i="81"/>
  <c r="M386" i="81"/>
  <c r="H386" i="81"/>
  <c r="L386" i="81" s="1"/>
  <c r="N385" i="81"/>
  <c r="M385" i="81"/>
  <c r="H385" i="81"/>
  <c r="L385" i="81" s="1"/>
  <c r="N384" i="81"/>
  <c r="M384" i="81"/>
  <c r="H384" i="81"/>
  <c r="L384" i="81" s="1"/>
  <c r="N383" i="81"/>
  <c r="M383" i="81"/>
  <c r="H383" i="81"/>
  <c r="L383" i="81" s="1"/>
  <c r="N382" i="81"/>
  <c r="M382" i="81"/>
  <c r="H382" i="81"/>
  <c r="L382" i="81" s="1"/>
  <c r="N381" i="81"/>
  <c r="M381" i="81"/>
  <c r="H381" i="81"/>
  <c r="L381" i="81" s="1"/>
  <c r="N380" i="81"/>
  <c r="M380" i="81"/>
  <c r="H380" i="81"/>
  <c r="L380" i="81" s="1"/>
  <c r="N379" i="81"/>
  <c r="M379" i="81"/>
  <c r="H379" i="81"/>
  <c r="L379" i="81" s="1"/>
  <c r="M378" i="81"/>
  <c r="N378" i="81" s="1"/>
  <c r="N1030" i="81" l="1"/>
  <c r="N1029" i="81"/>
  <c r="N1002" i="81"/>
  <c r="N898" i="81"/>
  <c r="N951" i="81"/>
  <c r="N638" i="81"/>
  <c r="N950" i="81"/>
  <c r="N1003" i="81"/>
  <c r="N899" i="81"/>
  <c r="E1000" i="81"/>
  <c r="B1000" i="81"/>
  <c r="E636" i="81"/>
  <c r="B636" i="81"/>
  <c r="E740" i="81"/>
  <c r="B740" i="81"/>
  <c r="E792" i="81"/>
  <c r="B792" i="81"/>
  <c r="E948" i="81"/>
  <c r="B948" i="81"/>
  <c r="B844" i="81"/>
  <c r="E844" i="81"/>
  <c r="E688" i="81"/>
  <c r="B688" i="81"/>
  <c r="E896" i="81"/>
  <c r="B896" i="81"/>
  <c r="E376" i="81"/>
  <c r="B376" i="81"/>
  <c r="O688" i="81"/>
  <c r="G688" i="81"/>
  <c r="U688" i="81" s="1"/>
  <c r="O792" i="81"/>
  <c r="G792" i="81"/>
  <c r="U792" i="81" s="1"/>
  <c r="O740" i="81"/>
  <c r="G740" i="81"/>
  <c r="U740" i="81" s="1"/>
  <c r="O844" i="81"/>
  <c r="G844" i="81"/>
  <c r="U844" i="81" s="1"/>
  <c r="O636" i="81"/>
  <c r="G636" i="81"/>
  <c r="U636" i="81" s="1"/>
  <c r="G896" i="81"/>
  <c r="U896" i="81" s="1"/>
  <c r="O896" i="81"/>
  <c r="O948" i="81"/>
  <c r="G948" i="81"/>
  <c r="U948" i="81" s="1"/>
  <c r="O1000" i="81"/>
  <c r="G1000" i="81"/>
  <c r="U1000" i="81" s="1"/>
  <c r="O376" i="81"/>
  <c r="G376" i="81"/>
  <c r="U376" i="81" s="1"/>
  <c r="L1037" i="81"/>
  <c r="I861" i="81"/>
  <c r="J720" i="81"/>
  <c r="I830" i="81"/>
  <c r="L988" i="81"/>
  <c r="J907" i="81"/>
  <c r="K979" i="81"/>
  <c r="K1047" i="81"/>
  <c r="L1047" i="81"/>
  <c r="L984" i="81"/>
  <c r="K1035" i="81"/>
  <c r="K1041" i="81"/>
  <c r="L1041" i="81"/>
  <c r="K833" i="81"/>
  <c r="K1045" i="81"/>
  <c r="I867" i="81"/>
  <c r="J1006" i="81"/>
  <c r="K1046" i="81"/>
  <c r="J1010" i="81"/>
  <c r="K1043" i="81"/>
  <c r="K880" i="81"/>
  <c r="L985" i="81"/>
  <c r="K1038" i="81"/>
  <c r="L1043" i="81"/>
  <c r="L918" i="81"/>
  <c r="J782" i="81"/>
  <c r="K798" i="81"/>
  <c r="L982" i="81"/>
  <c r="K1037" i="81"/>
  <c r="J774" i="81"/>
  <c r="L863" i="81"/>
  <c r="K881" i="81"/>
  <c r="K952" i="81"/>
  <c r="K982" i="81"/>
  <c r="K985" i="81"/>
  <c r="K1005" i="81"/>
  <c r="L854" i="81"/>
  <c r="L917" i="81"/>
  <c r="K956" i="81"/>
  <c r="J1009" i="81"/>
  <c r="L1035" i="81"/>
  <c r="K1009" i="81"/>
  <c r="K928" i="81"/>
  <c r="K989" i="81"/>
  <c r="K1031" i="81"/>
  <c r="K1034" i="81"/>
  <c r="K936" i="81"/>
  <c r="L955" i="81"/>
  <c r="K995" i="81"/>
  <c r="L1031" i="81"/>
  <c r="K983" i="81"/>
  <c r="K986" i="81"/>
  <c r="K1033" i="81"/>
  <c r="K1039" i="81"/>
  <c r="K1042" i="81"/>
  <c r="L1045" i="81"/>
  <c r="J952" i="81"/>
  <c r="J1005" i="81"/>
  <c r="K1030" i="81"/>
  <c r="L1033" i="81"/>
  <c r="L1039" i="81"/>
  <c r="K955" i="81"/>
  <c r="N1016" i="81"/>
  <c r="L1032" i="81"/>
  <c r="L1036" i="81"/>
  <c r="L1040" i="81"/>
  <c r="L1044" i="81"/>
  <c r="L1048" i="81"/>
  <c r="K823" i="81"/>
  <c r="L919" i="81"/>
  <c r="J954" i="81"/>
  <c r="K958" i="81"/>
  <c r="K978" i="81"/>
  <c r="K981" i="81"/>
  <c r="K991" i="81"/>
  <c r="K994" i="81"/>
  <c r="J1004" i="81"/>
  <c r="J1008" i="81"/>
  <c r="L981" i="81"/>
  <c r="L994" i="81"/>
  <c r="K1004" i="81"/>
  <c r="K1008" i="81"/>
  <c r="I854" i="81"/>
  <c r="J861" i="81"/>
  <c r="L921" i="81"/>
  <c r="J957" i="81"/>
  <c r="K977" i="81"/>
  <c r="K987" i="81"/>
  <c r="K990" i="81"/>
  <c r="K993" i="81"/>
  <c r="J1007" i="81"/>
  <c r="J1011" i="81"/>
  <c r="L1034" i="81"/>
  <c r="L1038" i="81"/>
  <c r="L1042" i="81"/>
  <c r="L1046" i="81"/>
  <c r="J854" i="81"/>
  <c r="L957" i="81"/>
  <c r="L980" i="81"/>
  <c r="L990" i="81"/>
  <c r="L993" i="81"/>
  <c r="L996" i="81"/>
  <c r="K1007" i="81"/>
  <c r="K1011" i="81"/>
  <c r="K1029" i="81"/>
  <c r="K826" i="81"/>
  <c r="L913" i="81"/>
  <c r="L920" i="81"/>
  <c r="J955" i="81"/>
  <c r="L956" i="81"/>
  <c r="L959" i="81"/>
  <c r="L986" i="81"/>
  <c r="L989" i="81"/>
  <c r="L992" i="81"/>
  <c r="K1006" i="81"/>
  <c r="K1010" i="81"/>
  <c r="K1032" i="81"/>
  <c r="K1036" i="81"/>
  <c r="K1040" i="81"/>
  <c r="K1044" i="81"/>
  <c r="K1048" i="81"/>
  <c r="N808" i="81"/>
  <c r="L826" i="81"/>
  <c r="K839" i="81"/>
  <c r="I850" i="81"/>
  <c r="J862" i="81"/>
  <c r="I869" i="81"/>
  <c r="L915" i="81"/>
  <c r="K932" i="81"/>
  <c r="J953" i="81"/>
  <c r="K954" i="81"/>
  <c r="L983" i="81"/>
  <c r="L987" i="81"/>
  <c r="L991" i="81"/>
  <c r="L995" i="81"/>
  <c r="L1004" i="81"/>
  <c r="L1005" i="81"/>
  <c r="L1006" i="81"/>
  <c r="L1007" i="81"/>
  <c r="L1008" i="81"/>
  <c r="L1009" i="81"/>
  <c r="L1010" i="81"/>
  <c r="L1011" i="81"/>
  <c r="I1017" i="81"/>
  <c r="I1018" i="81"/>
  <c r="I1019" i="81"/>
  <c r="I1020" i="81"/>
  <c r="I1021" i="81"/>
  <c r="I1022" i="81"/>
  <c r="I1023" i="81"/>
  <c r="I1024" i="81"/>
  <c r="I1025" i="81"/>
  <c r="L850" i="81"/>
  <c r="L862" i="81"/>
  <c r="J869" i="81"/>
  <c r="K953" i="81"/>
  <c r="L954" i="81"/>
  <c r="J1017" i="81"/>
  <c r="J1018" i="81"/>
  <c r="J1019" i="81"/>
  <c r="J1020" i="81"/>
  <c r="J1021" i="81"/>
  <c r="J1022" i="81"/>
  <c r="J1023" i="81"/>
  <c r="J1024" i="81"/>
  <c r="J1025" i="81"/>
  <c r="L869" i="81"/>
  <c r="K940" i="81"/>
  <c r="L953" i="81"/>
  <c r="J959" i="81"/>
  <c r="K1017" i="81"/>
  <c r="K1018" i="81"/>
  <c r="K1019" i="81"/>
  <c r="K1020" i="81"/>
  <c r="K1021" i="81"/>
  <c r="K1022" i="81"/>
  <c r="K1023" i="81"/>
  <c r="K1024" i="81"/>
  <c r="K1025" i="81"/>
  <c r="K747" i="81"/>
  <c r="L861" i="81"/>
  <c r="J905" i="81"/>
  <c r="L914" i="81"/>
  <c r="K944" i="81"/>
  <c r="L952" i="81"/>
  <c r="J958" i="81"/>
  <c r="K959" i="81"/>
  <c r="L747" i="81"/>
  <c r="I1029" i="81"/>
  <c r="I1030" i="81"/>
  <c r="I1031" i="81"/>
  <c r="I1032" i="81"/>
  <c r="I1033" i="81"/>
  <c r="I1034" i="81"/>
  <c r="I1035" i="81"/>
  <c r="I1036" i="81"/>
  <c r="I1037" i="81"/>
  <c r="I1038" i="81"/>
  <c r="I1039" i="81"/>
  <c r="I1040" i="81"/>
  <c r="I1041" i="81"/>
  <c r="I1042" i="81"/>
  <c r="I1043" i="81"/>
  <c r="I1044" i="81"/>
  <c r="I1045" i="81"/>
  <c r="I1046" i="81"/>
  <c r="I1047" i="81"/>
  <c r="I1048" i="81"/>
  <c r="J770" i="81"/>
  <c r="L827" i="81"/>
  <c r="L840" i="81"/>
  <c r="L916" i="81"/>
  <c r="J956" i="81"/>
  <c r="K957" i="81"/>
  <c r="L958" i="81"/>
  <c r="K980" i="81"/>
  <c r="K984" i="81"/>
  <c r="K988" i="81"/>
  <c r="K992" i="81"/>
  <c r="K996" i="81"/>
  <c r="I825" i="81"/>
  <c r="I832" i="81"/>
  <c r="I836" i="81"/>
  <c r="N860" i="81"/>
  <c r="I868" i="81"/>
  <c r="K888" i="81"/>
  <c r="J902" i="81"/>
  <c r="I927" i="81"/>
  <c r="I931" i="81"/>
  <c r="I935" i="81"/>
  <c r="I939" i="81"/>
  <c r="I943" i="81"/>
  <c r="K825" i="81"/>
  <c r="L832" i="81"/>
  <c r="K836" i="81"/>
  <c r="J868" i="81"/>
  <c r="K927" i="81"/>
  <c r="K931" i="81"/>
  <c r="K935" i="81"/>
  <c r="K939" i="81"/>
  <c r="K943" i="81"/>
  <c r="I965" i="81"/>
  <c r="I966" i="81"/>
  <c r="I967" i="81"/>
  <c r="I968" i="81"/>
  <c r="I969" i="81"/>
  <c r="I970" i="81"/>
  <c r="I971" i="81"/>
  <c r="I972" i="81"/>
  <c r="I973" i="81"/>
  <c r="L413" i="81"/>
  <c r="L777" i="81"/>
  <c r="I824" i="81"/>
  <c r="I828" i="81"/>
  <c r="L836" i="81"/>
  <c r="L853" i="81"/>
  <c r="I866" i="81"/>
  <c r="J867" i="81"/>
  <c r="L868" i="81"/>
  <c r="J877" i="81"/>
  <c r="K877" i="81" s="1"/>
  <c r="J885" i="81"/>
  <c r="J904" i="81"/>
  <c r="I926" i="81"/>
  <c r="I930" i="81"/>
  <c r="I934" i="81"/>
  <c r="I938" i="81"/>
  <c r="I942" i="81"/>
  <c r="J965" i="81"/>
  <c r="J966" i="81"/>
  <c r="J967" i="81"/>
  <c r="J968" i="81"/>
  <c r="J969" i="81"/>
  <c r="J970" i="81"/>
  <c r="J971" i="81"/>
  <c r="J972" i="81"/>
  <c r="J973" i="81"/>
  <c r="K828" i="81"/>
  <c r="K831" i="81"/>
  <c r="L835" i="81"/>
  <c r="I838" i="81"/>
  <c r="I852" i="81"/>
  <c r="I865" i="81"/>
  <c r="J866" i="81"/>
  <c r="L867" i="81"/>
  <c r="K885" i="81"/>
  <c r="K892" i="81"/>
  <c r="J901" i="81"/>
  <c r="K926" i="81"/>
  <c r="K930" i="81"/>
  <c r="K934" i="81"/>
  <c r="K938" i="81"/>
  <c r="K942" i="81"/>
  <c r="K965" i="81"/>
  <c r="K966" i="81"/>
  <c r="K967" i="81"/>
  <c r="K968" i="81"/>
  <c r="K969" i="81"/>
  <c r="K970" i="81"/>
  <c r="K971" i="81"/>
  <c r="K972" i="81"/>
  <c r="K973" i="81"/>
  <c r="J723" i="81"/>
  <c r="L770" i="81"/>
  <c r="L785" i="81"/>
  <c r="K797" i="81"/>
  <c r="L828" i="81"/>
  <c r="I834" i="81"/>
  <c r="L838" i="81"/>
  <c r="J852" i="81"/>
  <c r="I864" i="81"/>
  <c r="J865" i="81"/>
  <c r="L866" i="81"/>
  <c r="K882" i="81"/>
  <c r="J906" i="81"/>
  <c r="N912" i="81"/>
  <c r="I913" i="81"/>
  <c r="I914" i="81"/>
  <c r="I915" i="81"/>
  <c r="I916" i="81"/>
  <c r="I917" i="81"/>
  <c r="I918" i="81"/>
  <c r="I919" i="81"/>
  <c r="I920" i="81"/>
  <c r="I921" i="81"/>
  <c r="I925" i="81"/>
  <c r="I929" i="81"/>
  <c r="I933" i="81"/>
  <c r="I937" i="81"/>
  <c r="I941" i="81"/>
  <c r="J727" i="81"/>
  <c r="K750" i="81"/>
  <c r="K834" i="81"/>
  <c r="I851" i="81"/>
  <c r="L852" i="81"/>
  <c r="I863" i="81"/>
  <c r="J864" i="81"/>
  <c r="L865" i="81"/>
  <c r="K884" i="81"/>
  <c r="J889" i="81"/>
  <c r="J903" i="81"/>
  <c r="J913" i="81"/>
  <c r="J914" i="81"/>
  <c r="J915" i="81"/>
  <c r="J916" i="81"/>
  <c r="J917" i="81"/>
  <c r="J918" i="81"/>
  <c r="J919" i="81"/>
  <c r="J920" i="81"/>
  <c r="J921" i="81"/>
  <c r="K925" i="81"/>
  <c r="K929" i="81"/>
  <c r="K933" i="81"/>
  <c r="K937" i="81"/>
  <c r="K941" i="81"/>
  <c r="M964" i="81"/>
  <c r="N964" i="81" s="1"/>
  <c r="I977" i="81"/>
  <c r="I978" i="81"/>
  <c r="I979" i="81"/>
  <c r="I980" i="81"/>
  <c r="I981" i="81"/>
  <c r="I982" i="81"/>
  <c r="I983" i="81"/>
  <c r="I984" i="81"/>
  <c r="I985" i="81"/>
  <c r="I986" i="81"/>
  <c r="I987" i="81"/>
  <c r="I988" i="81"/>
  <c r="I989" i="81"/>
  <c r="I990" i="81"/>
  <c r="I991" i="81"/>
  <c r="I992" i="81"/>
  <c r="I993" i="81"/>
  <c r="I994" i="81"/>
  <c r="I995" i="81"/>
  <c r="I996" i="81"/>
  <c r="I747" i="81"/>
  <c r="K799" i="81"/>
  <c r="I826" i="81"/>
  <c r="L830" i="81"/>
  <c r="I833" i="81"/>
  <c r="L834" i="81"/>
  <c r="I840" i="81"/>
  <c r="J851" i="81"/>
  <c r="I862" i="81"/>
  <c r="J863" i="81"/>
  <c r="L864" i="81"/>
  <c r="J873" i="81"/>
  <c r="K873" i="81" s="1"/>
  <c r="J881" i="81"/>
  <c r="K889" i="81"/>
  <c r="J900" i="81"/>
  <c r="I928" i="81"/>
  <c r="I932" i="81"/>
  <c r="I936" i="81"/>
  <c r="I940" i="81"/>
  <c r="I944" i="81"/>
  <c r="J387" i="81"/>
  <c r="I692" i="81"/>
  <c r="K751" i="81"/>
  <c r="L774" i="81"/>
  <c r="J779" i="81"/>
  <c r="J786" i="81"/>
  <c r="I829" i="81"/>
  <c r="K830" i="81"/>
  <c r="L831" i="81"/>
  <c r="I837" i="81"/>
  <c r="K838" i="81"/>
  <c r="L839" i="81"/>
  <c r="I855" i="81"/>
  <c r="J875" i="81"/>
  <c r="K875" i="81" s="1"/>
  <c r="J879" i="81"/>
  <c r="J883" i="81"/>
  <c r="J887" i="81"/>
  <c r="J891" i="81"/>
  <c r="K900" i="81"/>
  <c r="K901" i="81"/>
  <c r="K902" i="81"/>
  <c r="K903" i="81"/>
  <c r="K904" i="81"/>
  <c r="K905" i="81"/>
  <c r="K906" i="81"/>
  <c r="K907" i="81"/>
  <c r="L926" i="81"/>
  <c r="L927" i="81"/>
  <c r="L928" i="81"/>
  <c r="L929" i="81"/>
  <c r="L930" i="81"/>
  <c r="L931" i="81"/>
  <c r="L932" i="81"/>
  <c r="L933" i="81"/>
  <c r="L934" i="81"/>
  <c r="L935" i="81"/>
  <c r="L936" i="81"/>
  <c r="L937" i="81"/>
  <c r="L938" i="81"/>
  <c r="L939" i="81"/>
  <c r="L940" i="81"/>
  <c r="L941" i="81"/>
  <c r="L942" i="81"/>
  <c r="L943" i="81"/>
  <c r="L944" i="81"/>
  <c r="K692" i="81"/>
  <c r="L751" i="81"/>
  <c r="L786" i="81"/>
  <c r="K829" i="81"/>
  <c r="K837" i="81"/>
  <c r="J855" i="81"/>
  <c r="K879" i="81"/>
  <c r="K883" i="81"/>
  <c r="K887" i="81"/>
  <c r="K891" i="81"/>
  <c r="L900" i="81"/>
  <c r="L901" i="81"/>
  <c r="L902" i="81"/>
  <c r="L903" i="81"/>
  <c r="L904" i="81"/>
  <c r="L905" i="81"/>
  <c r="L906" i="81"/>
  <c r="L907" i="81"/>
  <c r="L644" i="81"/>
  <c r="L692" i="81"/>
  <c r="J771" i="81"/>
  <c r="J778" i="81"/>
  <c r="K796" i="81"/>
  <c r="I827" i="81"/>
  <c r="L829" i="81"/>
  <c r="I835" i="81"/>
  <c r="L837" i="81"/>
  <c r="I853" i="81"/>
  <c r="L855" i="81"/>
  <c r="J874" i="81"/>
  <c r="K874" i="81" s="1"/>
  <c r="J878" i="81"/>
  <c r="K878" i="81" s="1"/>
  <c r="J882" i="81"/>
  <c r="J886" i="81"/>
  <c r="J890" i="81"/>
  <c r="L778" i="81"/>
  <c r="K827" i="81"/>
  <c r="K835" i="81"/>
  <c r="J853" i="81"/>
  <c r="K886" i="81"/>
  <c r="K890" i="81"/>
  <c r="L727" i="81"/>
  <c r="L744" i="81"/>
  <c r="L749" i="81"/>
  <c r="L782" i="81"/>
  <c r="J787" i="81"/>
  <c r="K800" i="81"/>
  <c r="I823" i="81"/>
  <c r="K824" i="81"/>
  <c r="L825" i="81"/>
  <c r="I831" i="81"/>
  <c r="K832" i="81"/>
  <c r="L833" i="81"/>
  <c r="I839" i="81"/>
  <c r="K840" i="81"/>
  <c r="J850" i="81"/>
  <c r="L851" i="81"/>
  <c r="J876" i="81"/>
  <c r="K876" i="81" s="1"/>
  <c r="J880" i="81"/>
  <c r="J884" i="81"/>
  <c r="J888" i="81"/>
  <c r="J892" i="81"/>
  <c r="L647" i="81"/>
  <c r="J683" i="81"/>
  <c r="L699" i="81"/>
  <c r="L723" i="81"/>
  <c r="K748" i="81"/>
  <c r="J775" i="81"/>
  <c r="J783" i="81"/>
  <c r="K802" i="81"/>
  <c r="L879" i="81"/>
  <c r="L880" i="81"/>
  <c r="L881" i="81"/>
  <c r="L882" i="81"/>
  <c r="L883" i="81"/>
  <c r="L884" i="81"/>
  <c r="L885" i="81"/>
  <c r="L886" i="81"/>
  <c r="L887" i="81"/>
  <c r="L888" i="81"/>
  <c r="L889" i="81"/>
  <c r="L890" i="81"/>
  <c r="L891" i="81"/>
  <c r="L892" i="81"/>
  <c r="L748" i="81"/>
  <c r="K407" i="81"/>
  <c r="K646" i="81"/>
  <c r="N652" i="81"/>
  <c r="J676" i="81"/>
  <c r="K698" i="81"/>
  <c r="N704" i="81"/>
  <c r="I750" i="81"/>
  <c r="K801" i="81"/>
  <c r="J671" i="81"/>
  <c r="K695" i="81"/>
  <c r="J719" i="81"/>
  <c r="L750" i="81"/>
  <c r="L773" i="81"/>
  <c r="L781" i="81"/>
  <c r="K803" i="81"/>
  <c r="L671" i="81"/>
  <c r="L695" i="81"/>
  <c r="N756" i="81"/>
  <c r="J407" i="81"/>
  <c r="I643" i="81"/>
  <c r="I698" i="81"/>
  <c r="L735" i="81"/>
  <c r="I748" i="81"/>
  <c r="K749" i="81"/>
  <c r="L772" i="81"/>
  <c r="L776" i="81"/>
  <c r="L780" i="81"/>
  <c r="L784" i="81"/>
  <c r="L788" i="81"/>
  <c r="J796" i="81"/>
  <c r="J797" i="81"/>
  <c r="J798" i="81"/>
  <c r="J799" i="81"/>
  <c r="J800" i="81"/>
  <c r="J801" i="81"/>
  <c r="J802" i="81"/>
  <c r="J803" i="81"/>
  <c r="I381" i="81"/>
  <c r="L407" i="81"/>
  <c r="K640" i="81"/>
  <c r="I697" i="81"/>
  <c r="J732" i="81"/>
  <c r="I746" i="81"/>
  <c r="L771" i="81"/>
  <c r="L775" i="81"/>
  <c r="L779" i="81"/>
  <c r="L783" i="81"/>
  <c r="L787" i="81"/>
  <c r="L796" i="81"/>
  <c r="L797" i="81"/>
  <c r="L798" i="81"/>
  <c r="L799" i="81"/>
  <c r="L800" i="81"/>
  <c r="L801" i="81"/>
  <c r="L802" i="81"/>
  <c r="L803" i="81"/>
  <c r="I809" i="81"/>
  <c r="I810" i="81"/>
  <c r="I811" i="81"/>
  <c r="I812" i="81"/>
  <c r="I813" i="81"/>
  <c r="I814" i="81"/>
  <c r="I815" i="81"/>
  <c r="I816" i="81"/>
  <c r="I817" i="81"/>
  <c r="L640" i="81"/>
  <c r="J675" i="81"/>
  <c r="L697" i="81"/>
  <c r="I745" i="81"/>
  <c r="K746" i="81"/>
  <c r="J809" i="81"/>
  <c r="J810" i="81"/>
  <c r="J811" i="81"/>
  <c r="J812" i="81"/>
  <c r="J813" i="81"/>
  <c r="J814" i="81"/>
  <c r="J815" i="81"/>
  <c r="J816" i="81"/>
  <c r="J817" i="81"/>
  <c r="I380" i="81"/>
  <c r="J423" i="81"/>
  <c r="J668" i="81"/>
  <c r="L675" i="81"/>
  <c r="K696" i="81"/>
  <c r="L719" i="81"/>
  <c r="J724" i="81"/>
  <c r="J731" i="81"/>
  <c r="I744" i="81"/>
  <c r="K745" i="81"/>
  <c r="L746" i="81"/>
  <c r="K809" i="81"/>
  <c r="K810" i="81"/>
  <c r="K811" i="81"/>
  <c r="K812" i="81"/>
  <c r="K813" i="81"/>
  <c r="K814" i="81"/>
  <c r="K815" i="81"/>
  <c r="K816" i="81"/>
  <c r="K817" i="81"/>
  <c r="J380" i="81"/>
  <c r="I695" i="81"/>
  <c r="L696" i="81"/>
  <c r="L731" i="81"/>
  <c r="J736" i="81"/>
  <c r="K744" i="81"/>
  <c r="L745" i="81"/>
  <c r="I751" i="81"/>
  <c r="J769" i="81"/>
  <c r="K769" i="81" s="1"/>
  <c r="J773" i="81"/>
  <c r="J777" i="81"/>
  <c r="J781" i="81"/>
  <c r="J785" i="81"/>
  <c r="J379" i="81"/>
  <c r="J728" i="81"/>
  <c r="J735" i="81"/>
  <c r="I749" i="81"/>
  <c r="J772" i="81"/>
  <c r="J776" i="81"/>
  <c r="J780" i="81"/>
  <c r="J784" i="81"/>
  <c r="J788" i="81"/>
  <c r="I385" i="81"/>
  <c r="I640" i="81"/>
  <c r="K643" i="81"/>
  <c r="L683" i="81"/>
  <c r="I696" i="81"/>
  <c r="K697" i="81"/>
  <c r="L698" i="81"/>
  <c r="L720" i="81"/>
  <c r="L724" i="81"/>
  <c r="L728" i="81"/>
  <c r="L732" i="81"/>
  <c r="L736" i="81"/>
  <c r="K770" i="81"/>
  <c r="K771" i="81"/>
  <c r="K772" i="81"/>
  <c r="K773" i="81"/>
  <c r="K774" i="81"/>
  <c r="K775" i="81"/>
  <c r="K776" i="81"/>
  <c r="K777" i="81"/>
  <c r="K778" i="81"/>
  <c r="K779" i="81"/>
  <c r="K780" i="81"/>
  <c r="K781" i="81"/>
  <c r="K782" i="81"/>
  <c r="K783" i="81"/>
  <c r="K784" i="81"/>
  <c r="K785" i="81"/>
  <c r="K786" i="81"/>
  <c r="K787" i="81"/>
  <c r="K788" i="81"/>
  <c r="I384" i="81"/>
  <c r="L409" i="81"/>
  <c r="J680" i="81"/>
  <c r="I694" i="81"/>
  <c r="I757" i="81"/>
  <c r="I758" i="81"/>
  <c r="I759" i="81"/>
  <c r="I760" i="81"/>
  <c r="I761" i="81"/>
  <c r="I762" i="81"/>
  <c r="I763" i="81"/>
  <c r="I764" i="81"/>
  <c r="I765" i="81"/>
  <c r="J384" i="81"/>
  <c r="L639" i="81"/>
  <c r="I645" i="81"/>
  <c r="J667" i="81"/>
  <c r="I693" i="81"/>
  <c r="K694" i="81"/>
  <c r="J718" i="81"/>
  <c r="K718" i="81" s="1"/>
  <c r="J722" i="81"/>
  <c r="J726" i="81"/>
  <c r="J730" i="81"/>
  <c r="J734" i="81"/>
  <c r="J757" i="81"/>
  <c r="K757" i="81" s="1"/>
  <c r="J758" i="81"/>
  <c r="J759" i="81"/>
  <c r="J760" i="81"/>
  <c r="J761" i="81"/>
  <c r="J762" i="81"/>
  <c r="J763" i="81"/>
  <c r="J764" i="81"/>
  <c r="J765" i="81"/>
  <c r="J413" i="81"/>
  <c r="K418" i="81"/>
  <c r="L645" i="81"/>
  <c r="L667" i="81"/>
  <c r="J672" i="81"/>
  <c r="J679" i="81"/>
  <c r="K693" i="81"/>
  <c r="L694" i="81"/>
  <c r="L722" i="81"/>
  <c r="L726" i="81"/>
  <c r="L730" i="81"/>
  <c r="L734" i="81"/>
  <c r="K758" i="81"/>
  <c r="K759" i="81"/>
  <c r="K760" i="81"/>
  <c r="K761" i="81"/>
  <c r="K762" i="81"/>
  <c r="K763" i="81"/>
  <c r="K764" i="81"/>
  <c r="K765" i="81"/>
  <c r="J383" i="81"/>
  <c r="L408" i="81"/>
  <c r="K413" i="81"/>
  <c r="K644" i="81"/>
  <c r="L679" i="81"/>
  <c r="J684" i="81"/>
  <c r="L693" i="81"/>
  <c r="I699" i="81"/>
  <c r="J717" i="81"/>
  <c r="K717" i="81" s="1"/>
  <c r="J721" i="81"/>
  <c r="J725" i="81"/>
  <c r="J729" i="81"/>
  <c r="J733" i="81"/>
  <c r="L757" i="81"/>
  <c r="K699" i="81"/>
  <c r="L721" i="81"/>
  <c r="L725" i="81"/>
  <c r="L729" i="81"/>
  <c r="L733" i="81"/>
  <c r="K410" i="81"/>
  <c r="L417" i="81"/>
  <c r="I379" i="81"/>
  <c r="I383" i="81"/>
  <c r="I387" i="81"/>
  <c r="K408" i="81"/>
  <c r="K414" i="81"/>
  <c r="J417" i="81"/>
  <c r="L423" i="81"/>
  <c r="I644" i="81"/>
  <c r="K645" i="81"/>
  <c r="L646" i="81"/>
  <c r="L668" i="81"/>
  <c r="L672" i="81"/>
  <c r="L676" i="81"/>
  <c r="L680" i="81"/>
  <c r="L684" i="81"/>
  <c r="K719" i="81"/>
  <c r="K720" i="81"/>
  <c r="K721" i="81"/>
  <c r="K722" i="81"/>
  <c r="K723" i="81"/>
  <c r="K724" i="81"/>
  <c r="K725" i="81"/>
  <c r="K726" i="81"/>
  <c r="K727" i="81"/>
  <c r="K728" i="81"/>
  <c r="K729" i="81"/>
  <c r="K730" i="81"/>
  <c r="K731" i="81"/>
  <c r="K732" i="81"/>
  <c r="K733" i="81"/>
  <c r="K734" i="81"/>
  <c r="K735" i="81"/>
  <c r="K736" i="81"/>
  <c r="I382" i="81"/>
  <c r="I386" i="81"/>
  <c r="K422" i="81"/>
  <c r="I642" i="81"/>
  <c r="I705" i="81"/>
  <c r="I706" i="81"/>
  <c r="I707" i="81"/>
  <c r="I708" i="81"/>
  <c r="I709" i="81"/>
  <c r="I710" i="81"/>
  <c r="I711" i="81"/>
  <c r="I712" i="81"/>
  <c r="I713" i="81"/>
  <c r="J382" i="81"/>
  <c r="J386" i="81"/>
  <c r="J406" i="81"/>
  <c r="K416" i="81"/>
  <c r="J421" i="81"/>
  <c r="I641" i="81"/>
  <c r="K642" i="81"/>
  <c r="L643" i="81"/>
  <c r="J666" i="81"/>
  <c r="J670" i="81"/>
  <c r="J674" i="81"/>
  <c r="J678" i="81"/>
  <c r="J682" i="81"/>
  <c r="J705" i="81"/>
  <c r="K705" i="81" s="1"/>
  <c r="J706" i="81"/>
  <c r="K706" i="81" s="1"/>
  <c r="J707" i="81"/>
  <c r="K707" i="81" s="1"/>
  <c r="J708" i="81"/>
  <c r="J709" i="81"/>
  <c r="J710" i="81"/>
  <c r="J711" i="81"/>
  <c r="J712" i="81"/>
  <c r="J713" i="81"/>
  <c r="K406" i="81"/>
  <c r="K421" i="81"/>
  <c r="K641" i="81"/>
  <c r="L642" i="81"/>
  <c r="L666" i="81"/>
  <c r="L670" i="81"/>
  <c r="L674" i="81"/>
  <c r="L678" i="81"/>
  <c r="L682" i="81"/>
  <c r="K708" i="81"/>
  <c r="K709" i="81"/>
  <c r="K710" i="81"/>
  <c r="K711" i="81"/>
  <c r="K712" i="81"/>
  <c r="K713" i="81"/>
  <c r="J381" i="81"/>
  <c r="J385" i="81"/>
  <c r="J415" i="81"/>
  <c r="L421" i="81"/>
  <c r="K424" i="81"/>
  <c r="I639" i="81"/>
  <c r="L641" i="81"/>
  <c r="I647" i="81"/>
  <c r="J665" i="81"/>
  <c r="K665" i="81" s="1"/>
  <c r="J669" i="81"/>
  <c r="J673" i="81"/>
  <c r="J677" i="81"/>
  <c r="J681" i="81"/>
  <c r="L706" i="81"/>
  <c r="J409" i="81"/>
  <c r="L415" i="81"/>
  <c r="K639" i="81"/>
  <c r="I646" i="81"/>
  <c r="K647" i="81"/>
  <c r="L669" i="81"/>
  <c r="L673" i="81"/>
  <c r="L677" i="81"/>
  <c r="L681" i="81"/>
  <c r="J414" i="81"/>
  <c r="K415" i="81"/>
  <c r="L416" i="81"/>
  <c r="J422" i="81"/>
  <c r="K423" i="81"/>
  <c r="L424" i="81"/>
  <c r="K666" i="81"/>
  <c r="K667" i="81"/>
  <c r="K668" i="81"/>
  <c r="K669" i="81"/>
  <c r="K670" i="81"/>
  <c r="K671" i="81"/>
  <c r="K672" i="81"/>
  <c r="K673" i="81"/>
  <c r="K674" i="81"/>
  <c r="K675" i="81"/>
  <c r="K676" i="81"/>
  <c r="K677" i="81"/>
  <c r="K678" i="81"/>
  <c r="K679" i="81"/>
  <c r="K680" i="81"/>
  <c r="K681" i="81"/>
  <c r="K682" i="81"/>
  <c r="K683" i="81"/>
  <c r="K684" i="81"/>
  <c r="J405" i="81"/>
  <c r="K405" i="81" s="1"/>
  <c r="K379" i="81"/>
  <c r="K380" i="81"/>
  <c r="K381" i="81"/>
  <c r="K382" i="81"/>
  <c r="K383" i="81"/>
  <c r="K384" i="81"/>
  <c r="K385" i="81"/>
  <c r="K386" i="81"/>
  <c r="K387" i="81"/>
  <c r="L406" i="81"/>
  <c r="J412" i="81"/>
  <c r="L414" i="81"/>
  <c r="J420" i="81"/>
  <c r="L422" i="81"/>
  <c r="I653" i="81"/>
  <c r="I654" i="81"/>
  <c r="I655" i="81"/>
  <c r="I656" i="81"/>
  <c r="I657" i="81"/>
  <c r="I658" i="81"/>
  <c r="I659" i="81"/>
  <c r="I660" i="81"/>
  <c r="I661" i="81"/>
  <c r="J411" i="81"/>
  <c r="K412" i="81"/>
  <c r="J419" i="81"/>
  <c r="K420" i="81"/>
  <c r="J653" i="81"/>
  <c r="K653" i="81" s="1"/>
  <c r="J654" i="81"/>
  <c r="K654" i="81" s="1"/>
  <c r="J655" i="81"/>
  <c r="K655" i="81" s="1"/>
  <c r="J656" i="81"/>
  <c r="K656" i="81" s="1"/>
  <c r="J657" i="81"/>
  <c r="J658" i="81"/>
  <c r="J659" i="81"/>
  <c r="J660" i="81"/>
  <c r="J661" i="81"/>
  <c r="J410" i="81"/>
  <c r="K411" i="81"/>
  <c r="L412" i="81"/>
  <c r="J418" i="81"/>
  <c r="K419" i="81"/>
  <c r="L420" i="81"/>
  <c r="K657" i="81"/>
  <c r="K658" i="81"/>
  <c r="K659" i="81"/>
  <c r="K660" i="81"/>
  <c r="K661" i="81"/>
  <c r="L411" i="81"/>
  <c r="L419" i="81"/>
  <c r="L653" i="81"/>
  <c r="N392" i="81"/>
  <c r="J408" i="81"/>
  <c r="K409" i="81"/>
  <c r="L410" i="81"/>
  <c r="J416" i="81"/>
  <c r="K417" i="81"/>
  <c r="L418" i="81"/>
  <c r="J424" i="81"/>
  <c r="I393" i="81"/>
  <c r="I394" i="81"/>
  <c r="I395" i="81"/>
  <c r="I396" i="81"/>
  <c r="I397" i="81"/>
  <c r="I398" i="81"/>
  <c r="I399" i="81"/>
  <c r="I400" i="81"/>
  <c r="I401" i="81"/>
  <c r="J393" i="81"/>
  <c r="K393" i="81" s="1"/>
  <c r="J394" i="81"/>
  <c r="K394" i="81" s="1"/>
  <c r="J395" i="81"/>
  <c r="K395" i="81" s="1"/>
  <c r="J396" i="81"/>
  <c r="J397" i="81"/>
  <c r="J398" i="81"/>
  <c r="J399" i="81"/>
  <c r="J400" i="81"/>
  <c r="J401" i="81"/>
  <c r="K396" i="81"/>
  <c r="K397" i="81"/>
  <c r="K398" i="81"/>
  <c r="K399" i="81"/>
  <c r="K400" i="81"/>
  <c r="K401" i="81"/>
  <c r="L395" i="81" l="1"/>
  <c r="L394" i="81"/>
  <c r="L979" i="81"/>
  <c r="L717" i="81"/>
  <c r="L718" i="81"/>
  <c r="L824" i="81"/>
  <c r="L823" i="81"/>
  <c r="L978" i="81"/>
  <c r="L665" i="81"/>
  <c r="P636" i="81"/>
  <c r="P740" i="81"/>
  <c r="P948" i="81"/>
  <c r="P896" i="81"/>
  <c r="P376" i="81"/>
  <c r="P844" i="81"/>
  <c r="P792" i="81"/>
  <c r="P688" i="81"/>
  <c r="P1000" i="81"/>
  <c r="L393" i="81"/>
  <c r="L769" i="81"/>
  <c r="L405" i="81"/>
  <c r="L874" i="81"/>
  <c r="L878" i="81"/>
  <c r="L875" i="81"/>
  <c r="L873" i="81"/>
  <c r="L1029" i="81"/>
  <c r="L1030" i="81"/>
  <c r="L877" i="81"/>
  <c r="L876" i="81"/>
  <c r="L977" i="81"/>
  <c r="L925" i="81"/>
  <c r="L656" i="81"/>
  <c r="L654" i="81"/>
  <c r="L655" i="81"/>
  <c r="L707" i="81"/>
  <c r="L705" i="81"/>
  <c r="L3551" i="81" l="1"/>
  <c r="L3552" i="81"/>
  <c r="L3553" i="81"/>
  <c r="L3554" i="81"/>
  <c r="L3555" i="81"/>
  <c r="L3556" i="81"/>
  <c r="L3557" i="81"/>
  <c r="L3558" i="81"/>
  <c r="L3559" i="81"/>
  <c r="N268" i="81"/>
  <c r="M268" i="81"/>
  <c r="H268" i="81"/>
  <c r="L268" i="81" s="1"/>
  <c r="N267" i="81"/>
  <c r="M267" i="81"/>
  <c r="H267" i="81"/>
  <c r="N266" i="81"/>
  <c r="M266" i="81"/>
  <c r="H266" i="81"/>
  <c r="J266" i="81" s="1"/>
  <c r="N265" i="81"/>
  <c r="M265" i="81"/>
  <c r="H265" i="81"/>
  <c r="L265" i="81" s="1"/>
  <c r="N264" i="81"/>
  <c r="M264" i="81"/>
  <c r="H264" i="81"/>
  <c r="L264" i="81" s="1"/>
  <c r="N263" i="81"/>
  <c r="M263" i="81"/>
  <c r="H263" i="81"/>
  <c r="I263" i="81" s="1"/>
  <c r="N262" i="81"/>
  <c r="M262" i="81"/>
  <c r="H262" i="81"/>
  <c r="N261" i="81"/>
  <c r="M261" i="81"/>
  <c r="H261" i="81"/>
  <c r="L261" i="81" s="1"/>
  <c r="N260" i="81"/>
  <c r="M260" i="81"/>
  <c r="H260" i="81"/>
  <c r="L260" i="81" s="1"/>
  <c r="N259" i="81"/>
  <c r="M259" i="81"/>
  <c r="H259" i="81"/>
  <c r="K259" i="81" s="1"/>
  <c r="N258" i="81"/>
  <c r="M258" i="81"/>
  <c r="H258" i="81"/>
  <c r="J258" i="81" s="1"/>
  <c r="N257" i="81"/>
  <c r="M257" i="81"/>
  <c r="H257" i="81"/>
  <c r="N256" i="81"/>
  <c r="M256" i="81"/>
  <c r="H256" i="81"/>
  <c r="K256" i="81" s="1"/>
  <c r="N255" i="81"/>
  <c r="M255" i="81"/>
  <c r="H255" i="81"/>
  <c r="I255" i="81" s="1"/>
  <c r="N254" i="81"/>
  <c r="M254" i="81"/>
  <c r="H254" i="81"/>
  <c r="L254" i="81" s="1"/>
  <c r="N245" i="81"/>
  <c r="M245" i="81"/>
  <c r="H245" i="81"/>
  <c r="J245" i="81" s="1"/>
  <c r="N244" i="81"/>
  <c r="M244" i="81"/>
  <c r="H244" i="81"/>
  <c r="I244" i="81" s="1"/>
  <c r="N243" i="81"/>
  <c r="M243" i="81"/>
  <c r="H243" i="81"/>
  <c r="L243" i="81" s="1"/>
  <c r="N242" i="81"/>
  <c r="M242" i="81"/>
  <c r="H242" i="81"/>
  <c r="L242" i="81" s="1"/>
  <c r="N241" i="81"/>
  <c r="M241" i="81"/>
  <c r="H241" i="81"/>
  <c r="L241" i="81" s="1"/>
  <c r="N240" i="81"/>
  <c r="M240" i="81"/>
  <c r="H240" i="81"/>
  <c r="I240" i="81" s="1"/>
  <c r="N239" i="81"/>
  <c r="M239" i="81"/>
  <c r="H239" i="81"/>
  <c r="L239" i="81" s="1"/>
  <c r="N238" i="81"/>
  <c r="M238" i="81"/>
  <c r="H238" i="81"/>
  <c r="K238" i="81" s="1"/>
  <c r="N237" i="81"/>
  <c r="M237" i="81"/>
  <c r="H237" i="81"/>
  <c r="J237" i="81" s="1"/>
  <c r="N236" i="81"/>
  <c r="M236" i="81"/>
  <c r="H236" i="81"/>
  <c r="I236" i="81" s="1"/>
  <c r="N231" i="81"/>
  <c r="M231" i="81"/>
  <c r="H231" i="81"/>
  <c r="L231" i="81" s="1"/>
  <c r="N230" i="81"/>
  <c r="M230" i="81"/>
  <c r="H230" i="81"/>
  <c r="L230" i="81" s="1"/>
  <c r="N229" i="81"/>
  <c r="M229" i="81"/>
  <c r="H229" i="81"/>
  <c r="L229" i="81" s="1"/>
  <c r="N228" i="81"/>
  <c r="M228" i="81"/>
  <c r="H228" i="81"/>
  <c r="I228" i="81" s="1"/>
  <c r="N227" i="81"/>
  <c r="M227" i="81"/>
  <c r="H227" i="81"/>
  <c r="J227" i="81" s="1"/>
  <c r="N226" i="81"/>
  <c r="M226" i="81"/>
  <c r="H226" i="81"/>
  <c r="K226" i="81" s="1"/>
  <c r="N225" i="81"/>
  <c r="M225" i="81"/>
  <c r="H225" i="81"/>
  <c r="L225" i="81" s="1"/>
  <c r="N224" i="81"/>
  <c r="M224" i="81"/>
  <c r="H224" i="81"/>
  <c r="I224" i="81" s="1"/>
  <c r="N216" i="81"/>
  <c r="M216" i="81"/>
  <c r="H216" i="81"/>
  <c r="L216" i="81" s="1"/>
  <c r="N215" i="81"/>
  <c r="M215" i="81"/>
  <c r="H215" i="81"/>
  <c r="J215" i="81" s="1"/>
  <c r="N214" i="81"/>
  <c r="M214" i="81"/>
  <c r="H214" i="81"/>
  <c r="I214" i="81" s="1"/>
  <c r="N213" i="81"/>
  <c r="M213" i="81"/>
  <c r="H213" i="81"/>
  <c r="L213" i="81" s="1"/>
  <c r="N212" i="81"/>
  <c r="M212" i="81"/>
  <c r="H212" i="81"/>
  <c r="J212" i="81" s="1"/>
  <c r="N211" i="81"/>
  <c r="M211" i="81"/>
  <c r="H211" i="81"/>
  <c r="I211" i="81" s="1"/>
  <c r="N210" i="81"/>
  <c r="M210" i="81"/>
  <c r="H210" i="81"/>
  <c r="L210" i="81" s="1"/>
  <c r="N209" i="81"/>
  <c r="M209" i="81"/>
  <c r="H209" i="81"/>
  <c r="L209" i="81" s="1"/>
  <c r="N208" i="81"/>
  <c r="M208" i="81"/>
  <c r="H208" i="81"/>
  <c r="L208" i="81" s="1"/>
  <c r="N207" i="81"/>
  <c r="M207" i="81"/>
  <c r="H207" i="81"/>
  <c r="K207" i="81" s="1"/>
  <c r="N206" i="81"/>
  <c r="M206" i="81"/>
  <c r="H206" i="81"/>
  <c r="I206" i="81" s="1"/>
  <c r="N205" i="81"/>
  <c r="M205" i="81"/>
  <c r="H205" i="81"/>
  <c r="J205" i="81" s="1"/>
  <c r="N204" i="81"/>
  <c r="M204" i="81"/>
  <c r="H204" i="81"/>
  <c r="J204" i="81" s="1"/>
  <c r="N203" i="81"/>
  <c r="M203" i="81"/>
  <c r="H203" i="81"/>
  <c r="I203" i="81" s="1"/>
  <c r="N202" i="81"/>
  <c r="M202" i="81"/>
  <c r="H202" i="81"/>
  <c r="L202" i="81" s="1"/>
  <c r="M197" i="81"/>
  <c r="N197" i="81" s="1"/>
  <c r="H197" i="81"/>
  <c r="N193" i="81"/>
  <c r="M193" i="81"/>
  <c r="H193" i="81"/>
  <c r="K193" i="81" s="1"/>
  <c r="N192" i="81"/>
  <c r="M192" i="81"/>
  <c r="H192" i="81"/>
  <c r="I192" i="81" s="1"/>
  <c r="N191" i="81"/>
  <c r="M191" i="81"/>
  <c r="H191" i="81"/>
  <c r="K191" i="81" s="1"/>
  <c r="N190" i="81"/>
  <c r="M190" i="81"/>
  <c r="H190" i="81"/>
  <c r="L190" i="81" s="1"/>
  <c r="N189" i="81"/>
  <c r="M189" i="81"/>
  <c r="H189" i="81"/>
  <c r="L189" i="81" s="1"/>
  <c r="N188" i="81"/>
  <c r="M188" i="81"/>
  <c r="H188" i="81"/>
  <c r="K188" i="81" s="1"/>
  <c r="N187" i="81"/>
  <c r="M187" i="81"/>
  <c r="H187" i="81"/>
  <c r="L187" i="81" s="1"/>
  <c r="N186" i="81"/>
  <c r="M186" i="81"/>
  <c r="H186" i="81"/>
  <c r="I186" i="81" s="1"/>
  <c r="M185" i="81"/>
  <c r="N185" i="81" s="1"/>
  <c r="H185" i="81"/>
  <c r="I185" i="81" s="1"/>
  <c r="M184" i="81"/>
  <c r="N184" i="81" s="1"/>
  <c r="H184" i="81"/>
  <c r="I184" i="81" s="1"/>
  <c r="N179" i="81"/>
  <c r="M179" i="81"/>
  <c r="H179" i="81"/>
  <c r="K179" i="81" s="1"/>
  <c r="N178" i="81"/>
  <c r="M178" i="81"/>
  <c r="H178" i="81"/>
  <c r="L178" i="81" s="1"/>
  <c r="N177" i="81"/>
  <c r="M177" i="81"/>
  <c r="H177" i="81"/>
  <c r="L177" i="81" s="1"/>
  <c r="N176" i="81"/>
  <c r="M176" i="81"/>
  <c r="H176" i="81"/>
  <c r="K176" i="81" s="1"/>
  <c r="N175" i="81"/>
  <c r="M175" i="81"/>
  <c r="H175" i="81"/>
  <c r="L175" i="81" s="1"/>
  <c r="N174" i="81"/>
  <c r="M174" i="81"/>
  <c r="H174" i="81"/>
  <c r="I174" i="81" s="1"/>
  <c r="N173" i="81"/>
  <c r="M173" i="81"/>
  <c r="H173" i="81"/>
  <c r="L173" i="81" s="1"/>
  <c r="N172" i="81"/>
  <c r="M172" i="81"/>
  <c r="H172" i="81"/>
  <c r="I172" i="81" s="1"/>
  <c r="N164" i="81"/>
  <c r="M164" i="81"/>
  <c r="H164" i="81"/>
  <c r="L164" i="81" s="1"/>
  <c r="N163" i="81"/>
  <c r="M163" i="81"/>
  <c r="H163" i="81"/>
  <c r="I163" i="81" s="1"/>
  <c r="N162" i="81"/>
  <c r="M162" i="81"/>
  <c r="H162" i="81"/>
  <c r="L162" i="81" s="1"/>
  <c r="N161" i="81"/>
  <c r="M161" i="81"/>
  <c r="H161" i="81"/>
  <c r="K161" i="81" s="1"/>
  <c r="N160" i="81"/>
  <c r="M160" i="81"/>
  <c r="H160" i="81"/>
  <c r="J160" i="81" s="1"/>
  <c r="N159" i="81"/>
  <c r="M159" i="81"/>
  <c r="H159" i="81"/>
  <c r="I159" i="81" s="1"/>
  <c r="N158" i="81"/>
  <c r="M158" i="81"/>
  <c r="H158" i="81"/>
  <c r="L158" i="81" s="1"/>
  <c r="N157" i="81"/>
  <c r="M157" i="81"/>
  <c r="H157" i="81"/>
  <c r="L157" i="81" s="1"/>
  <c r="N156" i="81"/>
  <c r="M156" i="81"/>
  <c r="H156" i="81"/>
  <c r="L156" i="81" s="1"/>
  <c r="N155" i="81"/>
  <c r="M155" i="81"/>
  <c r="H155" i="81"/>
  <c r="I155" i="81" s="1"/>
  <c r="N154" i="81"/>
  <c r="M154" i="81"/>
  <c r="H154" i="81"/>
  <c r="L154" i="81" s="1"/>
  <c r="N153" i="81"/>
  <c r="M153" i="81"/>
  <c r="H153" i="81"/>
  <c r="K153" i="81" s="1"/>
  <c r="N152" i="81"/>
  <c r="M152" i="81"/>
  <c r="H152" i="81"/>
  <c r="J152" i="81" s="1"/>
  <c r="N151" i="81"/>
  <c r="M151" i="81"/>
  <c r="H151" i="81"/>
  <c r="I151" i="81" s="1"/>
  <c r="N150" i="81"/>
  <c r="M150" i="81"/>
  <c r="H150" i="81"/>
  <c r="L150" i="81" s="1"/>
  <c r="N149" i="81"/>
  <c r="M149" i="81"/>
  <c r="H149" i="81"/>
  <c r="L149" i="81" s="1"/>
  <c r="N148" i="81"/>
  <c r="M148" i="81"/>
  <c r="H148" i="81"/>
  <c r="L148" i="81" s="1"/>
  <c r="N147" i="81"/>
  <c r="M147" i="81"/>
  <c r="H147" i="81"/>
  <c r="I147" i="81" s="1"/>
  <c r="N146" i="81"/>
  <c r="M146" i="81"/>
  <c r="H146" i="81"/>
  <c r="J146" i="81" s="1"/>
  <c r="N145" i="81"/>
  <c r="M145" i="81"/>
  <c r="H145" i="81"/>
  <c r="K145" i="81" s="1"/>
  <c r="N141" i="81"/>
  <c r="M141" i="81"/>
  <c r="H141" i="81"/>
  <c r="J141" i="81" s="1"/>
  <c r="N140" i="81"/>
  <c r="M140" i="81"/>
  <c r="H140" i="81"/>
  <c r="I140" i="81" s="1"/>
  <c r="N139" i="81"/>
  <c r="M139" i="81"/>
  <c r="H139" i="81"/>
  <c r="L139" i="81" s="1"/>
  <c r="M132" i="81"/>
  <c r="N132" i="81" s="1"/>
  <c r="H132" i="81"/>
  <c r="N127" i="81"/>
  <c r="M127" i="81"/>
  <c r="H127" i="81"/>
  <c r="L127" i="81" s="1"/>
  <c r="N126" i="81"/>
  <c r="M126" i="81"/>
  <c r="H126" i="81"/>
  <c r="L126" i="81" s="1"/>
  <c r="N125" i="81"/>
  <c r="M125" i="81"/>
  <c r="H125" i="81"/>
  <c r="J125" i="81" s="1"/>
  <c r="N124" i="81"/>
  <c r="M124" i="81"/>
  <c r="H124" i="81"/>
  <c r="I124" i="81" s="1"/>
  <c r="N123" i="81"/>
  <c r="M123" i="81"/>
  <c r="H123" i="81"/>
  <c r="L123" i="81" s="1"/>
  <c r="M122" i="81"/>
  <c r="N122" i="81" s="1"/>
  <c r="M121" i="81"/>
  <c r="N121" i="81" s="1"/>
  <c r="N112" i="81"/>
  <c r="M112" i="81"/>
  <c r="H112" i="81"/>
  <c r="J112" i="81" s="1"/>
  <c r="N111" i="81"/>
  <c r="M111" i="81"/>
  <c r="H111" i="81"/>
  <c r="I111" i="81" s="1"/>
  <c r="N110" i="81"/>
  <c r="M110" i="81"/>
  <c r="H110" i="81"/>
  <c r="L110" i="81" s="1"/>
  <c r="N109" i="81"/>
  <c r="M109" i="81"/>
  <c r="H109" i="81"/>
  <c r="K109" i="81" s="1"/>
  <c r="N108" i="81"/>
  <c r="M108" i="81"/>
  <c r="H108" i="81"/>
  <c r="I108" i="81" s="1"/>
  <c r="N107" i="81"/>
  <c r="M107" i="81"/>
  <c r="H107" i="81"/>
  <c r="L107" i="81" s="1"/>
  <c r="N106" i="81"/>
  <c r="M106" i="81"/>
  <c r="H106" i="81"/>
  <c r="L106" i="81" s="1"/>
  <c r="N105" i="81"/>
  <c r="M105" i="81"/>
  <c r="H105" i="81"/>
  <c r="K105" i="81" s="1"/>
  <c r="N104" i="81"/>
  <c r="M104" i="81"/>
  <c r="H104" i="81"/>
  <c r="J104" i="81" s="1"/>
  <c r="N103" i="81"/>
  <c r="M103" i="81"/>
  <c r="H103" i="81"/>
  <c r="I103" i="81" s="1"/>
  <c r="N102" i="81"/>
  <c r="M102" i="81"/>
  <c r="H102" i="81"/>
  <c r="L102" i="81" s="1"/>
  <c r="N101" i="81"/>
  <c r="M101" i="81"/>
  <c r="H101" i="81"/>
  <c r="K101" i="81" s="1"/>
  <c r="N100" i="81"/>
  <c r="M100" i="81"/>
  <c r="H100" i="81"/>
  <c r="I100" i="81" s="1"/>
  <c r="N99" i="81"/>
  <c r="M99" i="81"/>
  <c r="H99" i="81"/>
  <c r="L99" i="81" s="1"/>
  <c r="N98" i="81"/>
  <c r="M98" i="81"/>
  <c r="H98" i="81"/>
  <c r="L98" i="81" s="1"/>
  <c r="N97" i="81"/>
  <c r="M97" i="81"/>
  <c r="H97" i="81"/>
  <c r="K97" i="81" s="1"/>
  <c r="N96" i="81"/>
  <c r="M96" i="81"/>
  <c r="H96" i="81"/>
  <c r="J96" i="81" s="1"/>
  <c r="N95" i="81"/>
  <c r="M95" i="81"/>
  <c r="H95" i="81"/>
  <c r="I95" i="81" s="1"/>
  <c r="N94" i="81"/>
  <c r="M94" i="81"/>
  <c r="H94" i="81"/>
  <c r="L94" i="81" s="1"/>
  <c r="M93" i="81"/>
  <c r="N93" i="81" s="1"/>
  <c r="H93" i="81"/>
  <c r="J93" i="81" s="1"/>
  <c r="N89" i="81"/>
  <c r="M89" i="81"/>
  <c r="H89" i="81"/>
  <c r="I89" i="81" s="1"/>
  <c r="H60" i="81"/>
  <c r="J60" i="81" s="1"/>
  <c r="H59" i="81"/>
  <c r="J59" i="81" s="1"/>
  <c r="H58" i="81"/>
  <c r="K58" i="81" s="1"/>
  <c r="H57" i="81"/>
  <c r="J57" i="81" s="1"/>
  <c r="H56" i="81"/>
  <c r="J56" i="81" s="1"/>
  <c r="H55" i="81"/>
  <c r="J55" i="81" s="1"/>
  <c r="H54" i="81"/>
  <c r="J54" i="81" s="1"/>
  <c r="H53" i="81"/>
  <c r="J53" i="81" s="1"/>
  <c r="H52" i="81"/>
  <c r="K52" i="81" s="1"/>
  <c r="H51" i="81"/>
  <c r="J51" i="81" s="1"/>
  <c r="H50" i="81"/>
  <c r="J50" i="81" s="1"/>
  <c r="H49" i="81"/>
  <c r="J49" i="81" s="1"/>
  <c r="H48" i="81"/>
  <c r="K48" i="81" s="1"/>
  <c r="H47" i="81"/>
  <c r="J47" i="81" s="1"/>
  <c r="H46" i="81"/>
  <c r="J46" i="81" s="1"/>
  <c r="H45" i="81"/>
  <c r="J45" i="81" s="1"/>
  <c r="H44" i="81"/>
  <c r="K44" i="81" s="1"/>
  <c r="H43" i="81"/>
  <c r="J43" i="81" s="1"/>
  <c r="H42" i="81"/>
  <c r="I42" i="81" s="1"/>
  <c r="H41" i="81"/>
  <c r="J41" i="81" s="1"/>
  <c r="H35" i="81"/>
  <c r="J35" i="81" s="1"/>
  <c r="H23" i="81"/>
  <c r="J23" i="81" s="1"/>
  <c r="H22" i="81"/>
  <c r="J22" i="81" s="1"/>
  <c r="H21" i="81"/>
  <c r="J21" i="81" s="1"/>
  <c r="H20" i="81"/>
  <c r="J20" i="81" s="1"/>
  <c r="H19" i="81"/>
  <c r="J19" i="81" s="1"/>
  <c r="K35" i="81" l="1"/>
  <c r="J186" i="81"/>
  <c r="I225" i="81"/>
  <c r="I179" i="81"/>
  <c r="K112" i="81"/>
  <c r="J203" i="81"/>
  <c r="K228" i="81"/>
  <c r="K266" i="81"/>
  <c r="J243" i="81"/>
  <c r="L105" i="81"/>
  <c r="I146" i="81"/>
  <c r="K146" i="81"/>
  <c r="I176" i="81"/>
  <c r="J176" i="81"/>
  <c r="L111" i="81"/>
  <c r="J185" i="81"/>
  <c r="K185" i="81" s="1"/>
  <c r="J264" i="81"/>
  <c r="I94" i="81"/>
  <c r="L207" i="81"/>
  <c r="J254" i="81"/>
  <c r="K89" i="81"/>
  <c r="J94" i="81"/>
  <c r="J158" i="81"/>
  <c r="I188" i="81"/>
  <c r="I205" i="81"/>
  <c r="K94" i="81"/>
  <c r="K124" i="81"/>
  <c r="I141" i="81"/>
  <c r="I150" i="81"/>
  <c r="I160" i="81"/>
  <c r="K206" i="81"/>
  <c r="I215" i="81"/>
  <c r="J240" i="81"/>
  <c r="L124" i="81"/>
  <c r="K141" i="81"/>
  <c r="L160" i="81"/>
  <c r="L141" i="81"/>
  <c r="L146" i="81"/>
  <c r="J163" i="81"/>
  <c r="L176" i="81"/>
  <c r="K205" i="81"/>
  <c r="J214" i="81"/>
  <c r="J225" i="81"/>
  <c r="I227" i="81"/>
  <c r="J256" i="81"/>
  <c r="K258" i="81"/>
  <c r="K57" i="81"/>
  <c r="J140" i="81"/>
  <c r="K163" i="81"/>
  <c r="L205" i="81"/>
  <c r="L214" i="81"/>
  <c r="K225" i="81"/>
  <c r="L256" i="81"/>
  <c r="K45" i="81"/>
  <c r="J111" i="81"/>
  <c r="L163" i="81"/>
  <c r="K175" i="81"/>
  <c r="J89" i="81"/>
  <c r="L179" i="81"/>
  <c r="L204" i="81"/>
  <c r="I210" i="81"/>
  <c r="I264" i="81"/>
  <c r="K96" i="81"/>
  <c r="J103" i="81"/>
  <c r="J123" i="81"/>
  <c r="J174" i="81"/>
  <c r="J210" i="81"/>
  <c r="K227" i="81"/>
  <c r="L238" i="81"/>
  <c r="K245" i="81"/>
  <c r="J263" i="81"/>
  <c r="L266" i="81"/>
  <c r="L96" i="81"/>
  <c r="K103" i="81"/>
  <c r="L174" i="81"/>
  <c r="K59" i="81"/>
  <c r="L103" i="81"/>
  <c r="L153" i="81"/>
  <c r="K41" i="81"/>
  <c r="I99" i="81"/>
  <c r="J145" i="81"/>
  <c r="J151" i="81"/>
  <c r="L186" i="81"/>
  <c r="L188" i="81"/>
  <c r="I193" i="81"/>
  <c r="I204" i="81"/>
  <c r="I207" i="81"/>
  <c r="K215" i="81"/>
  <c r="L95" i="81"/>
  <c r="J124" i="81"/>
  <c r="J193" i="81"/>
  <c r="K204" i="81"/>
  <c r="J207" i="81"/>
  <c r="J228" i="81"/>
  <c r="I254" i="81"/>
  <c r="I256" i="81"/>
  <c r="L193" i="81"/>
  <c r="K43" i="81"/>
  <c r="K49" i="81"/>
  <c r="K104" i="81"/>
  <c r="J161" i="81"/>
  <c r="I258" i="81"/>
  <c r="K264" i="81"/>
  <c r="I266" i="81"/>
  <c r="K51" i="81"/>
  <c r="L104" i="81"/>
  <c r="J108" i="81"/>
  <c r="I110" i="81"/>
  <c r="K111" i="81"/>
  <c r="K123" i="81"/>
  <c r="I139" i="81"/>
  <c r="L145" i="81"/>
  <c r="J150" i="81"/>
  <c r="I152" i="81"/>
  <c r="K160" i="81"/>
  <c r="I173" i="81"/>
  <c r="K174" i="81"/>
  <c r="J188" i="81"/>
  <c r="I202" i="81"/>
  <c r="L206" i="81"/>
  <c r="I213" i="81"/>
  <c r="K214" i="81"/>
  <c r="L215" i="81"/>
  <c r="J226" i="81"/>
  <c r="L227" i="81"/>
  <c r="I231" i="81"/>
  <c r="I237" i="81"/>
  <c r="L245" i="81"/>
  <c r="K108" i="81"/>
  <c r="J110" i="81"/>
  <c r="J139" i="81"/>
  <c r="K152" i="81"/>
  <c r="J173" i="81"/>
  <c r="J202" i="81"/>
  <c r="J213" i="81"/>
  <c r="L226" i="81"/>
  <c r="J231" i="81"/>
  <c r="K237" i="81"/>
  <c r="K47" i="81"/>
  <c r="L152" i="81"/>
  <c r="K173" i="81"/>
  <c r="I212" i="81"/>
  <c r="K213" i="81"/>
  <c r="L237" i="81"/>
  <c r="K257" i="81"/>
  <c r="J257" i="81"/>
  <c r="J100" i="81"/>
  <c r="K110" i="81"/>
  <c r="I127" i="81"/>
  <c r="J155" i="81"/>
  <c r="I162" i="81"/>
  <c r="K53" i="81"/>
  <c r="J95" i="81"/>
  <c r="K100" i="81"/>
  <c r="J102" i="81"/>
  <c r="I107" i="81"/>
  <c r="L125" i="81"/>
  <c r="J127" i="81"/>
  <c r="J147" i="81"/>
  <c r="I154" i="81"/>
  <c r="K155" i="81"/>
  <c r="J159" i="81"/>
  <c r="J162" i="81"/>
  <c r="K187" i="81"/>
  <c r="I191" i="81"/>
  <c r="K212" i="81"/>
  <c r="I239" i="81"/>
  <c r="K240" i="81"/>
  <c r="L257" i="81"/>
  <c r="I259" i="81"/>
  <c r="L259" i="81"/>
  <c r="J259" i="81"/>
  <c r="K265" i="81"/>
  <c r="J265" i="81"/>
  <c r="I102" i="81"/>
  <c r="K125" i="81"/>
  <c r="K95" i="81"/>
  <c r="K102" i="81"/>
  <c r="J107" i="81"/>
  <c r="K127" i="81"/>
  <c r="K147" i="81"/>
  <c r="J154" i="81"/>
  <c r="L155" i="81"/>
  <c r="K162" i="81"/>
  <c r="J191" i="81"/>
  <c r="L212" i="81"/>
  <c r="J239" i="81"/>
  <c r="L240" i="81"/>
  <c r="L147" i="81"/>
  <c r="K154" i="81"/>
  <c r="L191" i="81"/>
  <c r="K239" i="81"/>
  <c r="L262" i="81"/>
  <c r="I262" i="81"/>
  <c r="I267" i="81"/>
  <c r="L267" i="81"/>
  <c r="J267" i="81"/>
  <c r="K55" i="81"/>
  <c r="L97" i="81"/>
  <c r="J99" i="81"/>
  <c r="L112" i="81"/>
  <c r="I123" i="81"/>
  <c r="J153" i="81"/>
  <c r="I158" i="81"/>
  <c r="L161" i="81"/>
  <c r="J179" i="81"/>
  <c r="K186" i="81"/>
  <c r="J206" i="81"/>
  <c r="J211" i="81"/>
  <c r="L228" i="81"/>
  <c r="J238" i="81"/>
  <c r="I243" i="81"/>
  <c r="I245" i="81"/>
  <c r="J262" i="81"/>
  <c r="K267" i="81"/>
  <c r="L258" i="81"/>
  <c r="J224" i="81"/>
  <c r="J236" i="81"/>
  <c r="K224" i="81"/>
  <c r="I230" i="81"/>
  <c r="K236" i="81"/>
  <c r="I242" i="81"/>
  <c r="K244" i="81"/>
  <c r="K255" i="81"/>
  <c r="I261" i="81"/>
  <c r="K263" i="81"/>
  <c r="L224" i="81"/>
  <c r="I229" i="81"/>
  <c r="J230" i="81"/>
  <c r="K231" i="81"/>
  <c r="L236" i="81"/>
  <c r="I241" i="81"/>
  <c r="J242" i="81"/>
  <c r="K243" i="81"/>
  <c r="L244" i="81"/>
  <c r="K254" i="81"/>
  <c r="L255" i="81"/>
  <c r="I260" i="81"/>
  <c r="J261" i="81"/>
  <c r="K262" i="81"/>
  <c r="L263" i="81"/>
  <c r="I268" i="81"/>
  <c r="J229" i="81"/>
  <c r="K230" i="81"/>
  <c r="J241" i="81"/>
  <c r="K242" i="81"/>
  <c r="J260" i="81"/>
  <c r="K261" i="81"/>
  <c r="J268" i="81"/>
  <c r="K229" i="81"/>
  <c r="K241" i="81"/>
  <c r="K260" i="81"/>
  <c r="K268" i="81"/>
  <c r="J244" i="81"/>
  <c r="J255" i="81"/>
  <c r="I226" i="81"/>
  <c r="I238" i="81"/>
  <c r="I257" i="81"/>
  <c r="I265" i="81"/>
  <c r="K172" i="81"/>
  <c r="I178" i="81"/>
  <c r="I190" i="81"/>
  <c r="K192" i="81"/>
  <c r="I197" i="81"/>
  <c r="K203" i="81"/>
  <c r="I209" i="81"/>
  <c r="K211" i="81"/>
  <c r="J184" i="81"/>
  <c r="K184" i="81" s="1"/>
  <c r="L172" i="81"/>
  <c r="I177" i="81"/>
  <c r="J178" i="81"/>
  <c r="I189" i="81"/>
  <c r="J190" i="81"/>
  <c r="L192" i="81"/>
  <c r="J197" i="81"/>
  <c r="K197" i="81" s="1"/>
  <c r="K202" i="81"/>
  <c r="L203" i="81"/>
  <c r="I208" i="81"/>
  <c r="J209" i="81"/>
  <c r="K210" i="81"/>
  <c r="L211" i="81"/>
  <c r="I216" i="81"/>
  <c r="J172" i="81"/>
  <c r="J177" i="81"/>
  <c r="K178" i="81"/>
  <c r="J189" i="81"/>
  <c r="K190" i="81"/>
  <c r="J208" i="81"/>
  <c r="K209" i="81"/>
  <c r="J216" i="81"/>
  <c r="I175" i="81"/>
  <c r="K177" i="81"/>
  <c r="I187" i="81"/>
  <c r="K189" i="81"/>
  <c r="K208" i="81"/>
  <c r="K216" i="81"/>
  <c r="J192" i="81"/>
  <c r="J175" i="81"/>
  <c r="J187" i="81"/>
  <c r="I132" i="81"/>
  <c r="K140" i="81"/>
  <c r="I149" i="81"/>
  <c r="K151" i="81"/>
  <c r="I157" i="81"/>
  <c r="K159" i="81"/>
  <c r="I125" i="81"/>
  <c r="J126" i="81"/>
  <c r="J132" i="81"/>
  <c r="K132" i="81" s="1"/>
  <c r="K139" i="81"/>
  <c r="L140" i="81"/>
  <c r="I148" i="81"/>
  <c r="J149" i="81"/>
  <c r="K150" i="81"/>
  <c r="L151" i="81"/>
  <c r="I156" i="81"/>
  <c r="J157" i="81"/>
  <c r="K158" i="81"/>
  <c r="L159" i="81"/>
  <c r="I164" i="81"/>
  <c r="I126" i="81"/>
  <c r="K126" i="81"/>
  <c r="J148" i="81"/>
  <c r="K149" i="81"/>
  <c r="J156" i="81"/>
  <c r="K157" i="81"/>
  <c r="J164" i="81"/>
  <c r="K148" i="81"/>
  <c r="K156" i="81"/>
  <c r="K164" i="81"/>
  <c r="I145" i="81"/>
  <c r="I153" i="81"/>
  <c r="I161" i="81"/>
  <c r="L89" i="81"/>
  <c r="I97" i="81"/>
  <c r="J98" i="81"/>
  <c r="K99" i="81"/>
  <c r="L100" i="81"/>
  <c r="I105" i="81"/>
  <c r="J106" i="81"/>
  <c r="K107" i="81"/>
  <c r="L108" i="81"/>
  <c r="K93" i="81"/>
  <c r="I98" i="81"/>
  <c r="L101" i="81"/>
  <c r="I106" i="81"/>
  <c r="I96" i="81"/>
  <c r="J97" i="81"/>
  <c r="K98" i="81"/>
  <c r="I104" i="81"/>
  <c r="J105" i="81"/>
  <c r="K106" i="81"/>
  <c r="I112" i="81"/>
  <c r="L109" i="81"/>
  <c r="I93" i="81"/>
  <c r="I101" i="81"/>
  <c r="I109" i="81"/>
  <c r="J101" i="81"/>
  <c r="J109" i="81"/>
  <c r="I44" i="81"/>
  <c r="I48" i="81"/>
  <c r="I50" i="81"/>
  <c r="I54" i="81"/>
  <c r="I58" i="81"/>
  <c r="J42" i="81"/>
  <c r="J48" i="81"/>
  <c r="J52" i="81"/>
  <c r="J58" i="81"/>
  <c r="K42" i="81"/>
  <c r="K46" i="81"/>
  <c r="K50" i="81"/>
  <c r="K54" i="81"/>
  <c r="K56" i="81"/>
  <c r="K60" i="81"/>
  <c r="I41" i="81"/>
  <c r="I43" i="81"/>
  <c r="I45" i="81"/>
  <c r="I47" i="81"/>
  <c r="I49" i="81"/>
  <c r="I51" i="81"/>
  <c r="I53" i="81"/>
  <c r="I55" i="81"/>
  <c r="I57" i="81"/>
  <c r="I59" i="81"/>
  <c r="I46" i="81"/>
  <c r="I52" i="81"/>
  <c r="I56" i="81"/>
  <c r="I60" i="81"/>
  <c r="J44" i="81"/>
  <c r="I35" i="81"/>
  <c r="H87" i="81" l="1"/>
  <c r="M87" i="81"/>
  <c r="N87" i="81" s="1"/>
  <c r="J87" i="81" l="1"/>
  <c r="K87" i="81" s="1"/>
  <c r="I87" i="81"/>
  <c r="A8" i="83" l="1"/>
  <c r="A7" i="81"/>
  <c r="M86" i="81" l="1"/>
  <c r="N86" i="81" s="1"/>
  <c r="H86" i="81"/>
  <c r="I86" i="81" l="1"/>
  <c r="J86" i="81"/>
  <c r="K86" i="81" s="1"/>
  <c r="A9" i="91" l="1"/>
  <c r="H36" i="81" l="1"/>
  <c r="H81" i="81" l="1"/>
  <c r="M81" i="81"/>
  <c r="N81" i="81" s="1"/>
  <c r="J36" i="81"/>
  <c r="K36" i="81" s="1"/>
  <c r="M138" i="81" l="1"/>
  <c r="N138" i="81" s="1"/>
  <c r="M74" i="81"/>
  <c r="N74" i="81" s="1"/>
  <c r="M136" i="81"/>
  <c r="N136" i="81" s="1"/>
  <c r="M83" i="81"/>
  <c r="N83" i="81" s="1"/>
  <c r="M137" i="81"/>
  <c r="N137" i="81" s="1"/>
  <c r="M135" i="81"/>
  <c r="N135" i="81" s="1"/>
  <c r="M134" i="81"/>
  <c r="N134" i="81" s="1"/>
  <c r="M133" i="81"/>
  <c r="N133" i="81" s="1"/>
  <c r="M82" i="81"/>
  <c r="N82" i="81" s="1"/>
  <c r="I81" i="81"/>
  <c r="J81" i="81"/>
  <c r="K81" i="81" s="1"/>
  <c r="H135" i="81"/>
  <c r="J135" i="81" l="1"/>
  <c r="K135" i="81" s="1"/>
  <c r="I135" i="81"/>
  <c r="E28" i="81" l="1"/>
  <c r="F28" i="81" s="1"/>
  <c r="B28" i="81"/>
  <c r="D28" i="81"/>
  <c r="D29" i="81"/>
  <c r="B29" i="81"/>
  <c r="E29" i="81"/>
  <c r="F29" i="81" s="1"/>
  <c r="A5" i="127" l="1"/>
  <c r="E26" i="127"/>
  <c r="E23" i="127"/>
  <c r="E19" i="127"/>
  <c r="C9" i="81" l="1"/>
  <c r="F10" i="82"/>
  <c r="C3493" i="81" l="1"/>
  <c r="C3457" i="81"/>
  <c r="C3470" i="81"/>
  <c r="C3262" i="81"/>
  <c r="F3262" i="81" s="1"/>
  <c r="F3263" i="81" s="1"/>
  <c r="C3249" i="81"/>
  <c r="C2482" i="81"/>
  <c r="C2469" i="81"/>
  <c r="C1650" i="81"/>
  <c r="F1650" i="81" s="1"/>
  <c r="F1651" i="81" s="1"/>
  <c r="C1637" i="81"/>
  <c r="C1273" i="81"/>
  <c r="C493" i="81"/>
  <c r="C2713" i="81"/>
  <c r="F2713" i="81" s="1"/>
  <c r="C2690" i="81"/>
  <c r="F2690" i="81" s="1"/>
  <c r="C2677" i="81"/>
  <c r="C2638" i="81"/>
  <c r="F2638" i="81" s="1"/>
  <c r="C2625" i="81"/>
  <c r="C2534" i="81"/>
  <c r="F2534" i="81" s="1"/>
  <c r="C2521" i="81"/>
  <c r="C2586" i="81"/>
  <c r="F2586" i="81" s="1"/>
  <c r="C2573" i="81"/>
  <c r="C2765" i="81"/>
  <c r="F2765" i="81" s="1"/>
  <c r="C2609" i="81"/>
  <c r="F2609" i="81" s="1"/>
  <c r="C2729" i="81"/>
  <c r="C2661" i="81"/>
  <c r="F2661" i="81" s="1"/>
  <c r="C2742" i="81"/>
  <c r="F2742" i="81" s="1"/>
  <c r="C2557" i="81"/>
  <c r="F2557" i="81" s="1"/>
  <c r="C1169" i="81"/>
  <c r="C2885" i="81"/>
  <c r="C3285" i="81"/>
  <c r="F3285" i="81" s="1"/>
  <c r="C3077" i="81"/>
  <c r="F3077" i="81" s="1"/>
  <c r="C2505" i="81"/>
  <c r="F2505" i="81" s="1"/>
  <c r="C2297" i="81"/>
  <c r="F2297" i="81" s="1"/>
  <c r="C2089" i="81"/>
  <c r="C1881" i="81"/>
  <c r="F1881" i="81" s="1"/>
  <c r="C1673" i="81"/>
  <c r="F1673" i="81" s="1"/>
  <c r="C1465" i="81"/>
  <c r="F1465" i="81" s="1"/>
  <c r="C1257" i="81"/>
  <c r="F1257" i="81" s="1"/>
  <c r="C961" i="81"/>
  <c r="C753" i="81"/>
  <c r="C545" i="81"/>
  <c r="C285" i="81"/>
  <c r="C77" i="81"/>
  <c r="C2898" i="81"/>
  <c r="F2898" i="81" s="1"/>
  <c r="F2899" i="81" s="1"/>
  <c r="C1101" i="81"/>
  <c r="C217" i="81"/>
  <c r="C2869" i="81"/>
  <c r="F2869" i="81" s="1"/>
  <c r="C1985" i="81"/>
  <c r="F1985" i="81" s="1"/>
  <c r="C441" i="81"/>
  <c r="C2833" i="81"/>
  <c r="C1325" i="81"/>
  <c r="C142" i="81"/>
  <c r="F142" i="81" s="1"/>
  <c r="F143" i="81" s="1"/>
  <c r="C129" i="81"/>
  <c r="C2326" i="81"/>
  <c r="F2326" i="81" s="1"/>
  <c r="F2327" i="81" s="1"/>
  <c r="C1702" i="81"/>
  <c r="F1702" i="81" s="1"/>
  <c r="F1703" i="81" s="1"/>
  <c r="C3301" i="81"/>
  <c r="C1897" i="81"/>
  <c r="C3054" i="81"/>
  <c r="F3054" i="81" s="1"/>
  <c r="F3055" i="81" s="1"/>
  <c r="C2274" i="81"/>
  <c r="F2274" i="81" s="1"/>
  <c r="F2275" i="81" s="1"/>
  <c r="C2066" i="81"/>
  <c r="F2066" i="81" s="1"/>
  <c r="C1858" i="81"/>
  <c r="F1858" i="81" s="1"/>
  <c r="C1442" i="81"/>
  <c r="F1442" i="81" s="1"/>
  <c r="F1443" i="81" s="1"/>
  <c r="C1234" i="81"/>
  <c r="F1234" i="81" s="1"/>
  <c r="F1235" i="81" s="1"/>
  <c r="C1153" i="81"/>
  <c r="F1153" i="81" s="1"/>
  <c r="J1104" i="81" s="1"/>
  <c r="C945" i="81"/>
  <c r="F945" i="81" s="1"/>
  <c r="J896" i="81" s="1"/>
  <c r="C737" i="81"/>
  <c r="C529" i="81"/>
  <c r="F529" i="81" s="1"/>
  <c r="C425" i="81"/>
  <c r="F425" i="81" s="1"/>
  <c r="C269" i="81"/>
  <c r="C61" i="81"/>
  <c r="C25" i="81"/>
  <c r="C3418" i="81"/>
  <c r="C2222" i="81"/>
  <c r="F2222" i="81" s="1"/>
  <c r="F2223" i="81" s="1"/>
  <c r="C1806" i="81"/>
  <c r="F1806" i="81" s="1"/>
  <c r="C477" i="81"/>
  <c r="F477" i="81" s="1"/>
  <c r="C3181" i="81"/>
  <c r="F3181" i="81" s="1"/>
  <c r="C1777" i="81"/>
  <c r="C649" i="81"/>
  <c r="C3145" i="81"/>
  <c r="C1741" i="81"/>
  <c r="C805" i="81"/>
  <c r="C789" i="81"/>
  <c r="F789" i="81" s="1"/>
  <c r="C2313" i="81"/>
  <c r="C1689" i="81"/>
  <c r="C974" i="81"/>
  <c r="F974" i="81" s="1"/>
  <c r="F975" i="81" s="1"/>
  <c r="C3041" i="81"/>
  <c r="C2261" i="81"/>
  <c r="C2053" i="81"/>
  <c r="C1845" i="81"/>
  <c r="C1429" i="81"/>
  <c r="C1221" i="81"/>
  <c r="C1130" i="81"/>
  <c r="C922" i="81"/>
  <c r="F922" i="81" s="1"/>
  <c r="F923" i="81" s="1"/>
  <c r="C714" i="81"/>
  <c r="F714" i="81" s="1"/>
  <c r="F715" i="81" s="1"/>
  <c r="C506" i="81"/>
  <c r="F506" i="81" s="1"/>
  <c r="F507" i="81" s="1"/>
  <c r="C402" i="81"/>
  <c r="F402" i="81" s="1"/>
  <c r="F403" i="81" s="1"/>
  <c r="G34" i="82" s="1"/>
  <c r="C246" i="81"/>
  <c r="F246" i="81" s="1"/>
  <c r="F247" i="81" s="1"/>
  <c r="C38" i="81"/>
  <c r="F38" i="81" s="1"/>
  <c r="F39" i="81" s="1"/>
  <c r="C701" i="81"/>
  <c r="C233" i="81"/>
  <c r="C3002" i="81"/>
  <c r="F3002" i="81" s="1"/>
  <c r="F3003" i="81" s="1"/>
  <c r="C2430" i="81"/>
  <c r="F2430" i="81" s="1"/>
  <c r="C2014" i="81"/>
  <c r="F2014" i="81" s="1"/>
  <c r="C1390" i="81"/>
  <c r="F1390" i="81" s="1"/>
  <c r="F1391" i="81" s="1"/>
  <c r="C893" i="81"/>
  <c r="F893" i="81" s="1"/>
  <c r="J844" i="81" s="1"/>
  <c r="C373" i="81"/>
  <c r="F373" i="81" s="1"/>
  <c r="J324" i="81" s="1"/>
  <c r="C3389" i="81"/>
  <c r="F3389" i="81" s="1"/>
  <c r="C1065" i="81"/>
  <c r="C3353" i="81"/>
  <c r="C1949" i="81"/>
  <c r="C610" i="81"/>
  <c r="F610" i="81" s="1"/>
  <c r="C597" i="81"/>
  <c r="C3314" i="81"/>
  <c r="F3314" i="81" s="1"/>
  <c r="F3315" i="81" s="1"/>
  <c r="C1286" i="81"/>
  <c r="F1286" i="81" s="1"/>
  <c r="F1287" i="81" s="1"/>
  <c r="C2781" i="81"/>
  <c r="C766" i="81"/>
  <c r="F766" i="81" s="1"/>
  <c r="F767" i="81" s="1"/>
  <c r="C3441" i="81"/>
  <c r="C3233" i="81"/>
  <c r="F3233" i="81" s="1"/>
  <c r="C3025" i="81"/>
  <c r="F3025" i="81" s="1"/>
  <c r="J2976" i="81" s="1"/>
  <c r="C2921" i="81"/>
  <c r="F2921" i="81" s="1"/>
  <c r="J2872" i="81" s="1"/>
  <c r="C2453" i="81"/>
  <c r="F2453" i="81" s="1"/>
  <c r="C2245" i="81"/>
  <c r="F2245" i="81" s="1"/>
  <c r="C2037" i="81"/>
  <c r="F2037" i="81" s="1"/>
  <c r="C1829" i="81"/>
  <c r="F1829" i="81" s="1"/>
  <c r="C1621" i="81"/>
  <c r="F1621" i="81" s="1"/>
  <c r="C1413" i="81"/>
  <c r="F1413" i="81" s="1"/>
  <c r="C1117" i="81"/>
  <c r="C909" i="81"/>
  <c r="C389" i="81"/>
  <c r="C3210" i="81"/>
  <c r="F3210" i="81" s="1"/>
  <c r="F3211" i="81" s="1"/>
  <c r="C1598" i="81"/>
  <c r="F1598" i="81" s="1"/>
  <c r="F1599" i="81" s="1"/>
  <c r="C685" i="81"/>
  <c r="F685" i="81" s="1"/>
  <c r="J636" i="81" s="1"/>
  <c r="C1569" i="81"/>
  <c r="F1569" i="81" s="1"/>
  <c r="C337" i="81"/>
  <c r="C2937" i="81"/>
  <c r="C1309" i="81"/>
  <c r="F1309" i="81" s="1"/>
  <c r="C2794" i="81"/>
  <c r="F2794" i="81" s="1"/>
  <c r="F2795" i="81" s="1"/>
  <c r="C1910" i="81"/>
  <c r="F1910" i="81" s="1"/>
  <c r="C581" i="81"/>
  <c r="F581" i="81" s="1"/>
  <c r="C3093" i="81"/>
  <c r="C3405" i="81"/>
  <c r="C3197" i="81"/>
  <c r="C2989" i="81"/>
  <c r="C2417" i="81"/>
  <c r="C2209" i="81"/>
  <c r="C2001" i="81"/>
  <c r="C1793" i="81"/>
  <c r="C1585" i="81"/>
  <c r="C1377" i="81"/>
  <c r="C1078" i="81"/>
  <c r="C870" i="81"/>
  <c r="F870" i="81" s="1"/>
  <c r="F871" i="81" s="1"/>
  <c r="C662" i="81"/>
  <c r="F662" i="81" s="1"/>
  <c r="F663" i="81" s="1"/>
  <c r="C454" i="81"/>
  <c r="F454" i="81" s="1"/>
  <c r="C350" i="81"/>
  <c r="C194" i="81"/>
  <c r="F194" i="81" s="1"/>
  <c r="F195" i="81" s="1"/>
  <c r="C2973" i="81"/>
  <c r="F2973" i="81" s="1"/>
  <c r="J2924" i="81" s="1"/>
  <c r="C2401" i="81"/>
  <c r="F2401" i="81" s="1"/>
  <c r="C2193" i="81"/>
  <c r="F2193" i="81" s="1"/>
  <c r="C1361" i="81"/>
  <c r="F1361" i="81" s="1"/>
  <c r="C857" i="81"/>
  <c r="C181" i="81"/>
  <c r="C2365" i="81"/>
  <c r="C1533" i="81"/>
  <c r="C818" i="81"/>
  <c r="F818" i="81" s="1"/>
  <c r="F819" i="81" s="1"/>
  <c r="C298" i="81"/>
  <c r="C1205" i="81"/>
  <c r="F1205" i="81" s="1"/>
  <c r="C3522" i="81"/>
  <c r="C1182" i="81"/>
  <c r="C2105" i="81"/>
  <c r="C558" i="81"/>
  <c r="F558" i="81" s="1"/>
  <c r="C3366" i="81"/>
  <c r="F3366" i="81" s="1"/>
  <c r="F3367" i="81" s="1"/>
  <c r="C3158" i="81"/>
  <c r="F3158" i="81" s="1"/>
  <c r="F3159" i="81" s="1"/>
  <c r="C2950" i="81"/>
  <c r="F2950" i="81" s="1"/>
  <c r="F2951" i="81" s="1"/>
  <c r="C2846" i="81"/>
  <c r="F2846" i="81" s="1"/>
  <c r="F2847" i="81" s="1"/>
  <c r="C2378" i="81"/>
  <c r="F2378" i="81" s="1"/>
  <c r="C2170" i="81"/>
  <c r="F2170" i="81" s="1"/>
  <c r="F2171" i="81" s="1"/>
  <c r="C1962" i="81"/>
  <c r="F1962" i="81" s="1"/>
  <c r="C1754" i="81"/>
  <c r="F1754" i="81" s="1"/>
  <c r="C1546" i="81"/>
  <c r="F1546" i="81" s="1"/>
  <c r="F1547" i="81" s="1"/>
  <c r="C1338" i="81"/>
  <c r="F1338" i="81" s="1"/>
  <c r="F1339" i="81" s="1"/>
  <c r="C1049" i="81"/>
  <c r="F1049" i="81" s="1"/>
  <c r="C841" i="81"/>
  <c r="C633" i="81"/>
  <c r="F633" i="81" s="1"/>
  <c r="C321" i="81"/>
  <c r="F321" i="81" s="1"/>
  <c r="C165" i="81"/>
  <c r="C2157" i="81"/>
  <c r="C1026" i="81"/>
  <c r="F1026" i="81" s="1"/>
  <c r="F1027" i="81" s="1"/>
  <c r="C1013" i="81"/>
  <c r="C3106" i="81"/>
  <c r="F3106" i="81" s="1"/>
  <c r="F3107" i="81" s="1"/>
  <c r="C997" i="81"/>
  <c r="F997" i="81" s="1"/>
  <c r="C3545" i="81"/>
  <c r="F3545" i="81" s="1"/>
  <c r="J3496" i="81" s="1"/>
  <c r="C3337" i="81"/>
  <c r="F3337" i="81" s="1"/>
  <c r="C3129" i="81"/>
  <c r="F3129" i="81" s="1"/>
  <c r="C2817" i="81"/>
  <c r="F2817" i="81" s="1"/>
  <c r="C2349" i="81"/>
  <c r="F2349" i="81" s="1"/>
  <c r="C2141" i="81"/>
  <c r="F2141" i="81" s="1"/>
  <c r="C1933" i="81"/>
  <c r="F1933" i="81" s="1"/>
  <c r="C1725" i="81"/>
  <c r="F1725" i="81" s="1"/>
  <c r="C1517" i="81"/>
  <c r="F1517" i="81" s="1"/>
  <c r="C2118" i="81"/>
  <c r="F2118" i="81" s="1"/>
  <c r="C1494" i="81"/>
  <c r="F1494" i="81" s="1"/>
  <c r="F1495" i="81" s="1"/>
  <c r="C113" i="81"/>
  <c r="C3509" i="81"/>
  <c r="C1481" i="81"/>
  <c r="C90" i="81"/>
  <c r="F2482" i="81"/>
  <c r="F2483" i="81" s="1"/>
  <c r="F2089" i="81"/>
  <c r="F1777" i="81"/>
  <c r="F1101" i="81"/>
  <c r="J1052" i="81" s="1"/>
  <c r="F737" i="81"/>
  <c r="J688" i="81" s="1"/>
  <c r="F3457" i="81" l="1"/>
  <c r="F2677" i="81"/>
  <c r="M2664" i="81"/>
  <c r="F2691" i="81"/>
  <c r="G85" i="82" s="1"/>
  <c r="I2664" i="81"/>
  <c r="F2714" i="81"/>
  <c r="H85" i="82" s="1"/>
  <c r="K85" i="82" s="1"/>
  <c r="J2664" i="81"/>
  <c r="I2716" i="81"/>
  <c r="F2743" i="81"/>
  <c r="G86" i="82" s="1"/>
  <c r="J86" i="82" s="1"/>
  <c r="F2662" i="81"/>
  <c r="H84" i="82" s="1"/>
  <c r="K84" i="82" s="1"/>
  <c r="J2612" i="81"/>
  <c r="F2639" i="81"/>
  <c r="G84" i="82" s="1"/>
  <c r="I2612" i="81"/>
  <c r="J2560" i="81"/>
  <c r="F2610" i="81"/>
  <c r="H83" i="82" s="1"/>
  <c r="K83" i="82" s="1"/>
  <c r="F2587" i="81"/>
  <c r="G83" i="82" s="1"/>
  <c r="I2560" i="81"/>
  <c r="F2766" i="81"/>
  <c r="H86" i="82" s="1"/>
  <c r="K86" i="82" s="1"/>
  <c r="J2716" i="81"/>
  <c r="I2508" i="81"/>
  <c r="F2535" i="81"/>
  <c r="G82" i="82" s="1"/>
  <c r="J82" i="82" s="1"/>
  <c r="F2558" i="81"/>
  <c r="H82" i="82" s="1"/>
  <c r="K82" i="82" s="1"/>
  <c r="J2508" i="81"/>
  <c r="I3184" i="81"/>
  <c r="G100" i="82"/>
  <c r="F3234" i="81"/>
  <c r="H100" i="82" s="1"/>
  <c r="K100" i="82" s="1"/>
  <c r="J3184" i="81"/>
  <c r="I3236" i="81"/>
  <c r="G101" i="82"/>
  <c r="F3286" i="81"/>
  <c r="H101" i="82" s="1"/>
  <c r="K101" i="82" s="1"/>
  <c r="J3236" i="81"/>
  <c r="F90" i="81"/>
  <c r="F91" i="81" s="1"/>
  <c r="I3132" i="81"/>
  <c r="G99" i="82"/>
  <c r="J99" i="82" s="1"/>
  <c r="F3182" i="81"/>
  <c r="H99" i="82" s="1"/>
  <c r="K99" i="82" s="1"/>
  <c r="J3132" i="81"/>
  <c r="G88" i="82"/>
  <c r="J88" i="82" s="1"/>
  <c r="I2768" i="81"/>
  <c r="J2768" i="81"/>
  <c r="F2818" i="81"/>
  <c r="H88" i="82" s="1"/>
  <c r="K88" i="82" s="1"/>
  <c r="J2820" i="81"/>
  <c r="F2870" i="81"/>
  <c r="H89" i="82" s="1"/>
  <c r="K89" i="82" s="1"/>
  <c r="G89" i="82"/>
  <c r="I2820" i="81"/>
  <c r="F322" i="81"/>
  <c r="H27" i="82" s="1"/>
  <c r="J272" i="81"/>
  <c r="F582" i="81"/>
  <c r="H37" i="82" s="1"/>
  <c r="K37" i="82" s="1"/>
  <c r="J532" i="81"/>
  <c r="J428" i="81"/>
  <c r="F478" i="81"/>
  <c r="H35" i="82" s="1"/>
  <c r="K35" i="82" s="1"/>
  <c r="G36" i="82"/>
  <c r="I480" i="81"/>
  <c r="F559" i="81"/>
  <c r="G37" i="82" s="1"/>
  <c r="I532" i="81"/>
  <c r="F611" i="81"/>
  <c r="G38" i="82" s="1"/>
  <c r="I584" i="81"/>
  <c r="J480" i="81"/>
  <c r="F530" i="81"/>
  <c r="H36" i="82" s="1"/>
  <c r="K36" i="82" s="1"/>
  <c r="I428" i="81"/>
  <c r="F455" i="81"/>
  <c r="G35" i="82" s="1"/>
  <c r="F634" i="81"/>
  <c r="H38" i="82" s="1"/>
  <c r="K38" i="82" s="1"/>
  <c r="J584" i="81"/>
  <c r="J3340" i="81"/>
  <c r="F3390" i="81"/>
  <c r="H104" i="82" s="1"/>
  <c r="K104" i="82" s="1"/>
  <c r="G103" i="82"/>
  <c r="I3288" i="81"/>
  <c r="J3288" i="81"/>
  <c r="F3338" i="81"/>
  <c r="H103" i="82" s="1"/>
  <c r="K103" i="82" s="1"/>
  <c r="J1416" i="81"/>
  <c r="F1466" i="81"/>
  <c r="H59" i="82" s="1"/>
  <c r="K59" i="82" s="1"/>
  <c r="J1156" i="81"/>
  <c r="F1206" i="81"/>
  <c r="H54" i="82" s="1"/>
  <c r="K54" i="82" s="1"/>
  <c r="J1520" i="81"/>
  <c r="F1570" i="81"/>
  <c r="H61" i="82" s="1"/>
  <c r="K61" i="82" s="1"/>
  <c r="J1208" i="81"/>
  <c r="F1258" i="81"/>
  <c r="H55" i="82" s="1"/>
  <c r="K55" i="82" s="1"/>
  <c r="J1312" i="81"/>
  <c r="F1362" i="81"/>
  <c r="H57" i="82" s="1"/>
  <c r="K57" i="82" s="1"/>
  <c r="J1260" i="81"/>
  <c r="F1310" i="81"/>
  <c r="H56" i="82" s="1"/>
  <c r="K56" i="82" s="1"/>
  <c r="J1364" i="81"/>
  <c r="F1414" i="81"/>
  <c r="H58" i="82" s="1"/>
  <c r="K58" i="82" s="1"/>
  <c r="J1468" i="81"/>
  <c r="F1518" i="81"/>
  <c r="H60" i="82" s="1"/>
  <c r="K60" i="82" s="1"/>
  <c r="J1572" i="81"/>
  <c r="F1622" i="81"/>
  <c r="H62" i="82" s="1"/>
  <c r="K62" i="82" s="1"/>
  <c r="F1726" i="81"/>
  <c r="H65" i="82" s="1"/>
  <c r="K65" i="82" s="1"/>
  <c r="J1676" i="81"/>
  <c r="I1780" i="81"/>
  <c r="F1807" i="81"/>
  <c r="G67" i="82" s="1"/>
  <c r="F1934" i="81"/>
  <c r="H69" i="82" s="1"/>
  <c r="K69" i="82" s="1"/>
  <c r="J1884" i="81"/>
  <c r="I1832" i="81"/>
  <c r="F1859" i="81"/>
  <c r="G68" i="82" s="1"/>
  <c r="I1936" i="81"/>
  <c r="F1963" i="81"/>
  <c r="G70" i="82" s="1"/>
  <c r="J1728" i="81"/>
  <c r="F1778" i="81"/>
  <c r="H66" i="82" s="1"/>
  <c r="K66" i="82" s="1"/>
  <c r="F1830" i="81"/>
  <c r="H67" i="82" s="1"/>
  <c r="K67" i="82" s="1"/>
  <c r="J1780" i="81"/>
  <c r="F2067" i="81"/>
  <c r="G72" i="82" s="1"/>
  <c r="I2040" i="81"/>
  <c r="I1884" i="81"/>
  <c r="F1911" i="81"/>
  <c r="G69" i="82" s="1"/>
  <c r="J1988" i="81"/>
  <c r="F2038" i="81"/>
  <c r="H71" i="82" s="1"/>
  <c r="K71" i="82" s="1"/>
  <c r="I1624" i="81"/>
  <c r="G63" i="82"/>
  <c r="F2015" i="81"/>
  <c r="G71" i="82" s="1"/>
  <c r="I1988" i="81"/>
  <c r="F1674" i="81"/>
  <c r="H63" i="82" s="1"/>
  <c r="K63" i="82" s="1"/>
  <c r="J1624" i="81"/>
  <c r="I1728" i="81"/>
  <c r="F1755" i="81"/>
  <c r="G66" i="82" s="1"/>
  <c r="J1936" i="81"/>
  <c r="F1986" i="81"/>
  <c r="H70" i="82" s="1"/>
  <c r="K70" i="82" s="1"/>
  <c r="I1676" i="81"/>
  <c r="G65" i="82"/>
  <c r="J1832" i="81"/>
  <c r="F1882" i="81"/>
  <c r="H68" i="82" s="1"/>
  <c r="K68" i="82" s="1"/>
  <c r="J2040" i="81"/>
  <c r="F2090" i="81"/>
  <c r="I2144" i="81"/>
  <c r="G74" i="82"/>
  <c r="I2248" i="81"/>
  <c r="G76" i="82"/>
  <c r="J2092" i="81"/>
  <c r="F2142" i="81"/>
  <c r="H73" i="82" s="1"/>
  <c r="K73" i="82" s="1"/>
  <c r="J2196" i="81"/>
  <c r="F2246" i="81"/>
  <c r="H75" i="82" s="1"/>
  <c r="K75" i="82" s="1"/>
  <c r="I2092" i="81"/>
  <c r="F2119" i="81"/>
  <c r="G73" i="82" s="1"/>
  <c r="G75" i="82"/>
  <c r="I2196" i="81"/>
  <c r="J2144" i="81"/>
  <c r="F2194" i="81"/>
  <c r="H74" i="82" s="1"/>
  <c r="K74" i="82" s="1"/>
  <c r="J2248" i="81"/>
  <c r="F2298" i="81"/>
  <c r="H76" i="82" s="1"/>
  <c r="K76" i="82" s="1"/>
  <c r="G77" i="82"/>
  <c r="I2300" i="81"/>
  <c r="F2350" i="81"/>
  <c r="H77" i="82" s="1"/>
  <c r="K77" i="82" s="1"/>
  <c r="J2300" i="81"/>
  <c r="F2379" i="81"/>
  <c r="G78" i="82" s="1"/>
  <c r="I2352" i="81"/>
  <c r="J2352" i="81"/>
  <c r="F2402" i="81"/>
  <c r="H78" i="82" s="1"/>
  <c r="K78" i="82" s="1"/>
  <c r="I2404" i="81"/>
  <c r="F2431" i="81"/>
  <c r="G79" i="82" s="1"/>
  <c r="F2454" i="81"/>
  <c r="H79" i="82" s="1"/>
  <c r="K79" i="82" s="1"/>
  <c r="J2404" i="81"/>
  <c r="I2456" i="81"/>
  <c r="G80" i="82"/>
  <c r="F2506" i="81"/>
  <c r="H80" i="82" s="1"/>
  <c r="K80" i="82" s="1"/>
  <c r="J2456" i="81"/>
  <c r="F1130" i="81"/>
  <c r="F1131" i="81" s="1"/>
  <c r="G49" i="82" s="1"/>
  <c r="J49" i="82" s="1"/>
  <c r="G95" i="82"/>
  <c r="G96" i="82"/>
  <c r="F1078" i="81"/>
  <c r="F1079" i="81" s="1"/>
  <c r="G48" i="82" s="1"/>
  <c r="I3028" i="81"/>
  <c r="G97" i="82"/>
  <c r="F3078" i="81"/>
  <c r="H97" i="82" s="1"/>
  <c r="K97" i="82" s="1"/>
  <c r="J3028" i="81"/>
  <c r="J3080" i="81"/>
  <c r="I3080" i="81"/>
  <c r="F1050" i="81"/>
  <c r="H47" i="82" s="1"/>
  <c r="K47" i="82" s="1"/>
  <c r="J1000" i="81"/>
  <c r="F426" i="81"/>
  <c r="J376" i="81"/>
  <c r="F790" i="81"/>
  <c r="H41" i="82" s="1"/>
  <c r="K41" i="82" s="1"/>
  <c r="J740" i="81"/>
  <c r="F998" i="81"/>
  <c r="H46" i="82" s="1"/>
  <c r="K46" i="82" s="1"/>
  <c r="J948" i="81"/>
  <c r="F374" i="81"/>
  <c r="H29" i="82" s="1"/>
  <c r="K29" i="82" s="1"/>
  <c r="F2922" i="81"/>
  <c r="H94" i="82" s="1"/>
  <c r="K94" i="82" s="1"/>
  <c r="F2974" i="81"/>
  <c r="H95" i="82" s="1"/>
  <c r="K95" i="82" s="1"/>
  <c r="F3026" i="81"/>
  <c r="H96" i="82" s="1"/>
  <c r="K96" i="82" s="1"/>
  <c r="G98" i="82"/>
  <c r="F3130" i="81"/>
  <c r="H98" i="82" s="1"/>
  <c r="K98" i="82" s="1"/>
  <c r="F3546" i="81"/>
  <c r="H111" i="82" s="1"/>
  <c r="K111" i="82" s="1"/>
  <c r="F1154" i="81"/>
  <c r="H49" i="82" s="1"/>
  <c r="F1102" i="81"/>
  <c r="H48" i="82" s="1"/>
  <c r="K48" i="82" s="1"/>
  <c r="F894" i="81"/>
  <c r="H43" i="82" s="1"/>
  <c r="K43" i="82" s="1"/>
  <c r="F946" i="81"/>
  <c r="H45" i="82" s="1"/>
  <c r="K45" i="82" s="1"/>
  <c r="F686" i="81"/>
  <c r="H39" i="82" s="1"/>
  <c r="F738" i="81"/>
  <c r="H40" i="82" s="1"/>
  <c r="F3458" i="81" l="1"/>
  <c r="F110" i="82" s="1"/>
  <c r="H3444" i="81"/>
  <c r="J85" i="82"/>
  <c r="F2678" i="81"/>
  <c r="F85" i="82" s="1"/>
  <c r="H2664" i="81"/>
  <c r="K2664" i="81" s="1"/>
  <c r="J84" i="82"/>
  <c r="J83" i="82"/>
  <c r="J101" i="82"/>
  <c r="J100" i="82"/>
  <c r="K91" i="82"/>
  <c r="I13" i="66"/>
  <c r="AD12" i="66" s="1"/>
  <c r="AD13" i="66" s="1"/>
  <c r="K27" i="82"/>
  <c r="K24" i="82" s="1"/>
  <c r="J89" i="82"/>
  <c r="H288" i="81"/>
  <c r="G62" i="82"/>
  <c r="J62" i="82" s="1"/>
  <c r="I1520" i="81"/>
  <c r="H72" i="82"/>
  <c r="H34" i="82"/>
  <c r="K34" i="82" s="1"/>
  <c r="J38" i="82"/>
  <c r="J35" i="82"/>
  <c r="J36" i="82"/>
  <c r="J37" i="82"/>
  <c r="J103" i="82"/>
  <c r="J80" i="82"/>
  <c r="J79" i="82"/>
  <c r="J78" i="82"/>
  <c r="J77" i="82"/>
  <c r="J76" i="82"/>
  <c r="J75" i="82"/>
  <c r="J74" i="82"/>
  <c r="J73" i="82"/>
  <c r="J72" i="82"/>
  <c r="J71" i="82"/>
  <c r="J70" i="82"/>
  <c r="J69" i="82"/>
  <c r="J68" i="82"/>
  <c r="J67" i="82"/>
  <c r="J66" i="82"/>
  <c r="J65" i="82"/>
  <c r="J63" i="82"/>
  <c r="I1052" i="81"/>
  <c r="I2924" i="81"/>
  <c r="I2976" i="81"/>
  <c r="I1104" i="81"/>
  <c r="J97" i="82"/>
  <c r="J98" i="82"/>
  <c r="J96" i="82"/>
  <c r="J95" i="82"/>
  <c r="K40" i="82"/>
  <c r="K39" i="82"/>
  <c r="J48" i="82"/>
  <c r="K49" i="82"/>
  <c r="H3473" i="81" l="1"/>
  <c r="E3473" i="81"/>
  <c r="F3473" i="81" s="1"/>
  <c r="E3421" i="81"/>
  <c r="F3421" i="81" s="1"/>
  <c r="H3421" i="81"/>
  <c r="E3460" i="81"/>
  <c r="F3460" i="81" s="1"/>
  <c r="H3460" i="81"/>
  <c r="I85" i="82"/>
  <c r="L85" i="82"/>
  <c r="E85" i="82"/>
  <c r="F2664" i="81"/>
  <c r="N2664" i="81" s="1"/>
  <c r="Q2664" i="81"/>
  <c r="H3512" i="81"/>
  <c r="E3512" i="81"/>
  <c r="F3512" i="81" s="1"/>
  <c r="E3408" i="81"/>
  <c r="F3408" i="81" s="1"/>
  <c r="H3408" i="81"/>
  <c r="E340" i="81"/>
  <c r="F340" i="81" s="1"/>
  <c r="F350" i="81" s="1"/>
  <c r="F351" i="81" s="1"/>
  <c r="G29" i="82" s="1"/>
  <c r="J29" i="82" s="1"/>
  <c r="E288" i="81"/>
  <c r="F288" i="81" s="1"/>
  <c r="F298" i="81" s="1"/>
  <c r="F299" i="81" s="1"/>
  <c r="G27" i="82" s="1"/>
  <c r="H1432" i="81"/>
  <c r="I1432" i="81" s="1"/>
  <c r="H340" i="81"/>
  <c r="L340" i="81" s="1"/>
  <c r="F1182" i="81"/>
  <c r="H1484" i="81"/>
  <c r="I1484" i="81" s="1"/>
  <c r="G56" i="82"/>
  <c r="J56" i="82" s="1"/>
  <c r="I1260" i="81"/>
  <c r="H1276" i="81"/>
  <c r="J1276" i="81" s="1"/>
  <c r="K1276" i="81" s="1"/>
  <c r="H24" i="82"/>
  <c r="H91" i="82"/>
  <c r="L288" i="81"/>
  <c r="J288" i="81"/>
  <c r="K288" i="81" s="1"/>
  <c r="H1588" i="81"/>
  <c r="I1588" i="81" s="1"/>
  <c r="I1208" i="81"/>
  <c r="H1224" i="81"/>
  <c r="L1224" i="81" s="1"/>
  <c r="H3356" i="81"/>
  <c r="L3356" i="81" s="1"/>
  <c r="I3340" i="81"/>
  <c r="H1380" i="81"/>
  <c r="L1380" i="81" s="1"/>
  <c r="H1536" i="81"/>
  <c r="J1536" i="81" s="1"/>
  <c r="K1536" i="81" s="1"/>
  <c r="H1328" i="81"/>
  <c r="L1328" i="81" s="1"/>
  <c r="K72" i="82"/>
  <c r="K51" i="82" s="1"/>
  <c r="G58" i="82"/>
  <c r="J58" i="82" s="1"/>
  <c r="I1572" i="81"/>
  <c r="I1312" i="81"/>
  <c r="G60" i="82"/>
  <c r="J60" i="82" s="1"/>
  <c r="I1416" i="81"/>
  <c r="G61" i="82"/>
  <c r="J61" i="82" s="1"/>
  <c r="J3421" i="81" l="1"/>
  <c r="K3421" i="81" s="1"/>
  <c r="L3421" i="81"/>
  <c r="I3421" i="81"/>
  <c r="F3441" i="81"/>
  <c r="J3392" i="81" s="1"/>
  <c r="F3493" i="81"/>
  <c r="J3444" i="81" s="1"/>
  <c r="L3473" i="81"/>
  <c r="J3473" i="81"/>
  <c r="K3473" i="81" s="1"/>
  <c r="I3473" i="81"/>
  <c r="L3460" i="81"/>
  <c r="J3460" i="81"/>
  <c r="K3460" i="81" s="1"/>
  <c r="I3460" i="81"/>
  <c r="F3470" i="81"/>
  <c r="I3444" i="81" s="1"/>
  <c r="M3444" i="81"/>
  <c r="L2664" i="81"/>
  <c r="F3522" i="81"/>
  <c r="F3523" i="81" s="1"/>
  <c r="G111" i="82" s="1"/>
  <c r="I3512" i="81"/>
  <c r="J3512" i="81"/>
  <c r="K3512" i="81" s="1"/>
  <c r="L3512" i="81"/>
  <c r="I22" i="66"/>
  <c r="F22" i="66"/>
  <c r="L3408" i="81"/>
  <c r="J3408" i="81"/>
  <c r="K3408" i="81" s="1"/>
  <c r="I3408" i="81"/>
  <c r="F3418" i="81"/>
  <c r="F3419" i="81" s="1"/>
  <c r="G109" i="82" s="1"/>
  <c r="J27" i="82"/>
  <c r="J24" i="82" s="1"/>
  <c r="I288" i="81"/>
  <c r="I324" i="81"/>
  <c r="L1432" i="81"/>
  <c r="J1432" i="81"/>
  <c r="K1432" i="81" s="1"/>
  <c r="I340" i="81"/>
  <c r="J340" i="81"/>
  <c r="K340" i="81" s="1"/>
  <c r="F1183" i="81"/>
  <c r="G54" i="82" s="1"/>
  <c r="I1156" i="81"/>
  <c r="J1484" i="81"/>
  <c r="K1484" i="81" s="1"/>
  <c r="L1484" i="81"/>
  <c r="I1276" i="81"/>
  <c r="K25" i="82"/>
  <c r="K92" i="82"/>
  <c r="L1276" i="81"/>
  <c r="H51" i="82"/>
  <c r="L1588" i="81"/>
  <c r="J1588" i="81"/>
  <c r="K1588" i="81" s="1"/>
  <c r="I272" i="81"/>
  <c r="G55" i="82"/>
  <c r="J55" i="82" s="1"/>
  <c r="J3356" i="81"/>
  <c r="K3356" i="81" s="1"/>
  <c r="J1224" i="81"/>
  <c r="K1224" i="81" s="1"/>
  <c r="I1224" i="81"/>
  <c r="I3356" i="81"/>
  <c r="J1380" i="81"/>
  <c r="K1380" i="81" s="1"/>
  <c r="I1328" i="81"/>
  <c r="J1328" i="81"/>
  <c r="K1328" i="81" s="1"/>
  <c r="L1536" i="81"/>
  <c r="I1536" i="81"/>
  <c r="I1380" i="81"/>
  <c r="I1364" i="81"/>
  <c r="G57" i="82"/>
  <c r="J57" i="82" s="1"/>
  <c r="G59" i="82"/>
  <c r="J59" i="82" s="1"/>
  <c r="I1468" i="81"/>
  <c r="G104" i="82"/>
  <c r="J104" i="82" s="1"/>
  <c r="H37" i="81"/>
  <c r="H30" i="81"/>
  <c r="A14" i="81"/>
  <c r="A15" i="81"/>
  <c r="A16" i="81"/>
  <c r="N60" i="81"/>
  <c r="M60" i="81"/>
  <c r="N59" i="81"/>
  <c r="M59" i="81"/>
  <c r="N58" i="81"/>
  <c r="M58" i="81"/>
  <c r="L58" i="81"/>
  <c r="N57" i="81"/>
  <c r="M57" i="81"/>
  <c r="N56" i="81"/>
  <c r="M56" i="81"/>
  <c r="N55" i="81"/>
  <c r="M55" i="81"/>
  <c r="L55" i="81"/>
  <c r="N54" i="81"/>
  <c r="M54" i="81"/>
  <c r="N53" i="81"/>
  <c r="M53" i="81"/>
  <c r="L53" i="81"/>
  <c r="N52" i="81"/>
  <c r="M52" i="81"/>
  <c r="N51" i="81"/>
  <c r="M51" i="81"/>
  <c r="N50" i="81"/>
  <c r="M50" i="81"/>
  <c r="L50" i="81"/>
  <c r="N49" i="81"/>
  <c r="M49" i="81"/>
  <c r="L49" i="81"/>
  <c r="N48" i="81"/>
  <c r="M48" i="81"/>
  <c r="N47" i="81"/>
  <c r="M47" i="81"/>
  <c r="N46" i="81"/>
  <c r="M46" i="81"/>
  <c r="N45" i="81"/>
  <c r="M45" i="81"/>
  <c r="L45" i="81"/>
  <c r="N44" i="81"/>
  <c r="M44" i="81"/>
  <c r="N43" i="81"/>
  <c r="M43" i="81"/>
  <c r="N42" i="81"/>
  <c r="M42" i="81"/>
  <c r="L42" i="81"/>
  <c r="N41" i="81"/>
  <c r="M41" i="81"/>
  <c r="L41" i="81"/>
  <c r="M35" i="81"/>
  <c r="N35" i="81" s="1"/>
  <c r="M36" i="81"/>
  <c r="N36" i="81" s="1"/>
  <c r="M32" i="81"/>
  <c r="N32" i="81" s="1"/>
  <c r="M31" i="81"/>
  <c r="N31" i="81" s="1"/>
  <c r="M34" i="81"/>
  <c r="N34" i="81" s="1"/>
  <c r="M33" i="81"/>
  <c r="N33" i="81" s="1"/>
  <c r="M29" i="81"/>
  <c r="N29" i="81" s="1"/>
  <c r="M28" i="81"/>
  <c r="N28" i="81" s="1"/>
  <c r="N23" i="81"/>
  <c r="M23" i="81"/>
  <c r="K23" i="81"/>
  <c r="N22" i="81"/>
  <c r="M22" i="81"/>
  <c r="L22" i="81"/>
  <c r="N21" i="81"/>
  <c r="M21" i="81"/>
  <c r="K21" i="81"/>
  <c r="N20" i="81"/>
  <c r="M20" i="81"/>
  <c r="N19" i="81"/>
  <c r="M19" i="81"/>
  <c r="L19" i="81"/>
  <c r="M18" i="81"/>
  <c r="N18" i="81" s="1"/>
  <c r="A116" i="81"/>
  <c r="A64" i="81"/>
  <c r="A12" i="81"/>
  <c r="F3494" i="81" l="1"/>
  <c r="H110" i="82" s="1"/>
  <c r="F3442" i="81"/>
  <c r="H109" i="82" s="1"/>
  <c r="K3444" i="81"/>
  <c r="T3444" i="81"/>
  <c r="V3444" i="81" s="1"/>
  <c r="F3471" i="81"/>
  <c r="G110" i="82" s="1"/>
  <c r="J110" i="82" s="1"/>
  <c r="J111" i="82"/>
  <c r="L22" i="66"/>
  <c r="AD21" i="66" s="1"/>
  <c r="AD22" i="66" s="1"/>
  <c r="J109" i="82"/>
  <c r="I3496" i="81"/>
  <c r="I19" i="66"/>
  <c r="F19" i="66"/>
  <c r="I3392" i="81"/>
  <c r="K52" i="82"/>
  <c r="G24" i="82"/>
  <c r="B116" i="81"/>
  <c r="E116" i="81"/>
  <c r="B12" i="81"/>
  <c r="E12" i="81"/>
  <c r="E64" i="81"/>
  <c r="B64" i="81"/>
  <c r="D16" i="81"/>
  <c r="B16" i="81"/>
  <c r="B15" i="81"/>
  <c r="D15" i="81"/>
  <c r="D14" i="81"/>
  <c r="B14" i="81"/>
  <c r="G116" i="81"/>
  <c r="O116" i="81"/>
  <c r="O64" i="81"/>
  <c r="G64" i="81"/>
  <c r="G12" i="81"/>
  <c r="O12" i="81"/>
  <c r="M84" i="81"/>
  <c r="N84" i="81" s="1"/>
  <c r="M120" i="81"/>
  <c r="M85" i="81"/>
  <c r="N85" i="81" s="1"/>
  <c r="M118" i="81"/>
  <c r="J30" i="81"/>
  <c r="K30" i="81" s="1"/>
  <c r="I30" i="81"/>
  <c r="M88" i="81"/>
  <c r="N88" i="81" s="1"/>
  <c r="H88" i="81"/>
  <c r="J37" i="81"/>
  <c r="K37" i="81" s="1"/>
  <c r="I37" i="81"/>
  <c r="M80" i="81"/>
  <c r="N80" i="81" s="1"/>
  <c r="H80" i="81"/>
  <c r="M16" i="81"/>
  <c r="M75" i="81"/>
  <c r="N75" i="81" s="1"/>
  <c r="M119" i="81"/>
  <c r="M15" i="81"/>
  <c r="M14" i="81"/>
  <c r="M30" i="81"/>
  <c r="N30" i="81" s="1"/>
  <c r="I20" i="81"/>
  <c r="L43" i="81"/>
  <c r="L51" i="81"/>
  <c r="L59" i="81"/>
  <c r="L20" i="81"/>
  <c r="K20" i="81"/>
  <c r="L44" i="81"/>
  <c r="L46" i="81"/>
  <c r="I23" i="81"/>
  <c r="M37" i="81"/>
  <c r="N37" i="81" s="1"/>
  <c r="L60" i="81"/>
  <c r="L21" i="81"/>
  <c r="L23" i="81"/>
  <c r="L52" i="81"/>
  <c r="L54" i="81"/>
  <c r="L57" i="81"/>
  <c r="I22" i="81"/>
  <c r="L48" i="81"/>
  <c r="L56" i="81"/>
  <c r="I21" i="81"/>
  <c r="L47" i="81"/>
  <c r="K22" i="81"/>
  <c r="I19" i="81"/>
  <c r="K19" i="81"/>
  <c r="K109" i="82" l="1"/>
  <c r="K110" i="82"/>
  <c r="Q3444" i="81"/>
  <c r="F3444" i="81"/>
  <c r="N3444" i="81" s="1"/>
  <c r="L35" i="81"/>
  <c r="L19" i="66"/>
  <c r="AD18" i="66" s="1"/>
  <c r="AD19" i="66" s="1"/>
  <c r="J25" i="82"/>
  <c r="H13" i="66"/>
  <c r="AC12" i="66" s="1"/>
  <c r="AC13" i="66" s="1"/>
  <c r="L93" i="81"/>
  <c r="U64" i="81"/>
  <c r="U116" i="81"/>
  <c r="U12" i="81"/>
  <c r="N14" i="81"/>
  <c r="N119" i="81"/>
  <c r="P64" i="81"/>
  <c r="P116" i="81"/>
  <c r="P12" i="81"/>
  <c r="N15" i="81"/>
  <c r="N120" i="81"/>
  <c r="N118" i="81"/>
  <c r="N16" i="81"/>
  <c r="L132" i="81"/>
  <c r="L30" i="81"/>
  <c r="I88" i="81"/>
  <c r="J88" i="81"/>
  <c r="K88" i="81" s="1"/>
  <c r="J80" i="81"/>
  <c r="K80" i="81" s="1"/>
  <c r="I80" i="81"/>
  <c r="L87" i="81"/>
  <c r="L86" i="81"/>
  <c r="L88" i="81"/>
  <c r="L80" i="81"/>
  <c r="L81" i="81"/>
  <c r="L135" i="81"/>
  <c r="L37" i="81"/>
  <c r="K106" i="82" l="1"/>
  <c r="H106" i="82" s="1"/>
  <c r="L3444" i="81"/>
  <c r="I36" i="81" l="1"/>
  <c r="L36" i="81"/>
  <c r="H1016" i="81" l="1"/>
  <c r="H964" i="81"/>
  <c r="H652" i="81"/>
  <c r="H704" i="81"/>
  <c r="H392" i="81"/>
  <c r="H756" i="81"/>
  <c r="H912" i="81"/>
  <c r="H860" i="81"/>
  <c r="H808" i="81"/>
  <c r="H133" i="81"/>
  <c r="H28" i="81"/>
  <c r="J28" i="81" s="1"/>
  <c r="K28" i="81" s="1"/>
  <c r="H137" i="81"/>
  <c r="H33" i="81"/>
  <c r="J33" i="81" s="1"/>
  <c r="K33" i="81" s="1"/>
  <c r="H134" i="81"/>
  <c r="H29" i="81"/>
  <c r="J29" i="81" s="1"/>
  <c r="K29" i="81" s="1"/>
  <c r="H31" i="81"/>
  <c r="J31" i="81" s="1"/>
  <c r="K31" i="81" s="1"/>
  <c r="H136" i="81"/>
  <c r="H138" i="81"/>
  <c r="H34" i="81"/>
  <c r="J34" i="81" s="1"/>
  <c r="K34" i="81" s="1"/>
  <c r="H32" i="81"/>
  <c r="J32" i="81" s="1"/>
  <c r="K32" i="81" s="1"/>
  <c r="L912" i="81" l="1"/>
  <c r="J912" i="81"/>
  <c r="K912" i="81" s="1"/>
  <c r="I912" i="81"/>
  <c r="I652" i="81"/>
  <c r="J652" i="81"/>
  <c r="K652" i="81" s="1"/>
  <c r="L652" i="81"/>
  <c r="G40" i="82"/>
  <c r="I756" i="81"/>
  <c r="L756" i="81"/>
  <c r="J756" i="81"/>
  <c r="K756" i="81" s="1"/>
  <c r="I1016" i="81"/>
  <c r="L1016" i="81"/>
  <c r="J1016" i="81"/>
  <c r="K1016" i="81" s="1"/>
  <c r="I808" i="81"/>
  <c r="J808" i="81"/>
  <c r="K808" i="81" s="1"/>
  <c r="L808" i="81"/>
  <c r="I636" i="81"/>
  <c r="J964" i="81"/>
  <c r="K964" i="81" s="1"/>
  <c r="I964" i="81"/>
  <c r="L964" i="81"/>
  <c r="I740" i="81"/>
  <c r="I844" i="81"/>
  <c r="J392" i="81"/>
  <c r="K392" i="81" s="1"/>
  <c r="L392" i="81"/>
  <c r="I392" i="81"/>
  <c r="I704" i="81"/>
  <c r="J704" i="81"/>
  <c r="K704" i="81" s="1"/>
  <c r="L704" i="81"/>
  <c r="I948" i="81"/>
  <c r="I376" i="81"/>
  <c r="I792" i="81"/>
  <c r="I860" i="81"/>
  <c r="L860" i="81"/>
  <c r="J860" i="81"/>
  <c r="K860" i="81" s="1"/>
  <c r="G45" i="82"/>
  <c r="J45" i="82" s="1"/>
  <c r="J134" i="81"/>
  <c r="K134" i="81" s="1"/>
  <c r="L134" i="81"/>
  <c r="J137" i="81"/>
  <c r="K137" i="81" s="1"/>
  <c r="L137" i="81"/>
  <c r="J138" i="81"/>
  <c r="K138" i="81" s="1"/>
  <c r="L138" i="81"/>
  <c r="J136" i="81"/>
  <c r="K136" i="81" s="1"/>
  <c r="L136" i="81"/>
  <c r="J133" i="81"/>
  <c r="K133" i="81" s="1"/>
  <c r="L133" i="81"/>
  <c r="I33" i="81"/>
  <c r="I138" i="81"/>
  <c r="I28" i="81"/>
  <c r="I133" i="81"/>
  <c r="I29" i="81"/>
  <c r="I31" i="81"/>
  <c r="I32" i="81"/>
  <c r="I136" i="81"/>
  <c r="I137" i="81"/>
  <c r="I34" i="81"/>
  <c r="I134" i="81"/>
  <c r="L28" i="81"/>
  <c r="L29" i="81"/>
  <c r="L31" i="81"/>
  <c r="L32" i="81"/>
  <c r="L33" i="81"/>
  <c r="L34" i="81"/>
  <c r="G47" i="82" l="1"/>
  <c r="J47" i="82" s="1"/>
  <c r="I1000" i="81"/>
  <c r="I688" i="81"/>
  <c r="I896" i="81"/>
  <c r="J40" i="82"/>
  <c r="G46" i="82"/>
  <c r="J46" i="82" s="1"/>
  <c r="G42" i="82"/>
  <c r="J42" i="82" s="1"/>
  <c r="G39" i="82"/>
  <c r="G41" i="82"/>
  <c r="J41" i="82" s="1"/>
  <c r="G43" i="82" l="1"/>
  <c r="J43" i="82" s="1"/>
  <c r="J34" i="82"/>
  <c r="J39" i="82"/>
  <c r="J31" i="82" l="1"/>
  <c r="H2890" i="81" l="1"/>
  <c r="H2891" i="81"/>
  <c r="H82" i="81"/>
  <c r="H83" i="81"/>
  <c r="H84" i="81"/>
  <c r="H85" i="81"/>
  <c r="L2891" i="81" l="1"/>
  <c r="I2891" i="81"/>
  <c r="J2891" i="81"/>
  <c r="K2891" i="81" s="1"/>
  <c r="L2890" i="81"/>
  <c r="I2890" i="81"/>
  <c r="J2890" i="81"/>
  <c r="K2890" i="81" s="1"/>
  <c r="L83" i="81"/>
  <c r="I83" i="81"/>
  <c r="J83" i="81"/>
  <c r="K83" i="81" s="1"/>
  <c r="I82" i="81"/>
  <c r="J82" i="81"/>
  <c r="K82" i="81" s="1"/>
  <c r="L82" i="81"/>
  <c r="L85" i="81"/>
  <c r="J85" i="81"/>
  <c r="K85" i="81" s="1"/>
  <c r="J84" i="81"/>
  <c r="K84" i="81" s="1"/>
  <c r="L84" i="81"/>
  <c r="I85" i="81"/>
  <c r="I84" i="81"/>
  <c r="A199" i="81" l="1"/>
  <c r="A171" i="81"/>
  <c r="A170" i="81"/>
  <c r="A168" i="81"/>
  <c r="D170" i="81" l="1"/>
  <c r="B170" i="81"/>
  <c r="D171" i="81"/>
  <c r="B171" i="81"/>
  <c r="E168" i="81"/>
  <c r="B168" i="81"/>
  <c r="E199" i="81"/>
  <c r="F199" i="81" s="1"/>
  <c r="D199" i="81"/>
  <c r="B199" i="81"/>
  <c r="G168" i="81"/>
  <c r="O168" i="81"/>
  <c r="M170" i="81"/>
  <c r="M171" i="81"/>
  <c r="M201" i="81"/>
  <c r="N201" i="81" s="1"/>
  <c r="H201" i="81"/>
  <c r="M200" i="81"/>
  <c r="N200" i="81" s="1"/>
  <c r="H200" i="81"/>
  <c r="H198" i="81"/>
  <c r="M198" i="81"/>
  <c r="N198" i="81" s="1"/>
  <c r="M199" i="81"/>
  <c r="H199" i="81"/>
  <c r="F217" i="81" l="1"/>
  <c r="F218" i="81" s="1"/>
  <c r="U168" i="81"/>
  <c r="N199" i="81"/>
  <c r="N171" i="81"/>
  <c r="N170" i="81"/>
  <c r="P168" i="81"/>
  <c r="L197" i="81"/>
  <c r="L185" i="81"/>
  <c r="L184" i="81"/>
  <c r="J198" i="81"/>
  <c r="K198" i="81" s="1"/>
  <c r="I198" i="81"/>
  <c r="J200" i="81"/>
  <c r="K200" i="81" s="1"/>
  <c r="I200" i="81"/>
  <c r="I199" i="81"/>
  <c r="J199" i="81"/>
  <c r="K199" i="81" s="1"/>
  <c r="J201" i="81"/>
  <c r="K201" i="81" s="1"/>
  <c r="I201" i="81"/>
  <c r="L198" i="81"/>
  <c r="L199" i="81"/>
  <c r="L201" i="81"/>
  <c r="L200" i="81"/>
  <c r="F8" i="81" l="1"/>
  <c r="I64" i="81" l="1"/>
  <c r="I116" i="81"/>
  <c r="F61" i="81"/>
  <c r="I168" i="81"/>
  <c r="F165" i="81"/>
  <c r="J116" i="81" s="1"/>
  <c r="F113" i="81"/>
  <c r="J64" i="81" s="1"/>
  <c r="J168" i="81"/>
  <c r="F114" i="81" l="1"/>
  <c r="H19" i="82" s="1"/>
  <c r="G20" i="82"/>
  <c r="J20" i="82" s="1"/>
  <c r="F166" i="81"/>
  <c r="H20" i="82" s="1"/>
  <c r="K20" i="82" s="1"/>
  <c r="G19" i="82"/>
  <c r="I12" i="81"/>
  <c r="G18" i="82"/>
  <c r="J12" i="81"/>
  <c r="F62" i="81"/>
  <c r="H18" i="82" s="1"/>
  <c r="G21" i="82"/>
  <c r="H21" i="82"/>
  <c r="K21" i="82" s="1"/>
  <c r="K19" i="82" l="1"/>
  <c r="J18" i="82"/>
  <c r="J19" i="82"/>
  <c r="K18" i="82"/>
  <c r="J21" i="82"/>
  <c r="A8" i="81" l="1"/>
  <c r="B3456" i="81" l="1"/>
  <c r="B1636" i="81"/>
  <c r="B3248" i="81"/>
  <c r="B2468" i="81"/>
  <c r="B492" i="81"/>
  <c r="B1272" i="81"/>
  <c r="B2676" i="81"/>
  <c r="B2624" i="81"/>
  <c r="B2572" i="81"/>
  <c r="B2520" i="81"/>
  <c r="B2728" i="81"/>
  <c r="B1168" i="81"/>
  <c r="B2884" i="81"/>
  <c r="B2832" i="81"/>
  <c r="B1532" i="81"/>
  <c r="B2312" i="81"/>
  <c r="B2208" i="81"/>
  <c r="B1584" i="81"/>
  <c r="B3352" i="81"/>
  <c r="B2260" i="81"/>
  <c r="B3196" i="81"/>
  <c r="B3144" i="81"/>
  <c r="B2780" i="81"/>
  <c r="B1376" i="81"/>
  <c r="B3040" i="81"/>
  <c r="B3300" i="81"/>
  <c r="B1480" i="81"/>
  <c r="B2988" i="81"/>
  <c r="B908" i="81"/>
  <c r="B3092" i="81"/>
  <c r="B2156" i="81"/>
  <c r="B1428" i="81"/>
  <c r="B2936" i="81"/>
  <c r="B1324" i="81"/>
  <c r="B1220" i="81"/>
  <c r="B1688" i="81"/>
  <c r="B284" i="81"/>
  <c r="B128" i="81"/>
  <c r="B544" i="81"/>
  <c r="B336" i="81"/>
  <c r="B440" i="81"/>
  <c r="B596" i="81"/>
  <c r="B2000" i="81"/>
  <c r="B2052" i="81"/>
  <c r="B1948" i="81"/>
  <c r="B1740" i="81"/>
  <c r="B1896" i="81"/>
  <c r="B1792" i="81"/>
  <c r="B1844" i="81"/>
  <c r="B2104" i="81"/>
  <c r="B2416" i="81"/>
  <c r="B2364" i="81"/>
  <c r="B3508" i="81"/>
  <c r="B1064" i="81"/>
  <c r="B752" i="81"/>
  <c r="B388" i="81"/>
  <c r="B180" i="81"/>
  <c r="B1116" i="81"/>
  <c r="B960" i="81"/>
  <c r="B804" i="81"/>
  <c r="B648" i="81"/>
  <c r="B232" i="81"/>
  <c r="B3404" i="81"/>
  <c r="B700" i="81"/>
  <c r="B856" i="81"/>
  <c r="B24" i="81"/>
  <c r="B1012" i="81"/>
  <c r="B76" i="81"/>
  <c r="C39" i="91" l="1"/>
  <c r="C33" i="91"/>
  <c r="C41" i="91" l="1"/>
  <c r="C42" i="91" l="1"/>
  <c r="C2312" i="81" l="1"/>
  <c r="C2208" i="81"/>
  <c r="C1584" i="81"/>
  <c r="C3352" i="81"/>
  <c r="C2260" i="81"/>
  <c r="C3196" i="81"/>
  <c r="C3144" i="81"/>
  <c r="C1532" i="81"/>
  <c r="C2832" i="81"/>
  <c r="C1376" i="81"/>
  <c r="C3040" i="81"/>
  <c r="C3300" i="81"/>
  <c r="C1480" i="81"/>
  <c r="C2988" i="81"/>
  <c r="C908" i="81"/>
  <c r="C3092" i="81"/>
  <c r="C2156" i="81"/>
  <c r="C1428" i="81"/>
  <c r="C1324" i="81"/>
  <c r="C2936" i="81"/>
  <c r="C1220" i="81"/>
  <c r="C2780" i="81"/>
  <c r="C1688" i="81"/>
  <c r="C284" i="81"/>
  <c r="C76" i="81"/>
  <c r="C128" i="81"/>
  <c r="C544" i="81"/>
  <c r="C336" i="81"/>
  <c r="C596" i="81"/>
  <c r="C440" i="81"/>
  <c r="C2000" i="81"/>
  <c r="C2052" i="81"/>
  <c r="C1948" i="81"/>
  <c r="C1740" i="81"/>
  <c r="C1896" i="81"/>
  <c r="C1792" i="81"/>
  <c r="C1844" i="81"/>
  <c r="C2104" i="81"/>
  <c r="C2416" i="81"/>
  <c r="F2416" i="81" s="1"/>
  <c r="M2404" i="81" s="1"/>
  <c r="C2364" i="81"/>
  <c r="C3508" i="81"/>
  <c r="F3508" i="81" s="1"/>
  <c r="F3509" i="81" s="1"/>
  <c r="F3510" i="81" s="1"/>
  <c r="F111" i="82" s="1"/>
  <c r="C3404" i="81"/>
  <c r="C1116" i="81"/>
  <c r="C1064" i="81"/>
  <c r="C388" i="81"/>
  <c r="C648" i="81"/>
  <c r="C856" i="81"/>
  <c r="C1012" i="81"/>
  <c r="C960" i="81"/>
  <c r="C804" i="81"/>
  <c r="C700" i="81"/>
  <c r="C752" i="81"/>
  <c r="E71" i="81"/>
  <c r="F71" i="81" s="1"/>
  <c r="C180" i="81"/>
  <c r="C24" i="81"/>
  <c r="L111" i="82" l="1"/>
  <c r="I111" i="82"/>
  <c r="E111" i="82"/>
  <c r="E847" i="81"/>
  <c r="F847" i="81" s="1"/>
  <c r="E2461" i="81"/>
  <c r="F2461" i="81" s="1"/>
  <c r="E3239" i="81"/>
  <c r="F3239" i="81" s="1"/>
  <c r="E1629" i="81"/>
  <c r="F1629" i="81" s="1"/>
  <c r="E2459" i="81"/>
  <c r="F2459" i="81" s="1"/>
  <c r="E1627" i="81"/>
  <c r="F1627" i="81" s="1"/>
  <c r="E3241" i="81"/>
  <c r="F3241" i="81" s="1"/>
  <c r="H3239" i="81"/>
  <c r="H3241" i="81"/>
  <c r="H2461" i="81"/>
  <c r="H1629" i="81"/>
  <c r="H2459" i="81"/>
  <c r="H1627" i="81"/>
  <c r="E849" i="81"/>
  <c r="F849" i="81" s="1"/>
  <c r="H849" i="81"/>
  <c r="E846" i="81"/>
  <c r="F846" i="81" s="1"/>
  <c r="E1626" i="81"/>
  <c r="F1626" i="81" s="1"/>
  <c r="E3238" i="81"/>
  <c r="F3238" i="81" s="1"/>
  <c r="E2458" i="81"/>
  <c r="F2458" i="81" s="1"/>
  <c r="H3238" i="81"/>
  <c r="H1626" i="81"/>
  <c r="H2458" i="81"/>
  <c r="H2718" i="81"/>
  <c r="E2718" i="81"/>
  <c r="F2718" i="81" s="1"/>
  <c r="H2720" i="81"/>
  <c r="E2720" i="81"/>
  <c r="F2720" i="81" s="1"/>
  <c r="E2719" i="81"/>
  <c r="F2719" i="81" s="1"/>
  <c r="H2719" i="81"/>
  <c r="H2562" i="81"/>
  <c r="E2562" i="81"/>
  <c r="F2562" i="81" s="1"/>
  <c r="H2614" i="81"/>
  <c r="E2614" i="81"/>
  <c r="F2614" i="81" s="1"/>
  <c r="H2615" i="81"/>
  <c r="E2615" i="81"/>
  <c r="F2615" i="81" s="1"/>
  <c r="L110" i="82"/>
  <c r="I110" i="82"/>
  <c r="E110" i="82"/>
  <c r="E67" i="81"/>
  <c r="F67" i="81" s="1"/>
  <c r="H1990" i="81"/>
  <c r="E1990" i="81"/>
  <c r="F1990" i="81" s="1"/>
  <c r="H2094" i="81"/>
  <c r="E2094" i="81"/>
  <c r="F2094" i="81" s="1"/>
  <c r="E1107" i="81"/>
  <c r="F1107" i="81" s="1"/>
  <c r="H1107" i="81"/>
  <c r="E2302" i="81"/>
  <c r="F2302" i="81" s="1"/>
  <c r="E2822" i="81"/>
  <c r="F2822" i="81" s="1"/>
  <c r="H2302" i="81"/>
  <c r="E3342" i="81"/>
  <c r="F3342" i="81" s="1"/>
  <c r="H3342" i="81"/>
  <c r="E1574" i="81"/>
  <c r="F1574" i="81" s="1"/>
  <c r="E3186" i="81"/>
  <c r="F3186" i="81" s="1"/>
  <c r="E2250" i="81"/>
  <c r="F2250" i="81" s="1"/>
  <c r="H3186" i="81"/>
  <c r="H1574" i="81"/>
  <c r="H2250" i="81"/>
  <c r="E1522" i="81"/>
  <c r="F1522" i="81" s="1"/>
  <c r="E2198" i="81"/>
  <c r="F2198" i="81" s="1"/>
  <c r="E3134" i="81"/>
  <c r="F3134" i="81" s="1"/>
  <c r="H3134" i="81"/>
  <c r="H1522" i="81"/>
  <c r="H2198" i="81"/>
  <c r="E1366" i="81"/>
  <c r="F1366" i="81" s="1"/>
  <c r="E2978" i="81"/>
  <c r="F2978" i="81" s="1"/>
  <c r="E2146" i="81"/>
  <c r="F2146" i="81" s="1"/>
  <c r="E2926" i="81"/>
  <c r="F2926" i="81" s="1"/>
  <c r="E1314" i="81"/>
  <c r="F1314" i="81" s="1"/>
  <c r="H586" i="81"/>
  <c r="E586" i="81"/>
  <c r="F586" i="81" s="1"/>
  <c r="H1366" i="81"/>
  <c r="H1314" i="81"/>
  <c r="H2146" i="81"/>
  <c r="E1418" i="81"/>
  <c r="F1418" i="81" s="1"/>
  <c r="E2770" i="81"/>
  <c r="F2770" i="81" s="1"/>
  <c r="E898" i="81"/>
  <c r="F898" i="81" s="1"/>
  <c r="E3030" i="81"/>
  <c r="F3030" i="81" s="1"/>
  <c r="E3290" i="81"/>
  <c r="F3290" i="81" s="1"/>
  <c r="H3290" i="81"/>
  <c r="H1418" i="81"/>
  <c r="H3030" i="81"/>
  <c r="E1367" i="81"/>
  <c r="F1367" i="81" s="1"/>
  <c r="E2147" i="81"/>
  <c r="F2147" i="81" s="1"/>
  <c r="E2927" i="81"/>
  <c r="F2927" i="81" s="1"/>
  <c r="E1315" i="81"/>
  <c r="F1315" i="81" s="1"/>
  <c r="E2979" i="81"/>
  <c r="F2979" i="81" s="1"/>
  <c r="H587" i="81"/>
  <c r="E587" i="81"/>
  <c r="F587" i="81" s="1"/>
  <c r="H1367" i="81"/>
  <c r="H1315" i="81"/>
  <c r="H2147" i="81"/>
  <c r="E1470" i="81"/>
  <c r="F1470" i="81" s="1"/>
  <c r="E3082" i="81"/>
  <c r="F3082" i="81" s="1"/>
  <c r="E2929" i="81"/>
  <c r="F2929" i="81" s="1"/>
  <c r="E1317" i="81"/>
  <c r="F1317" i="81" s="1"/>
  <c r="H1470" i="81"/>
  <c r="H1317" i="81"/>
  <c r="H2929" i="81"/>
  <c r="H535" i="81"/>
  <c r="E535" i="81"/>
  <c r="F535" i="81" s="1"/>
  <c r="H534" i="81"/>
  <c r="E534" i="81"/>
  <c r="F534" i="81" s="1"/>
  <c r="H537" i="81"/>
  <c r="E537" i="81"/>
  <c r="F537" i="81" s="1"/>
  <c r="E119" i="81"/>
  <c r="F119" i="81" s="1"/>
  <c r="H71" i="81"/>
  <c r="H276" i="81"/>
  <c r="E276" i="81"/>
  <c r="F276" i="81" s="1"/>
  <c r="H73" i="81"/>
  <c r="E73" i="81"/>
  <c r="F73" i="81" s="1"/>
  <c r="H67" i="81"/>
  <c r="L67" i="81" s="1"/>
  <c r="H2770" i="81"/>
  <c r="H2822" i="81"/>
  <c r="E75" i="81"/>
  <c r="F75" i="81" s="1"/>
  <c r="E121" i="81"/>
  <c r="F121" i="81" s="1"/>
  <c r="E17" i="81"/>
  <c r="F17" i="81" s="1"/>
  <c r="H17" i="81"/>
  <c r="H121" i="81"/>
  <c r="E122" i="81"/>
  <c r="F122" i="81" s="1"/>
  <c r="E18" i="81"/>
  <c r="F18" i="81" s="1"/>
  <c r="H122" i="81"/>
  <c r="H18" i="81"/>
  <c r="F1896" i="81"/>
  <c r="M1884" i="81" s="1"/>
  <c r="F2364" i="81"/>
  <c r="M2352" i="81" s="1"/>
  <c r="F2417" i="81"/>
  <c r="F2418" i="81" s="1"/>
  <c r="F79" i="82" s="1"/>
  <c r="E15" i="81"/>
  <c r="F15" i="81" s="1"/>
  <c r="E1054" i="81"/>
  <c r="F1054" i="81" s="1"/>
  <c r="E950" i="81"/>
  <c r="F950" i="81" s="1"/>
  <c r="E794" i="81"/>
  <c r="F794" i="81" s="1"/>
  <c r="E1002" i="81"/>
  <c r="F1002" i="81" s="1"/>
  <c r="H2888" i="81"/>
  <c r="H3498" i="81"/>
  <c r="H3082" i="81"/>
  <c r="H1054" i="81"/>
  <c r="H794" i="81"/>
  <c r="H1002" i="81"/>
  <c r="H898" i="81"/>
  <c r="H950" i="81"/>
  <c r="H119" i="81"/>
  <c r="H15" i="81"/>
  <c r="R3444" i="81" l="1"/>
  <c r="S3444" i="81" s="1"/>
  <c r="I2459" i="81"/>
  <c r="J2459" i="81"/>
  <c r="K2459" i="81" s="1"/>
  <c r="L2459" i="81"/>
  <c r="I1629" i="81"/>
  <c r="J1629" i="81"/>
  <c r="K1629" i="81" s="1"/>
  <c r="L1629" i="81"/>
  <c r="J2458" i="81"/>
  <c r="K2458" i="81" s="1"/>
  <c r="I2458" i="81"/>
  <c r="L2458" i="81"/>
  <c r="I2461" i="81"/>
  <c r="J2461" i="81"/>
  <c r="K2461" i="81" s="1"/>
  <c r="L2461" i="81"/>
  <c r="I1626" i="81"/>
  <c r="J1626" i="81"/>
  <c r="K1626" i="81" s="1"/>
  <c r="L1626" i="81"/>
  <c r="L3241" i="81"/>
  <c r="I3241" i="81"/>
  <c r="J3241" i="81"/>
  <c r="K3241" i="81" s="1"/>
  <c r="L3238" i="81"/>
  <c r="J3238" i="81"/>
  <c r="K3238" i="81" s="1"/>
  <c r="I3238" i="81"/>
  <c r="L3239" i="81"/>
  <c r="I3239" i="81"/>
  <c r="J3239" i="81"/>
  <c r="K3239" i="81" s="1"/>
  <c r="J849" i="81"/>
  <c r="K849" i="81" s="1"/>
  <c r="I849" i="81"/>
  <c r="L849" i="81"/>
  <c r="J1627" i="81"/>
  <c r="K1627" i="81" s="1"/>
  <c r="I1627" i="81"/>
  <c r="L1627" i="81"/>
  <c r="L2719" i="81"/>
  <c r="J2719" i="81"/>
  <c r="K2719" i="81" s="1"/>
  <c r="I2719" i="81"/>
  <c r="L2720" i="81"/>
  <c r="I2720" i="81"/>
  <c r="J2720" i="81"/>
  <c r="K2720" i="81" s="1"/>
  <c r="L2718" i="81"/>
  <c r="I2718" i="81"/>
  <c r="J2718" i="81"/>
  <c r="K2718" i="81" s="1"/>
  <c r="J2615" i="81"/>
  <c r="K2615" i="81" s="1"/>
  <c r="L2615" i="81"/>
  <c r="I2615" i="81"/>
  <c r="F2624" i="81"/>
  <c r="F2625" i="81" s="1"/>
  <c r="J2614" i="81"/>
  <c r="K2614" i="81" s="1"/>
  <c r="I2614" i="81"/>
  <c r="L2614" i="81"/>
  <c r="J2562" i="81"/>
  <c r="K2562" i="81" s="1"/>
  <c r="I2562" i="81"/>
  <c r="L2562" i="81"/>
  <c r="I2094" i="81"/>
  <c r="J2094" i="81"/>
  <c r="K2094" i="81" s="1"/>
  <c r="L2094" i="81"/>
  <c r="I1990" i="81"/>
  <c r="J1990" i="81"/>
  <c r="K1990" i="81" s="1"/>
  <c r="L1990" i="81"/>
  <c r="J1107" i="81"/>
  <c r="K1107" i="81" s="1"/>
  <c r="I1107" i="81"/>
  <c r="L1107" i="81"/>
  <c r="L2302" i="81"/>
  <c r="I2302" i="81"/>
  <c r="J2302" i="81"/>
  <c r="K2302" i="81" s="1"/>
  <c r="J3342" i="81"/>
  <c r="K3342" i="81" s="1"/>
  <c r="I3342" i="81"/>
  <c r="L3342" i="81"/>
  <c r="J2250" i="81"/>
  <c r="K2250" i="81" s="1"/>
  <c r="I2250" i="81"/>
  <c r="L2250" i="81"/>
  <c r="I1574" i="81"/>
  <c r="J1574" i="81"/>
  <c r="K1574" i="81" s="1"/>
  <c r="L1574" i="81"/>
  <c r="J3186" i="81"/>
  <c r="K3186" i="81" s="1"/>
  <c r="I3186" i="81"/>
  <c r="L3186" i="81"/>
  <c r="L2198" i="81"/>
  <c r="I2198" i="81"/>
  <c r="J2198" i="81"/>
  <c r="K2198" i="81" s="1"/>
  <c r="J1522" i="81"/>
  <c r="K1522" i="81" s="1"/>
  <c r="I1522" i="81"/>
  <c r="L1522" i="81"/>
  <c r="J3134" i="81"/>
  <c r="K3134" i="81" s="1"/>
  <c r="I3134" i="81"/>
  <c r="L3134" i="81"/>
  <c r="F596" i="81"/>
  <c r="M584" i="81" s="1"/>
  <c r="J587" i="81"/>
  <c r="K587" i="81" s="1"/>
  <c r="I587" i="81"/>
  <c r="L587" i="81"/>
  <c r="F2780" i="81"/>
  <c r="F2781" i="81" s="1"/>
  <c r="F2782" i="81" s="1"/>
  <c r="L2929" i="81"/>
  <c r="J2929" i="81"/>
  <c r="K2929" i="81" s="1"/>
  <c r="I2929" i="81"/>
  <c r="F1428" i="81"/>
  <c r="F1429" i="81" s="1"/>
  <c r="J1317" i="81"/>
  <c r="K1317" i="81" s="1"/>
  <c r="I1317" i="81"/>
  <c r="L1317" i="81"/>
  <c r="I2146" i="81"/>
  <c r="J2146" i="81"/>
  <c r="K2146" i="81" s="1"/>
  <c r="L2146" i="81"/>
  <c r="J1314" i="81"/>
  <c r="K1314" i="81" s="1"/>
  <c r="I1314" i="81"/>
  <c r="L1314" i="81"/>
  <c r="L1366" i="81"/>
  <c r="J1366" i="81"/>
  <c r="K1366" i="81" s="1"/>
  <c r="I1366" i="81"/>
  <c r="L1470" i="81"/>
  <c r="I1470" i="81"/>
  <c r="J1470" i="81"/>
  <c r="K1470" i="81" s="1"/>
  <c r="I3030" i="81"/>
  <c r="L3030" i="81"/>
  <c r="T3028" i="81" s="1"/>
  <c r="V3028" i="81" s="1"/>
  <c r="J3030" i="81"/>
  <c r="K3030" i="81" s="1"/>
  <c r="I586" i="81"/>
  <c r="J586" i="81"/>
  <c r="K586" i="81" s="1"/>
  <c r="L586" i="81"/>
  <c r="L1418" i="81"/>
  <c r="T1416" i="81" s="1"/>
  <c r="V1416" i="81" s="1"/>
  <c r="J1418" i="81"/>
  <c r="K1418" i="81" s="1"/>
  <c r="I1418" i="81"/>
  <c r="I2147" i="81"/>
  <c r="J2147" i="81"/>
  <c r="K2147" i="81" s="1"/>
  <c r="L2147" i="81"/>
  <c r="I3290" i="81"/>
  <c r="J3290" i="81"/>
  <c r="K3290" i="81" s="1"/>
  <c r="L3290" i="81"/>
  <c r="T3288" i="81" s="1"/>
  <c r="V3288" i="81" s="1"/>
  <c r="J1315" i="81"/>
  <c r="K1315" i="81" s="1"/>
  <c r="I1315" i="81"/>
  <c r="L1315" i="81"/>
  <c r="F3300" i="81"/>
  <c r="F3301" i="81" s="1"/>
  <c r="H3288" i="81" s="1"/>
  <c r="K3288" i="81" s="1"/>
  <c r="F2156" i="81"/>
  <c r="F2157" i="81" s="1"/>
  <c r="J1367" i="81"/>
  <c r="K1367" i="81" s="1"/>
  <c r="I1367" i="81"/>
  <c r="L1367" i="81"/>
  <c r="F3040" i="81"/>
  <c r="F3041" i="81" s="1"/>
  <c r="F2988" i="81"/>
  <c r="F2989" i="81" s="1"/>
  <c r="F2990" i="81" s="1"/>
  <c r="F908" i="81"/>
  <c r="F909" i="81" s="1"/>
  <c r="F910" i="81" s="1"/>
  <c r="F1376" i="81"/>
  <c r="J537" i="81"/>
  <c r="K537" i="81" s="1"/>
  <c r="I537" i="81"/>
  <c r="L537" i="81"/>
  <c r="I534" i="81"/>
  <c r="J534" i="81"/>
  <c r="K534" i="81" s="1"/>
  <c r="L534" i="81"/>
  <c r="J535" i="81"/>
  <c r="K535" i="81" s="1"/>
  <c r="I535" i="81"/>
  <c r="L535" i="81"/>
  <c r="L73" i="81"/>
  <c r="I73" i="81"/>
  <c r="J73" i="81"/>
  <c r="K73" i="81" s="1"/>
  <c r="J276" i="81"/>
  <c r="K276" i="81" s="1"/>
  <c r="I276" i="81"/>
  <c r="L276" i="81"/>
  <c r="I71" i="81"/>
  <c r="J71" i="81"/>
  <c r="K71" i="81" s="1"/>
  <c r="L71" i="81"/>
  <c r="J67" i="81"/>
  <c r="K67" i="81" s="1"/>
  <c r="I67" i="81"/>
  <c r="J2770" i="81"/>
  <c r="K2770" i="81" s="1"/>
  <c r="L2770" i="81"/>
  <c r="I2770" i="81"/>
  <c r="L2822" i="81"/>
  <c r="I2822" i="81"/>
  <c r="J2822" i="81"/>
  <c r="K2822" i="81" s="1"/>
  <c r="J121" i="81"/>
  <c r="K121" i="81" s="1"/>
  <c r="I121" i="81"/>
  <c r="L121" i="81"/>
  <c r="J18" i="81"/>
  <c r="K18" i="81" s="1"/>
  <c r="I18" i="81"/>
  <c r="L18" i="81"/>
  <c r="I17" i="81"/>
  <c r="J17" i="81"/>
  <c r="K17" i="81" s="1"/>
  <c r="L17" i="81"/>
  <c r="I122" i="81"/>
  <c r="J122" i="81"/>
  <c r="K122" i="81" s="1"/>
  <c r="L122" i="81"/>
  <c r="I79" i="82"/>
  <c r="E79" i="82"/>
  <c r="L79" i="82"/>
  <c r="F1897" i="81"/>
  <c r="F1898" i="81" s="1"/>
  <c r="F69" i="82" s="1"/>
  <c r="F2365" i="81"/>
  <c r="H2352" i="81" s="1"/>
  <c r="K2352" i="81" s="1"/>
  <c r="F2404" i="81"/>
  <c r="N2404" i="81" s="1"/>
  <c r="Q2404" i="81"/>
  <c r="H2404" i="81"/>
  <c r="K2404" i="81" s="1"/>
  <c r="L2888" i="81"/>
  <c r="I2888" i="81"/>
  <c r="J2888" i="81"/>
  <c r="K2888" i="81" s="1"/>
  <c r="J3498" i="81"/>
  <c r="K3498" i="81" s="1"/>
  <c r="I3498" i="81"/>
  <c r="L3498" i="81"/>
  <c r="L3082" i="81"/>
  <c r="J3082" i="81"/>
  <c r="K3082" i="81" s="1"/>
  <c r="I3082" i="81"/>
  <c r="J1054" i="81"/>
  <c r="K1054" i="81" s="1"/>
  <c r="I1054" i="81"/>
  <c r="L1054" i="81"/>
  <c r="I794" i="81"/>
  <c r="J794" i="81"/>
  <c r="K794" i="81" s="1"/>
  <c r="L794" i="81"/>
  <c r="I950" i="81"/>
  <c r="J950" i="81"/>
  <c r="K950" i="81" s="1"/>
  <c r="L950" i="81"/>
  <c r="I898" i="81"/>
  <c r="J898" i="81"/>
  <c r="K898" i="81" s="1"/>
  <c r="L898" i="81"/>
  <c r="I1002" i="81"/>
  <c r="J1002" i="81"/>
  <c r="K1002" i="81" s="1"/>
  <c r="L1002" i="81"/>
  <c r="J15" i="81"/>
  <c r="K15" i="81" s="1"/>
  <c r="L15" i="81"/>
  <c r="L119" i="81"/>
  <c r="J119" i="81"/>
  <c r="K119" i="81" s="1"/>
  <c r="I119" i="81"/>
  <c r="I15" i="81"/>
  <c r="T2612" i="81" l="1"/>
  <c r="V2612" i="81" s="1"/>
  <c r="M2612" i="81"/>
  <c r="H2612" i="81"/>
  <c r="K2612" i="81" s="1"/>
  <c r="F2626" i="81"/>
  <c r="Q2612" i="81" s="1"/>
  <c r="R2404" i="81"/>
  <c r="S2404" i="81" s="1"/>
  <c r="F597" i="81"/>
  <c r="F598" i="81" s="1"/>
  <c r="F38" i="82" s="1"/>
  <c r="I38" i="82" s="1"/>
  <c r="T584" i="81"/>
  <c r="V584" i="81" s="1"/>
  <c r="M3028" i="81"/>
  <c r="F2158" i="81"/>
  <c r="F74" i="82" s="1"/>
  <c r="I74" i="82" s="1"/>
  <c r="F3042" i="81"/>
  <c r="F97" i="82" s="1"/>
  <c r="H3028" i="81"/>
  <c r="K3028" i="81" s="1"/>
  <c r="M3288" i="81"/>
  <c r="F1430" i="81"/>
  <c r="F59" i="82" s="1"/>
  <c r="T1364" i="81"/>
  <c r="V1364" i="81" s="1"/>
  <c r="F3302" i="81"/>
  <c r="H1416" i="81"/>
  <c r="K1416" i="81" s="1"/>
  <c r="T2144" i="81"/>
  <c r="V2144" i="81" s="1"/>
  <c r="M1416" i="81"/>
  <c r="F1377" i="81"/>
  <c r="M1364" i="81"/>
  <c r="M2144" i="81"/>
  <c r="I69" i="82"/>
  <c r="E69" i="82"/>
  <c r="L69" i="82"/>
  <c r="R1884" i="81" s="1"/>
  <c r="F1884" i="81"/>
  <c r="N1884" i="81" s="1"/>
  <c r="Q1884" i="81"/>
  <c r="H1884" i="81"/>
  <c r="K1884" i="81" s="1"/>
  <c r="L2404" i="81"/>
  <c r="H2144" i="81"/>
  <c r="K2144" i="81" s="1"/>
  <c r="F2366" i="81"/>
  <c r="F78" i="82" s="1"/>
  <c r="F2612" i="81" l="1"/>
  <c r="N2612" i="81" s="1"/>
  <c r="F84" i="82"/>
  <c r="I84" i="82" s="1"/>
  <c r="L38" i="82"/>
  <c r="R584" i="81" s="1"/>
  <c r="F3028" i="81"/>
  <c r="N3028" i="81" s="1"/>
  <c r="F2144" i="81"/>
  <c r="N2144" i="81" s="1"/>
  <c r="Q2144" i="81"/>
  <c r="Q584" i="81"/>
  <c r="F584" i="81"/>
  <c r="N584" i="81" s="1"/>
  <c r="H584" i="81"/>
  <c r="K584" i="81" s="1"/>
  <c r="E38" i="82"/>
  <c r="L74" i="82"/>
  <c r="R2144" i="81" s="1"/>
  <c r="E74" i="82"/>
  <c r="Q3028" i="81"/>
  <c r="F1378" i="81"/>
  <c r="F58" i="82" s="1"/>
  <c r="L58" i="82" s="1"/>
  <c r="R1364" i="81" s="1"/>
  <c r="H1364" i="81"/>
  <c r="K1364" i="81" s="1"/>
  <c r="F103" i="82"/>
  <c r="F3288" i="81"/>
  <c r="Q3288" i="81"/>
  <c r="S1884" i="81"/>
  <c r="I78" i="82"/>
  <c r="E78" i="82"/>
  <c r="L78" i="82"/>
  <c r="R2352" i="81" s="1"/>
  <c r="I59" i="82"/>
  <c r="E59" i="82"/>
  <c r="L59" i="82"/>
  <c r="R1416" i="81" s="1"/>
  <c r="F1416" i="81"/>
  <c r="Q1416" i="81"/>
  <c r="L1884" i="81"/>
  <c r="F2352" i="81"/>
  <c r="Q2352" i="81"/>
  <c r="A252" i="81"/>
  <c r="A251" i="81"/>
  <c r="L84" i="82" l="1"/>
  <c r="R2612" i="81" s="1"/>
  <c r="S2612" i="81" s="1"/>
  <c r="E84" i="82"/>
  <c r="L2612" i="81"/>
  <c r="L3028" i="81"/>
  <c r="L584" i="81"/>
  <c r="L2144" i="81"/>
  <c r="S2144" i="81"/>
  <c r="S584" i="81"/>
  <c r="F1364" i="81"/>
  <c r="L1364" i="81" s="1"/>
  <c r="Q1364" i="81"/>
  <c r="S1364" i="81" s="1"/>
  <c r="E58" i="82"/>
  <c r="I58" i="82"/>
  <c r="N3288" i="81"/>
  <c r="L3288" i="81"/>
  <c r="I103" i="82"/>
  <c r="E103" i="82"/>
  <c r="L103" i="82"/>
  <c r="S2352" i="81"/>
  <c r="S1416" i="81"/>
  <c r="N1416" i="81"/>
  <c r="L1416" i="81"/>
  <c r="N2352" i="81"/>
  <c r="L2352" i="81"/>
  <c r="E252" i="81"/>
  <c r="F252" i="81" s="1"/>
  <c r="B252" i="81"/>
  <c r="D252" i="81"/>
  <c r="D251" i="81"/>
  <c r="E251" i="81"/>
  <c r="F251" i="81" s="1"/>
  <c r="B251" i="81"/>
  <c r="H252" i="81"/>
  <c r="M252" i="81"/>
  <c r="M251" i="81"/>
  <c r="H251" i="81"/>
  <c r="N1364" i="81" l="1"/>
  <c r="N252" i="81"/>
  <c r="N251" i="81"/>
  <c r="I251" i="81"/>
  <c r="J251" i="81"/>
  <c r="K251" i="81" s="1"/>
  <c r="I252" i="81"/>
  <c r="J252" i="81"/>
  <c r="K252" i="81" s="1"/>
  <c r="A222" i="81" l="1"/>
  <c r="E2511" i="81" l="1"/>
  <c r="F2511" i="81" s="1"/>
  <c r="H2511" i="81"/>
  <c r="H2043" i="81"/>
  <c r="E2043" i="81"/>
  <c r="F2043" i="81" s="1"/>
  <c r="E170" i="81"/>
  <c r="F170" i="81" s="1"/>
  <c r="E222" i="81"/>
  <c r="F222" i="81" s="1"/>
  <c r="D222" i="81"/>
  <c r="B222" i="81"/>
  <c r="H847" i="81"/>
  <c r="H170" i="81"/>
  <c r="H222" i="81"/>
  <c r="M222" i="81"/>
  <c r="I2511" i="81" l="1"/>
  <c r="J2511" i="81"/>
  <c r="K2511" i="81" s="1"/>
  <c r="L2511" i="81"/>
  <c r="I2043" i="81"/>
  <c r="J2043" i="81"/>
  <c r="K2043" i="81" s="1"/>
  <c r="L2043" i="81"/>
  <c r="N222" i="81"/>
  <c r="I847" i="81"/>
  <c r="J847" i="81"/>
  <c r="K847" i="81" s="1"/>
  <c r="L847" i="81"/>
  <c r="J170" i="81"/>
  <c r="K170" i="81" s="1"/>
  <c r="L170" i="81"/>
  <c r="I170" i="81"/>
  <c r="I222" i="81"/>
  <c r="J222" i="81"/>
  <c r="K222" i="81" s="1"/>
  <c r="A220" i="81" l="1"/>
  <c r="A223" i="81"/>
  <c r="A249" i="81"/>
  <c r="A250" i="81"/>
  <c r="A253" i="81"/>
  <c r="E250" i="81" l="1"/>
  <c r="F250" i="81" s="1"/>
  <c r="D250" i="81"/>
  <c r="B250" i="81"/>
  <c r="E249" i="81"/>
  <c r="F249" i="81" s="1"/>
  <c r="B249" i="81"/>
  <c r="D249" i="81"/>
  <c r="D253" i="81"/>
  <c r="B253" i="81"/>
  <c r="E253" i="81"/>
  <c r="F253" i="81" s="1"/>
  <c r="D223" i="81"/>
  <c r="B223" i="81"/>
  <c r="E220" i="81"/>
  <c r="B220" i="81"/>
  <c r="O220" i="81"/>
  <c r="G220" i="81"/>
  <c r="G3547" i="81" s="1"/>
  <c r="M223" i="81"/>
  <c r="H250" i="81"/>
  <c r="M250" i="81"/>
  <c r="M253" i="81"/>
  <c r="H253" i="81"/>
  <c r="M249" i="81"/>
  <c r="H249" i="81"/>
  <c r="U220" i="81" l="1"/>
  <c r="N250" i="81"/>
  <c r="N249" i="81"/>
  <c r="N253" i="81"/>
  <c r="P220" i="81"/>
  <c r="N223" i="81"/>
  <c r="I253" i="81"/>
  <c r="J253" i="81"/>
  <c r="K253" i="81" s="1"/>
  <c r="I250" i="81"/>
  <c r="J250" i="81"/>
  <c r="K250" i="81" s="1"/>
  <c r="J249" i="81"/>
  <c r="K249" i="81" s="1"/>
  <c r="I249" i="81"/>
  <c r="L251" i="81"/>
  <c r="L249" i="81"/>
  <c r="L250" i="81"/>
  <c r="L252" i="81"/>
  <c r="L253" i="81"/>
  <c r="L222" i="81"/>
  <c r="E274" i="81" l="1"/>
  <c r="F274" i="81" s="1"/>
  <c r="H274" i="81"/>
  <c r="H2979" i="81"/>
  <c r="I274" i="81" l="1"/>
  <c r="J274" i="81"/>
  <c r="K274" i="81" s="1"/>
  <c r="L274" i="81"/>
  <c r="H2824" i="81"/>
  <c r="L2979" i="81"/>
  <c r="J2979" i="81"/>
  <c r="K2979" i="81" s="1"/>
  <c r="I2979" i="81"/>
  <c r="I2824" i="81" l="1"/>
  <c r="L2824" i="81"/>
  <c r="J2824" i="81"/>
  <c r="K2824" i="81" s="1"/>
  <c r="E68" i="81"/>
  <c r="F68" i="81" s="1"/>
  <c r="E3240" i="81" l="1"/>
  <c r="F3240" i="81" s="1"/>
  <c r="E2460" i="81"/>
  <c r="F2460" i="81" s="1"/>
  <c r="E1628" i="81"/>
  <c r="F1628" i="81" s="1"/>
  <c r="H3240" i="81"/>
  <c r="H2460" i="81"/>
  <c r="H1628" i="81"/>
  <c r="E848" i="81"/>
  <c r="F848" i="81" s="1"/>
  <c r="F856" i="81" s="1"/>
  <c r="F857" i="81" s="1"/>
  <c r="F858" i="81" s="1"/>
  <c r="H848" i="81"/>
  <c r="E1262" i="81"/>
  <c r="F1262" i="81" s="1"/>
  <c r="H1262" i="81"/>
  <c r="H2721" i="81"/>
  <c r="E2721" i="81"/>
  <c r="F2721" i="81" s="1"/>
  <c r="H2510" i="81"/>
  <c r="E2510" i="81"/>
  <c r="F2510" i="81" s="1"/>
  <c r="H2563" i="81"/>
  <c r="E2563" i="81"/>
  <c r="F2563" i="81" s="1"/>
  <c r="E69" i="81"/>
  <c r="F69" i="81" s="1"/>
  <c r="H69" i="81"/>
  <c r="L69" i="81" s="1"/>
  <c r="E70" i="81"/>
  <c r="F70" i="81" s="1"/>
  <c r="H70" i="81"/>
  <c r="H2042" i="81"/>
  <c r="E2042" i="81"/>
  <c r="F2042" i="81" s="1"/>
  <c r="E66" i="81"/>
  <c r="F66" i="81" s="1"/>
  <c r="H1991" i="81"/>
  <c r="H2095" i="81"/>
  <c r="H1938" i="81"/>
  <c r="E2095" i="81"/>
  <c r="F2095" i="81" s="1"/>
  <c r="E1938" i="81"/>
  <c r="F1938" i="81" s="1"/>
  <c r="H1834" i="81"/>
  <c r="H1782" i="81"/>
  <c r="H1730" i="81"/>
  <c r="E1991" i="81"/>
  <c r="F1991" i="81" s="1"/>
  <c r="E1834" i="81"/>
  <c r="F1834" i="81" s="1"/>
  <c r="E1782" i="81"/>
  <c r="F1782" i="81" s="1"/>
  <c r="E1730" i="81"/>
  <c r="F1730" i="81" s="1"/>
  <c r="H66" i="81"/>
  <c r="L66" i="81" s="1"/>
  <c r="E2303" i="81"/>
  <c r="F2303" i="81" s="1"/>
  <c r="E2823" i="81"/>
  <c r="F2823" i="81" s="1"/>
  <c r="F2832" i="81" s="1"/>
  <c r="F2833" i="81" s="1"/>
  <c r="F2834" i="81" s="1"/>
  <c r="H2303" i="81"/>
  <c r="H1003" i="81"/>
  <c r="E1003" i="81"/>
  <c r="F1003" i="81" s="1"/>
  <c r="E3343" i="81"/>
  <c r="F3343" i="81" s="1"/>
  <c r="H3343" i="81"/>
  <c r="E1575" i="81"/>
  <c r="F1575" i="81" s="1"/>
  <c r="E3187" i="81"/>
  <c r="F3187" i="81" s="1"/>
  <c r="E2251" i="81"/>
  <c r="F2251" i="81" s="1"/>
  <c r="H3187" i="81"/>
  <c r="H1575" i="81"/>
  <c r="H2251" i="81"/>
  <c r="H795" i="81"/>
  <c r="E795" i="81"/>
  <c r="F795" i="81" s="1"/>
  <c r="E3135" i="81"/>
  <c r="F3135" i="81" s="1"/>
  <c r="E2199" i="81"/>
  <c r="F2199" i="81" s="1"/>
  <c r="E1523" i="81"/>
  <c r="F1523" i="81" s="1"/>
  <c r="H3135" i="81"/>
  <c r="H2199" i="81"/>
  <c r="H1523" i="81"/>
  <c r="E743" i="81"/>
  <c r="F743" i="81" s="1"/>
  <c r="H743" i="81"/>
  <c r="E3083" i="81"/>
  <c r="F3083" i="81" s="1"/>
  <c r="F3092" i="81" s="1"/>
  <c r="F3093" i="81" s="1"/>
  <c r="F3094" i="81" s="1"/>
  <c r="E1471" i="81"/>
  <c r="F1471" i="81" s="1"/>
  <c r="E1318" i="81"/>
  <c r="F1318" i="81" s="1"/>
  <c r="E2930" i="81"/>
  <c r="F2930" i="81" s="1"/>
  <c r="H1471" i="81"/>
  <c r="H1318" i="81"/>
  <c r="E691" i="81"/>
  <c r="F691" i="81" s="1"/>
  <c r="H2930" i="81"/>
  <c r="H691" i="81"/>
  <c r="E1316" i="81"/>
  <c r="F1316" i="81" s="1"/>
  <c r="E2928" i="81"/>
  <c r="F2928" i="81" s="1"/>
  <c r="H1316" i="81"/>
  <c r="H2928" i="81"/>
  <c r="H538" i="81"/>
  <c r="E538" i="81"/>
  <c r="F538" i="81" s="1"/>
  <c r="E536" i="81"/>
  <c r="F536" i="81" s="1"/>
  <c r="H536" i="81"/>
  <c r="H1158" i="81"/>
  <c r="E1158" i="81"/>
  <c r="F1158" i="81" s="1"/>
  <c r="E1678" i="81"/>
  <c r="F1678" i="81" s="1"/>
  <c r="E1210" i="81"/>
  <c r="F1210" i="81" s="1"/>
  <c r="E2874" i="81"/>
  <c r="F2874" i="81" s="1"/>
  <c r="F2884" i="81" s="1"/>
  <c r="F2885" i="81" s="1"/>
  <c r="F2886" i="81" s="1"/>
  <c r="H1210" i="81"/>
  <c r="H1678" i="81"/>
  <c r="E430" i="81"/>
  <c r="F430" i="81" s="1"/>
  <c r="H430" i="81"/>
  <c r="H2874" i="81"/>
  <c r="H68" i="81"/>
  <c r="L68" i="81" s="1"/>
  <c r="E72" i="81"/>
  <c r="F72" i="81" s="1"/>
  <c r="H72" i="81"/>
  <c r="E120" i="81"/>
  <c r="F120" i="81" s="1"/>
  <c r="H275" i="81"/>
  <c r="E275" i="81"/>
  <c r="F275" i="81" s="1"/>
  <c r="H2771" i="81"/>
  <c r="H2823" i="81"/>
  <c r="E378" i="81"/>
  <c r="F378" i="81" s="1"/>
  <c r="F388" i="81" s="1"/>
  <c r="F389" i="81" s="1"/>
  <c r="F390" i="81" s="1"/>
  <c r="F34" i="82" s="1"/>
  <c r="E118" i="81"/>
  <c r="F118" i="81" s="1"/>
  <c r="E431" i="81"/>
  <c r="F431" i="81" s="1"/>
  <c r="E482" i="81"/>
  <c r="F482" i="81" s="1"/>
  <c r="H482" i="81"/>
  <c r="H431" i="81"/>
  <c r="E171" i="81"/>
  <c r="F171" i="81" s="1"/>
  <c r="E223" i="81"/>
  <c r="F223" i="81" s="1"/>
  <c r="E16" i="81"/>
  <c r="F16" i="81" s="1"/>
  <c r="E74" i="81"/>
  <c r="F74" i="81" s="1"/>
  <c r="E3394" i="81"/>
  <c r="F3394" i="81" s="1"/>
  <c r="F3404" i="81" s="1"/>
  <c r="F3405" i="81" s="1"/>
  <c r="F3406" i="81" s="1"/>
  <c r="F109" i="82" s="1"/>
  <c r="E326" i="81"/>
  <c r="F326" i="81" s="1"/>
  <c r="E1055" i="81"/>
  <c r="F1055" i="81" s="1"/>
  <c r="F1064" i="81" s="1"/>
  <c r="F1065" i="81" s="1"/>
  <c r="F1066" i="81" s="1"/>
  <c r="E1106" i="81"/>
  <c r="F1106" i="81" s="1"/>
  <c r="F1116" i="81" s="1"/>
  <c r="F1117" i="81" s="1"/>
  <c r="F1118" i="81" s="1"/>
  <c r="E742" i="81"/>
  <c r="F742" i="81" s="1"/>
  <c r="E690" i="81"/>
  <c r="F690" i="81" s="1"/>
  <c r="E951" i="81"/>
  <c r="F951" i="81" s="1"/>
  <c r="F960" i="81" s="1"/>
  <c r="F961" i="81" s="1"/>
  <c r="F962" i="81" s="1"/>
  <c r="E638" i="81"/>
  <c r="F638" i="81" s="1"/>
  <c r="F648" i="81" s="1"/>
  <c r="F649" i="81" s="1"/>
  <c r="F650" i="81" s="1"/>
  <c r="E14" i="81"/>
  <c r="F14" i="81" s="1"/>
  <c r="H2978" i="81"/>
  <c r="H2926" i="81"/>
  <c r="H2889" i="81"/>
  <c r="H3394" i="81"/>
  <c r="H326" i="81"/>
  <c r="H3395" i="81"/>
  <c r="H3083" i="81"/>
  <c r="H2875" i="81"/>
  <c r="H2927" i="81"/>
  <c r="H2980" i="81"/>
  <c r="H3499" i="81"/>
  <c r="H1055" i="81"/>
  <c r="H1106" i="81"/>
  <c r="H821" i="81"/>
  <c r="H690" i="81"/>
  <c r="H822" i="81"/>
  <c r="H742" i="81"/>
  <c r="H378" i="81"/>
  <c r="H899" i="81"/>
  <c r="H951" i="81"/>
  <c r="H638" i="81"/>
  <c r="H846" i="81"/>
  <c r="H74" i="81"/>
  <c r="H118" i="81"/>
  <c r="H14" i="81"/>
  <c r="H171" i="81"/>
  <c r="H223" i="81"/>
  <c r="H120" i="81"/>
  <c r="H75" i="81"/>
  <c r="H16" i="81"/>
  <c r="J16" i="81" s="1"/>
  <c r="L109" i="82" l="1"/>
  <c r="E109" i="82"/>
  <c r="I848" i="81"/>
  <c r="J848" i="81"/>
  <c r="K848" i="81" s="1"/>
  <c r="L848" i="81"/>
  <c r="I1628" i="81"/>
  <c r="J1628" i="81"/>
  <c r="K1628" i="81" s="1"/>
  <c r="L1628" i="81"/>
  <c r="T1624" i="81" s="1"/>
  <c r="V1624" i="81" s="1"/>
  <c r="J2460" i="81"/>
  <c r="K2460" i="81" s="1"/>
  <c r="I2460" i="81"/>
  <c r="L2460" i="81"/>
  <c r="T2456" i="81" s="1"/>
  <c r="V2456" i="81" s="1"/>
  <c r="L3240" i="81"/>
  <c r="T3236" i="81" s="1"/>
  <c r="V3236" i="81" s="1"/>
  <c r="J3240" i="81"/>
  <c r="K3240" i="81" s="1"/>
  <c r="I3240" i="81"/>
  <c r="F1636" i="81"/>
  <c r="F1637" i="81" s="1"/>
  <c r="F1638" i="81" s="1"/>
  <c r="F2468" i="81"/>
  <c r="F2469" i="81" s="1"/>
  <c r="F2470" i="81" s="1"/>
  <c r="F3248" i="81"/>
  <c r="F3249" i="81" s="1"/>
  <c r="F3250" i="81" s="1"/>
  <c r="J1262" i="81"/>
  <c r="K1262" i="81" s="1"/>
  <c r="I1262" i="81"/>
  <c r="L1262" i="81"/>
  <c r="T1260" i="81" s="1"/>
  <c r="V1260" i="81" s="1"/>
  <c r="F1272" i="81"/>
  <c r="F1273" i="81" s="1"/>
  <c r="F1274" i="81" s="1"/>
  <c r="F2728" i="81"/>
  <c r="F2729" i="81" s="1"/>
  <c r="L2721" i="81"/>
  <c r="T2716" i="81" s="1"/>
  <c r="V2716" i="81" s="1"/>
  <c r="I2721" i="81"/>
  <c r="J2721" i="81"/>
  <c r="K2721" i="81" s="1"/>
  <c r="F2572" i="81"/>
  <c r="F2573" i="81" s="1"/>
  <c r="I2563" i="81"/>
  <c r="J2563" i="81"/>
  <c r="K2563" i="81" s="1"/>
  <c r="L2563" i="81"/>
  <c r="T2560" i="81" s="1"/>
  <c r="V2560" i="81" s="1"/>
  <c r="F2520" i="81"/>
  <c r="M2508" i="81" s="1"/>
  <c r="J2510" i="81"/>
  <c r="K2510" i="81" s="1"/>
  <c r="L2510" i="81"/>
  <c r="T2508" i="81" s="1"/>
  <c r="V2508" i="81" s="1"/>
  <c r="I2510" i="81"/>
  <c r="I69" i="81"/>
  <c r="J69" i="81"/>
  <c r="K69" i="81" s="1"/>
  <c r="J1782" i="81"/>
  <c r="K1782" i="81" s="1"/>
  <c r="I1782" i="81"/>
  <c r="L1782" i="81"/>
  <c r="T1780" i="81" s="1"/>
  <c r="V1780" i="81" s="1"/>
  <c r="J1834" i="81"/>
  <c r="K1834" i="81" s="1"/>
  <c r="I1834" i="81"/>
  <c r="L1834" i="81"/>
  <c r="T1832" i="81" s="1"/>
  <c r="V1832" i="81" s="1"/>
  <c r="F1948" i="81"/>
  <c r="M1936" i="81" s="1"/>
  <c r="F2104" i="81"/>
  <c r="M2092" i="81" s="1"/>
  <c r="J1938" i="81"/>
  <c r="K1938" i="81" s="1"/>
  <c r="I1938" i="81"/>
  <c r="L1938" i="81"/>
  <c r="T1936" i="81" s="1"/>
  <c r="V1936" i="81" s="1"/>
  <c r="I2095" i="81"/>
  <c r="J2095" i="81"/>
  <c r="K2095" i="81" s="1"/>
  <c r="L2095" i="81"/>
  <c r="T2092" i="81" s="1"/>
  <c r="V2092" i="81" s="1"/>
  <c r="J66" i="81"/>
  <c r="K66" i="81" s="1"/>
  <c r="I66" i="81"/>
  <c r="I1991" i="81"/>
  <c r="J1991" i="81"/>
  <c r="K1991" i="81" s="1"/>
  <c r="L1991" i="81"/>
  <c r="T1988" i="81" s="1"/>
  <c r="V1988" i="81" s="1"/>
  <c r="F1740" i="81"/>
  <c r="M1728" i="81" s="1"/>
  <c r="F1792" i="81"/>
  <c r="M1780" i="81" s="1"/>
  <c r="F2052" i="81"/>
  <c r="M2040" i="81" s="1"/>
  <c r="F1844" i="81"/>
  <c r="M1832" i="81" s="1"/>
  <c r="J2042" i="81"/>
  <c r="K2042" i="81" s="1"/>
  <c r="I2042" i="81"/>
  <c r="L2042" i="81"/>
  <c r="T2040" i="81" s="1"/>
  <c r="V2040" i="81" s="1"/>
  <c r="F2000" i="81"/>
  <c r="M1988" i="81" s="1"/>
  <c r="L70" i="81"/>
  <c r="J70" i="81"/>
  <c r="K70" i="81" s="1"/>
  <c r="I70" i="81"/>
  <c r="J1730" i="81"/>
  <c r="K1730" i="81" s="1"/>
  <c r="I1730" i="81"/>
  <c r="L1730" i="81"/>
  <c r="T1728" i="81" s="1"/>
  <c r="V1728" i="81" s="1"/>
  <c r="F1012" i="81"/>
  <c r="F1013" i="81" s="1"/>
  <c r="F1014" i="81" s="1"/>
  <c r="I1003" i="81"/>
  <c r="J1003" i="81"/>
  <c r="K1003" i="81" s="1"/>
  <c r="L1003" i="81"/>
  <c r="T1000" i="81" s="1"/>
  <c r="V1000" i="81" s="1"/>
  <c r="L2303" i="81"/>
  <c r="T2300" i="81" s="1"/>
  <c r="V2300" i="81" s="1"/>
  <c r="I2303" i="81"/>
  <c r="J2303" i="81"/>
  <c r="K2303" i="81" s="1"/>
  <c r="F752" i="81"/>
  <c r="F753" i="81" s="1"/>
  <c r="F754" i="81" s="1"/>
  <c r="F2312" i="81"/>
  <c r="F2313" i="81" s="1"/>
  <c r="J3343" i="81"/>
  <c r="K3343" i="81" s="1"/>
  <c r="I3343" i="81"/>
  <c r="L3343" i="81"/>
  <c r="T3340" i="81" s="1"/>
  <c r="V3340" i="81" s="1"/>
  <c r="F3352" i="81"/>
  <c r="F3353" i="81" s="1"/>
  <c r="F804" i="81"/>
  <c r="F805" i="81" s="1"/>
  <c r="F806" i="81" s="1"/>
  <c r="F42" i="82" s="1"/>
  <c r="I42" i="82" s="1"/>
  <c r="L795" i="81"/>
  <c r="J795" i="81"/>
  <c r="K795" i="81" s="1"/>
  <c r="I795" i="81"/>
  <c r="J2251" i="81"/>
  <c r="K2251" i="81" s="1"/>
  <c r="I2251" i="81"/>
  <c r="L2251" i="81"/>
  <c r="T2248" i="81" s="1"/>
  <c r="V2248" i="81" s="1"/>
  <c r="I1575" i="81"/>
  <c r="J1575" i="81"/>
  <c r="K1575" i="81" s="1"/>
  <c r="L1575" i="81"/>
  <c r="T1572" i="81" s="1"/>
  <c r="V1572" i="81" s="1"/>
  <c r="J3187" i="81"/>
  <c r="K3187" i="81" s="1"/>
  <c r="I3187" i="81"/>
  <c r="L3187" i="81"/>
  <c r="T3184" i="81" s="1"/>
  <c r="V3184" i="81" s="1"/>
  <c r="F2260" i="81"/>
  <c r="F2261" i="81" s="1"/>
  <c r="F3196" i="81"/>
  <c r="F3197" i="81" s="1"/>
  <c r="F1584" i="81"/>
  <c r="F1585" i="81" s="1"/>
  <c r="F1586" i="81" s="1"/>
  <c r="F700" i="81"/>
  <c r="F701" i="81" s="1"/>
  <c r="F702" i="81" s="1"/>
  <c r="J743" i="81"/>
  <c r="K743" i="81" s="1"/>
  <c r="I743" i="81"/>
  <c r="L743" i="81"/>
  <c r="I1523" i="81"/>
  <c r="J1523" i="81"/>
  <c r="K1523" i="81" s="1"/>
  <c r="L1523" i="81"/>
  <c r="T1520" i="81" s="1"/>
  <c r="V1520" i="81" s="1"/>
  <c r="I2199" i="81"/>
  <c r="J2199" i="81"/>
  <c r="K2199" i="81" s="1"/>
  <c r="L2199" i="81"/>
  <c r="T2196" i="81" s="1"/>
  <c r="V2196" i="81" s="1"/>
  <c r="L3135" i="81"/>
  <c r="T3132" i="81" s="1"/>
  <c r="V3132" i="81" s="1"/>
  <c r="I3135" i="81"/>
  <c r="J3135" i="81"/>
  <c r="K3135" i="81" s="1"/>
  <c r="F1532" i="81"/>
  <c r="M1520" i="81" s="1"/>
  <c r="F2208" i="81"/>
  <c r="F2209" i="81" s="1"/>
  <c r="F3144" i="81"/>
  <c r="F3145" i="81" s="1"/>
  <c r="F3146" i="81" s="1"/>
  <c r="I1316" i="81"/>
  <c r="J1316" i="81"/>
  <c r="K1316" i="81" s="1"/>
  <c r="L1316" i="81"/>
  <c r="F2936" i="81"/>
  <c r="F2937" i="81" s="1"/>
  <c r="F1324" i="81"/>
  <c r="F1325" i="81" s="1"/>
  <c r="F1326" i="81" s="1"/>
  <c r="J691" i="81"/>
  <c r="K691" i="81" s="1"/>
  <c r="I691" i="81"/>
  <c r="L691" i="81"/>
  <c r="L2930" i="81"/>
  <c r="J2930" i="81"/>
  <c r="K2930" i="81" s="1"/>
  <c r="I2930" i="81"/>
  <c r="J1318" i="81"/>
  <c r="K1318" i="81" s="1"/>
  <c r="I1318" i="81"/>
  <c r="L1318" i="81"/>
  <c r="L1471" i="81"/>
  <c r="T1468" i="81" s="1"/>
  <c r="V1468" i="81" s="1"/>
  <c r="I1471" i="81"/>
  <c r="J1471" i="81"/>
  <c r="K1471" i="81" s="1"/>
  <c r="F1480" i="81"/>
  <c r="F1481" i="81" s="1"/>
  <c r="L2928" i="81"/>
  <c r="J2928" i="81"/>
  <c r="K2928" i="81" s="1"/>
  <c r="I2928" i="81"/>
  <c r="I536" i="81"/>
  <c r="J536" i="81"/>
  <c r="K536" i="81" s="1"/>
  <c r="L536" i="81"/>
  <c r="F544" i="81"/>
  <c r="M532" i="81" s="1"/>
  <c r="J538" i="81"/>
  <c r="K538" i="81" s="1"/>
  <c r="I538" i="81"/>
  <c r="L538" i="81"/>
  <c r="I430" i="81"/>
  <c r="L430" i="81"/>
  <c r="J430" i="81"/>
  <c r="K430" i="81" s="1"/>
  <c r="I1210" i="81"/>
  <c r="L1210" i="81"/>
  <c r="T1208" i="81" s="1"/>
  <c r="V1208" i="81" s="1"/>
  <c r="J1210" i="81"/>
  <c r="K1210" i="81" s="1"/>
  <c r="I1678" i="81"/>
  <c r="J1678" i="81"/>
  <c r="K1678" i="81" s="1"/>
  <c r="L1678" i="81"/>
  <c r="T1676" i="81" s="1"/>
  <c r="V1676" i="81" s="1"/>
  <c r="F1220" i="81"/>
  <c r="F1221" i="81" s="1"/>
  <c r="F1222" i="81" s="1"/>
  <c r="F1688" i="81"/>
  <c r="M1676" i="81" s="1"/>
  <c r="F1168" i="81"/>
  <c r="F1169" i="81" s="1"/>
  <c r="F1170" i="81" s="1"/>
  <c r="J2874" i="81"/>
  <c r="K2874" i="81" s="1"/>
  <c r="I2874" i="81"/>
  <c r="L2874" i="81"/>
  <c r="I1158" i="81"/>
  <c r="J1158" i="81"/>
  <c r="K1158" i="81" s="1"/>
  <c r="L1158" i="81"/>
  <c r="T1156" i="81" s="1"/>
  <c r="V1156" i="81" s="1"/>
  <c r="F284" i="81"/>
  <c r="M272" i="81" s="1"/>
  <c r="J275" i="81"/>
  <c r="K275" i="81" s="1"/>
  <c r="I275" i="81"/>
  <c r="L275" i="81"/>
  <c r="T272" i="81" s="1"/>
  <c r="V272" i="81" s="1"/>
  <c r="L72" i="81"/>
  <c r="I72" i="81"/>
  <c r="J72" i="81"/>
  <c r="K72" i="81" s="1"/>
  <c r="I68" i="81"/>
  <c r="J68" i="81"/>
  <c r="K68" i="81" s="1"/>
  <c r="F76" i="81"/>
  <c r="J2771" i="81"/>
  <c r="K2771" i="81" s="1"/>
  <c r="I2771" i="81"/>
  <c r="L2771" i="81"/>
  <c r="T2768" i="81" s="1"/>
  <c r="V2768" i="81" s="1"/>
  <c r="M2768" i="81"/>
  <c r="M2820" i="81"/>
  <c r="I2823" i="81"/>
  <c r="L2823" i="81"/>
  <c r="T2820" i="81" s="1"/>
  <c r="V2820" i="81" s="1"/>
  <c r="J2823" i="81"/>
  <c r="K2823" i="81" s="1"/>
  <c r="F492" i="81"/>
  <c r="M480" i="81" s="1"/>
  <c r="J431" i="81"/>
  <c r="K431" i="81" s="1"/>
  <c r="I431" i="81"/>
  <c r="L431" i="81"/>
  <c r="J482" i="81"/>
  <c r="K482" i="81" s="1"/>
  <c r="I482" i="81"/>
  <c r="L482" i="81"/>
  <c r="T480" i="81" s="1"/>
  <c r="V480" i="81" s="1"/>
  <c r="F440" i="81"/>
  <c r="F441" i="81" s="1"/>
  <c r="F442" i="81" s="1"/>
  <c r="F128" i="81"/>
  <c r="F129" i="81" s="1"/>
  <c r="F130" i="81" s="1"/>
  <c r="F180" i="81"/>
  <c r="F181" i="81" s="1"/>
  <c r="F336" i="81"/>
  <c r="L2978" i="81"/>
  <c r="I2978" i="81"/>
  <c r="J2978" i="81"/>
  <c r="K2978" i="81" s="1"/>
  <c r="I2926" i="81"/>
  <c r="L2926" i="81"/>
  <c r="J2926" i="81"/>
  <c r="K2926" i="81" s="1"/>
  <c r="L2889" i="81"/>
  <c r="I2889" i="81"/>
  <c r="J2889" i="81"/>
  <c r="K2889" i="81" s="1"/>
  <c r="I2872" i="81"/>
  <c r="I3394" i="81"/>
  <c r="L3394" i="81"/>
  <c r="J3394" i="81"/>
  <c r="K3394" i="81" s="1"/>
  <c r="L2875" i="81"/>
  <c r="J2875" i="81"/>
  <c r="K2875" i="81" s="1"/>
  <c r="I2875" i="81"/>
  <c r="L3083" i="81"/>
  <c r="T3080" i="81" s="1"/>
  <c r="V3080" i="81" s="1"/>
  <c r="I3083" i="81"/>
  <c r="J3083" i="81"/>
  <c r="K3083" i="81" s="1"/>
  <c r="L3499" i="81"/>
  <c r="J3499" i="81"/>
  <c r="K3499" i="81" s="1"/>
  <c r="I3499" i="81"/>
  <c r="J3395" i="81"/>
  <c r="K3395" i="81" s="1"/>
  <c r="I3395" i="81"/>
  <c r="L3395" i="81"/>
  <c r="L2980" i="81"/>
  <c r="J2980" i="81"/>
  <c r="K2980" i="81" s="1"/>
  <c r="I2980" i="81"/>
  <c r="M3392" i="81"/>
  <c r="L2927" i="81"/>
  <c r="J2927" i="81"/>
  <c r="K2927" i="81" s="1"/>
  <c r="I2927" i="81"/>
  <c r="J326" i="81"/>
  <c r="K326" i="81" s="1"/>
  <c r="L326" i="81"/>
  <c r="T324" i="81" s="1"/>
  <c r="V324" i="81" s="1"/>
  <c r="I326" i="81"/>
  <c r="I1106" i="81"/>
  <c r="J1106" i="81"/>
  <c r="K1106" i="81" s="1"/>
  <c r="L1106" i="81"/>
  <c r="T1104" i="81" s="1"/>
  <c r="V1104" i="81" s="1"/>
  <c r="I1055" i="81"/>
  <c r="J1055" i="81"/>
  <c r="K1055" i="81" s="1"/>
  <c r="L1055" i="81"/>
  <c r="T1052" i="81" s="1"/>
  <c r="V1052" i="81" s="1"/>
  <c r="J822" i="81"/>
  <c r="K822" i="81" s="1"/>
  <c r="I822" i="81"/>
  <c r="L822" i="81"/>
  <c r="J690" i="81"/>
  <c r="K690" i="81" s="1"/>
  <c r="I690" i="81"/>
  <c r="L690" i="81"/>
  <c r="J821" i="81"/>
  <c r="K821" i="81" s="1"/>
  <c r="I821" i="81"/>
  <c r="L821" i="81"/>
  <c r="F841" i="81"/>
  <c r="J792" i="81" s="1"/>
  <c r="J742" i="81"/>
  <c r="K742" i="81" s="1"/>
  <c r="I742" i="81"/>
  <c r="L742" i="81"/>
  <c r="I378" i="81"/>
  <c r="J378" i="81"/>
  <c r="K378" i="81" s="1"/>
  <c r="L378" i="81"/>
  <c r="I951" i="81"/>
  <c r="J951" i="81"/>
  <c r="K951" i="81" s="1"/>
  <c r="L951" i="81"/>
  <c r="T948" i="81" s="1"/>
  <c r="V948" i="81" s="1"/>
  <c r="I899" i="81"/>
  <c r="J899" i="81"/>
  <c r="K899" i="81" s="1"/>
  <c r="L899" i="81"/>
  <c r="T896" i="81" s="1"/>
  <c r="V896" i="81" s="1"/>
  <c r="I846" i="81"/>
  <c r="J846" i="81"/>
  <c r="K846" i="81" s="1"/>
  <c r="L846" i="81"/>
  <c r="J638" i="81"/>
  <c r="K638" i="81" s="1"/>
  <c r="I638" i="81"/>
  <c r="L638" i="81"/>
  <c r="J74" i="81"/>
  <c r="K74" i="81" s="1"/>
  <c r="L74" i="81"/>
  <c r="L75" i="81"/>
  <c r="J75" i="81"/>
  <c r="K75" i="81" s="1"/>
  <c r="L14" i="81"/>
  <c r="J14" i="81"/>
  <c r="K14" i="81" s="1"/>
  <c r="L120" i="81"/>
  <c r="J120" i="81"/>
  <c r="K120" i="81" s="1"/>
  <c r="L118" i="81"/>
  <c r="J118" i="81"/>
  <c r="K118" i="81" s="1"/>
  <c r="L223" i="81"/>
  <c r="T220" i="81" s="1"/>
  <c r="V220" i="81" s="1"/>
  <c r="J223" i="81"/>
  <c r="K223" i="81" s="1"/>
  <c r="J171" i="81"/>
  <c r="K171" i="81" s="1"/>
  <c r="L171" i="81"/>
  <c r="I14" i="81"/>
  <c r="I120" i="81"/>
  <c r="I171" i="81"/>
  <c r="I75" i="81"/>
  <c r="I74" i="81"/>
  <c r="I223" i="81"/>
  <c r="I16" i="81"/>
  <c r="I118" i="81"/>
  <c r="L16" i="81"/>
  <c r="K16" i="81"/>
  <c r="H3236" i="81" l="1"/>
  <c r="K3236" i="81" s="1"/>
  <c r="H2456" i="81"/>
  <c r="K2456" i="81" s="1"/>
  <c r="M2456" i="81"/>
  <c r="M2716" i="81"/>
  <c r="M1624" i="81"/>
  <c r="F101" i="82"/>
  <c r="F3236" i="81"/>
  <c r="Q3236" i="81"/>
  <c r="M3236" i="81"/>
  <c r="F80" i="82"/>
  <c r="F2456" i="81"/>
  <c r="Q2456" i="81"/>
  <c r="F63" i="82"/>
  <c r="F1624" i="81"/>
  <c r="Q1624" i="81"/>
  <c r="H1624" i="81"/>
  <c r="K1624" i="81" s="1"/>
  <c r="H1260" i="81"/>
  <c r="K1260" i="81" s="1"/>
  <c r="M1260" i="81"/>
  <c r="F56" i="82"/>
  <c r="F1260" i="81"/>
  <c r="Q1260" i="81"/>
  <c r="T844" i="81"/>
  <c r="V844" i="81" s="1"/>
  <c r="T636" i="81"/>
  <c r="V636" i="81" s="1"/>
  <c r="T168" i="81"/>
  <c r="V168" i="81" s="1"/>
  <c r="H2716" i="81"/>
  <c r="K2716" i="81" s="1"/>
  <c r="F2730" i="81"/>
  <c r="F86" i="82" s="1"/>
  <c r="F2574" i="81"/>
  <c r="H2560" i="81"/>
  <c r="K2560" i="81" s="1"/>
  <c r="F2521" i="81"/>
  <c r="H2508" i="81" s="1"/>
  <c r="K2508" i="81" s="1"/>
  <c r="M2560" i="81"/>
  <c r="T428" i="81"/>
  <c r="V428" i="81" s="1"/>
  <c r="M792" i="81"/>
  <c r="F2105" i="81"/>
  <c r="F2106" i="81" s="1"/>
  <c r="F2092" i="81" s="1"/>
  <c r="N2092" i="81" s="1"/>
  <c r="F1845" i="81"/>
  <c r="H1832" i="81" s="1"/>
  <c r="K1832" i="81" s="1"/>
  <c r="F1949" i="81"/>
  <c r="F1793" i="81"/>
  <c r="F2053" i="81"/>
  <c r="H2040" i="81" s="1"/>
  <c r="K2040" i="81" s="1"/>
  <c r="F2001" i="81"/>
  <c r="F1741" i="81"/>
  <c r="M2300" i="81"/>
  <c r="M1000" i="81"/>
  <c r="F2314" i="81"/>
  <c r="H2300" i="81"/>
  <c r="K2300" i="81" s="1"/>
  <c r="H1000" i="81"/>
  <c r="K1000" i="81" s="1"/>
  <c r="Q1000" i="81"/>
  <c r="F47" i="82"/>
  <c r="F1000" i="81"/>
  <c r="T740" i="81"/>
  <c r="V740" i="81" s="1"/>
  <c r="M3340" i="81"/>
  <c r="F3354" i="81"/>
  <c r="H3340" i="81"/>
  <c r="K3340" i="81" s="1"/>
  <c r="M1572" i="81"/>
  <c r="H3184" i="81"/>
  <c r="K3184" i="81" s="1"/>
  <c r="F62" i="82"/>
  <c r="F1572" i="81"/>
  <c r="Q1572" i="81"/>
  <c r="F3198" i="81"/>
  <c r="M3184" i="81"/>
  <c r="F2262" i="81"/>
  <c r="H2248" i="81"/>
  <c r="K2248" i="81" s="1"/>
  <c r="M2248" i="81"/>
  <c r="H1572" i="81"/>
  <c r="K1572" i="81" s="1"/>
  <c r="H792" i="81"/>
  <c r="K792" i="81" s="1"/>
  <c r="T688" i="81"/>
  <c r="V688" i="81" s="1"/>
  <c r="M2196" i="81"/>
  <c r="H3132" i="81"/>
  <c r="K3132" i="81" s="1"/>
  <c r="F2210" i="81"/>
  <c r="F75" i="82" s="1"/>
  <c r="H2196" i="81"/>
  <c r="K2196" i="81" s="1"/>
  <c r="F1533" i="81"/>
  <c r="F99" i="82"/>
  <c r="F3132" i="81"/>
  <c r="Q3132" i="81"/>
  <c r="M3132" i="81"/>
  <c r="M1468" i="81"/>
  <c r="M1312" i="81"/>
  <c r="H1312" i="81"/>
  <c r="K1312" i="81" s="1"/>
  <c r="F1482" i="81"/>
  <c r="H1468" i="81"/>
  <c r="K1468" i="81" s="1"/>
  <c r="F57" i="82"/>
  <c r="F1312" i="81"/>
  <c r="Q1312" i="81"/>
  <c r="F2938" i="81"/>
  <c r="Q2924" i="81" s="1"/>
  <c r="T1312" i="81"/>
  <c r="V1312" i="81" s="1"/>
  <c r="F1689" i="81"/>
  <c r="F1690" i="81" s="1"/>
  <c r="Q1676" i="81" s="1"/>
  <c r="F545" i="81"/>
  <c r="F546" i="81" s="1"/>
  <c r="T532" i="81"/>
  <c r="V532" i="81" s="1"/>
  <c r="H1208" i="81"/>
  <c r="K1208" i="81" s="1"/>
  <c r="H1156" i="81"/>
  <c r="K1156" i="81" s="1"/>
  <c r="M1156" i="81"/>
  <c r="T3496" i="81"/>
  <c r="V3496" i="81" s="1"/>
  <c r="M1208" i="81"/>
  <c r="F55" i="82"/>
  <c r="Q1208" i="81"/>
  <c r="F1208" i="81"/>
  <c r="F54" i="82"/>
  <c r="I54" i="82" s="1"/>
  <c r="F1156" i="81"/>
  <c r="Q1156" i="81"/>
  <c r="F285" i="81"/>
  <c r="F286" i="81" s="1"/>
  <c r="F27" i="82" s="1"/>
  <c r="F77" i="81"/>
  <c r="F78" i="81" s="1"/>
  <c r="F182" i="81"/>
  <c r="F168" i="81" s="1"/>
  <c r="T376" i="81"/>
  <c r="V376" i="81" s="1"/>
  <c r="F337" i="81"/>
  <c r="F338" i="81" s="1"/>
  <c r="Q324" i="81" s="1"/>
  <c r="M428" i="81"/>
  <c r="H428" i="81"/>
  <c r="K428" i="81" s="1"/>
  <c r="F493" i="81"/>
  <c r="H480" i="81" s="1"/>
  <c r="K480" i="81" s="1"/>
  <c r="F35" i="82"/>
  <c r="F428" i="81"/>
  <c r="Q428" i="81"/>
  <c r="T2976" i="81"/>
  <c r="V2976" i="81" s="1"/>
  <c r="T2924" i="81"/>
  <c r="V2924" i="81" s="1"/>
  <c r="G94" i="82"/>
  <c r="J94" i="82" s="1"/>
  <c r="J91" i="82" s="1"/>
  <c r="T2872" i="81"/>
  <c r="V2872" i="81" s="1"/>
  <c r="T3392" i="81"/>
  <c r="V3392" i="81" s="1"/>
  <c r="M844" i="81"/>
  <c r="M3496" i="81"/>
  <c r="M376" i="81"/>
  <c r="T116" i="81"/>
  <c r="V116" i="81" s="1"/>
  <c r="M2872" i="81"/>
  <c r="M3080" i="81"/>
  <c r="M324" i="81"/>
  <c r="M948" i="81"/>
  <c r="M740" i="81"/>
  <c r="J106" i="82"/>
  <c r="G106" i="82" s="1"/>
  <c r="Q1104" i="81"/>
  <c r="M1104" i="81"/>
  <c r="M688" i="81"/>
  <c r="M2924" i="81"/>
  <c r="H2976" i="81"/>
  <c r="K2976" i="81" s="1"/>
  <c r="M2976" i="81"/>
  <c r="M636" i="81"/>
  <c r="M896" i="81"/>
  <c r="M1052" i="81"/>
  <c r="T792" i="81"/>
  <c r="V792" i="81" s="1"/>
  <c r="T64" i="81"/>
  <c r="V64" i="81" s="1"/>
  <c r="Q3496" i="81"/>
  <c r="H3392" i="81"/>
  <c r="K3392" i="81" s="1"/>
  <c r="Q1052" i="81"/>
  <c r="F842" i="81"/>
  <c r="H688" i="81"/>
  <c r="K688" i="81" s="1"/>
  <c r="H376" i="81"/>
  <c r="K376" i="81" s="1"/>
  <c r="H896" i="81"/>
  <c r="K896" i="81" s="1"/>
  <c r="H844" i="81"/>
  <c r="K844" i="81" s="1"/>
  <c r="M64" i="81"/>
  <c r="F24" i="81"/>
  <c r="F25" i="81" s="1"/>
  <c r="F26" i="81" s="1"/>
  <c r="T12" i="81"/>
  <c r="V12" i="81" s="1"/>
  <c r="I220" i="81"/>
  <c r="N2456" i="81" l="1"/>
  <c r="L3236" i="81"/>
  <c r="L2456" i="81"/>
  <c r="N1624" i="81"/>
  <c r="E63" i="82"/>
  <c r="L63" i="82"/>
  <c r="R1624" i="81" s="1"/>
  <c r="S1624" i="81" s="1"/>
  <c r="I63" i="82"/>
  <c r="E80" i="82"/>
  <c r="I80" i="82"/>
  <c r="L80" i="82"/>
  <c r="R2456" i="81" s="1"/>
  <c r="S2456" i="81" s="1"/>
  <c r="L1624" i="81"/>
  <c r="N3236" i="81"/>
  <c r="I101" i="82"/>
  <c r="L101" i="82"/>
  <c r="R3236" i="81" s="1"/>
  <c r="S3236" i="81" s="1"/>
  <c r="E101" i="82"/>
  <c r="N1260" i="81"/>
  <c r="E56" i="82"/>
  <c r="L56" i="82"/>
  <c r="R1260" i="81" s="1"/>
  <c r="S1260" i="81" s="1"/>
  <c r="I56" i="82"/>
  <c r="L1260" i="81"/>
  <c r="Q2716" i="81"/>
  <c r="F2716" i="81"/>
  <c r="N2716" i="81" s="1"/>
  <c r="I86" i="82"/>
  <c r="L86" i="82"/>
  <c r="E86" i="82"/>
  <c r="F83" i="82"/>
  <c r="F2560" i="81"/>
  <c r="N2560" i="81" s="1"/>
  <c r="Q2560" i="81"/>
  <c r="F2522" i="81"/>
  <c r="Q2092" i="81"/>
  <c r="F73" i="82"/>
  <c r="I73" i="82" s="1"/>
  <c r="F1846" i="81"/>
  <c r="F1832" i="81" s="1"/>
  <c r="H2092" i="81"/>
  <c r="K2092" i="81" s="1"/>
  <c r="L2092" i="81" s="1"/>
  <c r="H1780" i="81"/>
  <c r="K1780" i="81" s="1"/>
  <c r="F1794" i="81"/>
  <c r="H1936" i="81"/>
  <c r="K1936" i="81" s="1"/>
  <c r="F1950" i="81"/>
  <c r="H1728" i="81"/>
  <c r="K1728" i="81" s="1"/>
  <c r="F1742" i="81"/>
  <c r="N1000" i="81"/>
  <c r="H1988" i="81"/>
  <c r="K1988" i="81" s="1"/>
  <c r="F2002" i="81"/>
  <c r="F2054" i="81"/>
  <c r="L1312" i="81"/>
  <c r="F2196" i="81"/>
  <c r="N2196" i="81" s="1"/>
  <c r="L47" i="82"/>
  <c r="R1000" i="81" s="1"/>
  <c r="S1000" i="81" s="1"/>
  <c r="E47" i="82"/>
  <c r="I47" i="82"/>
  <c r="L1000" i="81"/>
  <c r="F77" i="82"/>
  <c r="F2300" i="81"/>
  <c r="N2300" i="81" s="1"/>
  <c r="Q2300" i="81"/>
  <c r="Q2196" i="81"/>
  <c r="N1572" i="81"/>
  <c r="L3132" i="81"/>
  <c r="L1572" i="81"/>
  <c r="F104" i="82"/>
  <c r="I104" i="82" s="1"/>
  <c r="F3340" i="81"/>
  <c r="N3340" i="81" s="1"/>
  <c r="Q3340" i="81"/>
  <c r="Q2248" i="81"/>
  <c r="F76" i="82"/>
  <c r="F2248" i="81"/>
  <c r="N2248" i="81" s="1"/>
  <c r="F100" i="82"/>
  <c r="F3184" i="81"/>
  <c r="Q3184" i="81"/>
  <c r="I62" i="82"/>
  <c r="E62" i="82"/>
  <c r="L62" i="82"/>
  <c r="R1572" i="81" s="1"/>
  <c r="S1572" i="81" s="1"/>
  <c r="H1676" i="81"/>
  <c r="K1676" i="81" s="1"/>
  <c r="N1312" i="81"/>
  <c r="N3132" i="81"/>
  <c r="I99" i="82"/>
  <c r="L99" i="82"/>
  <c r="R3132" i="81" s="1"/>
  <c r="S3132" i="81" s="1"/>
  <c r="E99" i="82"/>
  <c r="F1534" i="81"/>
  <c r="H1520" i="81"/>
  <c r="K1520" i="81" s="1"/>
  <c r="L1208" i="81"/>
  <c r="E75" i="82"/>
  <c r="L75" i="82"/>
  <c r="R2196" i="81" s="1"/>
  <c r="I75" i="82"/>
  <c r="E57" i="82"/>
  <c r="L57" i="82"/>
  <c r="I57" i="82"/>
  <c r="F60" i="82"/>
  <c r="Q1468" i="81"/>
  <c r="F1468" i="81"/>
  <c r="N1468" i="81" s="1"/>
  <c r="N1156" i="81"/>
  <c r="F1676" i="81"/>
  <c r="N1676" i="81" s="1"/>
  <c r="F65" i="82"/>
  <c r="L65" i="82" s="1"/>
  <c r="R1676" i="81" s="1"/>
  <c r="S1676" i="81" s="1"/>
  <c r="F37" i="82"/>
  <c r="F532" i="81"/>
  <c r="N532" i="81" s="1"/>
  <c r="Q532" i="81"/>
  <c r="H532" i="81"/>
  <c r="K532" i="81" s="1"/>
  <c r="L1156" i="81"/>
  <c r="L55" i="82"/>
  <c r="R1208" i="81" s="1"/>
  <c r="S1208" i="81" s="1"/>
  <c r="E55" i="82"/>
  <c r="I55" i="82"/>
  <c r="N1208" i="81"/>
  <c r="H272" i="81"/>
  <c r="K272" i="81" s="1"/>
  <c r="F272" i="81"/>
  <c r="N272" i="81" s="1"/>
  <c r="Q272" i="81"/>
  <c r="H2768" i="81"/>
  <c r="K2768" i="81" s="1"/>
  <c r="F2820" i="81"/>
  <c r="N2820" i="81" s="1"/>
  <c r="H2820" i="81"/>
  <c r="K2820" i="81" s="1"/>
  <c r="G91" i="82"/>
  <c r="L27" i="82"/>
  <c r="I27" i="82"/>
  <c r="E27" i="82"/>
  <c r="N428" i="81"/>
  <c r="I35" i="82"/>
  <c r="E35" i="82"/>
  <c r="L35" i="82"/>
  <c r="F494" i="81"/>
  <c r="L428" i="81"/>
  <c r="Q12" i="81"/>
  <c r="F12" i="81"/>
  <c r="H3080" i="81"/>
  <c r="K3080" i="81" s="1"/>
  <c r="F1104" i="81"/>
  <c r="N1104" i="81" s="1"/>
  <c r="F49" i="82"/>
  <c r="E49" i="82" s="1"/>
  <c r="F3496" i="81"/>
  <c r="N3496" i="81" s="1"/>
  <c r="H3496" i="81"/>
  <c r="K3496" i="81" s="1"/>
  <c r="F29" i="82"/>
  <c r="E29" i="82" s="1"/>
  <c r="H324" i="81"/>
  <c r="K324" i="81" s="1"/>
  <c r="F324" i="81"/>
  <c r="N324" i="81" s="1"/>
  <c r="Q3080" i="81"/>
  <c r="F95" i="82"/>
  <c r="L95" i="82" s="1"/>
  <c r="Q2976" i="81"/>
  <c r="F2924" i="81"/>
  <c r="N2924" i="81" s="1"/>
  <c r="H1104" i="81"/>
  <c r="K1104" i="81" s="1"/>
  <c r="Q636" i="81"/>
  <c r="H636" i="81"/>
  <c r="K636" i="81" s="1"/>
  <c r="F948" i="81"/>
  <c r="N948" i="81" s="1"/>
  <c r="H948" i="81"/>
  <c r="K948" i="81" s="1"/>
  <c r="Q740" i="81"/>
  <c r="H740" i="81"/>
  <c r="K740" i="81" s="1"/>
  <c r="M168" i="81"/>
  <c r="M116" i="81"/>
  <c r="H42" i="82"/>
  <c r="K42" i="82" s="1"/>
  <c r="Q792" i="81"/>
  <c r="H2872" i="81"/>
  <c r="K2872" i="81" s="1"/>
  <c r="H2924" i="81"/>
  <c r="K2924" i="81" s="1"/>
  <c r="H1052" i="81"/>
  <c r="K1052" i="81" s="1"/>
  <c r="Q3392" i="81"/>
  <c r="F48" i="82"/>
  <c r="F1052" i="81"/>
  <c r="N1052" i="81" s="1"/>
  <c r="F792" i="81"/>
  <c r="Q688" i="81"/>
  <c r="Q844" i="81"/>
  <c r="H64" i="81"/>
  <c r="K64" i="81" s="1"/>
  <c r="H168" i="81"/>
  <c r="K168" i="81" s="1"/>
  <c r="L168" i="81" s="1"/>
  <c r="F18" i="82"/>
  <c r="I18" i="82" s="1"/>
  <c r="M12" i="81"/>
  <c r="H12" i="81"/>
  <c r="K12" i="81" s="1"/>
  <c r="F269" i="81"/>
  <c r="J220" i="81" s="1"/>
  <c r="G22" i="82"/>
  <c r="R1312" i="81" l="1"/>
  <c r="S1312" i="81" s="1"/>
  <c r="L2716" i="81"/>
  <c r="F82" i="82"/>
  <c r="F2508" i="81"/>
  <c r="Q2508" i="81"/>
  <c r="I83" i="82"/>
  <c r="L83" i="82"/>
  <c r="R2560" i="81" s="1"/>
  <c r="S2560" i="81" s="1"/>
  <c r="E83" i="82"/>
  <c r="L2196" i="81"/>
  <c r="L2560" i="81"/>
  <c r="E73" i="82"/>
  <c r="L73" i="82"/>
  <c r="R2092" i="81" s="1"/>
  <c r="S2092" i="81" s="1"/>
  <c r="Q1832" i="81"/>
  <c r="F68" i="82"/>
  <c r="I68" i="82" s="1"/>
  <c r="H22" i="66"/>
  <c r="E22" i="66"/>
  <c r="F70" i="82"/>
  <c r="Q1936" i="81"/>
  <c r="F1936" i="81"/>
  <c r="N1936" i="81" s="1"/>
  <c r="F67" i="82"/>
  <c r="F1780" i="81"/>
  <c r="Q1780" i="81"/>
  <c r="F72" i="82"/>
  <c r="F2040" i="81"/>
  <c r="Q2040" i="81"/>
  <c r="F71" i="82"/>
  <c r="Q1988" i="81"/>
  <c r="F1988" i="81"/>
  <c r="N1988" i="81" s="1"/>
  <c r="F66" i="82"/>
  <c r="Q1728" i="81"/>
  <c r="F1728" i="81"/>
  <c r="N1728" i="81" s="1"/>
  <c r="N1832" i="81"/>
  <c r="L1832" i="81"/>
  <c r="L104" i="82"/>
  <c r="R3340" i="81" s="1"/>
  <c r="S3340" i="81" s="1"/>
  <c r="E104" i="82"/>
  <c r="I77" i="82"/>
  <c r="L77" i="82"/>
  <c r="R2300" i="81" s="1"/>
  <c r="S2300" i="81" s="1"/>
  <c r="E77" i="82"/>
  <c r="L2300" i="81"/>
  <c r="S2196" i="81"/>
  <c r="L3340" i="81"/>
  <c r="N3184" i="81"/>
  <c r="L3184" i="81"/>
  <c r="L100" i="82"/>
  <c r="R3184" i="81" s="1"/>
  <c r="S3184" i="81" s="1"/>
  <c r="I100" i="82"/>
  <c r="E100" i="82"/>
  <c r="E76" i="82"/>
  <c r="L76" i="82"/>
  <c r="R2248" i="81" s="1"/>
  <c r="S2248" i="81" s="1"/>
  <c r="I76" i="82"/>
  <c r="L2248" i="81"/>
  <c r="F61" i="82"/>
  <c r="F1520" i="81"/>
  <c r="N1520" i="81" s="1"/>
  <c r="Q1520" i="81"/>
  <c r="L532" i="81"/>
  <c r="L60" i="82"/>
  <c r="R1468" i="81" s="1"/>
  <c r="S1468" i="81" s="1"/>
  <c r="I60" i="82"/>
  <c r="E60" i="82"/>
  <c r="L1468" i="81"/>
  <c r="E65" i="82"/>
  <c r="I65" i="82"/>
  <c r="L1676" i="81"/>
  <c r="E37" i="82"/>
  <c r="I37" i="82"/>
  <c r="L37" i="82"/>
  <c r="R2924" i="81"/>
  <c r="S2924" i="81" s="1"/>
  <c r="L272" i="81"/>
  <c r="F88" i="82"/>
  <c r="L88" i="82" s="1"/>
  <c r="F2768" i="81"/>
  <c r="N2768" i="81" s="1"/>
  <c r="Q2768" i="81"/>
  <c r="L2820" i="81"/>
  <c r="F89" i="82"/>
  <c r="I89" i="82" s="1"/>
  <c r="Q2820" i="81"/>
  <c r="J92" i="82"/>
  <c r="F36" i="82"/>
  <c r="Q480" i="81"/>
  <c r="F480" i="81"/>
  <c r="K31" i="82"/>
  <c r="R3496" i="81"/>
  <c r="S3496" i="81" s="1"/>
  <c r="F39" i="82"/>
  <c r="I39" i="82" s="1"/>
  <c r="L1104" i="81"/>
  <c r="L97" i="82"/>
  <c r="I97" i="82"/>
  <c r="E97" i="82"/>
  <c r="I49" i="82"/>
  <c r="I95" i="82"/>
  <c r="E42" i="82"/>
  <c r="E95" i="82"/>
  <c r="L42" i="82"/>
  <c r="R792" i="81" s="1"/>
  <c r="S792" i="81" s="1"/>
  <c r="F740" i="81"/>
  <c r="N740" i="81" s="1"/>
  <c r="F41" i="82"/>
  <c r="L41" i="82" s="1"/>
  <c r="R740" i="81" s="1"/>
  <c r="S740" i="81" s="1"/>
  <c r="F96" i="82"/>
  <c r="L96" i="82" s="1"/>
  <c r="R2976" i="81" s="1"/>
  <c r="S2976" i="81" s="1"/>
  <c r="F3080" i="81"/>
  <c r="L3080" i="81" s="1"/>
  <c r="F98" i="82"/>
  <c r="I98" i="82" s="1"/>
  <c r="L2924" i="81"/>
  <c r="L49" i="82"/>
  <c r="R1104" i="81" s="1"/>
  <c r="S1104" i="81" s="1"/>
  <c r="L3496" i="81"/>
  <c r="F636" i="81"/>
  <c r="N636" i="81" s="1"/>
  <c r="L324" i="81"/>
  <c r="F376" i="81"/>
  <c r="N376" i="81" s="1"/>
  <c r="Q376" i="81"/>
  <c r="I29" i="82"/>
  <c r="L29" i="82"/>
  <c r="R272" i="81" s="1"/>
  <c r="S272" i="81" s="1"/>
  <c r="F2976" i="81"/>
  <c r="L2976" i="81" s="1"/>
  <c r="L792" i="81"/>
  <c r="N792" i="81"/>
  <c r="H116" i="81"/>
  <c r="K116" i="81" s="1"/>
  <c r="L948" i="81"/>
  <c r="F46" i="82"/>
  <c r="Q948" i="81"/>
  <c r="F45" i="82"/>
  <c r="L45" i="82" s="1"/>
  <c r="R896" i="81" s="1"/>
  <c r="Q896" i="81"/>
  <c r="Q2872" i="81"/>
  <c r="F94" i="82"/>
  <c r="F2872" i="81"/>
  <c r="N2872" i="81" s="1"/>
  <c r="L1052" i="81"/>
  <c r="F3392" i="81"/>
  <c r="L48" i="82"/>
  <c r="R1052" i="81" s="1"/>
  <c r="S1052" i="81" s="1"/>
  <c r="I48" i="82"/>
  <c r="E48" i="82"/>
  <c r="F40" i="82"/>
  <c r="F688" i="81"/>
  <c r="F896" i="81"/>
  <c r="Q64" i="81"/>
  <c r="F43" i="82"/>
  <c r="F844" i="81"/>
  <c r="Q168" i="81"/>
  <c r="L12" i="81"/>
  <c r="N12" i="81"/>
  <c r="L18" i="82"/>
  <c r="E18" i="82"/>
  <c r="F270" i="81"/>
  <c r="H22" i="82" s="1"/>
  <c r="R12" i="81" l="1"/>
  <c r="S12" i="81" s="1"/>
  <c r="R532" i="81"/>
  <c r="S532" i="81" s="1"/>
  <c r="N2508" i="81"/>
  <c r="L2508" i="81"/>
  <c r="E82" i="82"/>
  <c r="I82" i="82"/>
  <c r="L82" i="82"/>
  <c r="R2508" i="81" s="1"/>
  <c r="S2508" i="81" s="1"/>
  <c r="R2716" i="81"/>
  <c r="S2716" i="81" s="1"/>
  <c r="K22" i="66"/>
  <c r="AC21" i="66" s="1"/>
  <c r="AC22" i="66" s="1"/>
  <c r="R3392" i="81"/>
  <c r="S3392" i="81" s="1"/>
  <c r="L68" i="82"/>
  <c r="R1832" i="81" s="1"/>
  <c r="S1832" i="81" s="1"/>
  <c r="E68" i="82"/>
  <c r="L1936" i="81"/>
  <c r="L1780" i="81"/>
  <c r="N1780" i="81"/>
  <c r="L1728" i="81"/>
  <c r="E67" i="82"/>
  <c r="L67" i="82"/>
  <c r="R1780" i="81" s="1"/>
  <c r="S1780" i="81" s="1"/>
  <c r="I67" i="82"/>
  <c r="L70" i="82"/>
  <c r="R1936" i="81" s="1"/>
  <c r="S1936" i="81" s="1"/>
  <c r="I70" i="82"/>
  <c r="E70" i="82"/>
  <c r="I66" i="82"/>
  <c r="E66" i="82"/>
  <c r="L66" i="82"/>
  <c r="R1728" i="81" s="1"/>
  <c r="S1728" i="81" s="1"/>
  <c r="L1988" i="81"/>
  <c r="I71" i="82"/>
  <c r="E71" i="82"/>
  <c r="L71" i="82"/>
  <c r="R1988" i="81" s="1"/>
  <c r="S1988" i="81" s="1"/>
  <c r="N2040" i="81"/>
  <c r="L2040" i="81"/>
  <c r="E72" i="82"/>
  <c r="I72" i="82"/>
  <c r="L72" i="82"/>
  <c r="R2040" i="81" s="1"/>
  <c r="S2040" i="81" s="1"/>
  <c r="L61" i="82"/>
  <c r="R1520" i="81" s="1"/>
  <c r="S1520" i="81" s="1"/>
  <c r="E61" i="82"/>
  <c r="I61" i="82"/>
  <c r="L1520" i="81"/>
  <c r="E89" i="82"/>
  <c r="E88" i="82"/>
  <c r="I88" i="82"/>
  <c r="L2768" i="81"/>
  <c r="L89" i="82"/>
  <c r="R2768" i="81" s="1"/>
  <c r="S2768" i="81" s="1"/>
  <c r="N480" i="81"/>
  <c r="L480" i="81"/>
  <c r="L36" i="82"/>
  <c r="I36" i="82"/>
  <c r="E36" i="82"/>
  <c r="R428" i="81"/>
  <c r="S428" i="81" s="1"/>
  <c r="R324" i="81"/>
  <c r="S324" i="81" s="1"/>
  <c r="L39" i="82"/>
  <c r="R636" i="81" s="1"/>
  <c r="S636" i="81" s="1"/>
  <c r="E39" i="82"/>
  <c r="L740" i="81"/>
  <c r="L98" i="82"/>
  <c r="R3288" i="81" s="1"/>
  <c r="S3288" i="81" s="1"/>
  <c r="N3080" i="81"/>
  <c r="E98" i="82"/>
  <c r="E41" i="82"/>
  <c r="I41" i="82"/>
  <c r="L636" i="81"/>
  <c r="E96" i="82"/>
  <c r="I96" i="82"/>
  <c r="L376" i="81"/>
  <c r="N2976" i="81"/>
  <c r="E45" i="82"/>
  <c r="I45" i="82"/>
  <c r="L844" i="81"/>
  <c r="N844" i="81"/>
  <c r="Q116" i="81"/>
  <c r="F20" i="82"/>
  <c r="F116" i="81"/>
  <c r="N116" i="81" s="1"/>
  <c r="S896" i="81"/>
  <c r="L2872" i="81"/>
  <c r="L94" i="82"/>
  <c r="R2872" i="81" s="1"/>
  <c r="S2872" i="81" s="1"/>
  <c r="I94" i="82"/>
  <c r="E94" i="82"/>
  <c r="E46" i="82"/>
  <c r="I46" i="82"/>
  <c r="L46" i="82"/>
  <c r="R948" i="81" s="1"/>
  <c r="S948" i="81" s="1"/>
  <c r="N896" i="81"/>
  <c r="L896" i="81"/>
  <c r="L688" i="81"/>
  <c r="N688" i="81"/>
  <c r="N3392" i="81"/>
  <c r="L3392" i="81"/>
  <c r="I109" i="82"/>
  <c r="L34" i="82"/>
  <c r="L40" i="82"/>
  <c r="R688" i="81" s="1"/>
  <c r="S688" i="81" s="1"/>
  <c r="E40" i="82"/>
  <c r="I40" i="82"/>
  <c r="F64" i="81"/>
  <c r="F19" i="82"/>
  <c r="E19" i="82" s="1"/>
  <c r="E34" i="82"/>
  <c r="I34" i="82"/>
  <c r="I43" i="82"/>
  <c r="L43" i="82"/>
  <c r="R844" i="81" s="1"/>
  <c r="S844" i="81" s="1"/>
  <c r="E43" i="82"/>
  <c r="F21" i="82"/>
  <c r="L21" i="82" s="1"/>
  <c r="R168" i="81" s="1"/>
  <c r="S168" i="81" s="1"/>
  <c r="R376" i="81" l="1"/>
  <c r="S376" i="81" s="1"/>
  <c r="R2664" i="81"/>
  <c r="S2664" i="81" s="1"/>
  <c r="I91" i="82"/>
  <c r="F91" i="82" s="1"/>
  <c r="I51" i="82"/>
  <c r="I31" i="82"/>
  <c r="I106" i="82"/>
  <c r="I24" i="82"/>
  <c r="G12" i="66"/>
  <c r="R480" i="81"/>
  <c r="S480" i="81" s="1"/>
  <c r="E54" i="82"/>
  <c r="J54" i="82"/>
  <c r="L54" i="82"/>
  <c r="R1156" i="81" s="1"/>
  <c r="S1156" i="81" s="1"/>
  <c r="R3080" i="81"/>
  <c r="S3080" i="81" s="1"/>
  <c r="R3028" i="81"/>
  <c r="S3028" i="81" s="1"/>
  <c r="L116" i="81"/>
  <c r="E20" i="82"/>
  <c r="L20" i="82"/>
  <c r="R116" i="81" s="1"/>
  <c r="S116" i="81" s="1"/>
  <c r="I20" i="82"/>
  <c r="N168" i="81"/>
  <c r="N64" i="81"/>
  <c r="L64" i="81"/>
  <c r="L19" i="82"/>
  <c r="R64" i="81" s="1"/>
  <c r="S64" i="81" s="1"/>
  <c r="I19" i="82"/>
  <c r="I21" i="82"/>
  <c r="E21" i="82"/>
  <c r="G22" i="66" l="1"/>
  <c r="G21" i="66" s="1"/>
  <c r="D22" i="66"/>
  <c r="F51" i="82"/>
  <c r="J51" i="82"/>
  <c r="R2820" i="81"/>
  <c r="S2820" i="81" s="1"/>
  <c r="F24" i="82"/>
  <c r="D13" i="66" s="1"/>
  <c r="AB12" i="66" s="1"/>
  <c r="AB13" i="66" s="1"/>
  <c r="L91" i="82"/>
  <c r="J22" i="66" l="1"/>
  <c r="J21" i="66" s="1"/>
  <c r="D12" i="66"/>
  <c r="I52" i="82"/>
  <c r="G19" i="66"/>
  <c r="D19" i="66"/>
  <c r="S12" i="66"/>
  <c r="P15" i="66"/>
  <c r="P21" i="66"/>
  <c r="I25" i="82"/>
  <c r="L24" i="82"/>
  <c r="F92" i="82"/>
  <c r="I92" i="82"/>
  <c r="G51" i="82"/>
  <c r="G92" i="82"/>
  <c r="D21" i="66"/>
  <c r="H92" i="82"/>
  <c r="C21" i="66"/>
  <c r="AB21" i="66" l="1"/>
  <c r="AB22" i="66" s="1"/>
  <c r="S21" i="66"/>
  <c r="S23" i="66" s="1"/>
  <c r="J23" i="66"/>
  <c r="J19" i="66"/>
  <c r="AB18" i="66" s="1"/>
  <c r="AB19" i="66" s="1"/>
  <c r="H19" i="66"/>
  <c r="E19" i="66"/>
  <c r="P23" i="66"/>
  <c r="M23" i="66"/>
  <c r="H25" i="82"/>
  <c r="G25" i="82"/>
  <c r="F25" i="82"/>
  <c r="C12" i="66"/>
  <c r="J52" i="82"/>
  <c r="L51" i="82"/>
  <c r="D23" i="66"/>
  <c r="G23" i="66"/>
  <c r="G18" i="66" l="1"/>
  <c r="D18" i="66"/>
  <c r="K19" i="66"/>
  <c r="S18" i="66" s="1"/>
  <c r="M14" i="66"/>
  <c r="J14" i="66"/>
  <c r="S14" i="66"/>
  <c r="C18" i="66"/>
  <c r="H52" i="82"/>
  <c r="D14" i="66"/>
  <c r="G14" i="66"/>
  <c r="P14" i="66"/>
  <c r="G52" i="82"/>
  <c r="F52" i="82"/>
  <c r="AC18" i="66" l="1"/>
  <c r="AC19" i="66" s="1"/>
  <c r="J18" i="66"/>
  <c r="J20" i="66" s="1"/>
  <c r="S20" i="66"/>
  <c r="M20" i="66"/>
  <c r="P20" i="66"/>
  <c r="D20" i="66"/>
  <c r="G20" i="66"/>
  <c r="C232" i="81" l="1"/>
  <c r="F232" i="81" s="1"/>
  <c r="F233" i="81" s="1"/>
  <c r="F234" i="81" s="1"/>
  <c r="K22" i="82" l="1"/>
  <c r="K16" i="82" s="1"/>
  <c r="M220" i="81" l="1"/>
  <c r="Q220" i="81"/>
  <c r="J22" i="82"/>
  <c r="J16" i="82" s="1"/>
  <c r="H220" i="81" l="1"/>
  <c r="K220" i="81" s="1"/>
  <c r="F220" i="81"/>
  <c r="N220" i="81" s="1"/>
  <c r="F22" i="82"/>
  <c r="I22" i="82" s="1"/>
  <c r="I16" i="82" s="1"/>
  <c r="L220" i="81" l="1"/>
  <c r="L3547" i="81" s="1"/>
  <c r="H16" i="82"/>
  <c r="L22" i="82"/>
  <c r="R220" i="81" s="1"/>
  <c r="S220" i="81" s="1"/>
  <c r="E22" i="82"/>
  <c r="K17" i="82" l="1"/>
  <c r="K3547" i="81" l="1"/>
  <c r="F16" i="82"/>
  <c r="I17" i="82" l="1"/>
  <c r="H3547" i="81" l="1"/>
  <c r="I3547" i="81" s="1"/>
  <c r="F31" i="82" l="1"/>
  <c r="G3548" i="81"/>
  <c r="G16" i="66" l="1"/>
  <c r="D16" i="66"/>
  <c r="H31" i="82"/>
  <c r="L116" i="82" s="1"/>
  <c r="G31" i="82"/>
  <c r="I32" i="82"/>
  <c r="J16" i="66" l="1"/>
  <c r="AB15" i="66" s="1"/>
  <c r="AB16" i="66" s="1"/>
  <c r="H16" i="66"/>
  <c r="E16" i="66"/>
  <c r="I16" i="66"/>
  <c r="F16" i="66"/>
  <c r="K32" i="82"/>
  <c r="J32" i="82"/>
  <c r="L31" i="82"/>
  <c r="K16" i="66" l="1"/>
  <c r="AC15" i="66" s="1"/>
  <c r="AC16" i="66" s="1"/>
  <c r="L16" i="66"/>
  <c r="AD15" i="66" s="1"/>
  <c r="AD16" i="66" s="1"/>
  <c r="G15" i="66"/>
  <c r="D15" i="66"/>
  <c r="C15" i="66"/>
  <c r="G32" i="82"/>
  <c r="H32" i="82"/>
  <c r="F32" i="82"/>
  <c r="S15" i="66" l="1"/>
  <c r="S17" i="66" s="1"/>
  <c r="J15" i="66"/>
  <c r="M17" i="66"/>
  <c r="D17" i="66"/>
  <c r="P17" i="66"/>
  <c r="G17" i="66"/>
  <c r="J17" i="66" l="1"/>
  <c r="G16" i="82"/>
  <c r="L16" i="82" l="1"/>
  <c r="J17" i="82"/>
  <c r="C9" i="66" l="1"/>
  <c r="G17" i="82"/>
  <c r="F17" i="82"/>
  <c r="H17" i="82"/>
  <c r="K3554" i="81" l="1"/>
  <c r="K3555" i="81" s="1"/>
  <c r="M3547" i="81" l="1"/>
  <c r="K3548" i="81" l="1"/>
  <c r="F106" i="82" l="1"/>
  <c r="L106" i="82" s="1"/>
  <c r="L113" i="82" l="1"/>
  <c r="L114" i="82"/>
  <c r="I107" i="82"/>
  <c r="I25" i="66" l="1"/>
  <c r="L25" i="66"/>
  <c r="O25" i="66"/>
  <c r="L115" i="82"/>
  <c r="N25" i="66"/>
  <c r="K25" i="66"/>
  <c r="H25" i="66"/>
  <c r="K107" i="82"/>
  <c r="J107" i="82"/>
  <c r="J24" i="66" l="1"/>
  <c r="M24" i="66"/>
  <c r="R25" i="66"/>
  <c r="AD24" i="66" s="1"/>
  <c r="AD25" i="66" s="1"/>
  <c r="Q25" i="66"/>
  <c r="AC24" i="66" s="1"/>
  <c r="AC25" i="66" s="1"/>
  <c r="G24" i="66"/>
  <c r="M109" i="82"/>
  <c r="C24" i="66"/>
  <c r="G107" i="82"/>
  <c r="F107" i="82"/>
  <c r="H107" i="82"/>
  <c r="W10" i="66" l="1"/>
  <c r="Y10" i="66"/>
  <c r="D26" i="66"/>
  <c r="V10" i="66"/>
  <c r="X10" i="66"/>
  <c r="M18" i="82"/>
  <c r="M106" i="82"/>
  <c r="P24" i="66"/>
  <c r="Z10" i="66" s="1"/>
  <c r="M111" i="82"/>
  <c r="M86" i="82"/>
  <c r="M85" i="82"/>
  <c r="M83" i="82"/>
  <c r="M84" i="82"/>
  <c r="M110" i="82"/>
  <c r="M82" i="82"/>
  <c r="S24" i="66"/>
  <c r="S26" i="66" s="1"/>
  <c r="M26" i="66"/>
  <c r="G26" i="66"/>
  <c r="J26" i="66"/>
  <c r="C28" i="66"/>
  <c r="M100" i="82"/>
  <c r="M101" i="82"/>
  <c r="P26" i="66" l="1"/>
  <c r="O10" i="66"/>
  <c r="N10" i="66"/>
  <c r="M10" i="66"/>
  <c r="M99" i="82" l="1"/>
  <c r="M88" i="82"/>
  <c r="M89" i="82"/>
  <c r="M27" i="82"/>
  <c r="D10" i="66"/>
  <c r="M36" i="82"/>
  <c r="M37" i="82"/>
  <c r="M38" i="82"/>
  <c r="M35" i="82"/>
  <c r="M103" i="82"/>
  <c r="M104" i="82"/>
  <c r="M57" i="82"/>
  <c r="M55" i="82"/>
  <c r="M60" i="82"/>
  <c r="M58" i="82"/>
  <c r="M71" i="82"/>
  <c r="M56" i="82"/>
  <c r="M69" i="82"/>
  <c r="M61" i="82"/>
  <c r="M70" i="82"/>
  <c r="M59" i="82"/>
  <c r="M74" i="82"/>
  <c r="M73" i="82"/>
  <c r="M66" i="82"/>
  <c r="M67" i="82"/>
  <c r="M62" i="82"/>
  <c r="M75" i="82"/>
  <c r="M65" i="82"/>
  <c r="M63" i="82"/>
  <c r="M72" i="82"/>
  <c r="M68" i="82"/>
  <c r="M76" i="82"/>
  <c r="M77" i="82"/>
  <c r="M78" i="82"/>
  <c r="M80" i="82"/>
  <c r="M79" i="82"/>
  <c r="M54" i="82"/>
  <c r="M51" i="82"/>
  <c r="M16" i="82"/>
  <c r="M114" i="82"/>
  <c r="M22" i="82"/>
  <c r="M20" i="82"/>
  <c r="M94" i="82"/>
  <c r="M39" i="82"/>
  <c r="M29" i="82"/>
  <c r="M31" i="82"/>
  <c r="M43" i="82"/>
  <c r="M41" i="82"/>
  <c r="M34" i="82"/>
  <c r="M47" i="82"/>
  <c r="M40" i="82"/>
  <c r="M49" i="82"/>
  <c r="M24" i="82"/>
  <c r="M19" i="82"/>
  <c r="M21" i="82"/>
  <c r="M96" i="82"/>
  <c r="M95" i="82"/>
  <c r="M46" i="82"/>
  <c r="M48" i="82"/>
  <c r="M91" i="82"/>
  <c r="M45" i="82"/>
  <c r="M98" i="82"/>
  <c r="M42" i="82"/>
  <c r="M97" i="82"/>
  <c r="M116" i="82"/>
  <c r="M115" i="82"/>
  <c r="D29" i="66" l="1"/>
  <c r="K10" i="66"/>
  <c r="K29" i="66" s="1"/>
  <c r="J10" i="66"/>
  <c r="J29" i="66" s="1"/>
  <c r="L10" i="66"/>
  <c r="L29" i="66" s="1"/>
  <c r="N29" i="66"/>
  <c r="M29" i="66"/>
  <c r="O29" i="66"/>
  <c r="C26" i="66"/>
  <c r="M113" i="82"/>
  <c r="I10" i="66"/>
  <c r="I29" i="66" s="1"/>
  <c r="G10" i="66"/>
  <c r="G29" i="66" s="1"/>
  <c r="H10" i="66"/>
  <c r="H29" i="66" s="1"/>
  <c r="C20" i="66"/>
  <c r="C14" i="66"/>
  <c r="C11" i="66"/>
  <c r="C17" i="66"/>
  <c r="C23" i="66"/>
  <c r="F10" i="66"/>
  <c r="E10" i="66"/>
  <c r="F29" i="66" l="1"/>
  <c r="F33" i="66" s="1"/>
  <c r="R10" i="66"/>
  <c r="R29" i="66" s="1"/>
  <c r="P10" i="66"/>
  <c r="P29" i="66" s="1"/>
  <c r="E29" i="66"/>
  <c r="E33" i="66" s="1"/>
  <c r="Q10" i="66"/>
  <c r="Q29" i="66" s="1"/>
  <c r="J9" i="66"/>
  <c r="J11" i="66" s="1"/>
  <c r="M9" i="66"/>
  <c r="M11" i="66" s="1"/>
  <c r="M28" i="66"/>
  <c r="C30" i="66"/>
  <c r="G28" i="66"/>
  <c r="G9" i="66"/>
  <c r="G11" i="66" s="1"/>
  <c r="D9" i="66"/>
  <c r="D11" i="66" s="1"/>
  <c r="AB9" i="66" l="1"/>
  <c r="AB10" i="66" s="1"/>
  <c r="AD9" i="66"/>
  <c r="AD10" i="66" s="1"/>
  <c r="AC9" i="66"/>
  <c r="AC10" i="66" s="1"/>
  <c r="P28" i="66"/>
  <c r="S9" i="66"/>
  <c r="S28" i="66" s="1"/>
  <c r="P9" i="66"/>
  <c r="P11" i="66" s="1"/>
  <c r="M30" i="66"/>
  <c r="J28" i="66"/>
  <c r="I33" i="66"/>
  <c r="L33" i="66" s="1"/>
  <c r="F35" i="66"/>
  <c r="H33" i="66"/>
  <c r="E35" i="66"/>
  <c r="G30" i="66"/>
  <c r="D28" i="66"/>
  <c r="D33" i="66"/>
  <c r="S11" i="66" l="1"/>
  <c r="P30" i="66"/>
  <c r="H35" i="66"/>
  <c r="K33" i="66"/>
  <c r="O33" i="66"/>
  <c r="L35" i="66"/>
  <c r="J30" i="66"/>
  <c r="I35" i="66"/>
  <c r="G33" i="66"/>
  <c r="J33" i="66" s="1"/>
  <c r="D35" i="66"/>
  <c r="D32" i="66"/>
  <c r="D30" i="66"/>
  <c r="S30" i="66" l="1"/>
  <c r="N33" i="66"/>
  <c r="K35" i="66"/>
  <c r="M33" i="66"/>
  <c r="J35" i="66"/>
  <c r="O35" i="66"/>
  <c r="R33" i="66"/>
  <c r="R35" i="66" s="1"/>
  <c r="G35" i="66"/>
  <c r="G32" i="66"/>
  <c r="D34" i="66"/>
  <c r="M35" i="66" l="1"/>
  <c r="P33" i="66"/>
  <c r="P35" i="66" s="1"/>
  <c r="N35" i="66"/>
  <c r="Q33" i="66"/>
  <c r="Q35" i="66" s="1"/>
  <c r="J32" i="66"/>
  <c r="G34" i="66"/>
  <c r="M32" i="66" l="1"/>
  <c r="J34" i="66"/>
  <c r="P32" i="66" l="1"/>
  <c r="M34" i="66"/>
  <c r="P34" i="66" l="1"/>
</calcChain>
</file>

<file path=xl/sharedStrings.xml><?xml version="1.0" encoding="utf-8"?>
<sst xmlns="http://schemas.openxmlformats.org/spreadsheetml/2006/main" count="2106" uniqueCount="381">
  <si>
    <t>MÃO-DE-OBRA</t>
  </si>
  <si>
    <t>VALOR</t>
  </si>
  <si>
    <t>1.3</t>
  </si>
  <si>
    <t>1.0</t>
  </si>
  <si>
    <t>1.1</t>
  </si>
  <si>
    <t>2.0</t>
  </si>
  <si>
    <t>3.0</t>
  </si>
  <si>
    <t>DESCRIÇÃO</t>
  </si>
  <si>
    <t>EQUIPAMENTOS / SERVIÇOS</t>
  </si>
  <si>
    <t>CANTEIRO DE OBRAS</t>
  </si>
  <si>
    <t>TOTAL GERAL</t>
  </si>
  <si>
    <t>COMPOSIÇÃO DAS TAXAS DE BDI</t>
  </si>
  <si>
    <t>ADMINISTRAÇÃO CENTRAL</t>
  </si>
  <si>
    <t>A</t>
  </si>
  <si>
    <t>B</t>
  </si>
  <si>
    <t>C</t>
  </si>
  <si>
    <t>D</t>
  </si>
  <si>
    <t>UNID.</t>
  </si>
  <si>
    <t>MATERIAIS</t>
  </si>
  <si>
    <t>ITEM</t>
  </si>
  <si>
    <t>SERVIÇO</t>
  </si>
  <si>
    <t>QUANT.</t>
  </si>
  <si>
    <t>PREÇO</t>
  </si>
  <si>
    <t>MO</t>
  </si>
  <si>
    <t>%</t>
  </si>
  <si>
    <t>UNIT.(R$)</t>
  </si>
  <si>
    <t>R$</t>
  </si>
  <si>
    <t>TOTAL(R$)</t>
  </si>
  <si>
    <t>SUB-TOTAL</t>
  </si>
  <si>
    <t>LUCRO</t>
  </si>
  <si>
    <t>DESPESAS FINANCEIRAS</t>
  </si>
  <si>
    <t>SERVENTE COM ENCARGOS COMPLEMENTARES</t>
  </si>
  <si>
    <t>CARPINTEIRO DE FORMAS COM ENCARGOS COMPLEMENTARES</t>
  </si>
  <si>
    <t>H</t>
  </si>
  <si>
    <t>AJUDANTE DE CARPINTEIRO COM ENCARGOS COMPLEMENTARES</t>
  </si>
  <si>
    <t>ENGENHEIRO CIVIL DE OBRA JUNIOR COM ENCARGOS COMPLEMENTARES</t>
  </si>
  <si>
    <t>ENGENHEIRO CIVIL DE OBRA PLENO COM ENCARGOS COMPLEMENTARES</t>
  </si>
  <si>
    <t>CHP</t>
  </si>
  <si>
    <t>AC</t>
  </si>
  <si>
    <t>R</t>
  </si>
  <si>
    <t>RISCOS</t>
  </si>
  <si>
    <t>DF</t>
  </si>
  <si>
    <t>L</t>
  </si>
  <si>
    <t>TOTAL</t>
  </si>
  <si>
    <t>M3</t>
  </si>
  <si>
    <t>UN</t>
  </si>
  <si>
    <t>M</t>
  </si>
  <si>
    <t>KG</t>
  </si>
  <si>
    <t>PREGO DE ACO POLIDO COM CABECA 18 X 27 (2 1/2 X 10)</t>
  </si>
  <si>
    <t>M2</t>
  </si>
  <si>
    <t>CONCRETO USINADO 150 KG CIMENTO/M3</t>
  </si>
  <si>
    <t>CHI</t>
  </si>
  <si>
    <t>GRUPO</t>
  </si>
  <si>
    <t>MÊS</t>
  </si>
  <si>
    <t>LEIS SOCIAIS HORISTA - JORNADA NORMAL</t>
  </si>
  <si>
    <t>MAT</t>
  </si>
  <si>
    <t>TOTAL DE MÃO DE OBRA</t>
  </si>
  <si>
    <t>TOTAL DE MATERIAIS</t>
  </si>
  <si>
    <t>MÃO DE OBRA</t>
  </si>
  <si>
    <t>COEF.</t>
  </si>
  <si>
    <t>CUSTO UNIT. (R$)</t>
  </si>
  <si>
    <t>TOTAL (R$)</t>
  </si>
  <si>
    <t>UNIDADE:</t>
  </si>
  <si>
    <t>MÊS 1</t>
  </si>
  <si>
    <t>MÊS 2</t>
  </si>
  <si>
    <t>MÊS 3</t>
  </si>
  <si>
    <t>MÊS 4</t>
  </si>
  <si>
    <t>MÊS 5</t>
  </si>
  <si>
    <t>UNID</t>
  </si>
  <si>
    <t>CV00195</t>
  </si>
  <si>
    <t>PLACA AÇO GALV ESP=1,30 MM INCLUSIVE PINTURA PARA IDENTIFICAÇÃO DE OBRAS</t>
  </si>
  <si>
    <t>CV00609</t>
  </si>
  <si>
    <t>PONTALETE 7,5 X 7,5 CM EM PINUS, MISTA OU EQUIVALENTE DA REGIAO - BRUTA</t>
  </si>
  <si>
    <t>SARRAFO 2,5 X 10 CM EM PINUS, MISTA OU EQUIVALENTE DA REGIAO - BRUTA</t>
  </si>
  <si>
    <t>TABUA  2,5 X 30 CM, EM MACARANDUBA, ANGELIM OU EQUIVALENTE DA REGIAO - BRUTA</t>
  </si>
  <si>
    <t>PIS</t>
  </si>
  <si>
    <t>COFINS</t>
  </si>
  <si>
    <t>A1 – PREVIDÊNCIA SOCIAL (INSS)</t>
  </si>
  <si>
    <t>A2 – SERVIÇO SOCIAL DA INDÚSTRIA (SESI)</t>
  </si>
  <si>
    <t>A3 – SERVIÇO NACIONAL DE APRENDIZAGEM INDUSTRIAL (SENAI)</t>
  </si>
  <si>
    <t>A4 – INSTITUTO NACIONAL DE COLONIZAÇÃO E REFORMA AGRÁRIA (INCRA)</t>
  </si>
  <si>
    <t>A5 – SERVIÇO DE APOIO A PEQUENA E MÉDIA EMPRESA (SEBRAE)</t>
  </si>
  <si>
    <t>A6 – SALÁRIO EDUCAÇÃO</t>
  </si>
  <si>
    <t>A7 – SEGURO CONTRA ACIDENTES DE TRABALHO</t>
  </si>
  <si>
    <t>A8 – FUNDO DE GARANTIA POR TEMPO DE SERVIÇO (FGTS)</t>
  </si>
  <si>
    <t>A9 – SECONCI ( APLICÁVEL AS EMPRESAS CONSTANTES DO III GRUPO DA CLT)</t>
  </si>
  <si>
    <t>A – TOTAL DOS ENCARGOS SOCIAIS BÁSICOS</t>
  </si>
  <si>
    <t>B1 – REPOUSO SEMANAL REMUNERADO</t>
  </si>
  <si>
    <t>B2 – FERIADOS</t>
  </si>
  <si>
    <t>B3 – AUXÍLIO - ENFERMIDADE</t>
  </si>
  <si>
    <t>B4 – 13º SALÁRIO</t>
  </si>
  <si>
    <t>B5 –  LICENÇA PATERNIDADE</t>
  </si>
  <si>
    <t>B6 –  FALTAS JUSTIFICADAS</t>
  </si>
  <si>
    <t>B7 –  DIAS DE CHUVA</t>
  </si>
  <si>
    <t>B8 – AUXÍLIO ACIDENTE DE TRABALHO</t>
  </si>
  <si>
    <t>B9 – FÉRIAS GOZADAS</t>
  </si>
  <si>
    <t>B10 – SALÁRIO MATERNIDADE</t>
  </si>
  <si>
    <t>B – TOTAL DOS ENCARGOS QUE RECEBEM AS INCIDÊNCIAS DE A</t>
  </si>
  <si>
    <t>C1 – AVISO PRÉVIO INDENIZADO</t>
  </si>
  <si>
    <t>C2 – AVISO PRÉVIO TRABALHADO</t>
  </si>
  <si>
    <t>C3 – FÉRIAS INDENIZADAS</t>
  </si>
  <si>
    <t>C4 – DEPÓSITO RESCISÃO SEM JUSTA CAUSA</t>
  </si>
  <si>
    <t>C5 – INDENIZAÇÃO ADICIONAL</t>
  </si>
  <si>
    <t>C – TOTAL DOS ENCARGOS SOCIAIS QUE NÃO RECEBEM INCIDÊNCIAS DE A</t>
  </si>
  <si>
    <t>D1 – REINCIDÊNCIA DO GRUPO A SOBRE GRUPO B</t>
  </si>
  <si>
    <t>D2 – REINCIDÊNCIA DO GRUPO A SOBRE AVISO PRÉVIO TRABALHADO (C2) E REINCIDÊNCIA DO FGTS (A8) SOBRE AVISO PRÉVIO INDENIZADO (C1)</t>
  </si>
  <si>
    <t>D – TOTAL DE REINCIDÊNCIAS DE UM GRUPO SOBRE O OUTRO</t>
  </si>
  <si>
    <t>PORCENTAGEM TOTAL</t>
  </si>
  <si>
    <t>HORISTA</t>
  </si>
  <si>
    <t>CAIBRO NAO APARELHADO 7,5 X 7,5 CM, EM MACARANDUBA, ANGELIM OU EQUIVALENTE - BRUTA</t>
  </si>
  <si>
    <t>ENCARREGADO GERAL COM ENCARGOS COMPLEMENTARES</t>
  </si>
  <si>
    <t>AUXILIAR DE ESCRITORIO COM ENCARGOS COMPLEMENTARES</t>
  </si>
  <si>
    <t>MEDIÇÕES MENSAIS ACUMULADAS</t>
  </si>
  <si>
    <t>SALDO CONTRATUAL</t>
  </si>
  <si>
    <t>MEDIÇÃO MENSAL</t>
  </si>
  <si>
    <t>TÉCNICO EM SEGURANÇA DO TRABALHO COM ENCARGOS COMPLEMENTARES</t>
  </si>
  <si>
    <t>PEDREIRO COM ENCARGOS COMPLEMENTARES</t>
  </si>
  <si>
    <t>ARMADOR COM ENCARGOS COMPLEMENTARES</t>
  </si>
  <si>
    <t xml:space="preserve">AJUDANTE DE ARMADOR COM ENCARGOS COMPLEMENTARES </t>
  </si>
  <si>
    <t>ARAME RECOZIDO 16 BWG, D = 1,65 MM (0,016 KG/M) OU 18 BWG, D = 1,25 MM (0,01 KG/M)</t>
  </si>
  <si>
    <t>TOTAL DE EQUIPAMENTOS E SERVIÇOS</t>
  </si>
  <si>
    <t>CV00238</t>
  </si>
  <si>
    <t>VERGALHÃO (AÇO-CA-50) - (MÉDIA DAS BITOLAS ENTRE 6,3 A 25,0MM)</t>
  </si>
  <si>
    <t>DESMOLDANTE PROTETOR PARA FORMAS DE MADEIRA, DE BASE OLEOSA EMULSIONADA EM ÁGUA</t>
  </si>
  <si>
    <t>CP</t>
  </si>
  <si>
    <t>TRIBUTOS - COFINS E PIS</t>
  </si>
  <si>
    <t>ISS</t>
  </si>
  <si>
    <t>TRIBUTOS - ISS</t>
  </si>
  <si>
    <t>ISS – IMPOSTO SOBRE SERVIÇOS</t>
  </si>
  <si>
    <t>CPRB</t>
  </si>
  <si>
    <t>TRIBUTOS - CONTRIBUIÇÃO PREVIDENCIÁRIA SOBRE A RENDA BRUTA</t>
  </si>
  <si>
    <t>DESONERAÇÃO - 0% OU 4,5%</t>
  </si>
  <si>
    <t>EQUIPAMENTOS E SERVIÇOS</t>
  </si>
  <si>
    <t>E9684.P</t>
  </si>
  <si>
    <t>E9684.I</t>
  </si>
  <si>
    <t>GB</t>
  </si>
  <si>
    <t>ENGENHEIRO CIVIL SENIOR COM ENCARGOS COMPLEMENTARES</t>
  </si>
  <si>
    <r>
      <t xml:space="preserve">Caso a Licitante se enquadre na Lei Nº 12.244/2013 e apresente </t>
    </r>
    <r>
      <rPr>
        <b/>
        <sz val="12"/>
        <rFont val="Times New Roman"/>
        <family val="1"/>
      </rPr>
      <t>Proposta com Desoneração</t>
    </r>
    <r>
      <rPr>
        <sz val="12"/>
        <rFont val="Times New Roman"/>
        <family val="1"/>
      </rPr>
      <t>, preencher com a alíquota correspondente.</t>
    </r>
  </si>
  <si>
    <t>TAPUME COM COMPENSADO DE MADEIRA</t>
  </si>
  <si>
    <t>PLACA DE OBRA PADRÃO SeMAE</t>
  </si>
  <si>
    <t>OPERAÇÃO E MANUTENÇÃO DO CANTEIRO DE OBRAS</t>
  </si>
  <si>
    <t>DESMOBILIZAÇÃO DO CANTEIRO DE OBRAS</t>
  </si>
  <si>
    <t>MOBILIZAÇÃO DO CANTEIRO DE OBRAS</t>
  </si>
  <si>
    <t>PREGO DE ACO POLIDO COM CABECA 17 X 21 (2 X 11)</t>
  </si>
  <si>
    <t>SERRA CIRCULAR DE BANCADA, MOTOR ELÉTRICO 5HP, COM COIFA PARA DISCO 10" - CHP DIURNO</t>
  </si>
  <si>
    <t>SERRA CIRCULAR DE BANCADA, MOTOR ELÉTRICO 5HP, COM COIFA PARA DISCO 10" - CHI DIURNO</t>
  </si>
  <si>
    <t>PÁ CARREGADEIRA SOBRE RODAS, 128 HP, CAÇAMBA 1,7 A 2,8 M3 - CHP DIURNO</t>
  </si>
  <si>
    <t>CAMINHÃO BASCULANTE 6M3 TOCO, POTÊNCIA 185 CV, INCLUSIVE CAÇAMBA METÁLICA - CHP DIURNO</t>
  </si>
  <si>
    <t>MINIESCAVADEIRA SOBRE ESTEIRAS, 30 HP, PESO OPERACIONAL DE 3.500 KG - CHP DIURNO</t>
  </si>
  <si>
    <t>MINIESCAVADEIRA SOBRE ESTEIRAS, 30 HP, PESO OPERACIONAL DE 3.500 KG - CHI DIURNO</t>
  </si>
  <si>
    <t>RETROESCAVADEIRA SOBRE RODAS COM CARREGADEIRA, 88 HP - CHP DIURNO</t>
  </si>
  <si>
    <t>CHAPA DE MADEIRA (MADEIRITE RESINADO ROSA) DE 2200x1100 MM, E = 8 A 12 MM</t>
  </si>
  <si>
    <t>TABUA APARELHADA 2,5 X 30 CM, EM MACARANDUBA, ANGELIM OU EQUIVALENTE DA REGIAO</t>
  </si>
  <si>
    <t>BETONEIRA, CAPACIDADE DE MISTURA 360 L, MOTOR ELÉTRICO TRIFÁSICO DE 4 CV - CHP DIURNO</t>
  </si>
  <si>
    <t>1.2</t>
  </si>
  <si>
    <t>1.4</t>
  </si>
  <si>
    <t>1.5</t>
  </si>
  <si>
    <t>PINTOR COM ENCARGOS COMPLEMENTARES</t>
  </si>
  <si>
    <t>CAMINHÃO CARROCERIA FIXA ABERTA DE MADEIRA COM CAPACIDADE 9 T 190CV, COM GUINDASTE MUNCK 5 T</t>
  </si>
  <si>
    <t>EQ04499</t>
  </si>
  <si>
    <t>AUXILIAR DE ENCANADOR OU BOMBEIRO HIDRÁULICO COM ENCARGOS COMPLEMENTARES</t>
  </si>
  <si>
    <t>LIXA D'AGUA EM FOLHA</t>
  </si>
  <si>
    <t>JORNADA NORMAL</t>
  </si>
  <si>
    <t>EQ04618</t>
  </si>
  <si>
    <t>VIBRADOR DE IMERSÃO COM PONTEIRA DE 60MM COMPRIMENTO DO MANGOTE DE 5M PARA CONCRETO</t>
  </si>
  <si>
    <t>DESENHISTA PROJETISTA COM ENCARGOS COMPLEMENTARES</t>
  </si>
  <si>
    <t>SEGURO E GARANTIA</t>
  </si>
  <si>
    <t>SG</t>
  </si>
  <si>
    <t>M3.KM</t>
  </si>
  <si>
    <t>MÃO DE OBRA, SERVIÇOS, CUSTO HORÁRIO DE EQUIPAMENTOS E MATERIAIS COMUNS</t>
  </si>
  <si>
    <t>ATERRO DE VALAS, POÇOS E CAVAS COMPACTADO MECANICAMENTE - SEM CONTROLE G.C.</t>
  </si>
  <si>
    <t>CARGA E DESCARGA - SOLO</t>
  </si>
  <si>
    <t>TRANSPORTE DE MATERIAL ESCAVADO - SOLO</t>
  </si>
  <si>
    <t>GUARDA-CORPO HORIZONTAL EM FIBRA DE VIDRO</t>
  </si>
  <si>
    <t>2.1</t>
  </si>
  <si>
    <t>2.2</t>
  </si>
  <si>
    <t>3.1</t>
  </si>
  <si>
    <t>3.2</t>
  </si>
  <si>
    <t>5.0</t>
  </si>
  <si>
    <t>5.1</t>
  </si>
  <si>
    <t>4.0</t>
  </si>
  <si>
    <t>4.1</t>
  </si>
  <si>
    <t>4.2</t>
  </si>
  <si>
    <t>6.0</t>
  </si>
  <si>
    <t>6.1</t>
  </si>
  <si>
    <t>AREIA MÉDIA</t>
  </si>
  <si>
    <t>CIMENTO PORTLAND COMPOSTO CP II-32</t>
  </si>
  <si>
    <t>COMPACTADOR DE SOLOS (SOQUETE) COM MOTOR A GASOLINA 4 TEMPOS, POTÊNCIA 4 CV - CHP DIURNO</t>
  </si>
  <si>
    <t>CV00198</t>
  </si>
  <si>
    <t>CONCRETO ESTRUTURAL USINADO FCK 20 MPA</t>
  </si>
  <si>
    <t>ENCANADOR OU BOMBEIRO HIDRÁULICO COM ENCARGOS COMPLEMENTARES</t>
  </si>
  <si>
    <t>CONCRETO USINADO 210 KG CIMENTO/M3</t>
  </si>
  <si>
    <t>CV00196</t>
  </si>
  <si>
    <t>ESCADA TIPO MARINHEIRO FIBRA DE VIDRO</t>
  </si>
  <si>
    <t>PEDRA BRITADA GRADUADA CLASSIFICADA</t>
  </si>
  <si>
    <t>VEÍCULO LEVE PICAPE 4 X 4 COM CAPACIDADE DE 1,10 T - 147 KW - CHP DIURNO</t>
  </si>
  <si>
    <t>VEÍCULO LEVE PICAPE 4 X 4 COM CAPACIDADE DE 1,10 T - 147 KW - CHI DIURNO</t>
  </si>
  <si>
    <t>LASTRO DE PEDRA BRITADA</t>
  </si>
  <si>
    <t>GUARDA-CORPO RETO FIBRA DE VIDRO (PRFV)</t>
  </si>
  <si>
    <t>ARMADURA EM AÇO CA 50 - FORNECIMENTO, CORTE, DOBRA E MONTAGEM</t>
  </si>
  <si>
    <t>CAIXA</t>
  </si>
  <si>
    <t>CONCRETO ESTRUTURAL FCK = 25,0 MPA COM CIMENTO RESISTENTE A SULFATOS (RS)</t>
  </si>
  <si>
    <t>CV00201</t>
  </si>
  <si>
    <t>CONCRETO ESTRUTURAL USINADO FCK 25 MPA</t>
  </si>
  <si>
    <t>TELA DE ACO SOLDADA NERVURADA, CA-60, Q-138, (2,20 KG/M2), DIAMETRO DO FIO = 4,2 MM, LARGURA = 2,45 M, ESPACAMENTO DA MALHA = 10 X 10 CM</t>
  </si>
  <si>
    <t>CONCRETO DE REGULARIZAÇÃO DE FUNDO</t>
  </si>
  <si>
    <t>CHAPA DE MADEIRA COMPENSADA PLASTIFICADA DE 2200x1100 MM, E = 20 MM</t>
  </si>
  <si>
    <t>DATA-BASE DO ORÇAMENTO:</t>
  </si>
  <si>
    <t>M.O.</t>
  </si>
  <si>
    <t>SERV.</t>
  </si>
  <si>
    <t>MAT.</t>
  </si>
  <si>
    <t>CANTEIRO</t>
  </si>
  <si>
    <t>MARTELETE OU ROMPEDOR PNEUMÁTICO MANUAL, 28 KG, COM SILENCIADOR - CHP DIURNO</t>
  </si>
  <si>
    <t>COMPRESSOR DE AR REBOCÁVEL, 189 PCM,102 PSI, DIESEL, 63 CV - CHP DIURNO</t>
  </si>
  <si>
    <t>2.1.1</t>
  </si>
  <si>
    <t>2.2.1</t>
  </si>
  <si>
    <t>4.2.1</t>
  </si>
  <si>
    <t>4.2.2</t>
  </si>
  <si>
    <t>4.2.3</t>
  </si>
  <si>
    <t>4.1.1</t>
  </si>
  <si>
    <t>4.1.2</t>
  </si>
  <si>
    <t>4.1.3</t>
  </si>
  <si>
    <t>4.1.4</t>
  </si>
  <si>
    <t>3.1.1</t>
  </si>
  <si>
    <t>3.1.2</t>
  </si>
  <si>
    <t>3.1.3</t>
  </si>
  <si>
    <t>3.2.1</t>
  </si>
  <si>
    <t>3.2.2</t>
  </si>
  <si>
    <t>3.2.3</t>
  </si>
  <si>
    <t>4.1.5</t>
  </si>
  <si>
    <t>4.1.6</t>
  </si>
  <si>
    <t>4.1.7</t>
  </si>
  <si>
    <t>4.1.8</t>
  </si>
  <si>
    <t>4.1.9</t>
  </si>
  <si>
    <t>4.1.10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</si>
  <si>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</si>
  <si>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</si>
  <si>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</si>
  <si>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</si>
  <si>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</si>
  <si>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</si>
  <si>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</si>
  <si>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</si>
  <si>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4.2.12</t>
  </si>
  <si>
    <t>4.2.13</t>
  </si>
  <si>
    <t>4.2.14</t>
  </si>
  <si>
    <t>4.2.15</t>
  </si>
  <si>
    <t>4.2.16</t>
  </si>
  <si>
    <t>LOCACAO DE CONTAINER 2,30 X 6,00 M, ALT. 2,50 M, 1 SANITARIO, PARA ESCRITORIO, SEM DIVISORIAS INTERNAS</t>
  </si>
  <si>
    <t>LOCACAO DE CONTAINER 2,30 X 4,30 M, ALT. 2,50 M, 3 BACIAS, 4 CHUVEIROS, 1 LAVATORIO E 1 MICTORIO</t>
  </si>
  <si>
    <t>EXECUÇÃO DOS APOIOS PARA CONTÊINER OU MÓDULO HABITÁVEL</t>
  </si>
  <si>
    <t>E6 - HORAS EXTRAS SOBRE SERVIÇOS, FINAIS DE SEMANA E FERIADOS</t>
  </si>
  <si>
    <t>E - TOTAL DOS ENCARGOS SOCIAIS - EXTRAS</t>
  </si>
  <si>
    <t>5.2</t>
  </si>
  <si>
    <t>4.3</t>
  </si>
  <si>
    <t>4.3.1</t>
  </si>
  <si>
    <t>4.3.2</t>
  </si>
  <si>
    <t>CONSTRUÇÕES PROVISÓRIAS EM CANTEIRO DE OBRAS EM CHAPA DE MADEIRA COMPENSADA</t>
  </si>
  <si>
    <t>ESTRUTURA DE MADEIRA PROVISÓRIA PARA SUPORTE DE CAIXA DÁGUA ELEVADA DE 3000 LITROS</t>
  </si>
  <si>
    <t>B8953</t>
  </si>
  <si>
    <t>B8959</t>
  </si>
  <si>
    <t>UN.MÊS</t>
  </si>
  <si>
    <t>MOBILIÁRIO DE ESCRITÓRIO - POR OCUPANTE</t>
  </si>
  <si>
    <t>CUSTOS DIVERSOS DE ESCRITÓRIO - POR OCUPANTE</t>
  </si>
  <si>
    <t>OBRAS CIVIS - SALA DAS FONTES</t>
  </si>
  <si>
    <t>OBRAS CIVIS - SALA DO SATURADOR / BARRACÃO</t>
  </si>
  <si>
    <t>OBRAS CIVIS - BACIA DE CONTENÇÃO</t>
  </si>
  <si>
    <t>SERVIÇOS PARA PISO</t>
  </si>
  <si>
    <t>ARGILA OU BARRO PARA ATERRO/REATERRO</t>
  </si>
  <si>
    <t>REGULARIZAÇÃO DE PISO COM NATA DE CIMENTO</t>
  </si>
  <si>
    <t>IMPERMEABILIZAÇÃO EM ARGAMASSA POLIMÉRICA PARA UMIDADE E ÁGUA DE PERCOLAÇÃO</t>
  </si>
  <si>
    <t>PINTURA DE PISO COM TINTA EPÓXI, APLICAÇÃO MANUAL, 2 DEMÃOS, INCLUSO PRIMER EPÓXI</t>
  </si>
  <si>
    <t>3.1.4</t>
  </si>
  <si>
    <t>3.1.5</t>
  </si>
  <si>
    <t>3.1.6</t>
  </si>
  <si>
    <t>3.1.7</t>
  </si>
  <si>
    <t>3.1.8</t>
  </si>
  <si>
    <t>3.1.9</t>
  </si>
  <si>
    <t>3.1.10</t>
  </si>
  <si>
    <t>SERVIÇOS PARA PAREDES</t>
  </si>
  <si>
    <t>REVESTIMENTO CERÂMICO PARA PAREDES INTERNAS COM PLACAS TIPO ESMALTADA</t>
  </si>
  <si>
    <t>REMOÇÃO DE JANELAS EXISTENTES</t>
  </si>
  <si>
    <t>ALVENARIA DE VEDAÇÃO COM ELEMENTO VAZADO DE CONCRETO (COBOGÓ)</t>
  </si>
  <si>
    <t>GRELHA DE RETORNO/EXAUSTÃO COM REGISTRO</t>
  </si>
  <si>
    <t>3.2.4</t>
  </si>
  <si>
    <t>3.2.5</t>
  </si>
  <si>
    <t>ESCAVAÇÃO MECANIZADA DE VALAS, EM SOLO NÃO ROCHOSO</t>
  </si>
  <si>
    <t>ESCADA TIPO MARINHEIRO COM GUARDA CORPO EM FIBRA DE VIDRO (OU DEGRAUS)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</si>
  <si>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</si>
  <si>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</si>
  <si>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</si>
  <si>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</si>
  <si>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</si>
  <si>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</si>
  <si>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</si>
  <si>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</si>
  <si>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5.2.1</t>
  </si>
  <si>
    <t>5.2.2</t>
  </si>
  <si>
    <t>OBRAS DIVERSAS - SERVIÇOS TOTAIS</t>
  </si>
  <si>
    <t>6.1.1</t>
  </si>
  <si>
    <t>PROJETOS</t>
  </si>
  <si>
    <t>DETALHAMENTO DE PROJETOS EXECUTIVOS COMPLEMENTARES</t>
  </si>
  <si>
    <t>SERVIÇOS TÉCNICOS E PRELIMINARES</t>
  </si>
  <si>
    <t>CONTROLE TECNOLÓGICO</t>
  </si>
  <si>
    <t>ENSAIO DE DETERMINAÇÃO DA RESISTÊNCIA CARACTERÍSTICA À COMPRESSÃO DO CONCRETO</t>
  </si>
  <si>
    <t>COMPRESSÃO AXIAL EM CP's CILINDRICOS, INCLUSO CAPEAMENTO E RUPTURA - ENSAIOS EM CONCRETO</t>
  </si>
  <si>
    <t>DEMOLIÇÃO MECANIZADA DE CONCRETO ARMADO, INCLUSIVE FRAGMENTAÇÃO E ACOMODAÇÃO DO MATERIAL</t>
  </si>
  <si>
    <t>ATERRO DE VALAS, POÇOS E CAVAS COMPACTADO MECANICAMENTE, SEM CONTROLE DO G.C.</t>
  </si>
  <si>
    <t>PISO EM CONCRETO, 20MPA, ESPESSURA 15CM, COM ARMAÇÃO EM TELA SOLDADA</t>
  </si>
  <si>
    <t>DESEMPENADEIRA DE CONCRETO, PESO DE 78 KG, 4 PÁS, MOTOR A GASOLINA, POTÊNCIA 5,5 HP - CHP DIURNO</t>
  </si>
  <si>
    <t>SELANTE ELASTICO MONOCOMPONENTE A BASE DE POLIURETANO (PU) PARA JUNTAS DIVERSAS (310 ML)</t>
  </si>
  <si>
    <t>GRAXA LUBRIFICANTE A BASE DE LITIO, DE MULTIPLAS APLICACOES E CONTENDO ADITIVOS DE EXTREMA PRESSAO (GRAU DE VISCOSIDADE NLGI 2)</t>
  </si>
  <si>
    <t xml:space="preserve">ACO CA-25, 20,0 MM, BARRA DE TRANSFERENCIA </t>
  </si>
  <si>
    <t>TRELICA NERVURADA (ESPACADOR), ALTURA = 120,0 MM, DIAMETRO DOS BANZOS INFERIORES E SUPERIOR = 6,0 MM, DIAMETRO DA DIAGONAL = 4,2 MM</t>
  </si>
  <si>
    <t>LONA PLASTICA EXTRA FORTE PRETA, E = 200 MICRA</t>
  </si>
  <si>
    <t>TARUGO DELIMITADOR DE PROFUNDIDADE EM ESPUMA DE POLIETILENO DE BAIXA DENSIDADE 10 MM, CINZA</t>
  </si>
  <si>
    <t>REMOÇÃO DE PINTURA EXISTENTE COM LIXAMENTO</t>
  </si>
  <si>
    <t>ARGAMASSA POLIMÉRICA IMPERMEABILIZANTE, REFERÊNCIA SIKATOP 100, TEC PLUS TOP DA QUARTZOLIT WEBER OU EQUIVALENTE</t>
  </si>
  <si>
    <t>DILUENTE EPOXI</t>
  </si>
  <si>
    <t>TINTA EPOXI BASE AGUA PREMIUM, BRANCA</t>
  </si>
  <si>
    <t>FITA CREPE ROLO DE *25* MM X 50M</t>
  </si>
  <si>
    <t>PRIMER EPOXI / EPOXIDICO</t>
  </si>
  <si>
    <t>AZULEJISTA OU LADRILHEIRO COM ENCARGOS COMPLEMENTARES</t>
  </si>
  <si>
    <t>REVESTIMENTO PARA PAREDE, EM CERAMICA ESMALTADA, FORMATO MENOR OU IGUAL A 2025 CM2</t>
  </si>
  <si>
    <t>ARGAMASSA COLANTE AC I PARA CERAMICAS</t>
  </si>
  <si>
    <t>REJUNTE CIMENTICIO, QUALQUER COR</t>
  </si>
  <si>
    <t>ELEMENTO VAZADO DE CONCRETO, QUADRICULADO, 16 FUROS *50 X 50 X 7* CM</t>
  </si>
  <si>
    <t>GRELHA DE RETORNO/EXAUSTÃO COM REGISTRO, MODELO AR-AG; TAMANHO: 0,14 M² A 0,19 M²</t>
  </si>
  <si>
    <t>FORMA PLANA DE MADEIRA</t>
  </si>
  <si>
    <t>GERA001</t>
  </si>
  <si>
    <t>GUIN001</t>
  </si>
  <si>
    <t>AQUISIÇÃO DE SISTEMA COMPLETO DE GERADOR DE SOLUÇÃO OXIDANTE A BASE DE HIPOCLORITO DE SÓDIO PARA DESINFECÇÃO DO EFLUENTE NA ESTAÇÃO DE TRATAMENTO DE ESGOTO (ETE RIO PRETO), INCLUSO FORNECIMENTO DE EQUIPAMENTOS, MATERIAIS E OS SERVIÇOS DE OBRA CIVIL PARA ADEQUAÇÃO NECESSÁRIA AO SISTEMA, INSTALAÇÃO, START-UP E TREINAMENTO OPERACIONAL.</t>
  </si>
  <si>
    <t>PARTE EXTERNA (GERADOR E GUINDASTE)</t>
  </si>
  <si>
    <t>SERV</t>
  </si>
  <si>
    <t>GUIN002</t>
  </si>
  <si>
    <t>DEMOLIÇÃO MECANIZADA DE CONCRETO ARMADO, INCLUSIVE FRAGMENTAÇÃO E ACOMODAÇÃO DO MATERIAL, INCLUSO CARGA, DESCARGA E TRANSPORTE DE MATERIAL DEMOLIDO INTERNO À OBRA</t>
  </si>
  <si>
    <t>BLOCO E FUNDAÇÃO PARA GUINDASTE</t>
  </si>
  <si>
    <t>4.3.3</t>
  </si>
  <si>
    <t>4.3.4</t>
  </si>
  <si>
    <t>4.4</t>
  </si>
  <si>
    <t>4.4.1</t>
  </si>
  <si>
    <t>4.4.2</t>
  </si>
  <si>
    <t>ESTACA ESCAVADA MECANICAMENTE, DIÂMETRO DE 25 CM ATÉ 20 T</t>
  </si>
  <si>
    <t>ESTACA ESCAVADA MECANICAMENTE, DIÂMETRO DE 25CM</t>
  </si>
  <si>
    <t>4.3.5</t>
  </si>
  <si>
    <t>TAXA DE MOBILIZAÇÃO E DESMOBILIZAÇÃO DE EQUIPAMENTOS PARA EXECUÇÃO DE ESTACA ESCAVADA</t>
  </si>
  <si>
    <t>TX</t>
  </si>
  <si>
    <t xml:space="preserve"> TAXA DE MOBILIZAÇÃO E DESMOBILIZAÇÃO DE EQUIPAMENTOS PARA EXECUÇÃO DE ESTACA ESCAVADA</t>
  </si>
  <si>
    <t>TRANSPORTE, CARGA E DESCARGA - SOLO</t>
  </si>
  <si>
    <t>ESCAVAÇÃO MANUAL, ASSENTAMENTO DE TUBO PVC RÍGIDO PARA ESGOTO (INCLUSO CONEXÕES), RALO SIFONADO E REATERRO MANUAL</t>
  </si>
  <si>
    <t>RALO SECO EM FERRO FUNDIDO DE 100 X 165 X 50 MM</t>
  </si>
  <si>
    <t>GRELHA METÁLICA DE 100 X 100 MM, PARA CAIXA SIFONADA OU RALO, REF. METAL VILA OU EQUIVALENTE</t>
  </si>
  <si>
    <t>TUBO DE PVC RÍGIDO TIPO COLETOR ESGOTO, DN= 100MM</t>
  </si>
  <si>
    <t>GUINDASTE GIRATÓRIO DE COLUNA COM GIRO MOTORIZADO (FORNECIMENTO)</t>
  </si>
  <si>
    <t>SISTEMA COMPLETO GERADOR DE SOLUÇÃO OXIDANTE - PLANTA DE GERAÇÃO DE SOLUÇÃO OXIDANTE - 500 KG/DIA (FORNECIMENTO, INSTALAÇÃO, COMISSIONAMENTO, STARUP E TREINAMENTO)</t>
  </si>
  <si>
    <t>GUINDASTE GIRATÓRIO DE COLUNA COM GIRO MOTORIZADO (INSTALAÇÃO, COMISSIONAMENTO, STARTUP E TREINAMENTO)</t>
  </si>
  <si>
    <t>6.1.2</t>
  </si>
  <si>
    <t>6.1.3</t>
  </si>
  <si>
    <t>FORMA DE PREENCHIMENTO DAS PLANILHAS ELETRÔNICAS</t>
  </si>
  <si>
    <t>1) O presente arquivo eletrônico é composto pelas seguintes planilhas:</t>
  </si>
  <si>
    <r>
      <t xml:space="preserve">  •    PLANILHA DE ORÇAMENTO BASE – LICITANTE -</t>
    </r>
    <r>
      <rPr>
        <sz val="10"/>
        <color theme="1"/>
        <rFont val="Arial"/>
        <family val="2"/>
      </rPr>
      <t xml:space="preserve"> ANEXO 3.A</t>
    </r>
  </si>
  <si>
    <r>
      <t xml:space="preserve">  •    CRONOGRAMA FÍSICO-FINANCEIRO – LICITANTE </t>
    </r>
    <r>
      <rPr>
        <sz val="10"/>
        <color theme="1"/>
        <rFont val="Arial"/>
        <family val="2"/>
      </rPr>
      <t xml:space="preserve"> - ANEXO 4.A</t>
    </r>
  </si>
  <si>
    <r>
      <t xml:space="preserve">  •    PLANILHA DE COMPOSIÇÕES UNITÁRIAS DE SERVIÇOS – LICITANTE</t>
    </r>
    <r>
      <rPr>
        <sz val="10"/>
        <color theme="1"/>
        <rFont val="Arial"/>
        <family val="2"/>
      </rPr>
      <t xml:space="preserve"> - ANEXO 5.A</t>
    </r>
  </si>
  <si>
    <r>
      <t xml:space="preserve">  •    PLANILHA DE CUSTOS UNITÁRIOS DE INSUMOS/SERVIÇOS – LICITANTE</t>
    </r>
    <r>
      <rPr>
        <sz val="10"/>
        <color theme="1"/>
        <rFont val="Arial"/>
        <family val="2"/>
      </rPr>
      <t xml:space="preserve"> - ANEXO 6.A</t>
    </r>
  </si>
  <si>
    <r>
      <t xml:space="preserve">  •    PLANILHA DE COMPOSIÇÃO DAS TAXAS DE BDI - LICITANTE </t>
    </r>
    <r>
      <rPr>
        <sz val="10"/>
        <color theme="1"/>
        <rFont val="Arial"/>
        <family val="2"/>
      </rPr>
      <t>- ANEXO 7.A</t>
    </r>
  </si>
  <si>
    <r>
      <t xml:space="preserve">  •    PLANILHA DOS ENCARGOS SOCIAIS E TRABALHISTAS - LICITANTE </t>
    </r>
    <r>
      <rPr>
        <sz val="10"/>
        <color theme="1"/>
        <rFont val="Arial"/>
        <family val="2"/>
      </rPr>
      <t>- ANEXO 8.A</t>
    </r>
  </si>
  <si>
    <t>2) A Licitante deverá preencher todos os campos em amarelo com o valor proposto, nas seguintes planilhas, podendo iniciar o preenchimento em qualquer sequência:</t>
  </si>
  <si>
    <r>
      <t>3) O</t>
    </r>
    <r>
      <rPr>
        <b/>
        <sz val="10"/>
        <color theme="1"/>
        <rFont val="Arial"/>
        <family val="2"/>
      </rPr>
      <t xml:space="preserve"> CRONOGRAMA FÍSICO-FINANCEIRO</t>
    </r>
    <r>
      <rPr>
        <sz val="10"/>
        <color theme="1"/>
        <rFont val="Arial"/>
        <family val="2"/>
      </rPr>
      <t xml:space="preserve"> (ANEXO 4.A) não receberá valores, pois está em conformidade com o Cronograma de desembolso previsto pela experiência da Equipe Técnica do SeMAE.</t>
    </r>
  </si>
  <si>
    <r>
      <t xml:space="preserve">4) Como sugestão, a Licitante poderá seguir a seguinte sequência: iniciar o preenchimento pela definição da Taxa de Benefícios e Despesas Indiretas (BDI) e dos Encargos Sociais e Trabalhistas, a partir das planilhas </t>
    </r>
    <r>
      <rPr>
        <b/>
        <sz val="10"/>
        <color theme="1"/>
        <rFont val="Arial"/>
        <family val="2"/>
      </rPr>
      <t>"PLANILHA DE COMPOSIÇÃO DAS TAXAS DE BDI – LICITANTE - ANEXO 7.A"</t>
    </r>
    <r>
      <rPr>
        <sz val="10"/>
        <color theme="1"/>
        <rFont val="Arial"/>
        <family val="2"/>
      </rPr>
      <t xml:space="preserve"> e </t>
    </r>
    <r>
      <rPr>
        <b/>
        <sz val="10"/>
        <color theme="1"/>
        <rFont val="Arial"/>
        <family val="2"/>
      </rPr>
      <t>"PLANILHA DOS ENCARGOS SOCIAIS E TRABALHISTAS – LICITANTE - ANEXO 8.A".</t>
    </r>
  </si>
  <si>
    <r>
      <t>5) Em seguida, preencher a "</t>
    </r>
    <r>
      <rPr>
        <b/>
        <sz val="10"/>
        <color theme="1"/>
        <rFont val="Arial"/>
        <family val="2"/>
      </rPr>
      <t>PLANILHA DE CUSTOS UNITÁRIOS DE INSUMOS/SERVIÇOS - LICITANTE - ANEXO 6.A</t>
    </r>
    <r>
      <rPr>
        <sz val="10"/>
        <color theme="1"/>
        <rFont val="Arial"/>
        <family val="2"/>
      </rPr>
      <t>". A "</t>
    </r>
    <r>
      <rPr>
        <b/>
        <sz val="10"/>
        <color theme="1"/>
        <rFont val="Arial"/>
        <family val="2"/>
      </rPr>
      <t>PLANILHA DE COMPOSIÇÕES UNITÁRIAS DE SERVIÇOS - LICITANTE - ANEXO 5.A</t>
    </r>
    <r>
      <rPr>
        <sz val="10"/>
        <color theme="1"/>
        <rFont val="Arial"/>
        <family val="2"/>
      </rPr>
      <t>" mantém os coeficientes utilizados pelo SeMAE, os quais poderão ser alterados pela Licitante.</t>
    </r>
  </si>
  <si>
    <r>
      <t>6) Por fim, a Licitante deverá preencher a "</t>
    </r>
    <r>
      <rPr>
        <b/>
        <sz val="10"/>
        <color theme="1"/>
        <rFont val="Arial"/>
        <family val="2"/>
      </rPr>
      <t>PLANILHA DE ORÇAMENTO – LICITANTE - ANEXO 3.A</t>
    </r>
    <r>
      <rPr>
        <sz val="10"/>
        <color theme="1"/>
        <rFont val="Arial"/>
        <family val="2"/>
      </rPr>
      <t>" nos campos destinados ao TIMBRE DA LICITANTE e o responsável pelo preenchimento.</t>
    </r>
  </si>
  <si>
    <t>7)  ANEXAR ESTE ARQUIVO ELETRÔNICO EM MÍDIA DIGITAL COM A FINALIDADE DE FACILITAR A ANÁLISE DA REFERIDA PROPOSTA  POR PARTE DA COMISSÃO.</t>
  </si>
  <si>
    <t>TIMBRE LICITANTE</t>
  </si>
  <si>
    <t>ANEXO 3.A - PLANILHA DE ORÇAMENTO BASE - LICITANTE</t>
  </si>
  <si>
    <t>ANEXO 4.A - CRONOGRAMA FÍSICO-FINANCEIRO - LICITANTE</t>
  </si>
  <si>
    <t>ANEXO 5.A - COMPOSIÇÕES UNITÁRIAS DE SERVIÇOS - LICITANTE</t>
  </si>
  <si>
    <t>ANEXO 6.A - CUSTOS UNITÁRIOS DE INSUMOS - LICITANTE</t>
  </si>
  <si>
    <t>ANEXO 7.A - BDI - LICITANTE</t>
  </si>
  <si>
    <t>ANEXO 8.A - ENCARGOS SOCIAIS E TRABALHISTAS - LICITANTE</t>
  </si>
  <si>
    <t>______________________________</t>
  </si>
  <si>
    <t>RESPONSÁVEL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</si>
</sst>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 &quot;#,##0.00_);\(&quot;R$ &quot;#,##0.00\)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#,##0.0000"/>
    <numFmt numFmtId="169" formatCode="#,###"/>
    <numFmt numFmtId="170" formatCode="#,##0.00000"/>
    <numFmt numFmtId="171" formatCode="0.000%"/>
    <numFmt numFmtId="172" formatCode="&quot;R$ &quot;#,##0.00"/>
    <numFmt numFmtId="173" formatCode="0#"/>
    <numFmt numFmtId="174" formatCode="[$-416]mmm\-yy;@"/>
    <numFmt numFmtId="180" formatCode="0.0000000000000%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u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b/>
      <sz val="14"/>
      <name val="Times New Roman"/>
      <family val="1"/>
    </font>
    <font>
      <b/>
      <sz val="12"/>
      <color indexed="12"/>
      <name val="Times New Roman"/>
      <family val="1"/>
    </font>
    <font>
      <b/>
      <sz val="12"/>
      <color indexed="8"/>
      <name val="Times New Roman"/>
      <family val="1"/>
    </font>
    <font>
      <sz val="10"/>
      <color indexed="9"/>
      <name val="Times New Roman"/>
      <family val="1"/>
    </font>
    <font>
      <sz val="10"/>
      <color indexed="8"/>
      <name val="Times New Roman"/>
      <family val="1"/>
    </font>
    <font>
      <sz val="10"/>
      <color indexed="12"/>
      <name val="Times New Roman"/>
      <family val="1"/>
    </font>
    <font>
      <b/>
      <sz val="10"/>
      <color indexed="8"/>
      <name val="Times New Roman"/>
      <family val="1"/>
    </font>
    <font>
      <b/>
      <sz val="9"/>
      <name val="Times New Roman"/>
      <family val="1"/>
    </font>
    <font>
      <b/>
      <sz val="10"/>
      <color indexed="18"/>
      <name val="Times New Roman"/>
      <family val="1"/>
    </font>
    <font>
      <sz val="10"/>
      <color theme="9" tint="-0.499984740745262"/>
      <name val="Times New Roman"/>
      <family val="1"/>
    </font>
    <font>
      <b/>
      <sz val="10"/>
      <color theme="6" tint="-0.499984740745262"/>
      <name val="Times New Roman"/>
      <family val="1"/>
    </font>
    <font>
      <sz val="11"/>
      <color rgb="FFFF0000"/>
      <name val="Times New Roman"/>
      <family val="1"/>
    </font>
    <font>
      <sz val="10"/>
      <color indexed="8"/>
      <name val="Arial"/>
      <family val="2"/>
    </font>
    <font>
      <sz val="11"/>
      <color theme="1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i/>
      <sz val="10"/>
      <name val="Arial"/>
      <family val="2"/>
    </font>
    <font>
      <b/>
      <sz val="11"/>
      <name val="Arial"/>
      <family val="2"/>
    </font>
    <font>
      <b/>
      <sz val="16"/>
      <name val="Times New Roman"/>
      <family val="1"/>
    </font>
    <font>
      <sz val="8"/>
      <name val="Arial"/>
      <family val="2"/>
    </font>
    <font>
      <b/>
      <sz val="11"/>
      <color rgb="FFFF0000"/>
      <name val="Times New Roman"/>
      <family val="1"/>
    </font>
    <font>
      <b/>
      <sz val="10"/>
      <color theme="1"/>
      <name val="Arial"/>
      <family val="2"/>
    </font>
    <font>
      <sz val="8"/>
      <name val="Arial"/>
      <family val="2"/>
    </font>
    <font>
      <i/>
      <sz val="10"/>
      <name val="Times New Roman"/>
      <family val="1"/>
    </font>
    <font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3"/>
        <bgColor indexed="64"/>
      </patternFill>
    </fill>
    <fill>
      <patternFill patternType="solid">
        <fgColor rgb="FFEB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DC"/>
        <bgColor indexed="64"/>
      </patternFill>
    </fill>
    <fill>
      <patternFill patternType="solid">
        <fgColor rgb="FFFFFFE1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45">
    <xf numFmtId="174" fontId="0" fillId="0" borderId="0"/>
    <xf numFmtId="164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37" fillId="0" borderId="0"/>
    <xf numFmtId="0" fontId="14" fillId="0" borderId="0"/>
    <xf numFmtId="0" fontId="14" fillId="0" borderId="0"/>
    <xf numFmtId="0" fontId="37" fillId="0" borderId="0"/>
    <xf numFmtId="0" fontId="13" fillId="0" borderId="0"/>
    <xf numFmtId="0" fontId="37" fillId="0" borderId="0"/>
    <xf numFmtId="0" fontId="14" fillId="0" borderId="0"/>
    <xf numFmtId="0" fontId="37" fillId="0" borderId="0"/>
    <xf numFmtId="174" fontId="14" fillId="0" borderId="0"/>
    <xf numFmtId="0" fontId="12" fillId="0" borderId="0"/>
    <xf numFmtId="0" fontId="38" fillId="0" borderId="0"/>
    <xf numFmtId="0" fontId="21" fillId="0" borderId="0"/>
    <xf numFmtId="0" fontId="11" fillId="0" borderId="0"/>
    <xf numFmtId="9" fontId="41" fillId="0" borderId="0" applyFont="0" applyFill="0" applyBorder="0" applyAlignment="0" applyProtection="0"/>
    <xf numFmtId="0" fontId="11" fillId="0" borderId="0"/>
    <xf numFmtId="174" fontId="14" fillId="0" borderId="0"/>
    <xf numFmtId="166" fontId="14" fillId="0" borderId="0"/>
    <xf numFmtId="9" fontId="14" fillId="0" borderId="0" applyFont="0" applyFill="0" applyBorder="0" applyAlignment="0" applyProtection="0"/>
    <xf numFmtId="0" fontId="10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4" fillId="0" borderId="0"/>
    <xf numFmtId="9" fontId="14" fillId="0" borderId="0" applyFont="0" applyFill="0" applyBorder="0"/>
    <xf numFmtId="0" fontId="3" fillId="0" borderId="0"/>
    <xf numFmtId="0" fontId="3" fillId="0" borderId="0"/>
    <xf numFmtId="0" fontId="2" fillId="0" borderId="0"/>
    <xf numFmtId="0" fontId="1" fillId="0" borderId="0"/>
  </cellStyleXfs>
  <cellXfs count="690">
    <xf numFmtId="174" fontId="0" fillId="0" borderId="0" xfId="0"/>
    <xf numFmtId="174" fontId="23" fillId="0" borderId="0" xfId="0" applyFont="1" applyAlignment="1">
      <alignment vertical="center"/>
    </xf>
    <xf numFmtId="174" fontId="21" fillId="0" borderId="0" xfId="0" applyFont="1" applyAlignment="1">
      <alignment vertical="center"/>
    </xf>
    <xf numFmtId="169" fontId="17" fillId="0" borderId="0" xfId="0" applyNumberFormat="1" applyFont="1" applyAlignment="1">
      <alignment horizontal="justify" vertical="center" wrapText="1"/>
    </xf>
    <xf numFmtId="4" fontId="16" fillId="2" borderId="0" xfId="0" applyNumberFormat="1" applyFont="1" applyFill="1" applyAlignment="1">
      <alignment vertical="center" wrapText="1"/>
    </xf>
    <xf numFmtId="14" fontId="21" fillId="2" borderId="0" xfId="0" applyNumberFormat="1" applyFont="1" applyFill="1" applyAlignment="1">
      <alignment horizontal="center" vertical="center"/>
    </xf>
    <xf numFmtId="4" fontId="21" fillId="2" borderId="0" xfId="0" applyNumberFormat="1" applyFont="1" applyFill="1" applyAlignment="1">
      <alignment horizontal="center" vertical="center"/>
    </xf>
    <xf numFmtId="9" fontId="26" fillId="0" borderId="0" xfId="4" applyFont="1" applyBorder="1" applyAlignment="1" applyProtection="1">
      <alignment horizontal="center" vertical="center" wrapText="1"/>
    </xf>
    <xf numFmtId="3" fontId="16" fillId="0" borderId="0" xfId="0" applyNumberFormat="1" applyFont="1" applyAlignment="1">
      <alignment horizontal="center" vertical="center"/>
    </xf>
    <xf numFmtId="174" fontId="25" fillId="0" borderId="0" xfId="0" quotePrefix="1" applyFont="1" applyAlignment="1">
      <alignment horizontal="left" vertical="center"/>
    </xf>
    <xf numFmtId="168" fontId="21" fillId="0" borderId="0" xfId="0" applyNumberFormat="1" applyFont="1" applyAlignment="1">
      <alignment vertical="center"/>
    </xf>
    <xf numFmtId="166" fontId="21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/>
    </xf>
    <xf numFmtId="3" fontId="16" fillId="3" borderId="4" xfId="0" applyNumberFormat="1" applyFont="1" applyFill="1" applyBorder="1" applyAlignment="1">
      <alignment horizontal="center" vertical="center" wrapText="1"/>
    </xf>
    <xf numFmtId="174" fontId="16" fillId="3" borderId="5" xfId="0" applyFont="1" applyFill="1" applyBorder="1" applyAlignment="1">
      <alignment horizontal="left" vertical="center" wrapText="1"/>
    </xf>
    <xf numFmtId="166" fontId="27" fillId="3" borderId="5" xfId="0" applyNumberFormat="1" applyFont="1" applyFill="1" applyBorder="1" applyAlignment="1">
      <alignment horizontal="center" vertical="center" wrapText="1"/>
    </xf>
    <xf numFmtId="4" fontId="27" fillId="3" borderId="6" xfId="1" applyNumberFormat="1" applyFont="1" applyFill="1" applyBorder="1" applyAlignment="1" applyProtection="1">
      <alignment vertical="center"/>
    </xf>
    <xf numFmtId="3" fontId="18" fillId="0" borderId="1" xfId="0" applyNumberFormat="1" applyFont="1" applyBorder="1" applyAlignment="1">
      <alignment horizontal="center" vertical="center" wrapText="1"/>
    </xf>
    <xf numFmtId="174" fontId="18" fillId="0" borderId="0" xfId="0" applyFont="1" applyAlignment="1">
      <alignment horizontal="left" vertical="center" wrapText="1"/>
    </xf>
    <xf numFmtId="166" fontId="18" fillId="0" borderId="0" xfId="0" applyNumberFormat="1" applyFont="1" applyAlignment="1">
      <alignment horizontal="center" vertical="center" wrapText="1"/>
    </xf>
    <xf numFmtId="4" fontId="18" fillId="0" borderId="7" xfId="0" applyNumberFormat="1" applyFont="1" applyBorder="1" applyAlignment="1">
      <alignment horizontal="center" vertical="center"/>
    </xf>
    <xf numFmtId="4" fontId="21" fillId="3" borderId="0" xfId="0" applyNumberFormat="1" applyFont="1" applyFill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 wrapText="1"/>
    </xf>
    <xf numFmtId="174" fontId="21" fillId="0" borderId="0" xfId="0" applyFont="1" applyAlignment="1">
      <alignment horizontal="left" vertical="center" wrapText="1"/>
    </xf>
    <xf numFmtId="4" fontId="21" fillId="0" borderId="7" xfId="0" applyNumberFormat="1" applyFont="1" applyBorder="1" applyAlignment="1">
      <alignment horizontal="right" vertical="center"/>
    </xf>
    <xf numFmtId="4" fontId="29" fillId="0" borderId="0" xfId="0" quotePrefix="1" applyNumberFormat="1" applyFont="1" applyAlignment="1">
      <alignment horizontal="center" vertical="center"/>
    </xf>
    <xf numFmtId="9" fontId="30" fillId="0" borderId="0" xfId="0" quotePrefix="1" applyNumberFormat="1" applyFont="1" applyAlignment="1">
      <alignment horizontal="right" vertical="center" wrapText="1"/>
    </xf>
    <xf numFmtId="10" fontId="30" fillId="0" borderId="0" xfId="4" applyNumberFormat="1" applyFont="1" applyFill="1" applyBorder="1" applyAlignment="1" applyProtection="1">
      <alignment vertical="center"/>
    </xf>
    <xf numFmtId="4" fontId="30" fillId="0" borderId="7" xfId="0" applyNumberFormat="1" applyFont="1" applyBorder="1" applyAlignment="1">
      <alignment vertical="center"/>
    </xf>
    <xf numFmtId="174" fontId="21" fillId="0" borderId="0" xfId="0" applyFont="1" applyAlignment="1">
      <alignment horizontal="center" vertical="center" wrapText="1"/>
    </xf>
    <xf numFmtId="3" fontId="21" fillId="3" borderId="1" xfId="0" applyNumberFormat="1" applyFont="1" applyFill="1" applyBorder="1" applyAlignment="1">
      <alignment horizontal="center" vertical="center" wrapText="1"/>
    </xf>
    <xf numFmtId="9" fontId="30" fillId="3" borderId="0" xfId="0" applyNumberFormat="1" applyFont="1" applyFill="1" applyAlignment="1">
      <alignment horizontal="right" vertical="center" wrapText="1"/>
    </xf>
    <xf numFmtId="174" fontId="21" fillId="3" borderId="0" xfId="0" applyFont="1" applyFill="1" applyAlignment="1">
      <alignment vertical="center"/>
    </xf>
    <xf numFmtId="4" fontId="31" fillId="3" borderId="0" xfId="0" quotePrefix="1" applyNumberFormat="1" applyFont="1" applyFill="1" applyAlignment="1">
      <alignment horizontal="right" vertical="center"/>
    </xf>
    <xf numFmtId="166" fontId="31" fillId="3" borderId="0" xfId="0" applyNumberFormat="1" applyFont="1" applyFill="1" applyAlignment="1">
      <alignment horizontal="center" vertical="center" wrapText="1"/>
    </xf>
    <xf numFmtId="4" fontId="30" fillId="3" borderId="7" xfId="0" applyNumberFormat="1" applyFont="1" applyFill="1" applyBorder="1" applyAlignment="1">
      <alignment vertical="center"/>
    </xf>
    <xf numFmtId="168" fontId="21" fillId="3" borderId="0" xfId="0" applyNumberFormat="1" applyFont="1" applyFill="1" applyAlignment="1">
      <alignment vertical="center"/>
    </xf>
    <xf numFmtId="174" fontId="21" fillId="3" borderId="0" xfId="0" applyFont="1" applyFill="1" applyAlignment="1">
      <alignment horizontal="center" vertical="center" wrapText="1"/>
    </xf>
    <xf numFmtId="166" fontId="21" fillId="3" borderId="0" xfId="0" applyNumberFormat="1" applyFont="1" applyFill="1" applyAlignment="1">
      <alignment horizontal="center" vertical="center" wrapText="1"/>
    </xf>
    <xf numFmtId="174" fontId="21" fillId="0" borderId="0" xfId="0" applyFont="1" applyAlignment="1">
      <alignment vertical="center" wrapText="1"/>
    </xf>
    <xf numFmtId="3" fontId="21" fillId="3" borderId="2" xfId="0" applyNumberFormat="1" applyFont="1" applyFill="1" applyBorder="1" applyAlignment="1">
      <alignment horizontal="center" vertical="center" wrapText="1"/>
    </xf>
    <xf numFmtId="9" fontId="30" fillId="3" borderId="3" xfId="0" applyNumberFormat="1" applyFont="1" applyFill="1" applyBorder="1" applyAlignment="1">
      <alignment horizontal="right" vertical="center" wrapText="1"/>
    </xf>
    <xf numFmtId="9" fontId="30" fillId="3" borderId="3" xfId="4" applyFont="1" applyFill="1" applyBorder="1" applyAlignment="1" applyProtection="1">
      <alignment vertical="center"/>
    </xf>
    <xf numFmtId="174" fontId="21" fillId="3" borderId="3" xfId="0" applyFont="1" applyFill="1" applyBorder="1" applyAlignment="1">
      <alignment horizontal="center" vertical="center"/>
    </xf>
    <xf numFmtId="166" fontId="21" fillId="3" borderId="3" xfId="0" applyNumberFormat="1" applyFont="1" applyFill="1" applyBorder="1" applyAlignment="1">
      <alignment horizontal="center" vertical="center" wrapText="1"/>
    </xf>
    <xf numFmtId="4" fontId="30" fillId="3" borderId="8" xfId="0" applyNumberFormat="1" applyFont="1" applyFill="1" applyBorder="1" applyAlignment="1">
      <alignment vertical="center"/>
    </xf>
    <xf numFmtId="4" fontId="28" fillId="0" borderId="0" xfId="0" applyNumberFormat="1" applyFont="1" applyAlignment="1">
      <alignment horizontal="center" vertical="center"/>
    </xf>
    <xf numFmtId="4" fontId="21" fillId="0" borderId="0" xfId="0" applyNumberFormat="1" applyFont="1" applyAlignment="1">
      <alignment vertical="center"/>
    </xf>
    <xf numFmtId="3" fontId="21" fillId="0" borderId="0" xfId="0" applyNumberFormat="1" applyFont="1" applyAlignment="1">
      <alignment horizontal="center" vertical="center"/>
    </xf>
    <xf numFmtId="174" fontId="24" fillId="0" borderId="0" xfId="0" applyFont="1" applyAlignment="1">
      <alignment horizontal="center" vertical="center"/>
    </xf>
    <xf numFmtId="174" fontId="33" fillId="0" borderId="0" xfId="0" applyFont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4" fontId="35" fillId="0" borderId="0" xfId="0" applyNumberFormat="1" applyFont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3" fontId="21" fillId="0" borderId="0" xfId="0" applyNumberFormat="1" applyFont="1" applyAlignment="1">
      <alignment horizontal="left" vertical="center" wrapText="1"/>
    </xf>
    <xf numFmtId="174" fontId="18" fillId="0" borderId="0" xfId="0" applyFont="1" applyAlignment="1">
      <alignment horizontal="center" vertical="center"/>
    </xf>
    <xf numFmtId="174" fontId="21" fillId="0" borderId="0" xfId="0" applyFont="1" applyAlignment="1">
      <alignment horizontal="center" vertical="center"/>
    </xf>
    <xf numFmtId="4" fontId="24" fillId="0" borderId="0" xfId="0" applyNumberFormat="1" applyFont="1" applyAlignment="1">
      <alignment horizontal="center" vertical="center"/>
    </xf>
    <xf numFmtId="172" fontId="33" fillId="0" borderId="0" xfId="0" applyNumberFormat="1" applyFont="1" applyAlignment="1">
      <alignment horizontal="center" vertical="center"/>
    </xf>
    <xf numFmtId="2" fontId="34" fillId="0" borderId="0" xfId="0" applyNumberFormat="1" applyFont="1" applyAlignment="1">
      <alignment horizontal="center" vertical="center"/>
    </xf>
    <xf numFmtId="4" fontId="34" fillId="0" borderId="0" xfId="0" applyNumberFormat="1" applyFont="1" applyAlignment="1">
      <alignment horizontal="center" vertical="center"/>
    </xf>
    <xf numFmtId="0" fontId="23" fillId="0" borderId="0" xfId="0" applyNumberFormat="1" applyFont="1" applyAlignment="1">
      <alignment vertical="center"/>
    </xf>
    <xf numFmtId="4" fontId="21" fillId="3" borderId="0" xfId="0" applyNumberFormat="1" applyFont="1" applyFill="1" applyAlignment="1">
      <alignment vertical="center"/>
    </xf>
    <xf numFmtId="174" fontId="23" fillId="0" borderId="0" xfId="0" applyFont="1" applyAlignment="1">
      <alignment horizontal="center" vertical="center"/>
    </xf>
    <xf numFmtId="2" fontId="21" fillId="0" borderId="0" xfId="0" applyNumberFormat="1" applyFont="1" applyAlignment="1">
      <alignment vertical="center"/>
    </xf>
    <xf numFmtId="174" fontId="23" fillId="0" borderId="0" xfId="0" applyFont="1" applyAlignment="1">
      <alignment horizontal="justify" vertical="center"/>
    </xf>
    <xf numFmtId="4" fontId="23" fillId="0" borderId="0" xfId="0" applyNumberFormat="1" applyFont="1" applyAlignment="1">
      <alignment vertical="center"/>
    </xf>
    <xf numFmtId="174" fontId="19" fillId="0" borderId="0" xfId="0" applyFont="1" applyAlignment="1">
      <alignment horizontal="center" vertical="center"/>
    </xf>
    <xf numFmtId="174" fontId="22" fillId="0" borderId="0" xfId="0" applyFont="1" applyAlignment="1">
      <alignment horizontal="center" vertical="center"/>
    </xf>
    <xf numFmtId="4" fontId="29" fillId="0" borderId="0" xfId="0" applyNumberFormat="1" applyFont="1" applyAlignment="1">
      <alignment horizontal="center" vertical="center"/>
    </xf>
    <xf numFmtId="4" fontId="40" fillId="9" borderId="18" xfId="20" applyNumberFormat="1" applyFont="1" applyFill="1" applyBorder="1" applyAlignment="1">
      <alignment vertical="center"/>
    </xf>
    <xf numFmtId="10" fontId="21" fillId="0" borderId="0" xfId="22" applyNumberFormat="1" applyFont="1" applyAlignment="1">
      <alignment vertical="center"/>
    </xf>
    <xf numFmtId="4" fontId="36" fillId="5" borderId="0" xfId="5" applyNumberFormat="1" applyFont="1" applyFill="1" applyBorder="1" applyAlignment="1" applyProtection="1">
      <alignment horizontal="center" vertical="center"/>
    </xf>
    <xf numFmtId="167" fontId="23" fillId="0" borderId="0" xfId="5" applyNumberFormat="1" applyFont="1" applyFill="1" applyBorder="1" applyAlignment="1" applyProtection="1">
      <alignment horizontal="center" vertical="center"/>
    </xf>
    <xf numFmtId="4" fontId="23" fillId="0" borderId="0" xfId="5" applyNumberFormat="1" applyFont="1" applyFill="1" applyBorder="1" applyAlignment="1" applyProtection="1">
      <alignment horizontal="center" vertical="center"/>
    </xf>
    <xf numFmtId="40" fontId="23" fillId="0" borderId="0" xfId="5" applyNumberFormat="1" applyFont="1" applyFill="1" applyBorder="1" applyAlignment="1" applyProtection="1">
      <alignment horizontal="center" vertical="center"/>
    </xf>
    <xf numFmtId="4" fontId="23" fillId="5" borderId="0" xfId="5" applyNumberFormat="1" applyFont="1" applyFill="1" applyBorder="1" applyAlignment="1" applyProtection="1">
      <alignment horizontal="center" vertical="center"/>
    </xf>
    <xf numFmtId="40" fontId="23" fillId="5" borderId="0" xfId="5" applyNumberFormat="1" applyFont="1" applyFill="1" applyBorder="1" applyAlignment="1" applyProtection="1">
      <alignment horizontal="center" vertical="center"/>
    </xf>
    <xf numFmtId="167" fontId="23" fillId="0" borderId="0" xfId="5" applyNumberFormat="1" applyFont="1" applyBorder="1" applyAlignment="1" applyProtection="1">
      <alignment horizontal="center" vertical="center"/>
    </xf>
    <xf numFmtId="4" fontId="23" fillId="0" borderId="0" xfId="5" applyNumberFormat="1" applyFont="1" applyBorder="1" applyAlignment="1" applyProtection="1">
      <alignment horizontal="center" vertical="center"/>
    </xf>
    <xf numFmtId="40" fontId="23" fillId="0" borderId="0" xfId="5" applyNumberFormat="1" applyFont="1" applyBorder="1" applyAlignment="1" applyProtection="1">
      <alignment horizontal="center" vertical="center"/>
    </xf>
    <xf numFmtId="0" fontId="21" fillId="0" borderId="0" xfId="10" applyFont="1" applyAlignment="1">
      <alignment vertical="center"/>
    </xf>
    <xf numFmtId="0" fontId="21" fillId="0" borderId="0" xfId="10" applyFont="1" applyAlignment="1">
      <alignment horizontal="justify" vertical="center"/>
    </xf>
    <xf numFmtId="0" fontId="18" fillId="0" borderId="0" xfId="10" applyFont="1" applyAlignment="1">
      <alignment vertical="center"/>
    </xf>
    <xf numFmtId="10" fontId="21" fillId="0" borderId="0" xfId="26" applyNumberFormat="1" applyFont="1" applyAlignment="1" applyProtection="1">
      <alignment vertical="center"/>
    </xf>
    <xf numFmtId="0" fontId="21" fillId="0" borderId="0" xfId="10" quotePrefix="1" applyFont="1" applyAlignment="1">
      <alignment vertical="center"/>
    </xf>
    <xf numFmtId="0" fontId="21" fillId="0" borderId="0" xfId="10" applyFont="1" applyAlignment="1">
      <alignment horizontal="center" vertical="center"/>
    </xf>
    <xf numFmtId="170" fontId="21" fillId="12" borderId="0" xfId="0" applyNumberFormat="1" applyFont="1" applyFill="1" applyAlignment="1" applyProtection="1">
      <alignment horizontal="center" vertical="center"/>
      <protection locked="0"/>
    </xf>
    <xf numFmtId="166" fontId="21" fillId="13" borderId="0" xfId="0" applyNumberFormat="1" applyFont="1" applyFill="1" applyAlignment="1">
      <alignment horizontal="center" vertical="center" wrapText="1"/>
    </xf>
    <xf numFmtId="166" fontId="29" fillId="13" borderId="0" xfId="0" applyNumberFormat="1" applyFont="1" applyFill="1" applyAlignment="1">
      <alignment horizontal="center" vertical="center" wrapText="1"/>
    </xf>
    <xf numFmtId="166" fontId="21" fillId="6" borderId="0" xfId="25" applyFont="1" applyFill="1" applyAlignment="1">
      <alignment horizontal="center" vertical="center" wrapText="1"/>
    </xf>
    <xf numFmtId="174" fontId="17" fillId="0" borderId="0" xfId="0" applyFont="1" applyAlignment="1">
      <alignment vertical="center"/>
    </xf>
    <xf numFmtId="174" fontId="23" fillId="0" borderId="0" xfId="0" applyFont="1" applyAlignment="1">
      <alignment horizontal="left" vertical="center"/>
    </xf>
    <xf numFmtId="4" fontId="21" fillId="0" borderId="0" xfId="0" applyNumberFormat="1" applyFont="1" applyAlignment="1">
      <alignment horizontal="left" vertical="center"/>
    </xf>
    <xf numFmtId="4" fontId="27" fillId="3" borderId="0" xfId="1" applyNumberFormat="1" applyFont="1" applyFill="1" applyAlignment="1">
      <alignment horizontal="center" vertical="center"/>
    </xf>
    <xf numFmtId="3" fontId="17" fillId="4" borderId="65" xfId="0" applyNumberFormat="1" applyFont="1" applyFill="1" applyBorder="1" applyAlignment="1">
      <alignment horizontal="center" vertical="center"/>
    </xf>
    <xf numFmtId="174" fontId="17" fillId="4" borderId="9" xfId="0" applyFont="1" applyFill="1" applyBorder="1" applyAlignment="1">
      <alignment horizontal="center" vertical="center"/>
    </xf>
    <xf numFmtId="166" fontId="17" fillId="4" borderId="9" xfId="3" applyFont="1" applyFill="1" applyBorder="1" applyAlignment="1" applyProtection="1">
      <alignment horizontal="center" vertical="center"/>
    </xf>
    <xf numFmtId="9" fontId="42" fillId="0" borderId="0" xfId="4" applyFont="1" applyProtection="1"/>
    <xf numFmtId="10" fontId="18" fillId="0" borderId="76" xfId="4" applyNumberFormat="1" applyFont="1" applyBorder="1" applyAlignment="1" applyProtection="1">
      <alignment horizontal="center" vertical="center"/>
    </xf>
    <xf numFmtId="10" fontId="18" fillId="0" borderId="77" xfId="4" applyNumberFormat="1" applyFont="1" applyBorder="1" applyAlignment="1" applyProtection="1">
      <alignment horizontal="center" vertical="center"/>
    </xf>
    <xf numFmtId="10" fontId="23" fillId="0" borderId="0" xfId="4" applyNumberFormat="1" applyFont="1" applyFill="1" applyBorder="1" applyAlignment="1" applyProtection="1">
      <alignment horizontal="center" vertical="center"/>
    </xf>
    <xf numFmtId="165" fontId="23" fillId="0" borderId="0" xfId="2" applyNumberFormat="1" applyFont="1" applyFill="1" applyBorder="1" applyAlignment="1" applyProtection="1">
      <alignment horizontal="center" vertical="center"/>
    </xf>
    <xf numFmtId="43" fontId="23" fillId="0" borderId="10" xfId="2" applyNumberFormat="1" applyFont="1" applyFill="1" applyBorder="1" applyAlignment="1" applyProtection="1">
      <alignment horizontal="center" vertical="center"/>
    </xf>
    <xf numFmtId="43" fontId="23" fillId="0" borderId="44" xfId="4" applyNumberFormat="1" applyFont="1" applyFill="1" applyBorder="1" applyAlignment="1" applyProtection="1">
      <alignment horizontal="center" vertical="center"/>
    </xf>
    <xf numFmtId="171" fontId="17" fillId="14" borderId="12" xfId="4" applyNumberFormat="1" applyFont="1" applyFill="1" applyBorder="1" applyAlignment="1" applyProtection="1">
      <alignment horizontal="center" vertical="center"/>
    </xf>
    <xf numFmtId="171" fontId="17" fillId="14" borderId="10" xfId="4" applyNumberFormat="1" applyFont="1" applyFill="1" applyBorder="1" applyAlignment="1" applyProtection="1">
      <alignment horizontal="center" vertical="center"/>
    </xf>
    <xf numFmtId="171" fontId="17" fillId="14" borderId="15" xfId="4" applyNumberFormat="1" applyFont="1" applyFill="1" applyBorder="1" applyAlignment="1" applyProtection="1">
      <alignment horizontal="center" vertical="center"/>
    </xf>
    <xf numFmtId="40" fontId="17" fillId="14" borderId="32" xfId="4" applyNumberFormat="1" applyFont="1" applyFill="1" applyBorder="1" applyAlignment="1" applyProtection="1">
      <alignment horizontal="center" vertical="center"/>
    </xf>
    <xf numFmtId="40" fontId="17" fillId="14" borderId="10" xfId="4" applyNumberFormat="1" applyFont="1" applyFill="1" applyBorder="1" applyAlignment="1" applyProtection="1">
      <alignment horizontal="center" vertical="center"/>
    </xf>
    <xf numFmtId="40" fontId="17" fillId="14" borderId="15" xfId="4" applyNumberFormat="1" applyFont="1" applyFill="1" applyBorder="1" applyAlignment="1" applyProtection="1">
      <alignment horizontal="center" vertical="center"/>
    </xf>
    <xf numFmtId="4" fontId="23" fillId="0" borderId="16" xfId="5" applyNumberFormat="1" applyFont="1" applyFill="1" applyBorder="1" applyAlignment="1" applyProtection="1">
      <alignment horizontal="center" vertical="center"/>
    </xf>
    <xf numFmtId="167" fontId="23" fillId="0" borderId="38" xfId="5" applyNumberFormat="1" applyFont="1" applyFill="1" applyBorder="1" applyAlignment="1" applyProtection="1">
      <alignment horizontal="center" vertical="center"/>
    </xf>
    <xf numFmtId="170" fontId="21" fillId="12" borderId="0" xfId="0" applyNumberFormat="1" applyFont="1" applyFill="1" applyAlignment="1" applyProtection="1">
      <alignment horizontal="center" vertical="center" wrapText="1"/>
      <protection locked="0"/>
    </xf>
    <xf numFmtId="4" fontId="21" fillId="0" borderId="0" xfId="24" applyNumberFormat="1" applyFont="1" applyAlignment="1">
      <alignment vertical="center"/>
    </xf>
    <xf numFmtId="174" fontId="21" fillId="0" borderId="0" xfId="24" applyFont="1" applyAlignment="1">
      <alignment horizontal="center" vertical="center" wrapText="1"/>
    </xf>
    <xf numFmtId="174" fontId="21" fillId="0" borderId="0" xfId="24" applyFont="1" applyAlignment="1">
      <alignment vertical="center"/>
    </xf>
    <xf numFmtId="174" fontId="21" fillId="0" borderId="0" xfId="24" applyFont="1" applyAlignment="1">
      <alignment horizontal="left" vertical="center" wrapText="1"/>
    </xf>
    <xf numFmtId="4" fontId="21" fillId="0" borderId="0" xfId="24" applyNumberFormat="1" applyFont="1" applyAlignment="1">
      <alignment horizontal="center" vertical="center"/>
    </xf>
    <xf numFmtId="174" fontId="18" fillId="0" borderId="0" xfId="24" applyFont="1" applyAlignment="1">
      <alignment horizontal="center" vertical="center"/>
    </xf>
    <xf numFmtId="174" fontId="21" fillId="0" borderId="0" xfId="24" applyFont="1" applyAlignment="1">
      <alignment horizontal="center" vertical="center"/>
    </xf>
    <xf numFmtId="4" fontId="18" fillId="0" borderId="0" xfId="24" applyNumberFormat="1" applyFont="1" applyAlignment="1">
      <alignment horizontal="center" vertical="center"/>
    </xf>
    <xf numFmtId="174" fontId="24" fillId="0" borderId="0" xfId="24" applyFont="1" applyAlignment="1">
      <alignment horizontal="center" vertical="center"/>
    </xf>
    <xf numFmtId="174" fontId="33" fillId="0" borderId="0" xfId="24" applyFont="1" applyAlignment="1">
      <alignment horizontal="center" vertical="center"/>
    </xf>
    <xf numFmtId="174" fontId="25" fillId="0" borderId="0" xfId="24" quotePrefix="1" applyFont="1" applyAlignment="1">
      <alignment horizontal="left" vertical="center"/>
    </xf>
    <xf numFmtId="168" fontId="21" fillId="0" borderId="0" xfId="24" applyNumberFormat="1" applyFont="1" applyAlignment="1">
      <alignment vertical="center"/>
    </xf>
    <xf numFmtId="166" fontId="21" fillId="0" borderId="0" xfId="24" applyNumberFormat="1" applyFont="1" applyAlignment="1">
      <alignment horizontal="center" vertical="center" wrapText="1"/>
    </xf>
    <xf numFmtId="4" fontId="18" fillId="0" borderId="7" xfId="24" applyNumberFormat="1" applyFont="1" applyBorder="1" applyAlignment="1">
      <alignment horizontal="center" vertical="center"/>
    </xf>
    <xf numFmtId="2" fontId="21" fillId="0" borderId="0" xfId="24" applyNumberFormat="1" applyFont="1" applyAlignment="1">
      <alignment vertical="center"/>
    </xf>
    <xf numFmtId="3" fontId="16" fillId="0" borderId="0" xfId="24" applyNumberFormat="1" applyFont="1" applyAlignment="1">
      <alignment horizontal="center" vertical="center"/>
    </xf>
    <xf numFmtId="3" fontId="16" fillId="3" borderId="4" xfId="24" applyNumberFormat="1" applyFont="1" applyFill="1" applyBorder="1" applyAlignment="1">
      <alignment horizontal="center" vertical="center" wrapText="1"/>
    </xf>
    <xf numFmtId="174" fontId="16" fillId="3" borderId="5" xfId="24" applyFont="1" applyFill="1" applyBorder="1" applyAlignment="1">
      <alignment horizontal="left" vertical="center" wrapText="1"/>
    </xf>
    <xf numFmtId="166" fontId="27" fillId="3" borderId="5" xfId="24" applyNumberFormat="1" applyFont="1" applyFill="1" applyBorder="1" applyAlignment="1">
      <alignment horizontal="center" vertical="center" wrapText="1"/>
    </xf>
    <xf numFmtId="4" fontId="27" fillId="3" borderId="6" xfId="1" applyNumberFormat="1" applyFont="1" applyFill="1" applyBorder="1" applyAlignment="1">
      <alignment vertical="center"/>
    </xf>
    <xf numFmtId="3" fontId="18" fillId="0" borderId="1" xfId="24" applyNumberFormat="1" applyFont="1" applyBorder="1" applyAlignment="1">
      <alignment horizontal="center" vertical="center" wrapText="1"/>
    </xf>
    <xf numFmtId="174" fontId="18" fillId="0" borderId="0" xfId="24" applyFont="1" applyAlignment="1">
      <alignment horizontal="left" vertical="center" wrapText="1"/>
    </xf>
    <xf numFmtId="166" fontId="18" fillId="0" borderId="0" xfId="24" applyNumberFormat="1" applyFont="1" applyAlignment="1">
      <alignment horizontal="center" vertical="center" wrapText="1"/>
    </xf>
    <xf numFmtId="3" fontId="21" fillId="0" borderId="1" xfId="24" applyNumberFormat="1" applyFont="1" applyBorder="1" applyAlignment="1">
      <alignment horizontal="center" vertical="center" wrapText="1"/>
    </xf>
    <xf numFmtId="170" fontId="21" fillId="12" borderId="0" xfId="24" applyNumberFormat="1" applyFont="1" applyFill="1" applyAlignment="1" applyProtection="1">
      <alignment horizontal="center" vertical="center"/>
      <protection locked="0"/>
    </xf>
    <xf numFmtId="4" fontId="29" fillId="0" borderId="0" xfId="24" applyNumberFormat="1" applyFont="1" applyAlignment="1">
      <alignment horizontal="center" vertical="center"/>
    </xf>
    <xf numFmtId="166" fontId="29" fillId="13" borderId="0" xfId="24" applyNumberFormat="1" applyFont="1" applyFill="1" applyAlignment="1">
      <alignment horizontal="center" vertical="center" wrapText="1"/>
    </xf>
    <xf numFmtId="4" fontId="21" fillId="0" borderId="7" xfId="24" applyNumberFormat="1" applyFont="1" applyBorder="1" applyAlignment="1">
      <alignment horizontal="right" vertical="center"/>
    </xf>
    <xf numFmtId="166" fontId="21" fillId="13" borderId="0" xfId="24" applyNumberFormat="1" applyFont="1" applyFill="1" applyAlignment="1">
      <alignment horizontal="center" vertical="center" wrapText="1"/>
    </xf>
    <xf numFmtId="4" fontId="29" fillId="0" borderId="0" xfId="24" quotePrefix="1" applyNumberFormat="1" applyFont="1" applyAlignment="1">
      <alignment horizontal="center" vertical="center"/>
    </xf>
    <xf numFmtId="4" fontId="30" fillId="0" borderId="7" xfId="24" applyNumberFormat="1" applyFont="1" applyBorder="1" applyAlignment="1">
      <alignment vertical="center"/>
    </xf>
    <xf numFmtId="3" fontId="21" fillId="3" borderId="1" xfId="24" applyNumberFormat="1" applyFont="1" applyFill="1" applyBorder="1" applyAlignment="1">
      <alignment horizontal="center" vertical="center" wrapText="1"/>
    </xf>
    <xf numFmtId="9" fontId="30" fillId="3" borderId="0" xfId="24" applyNumberFormat="1" applyFont="1" applyFill="1" applyAlignment="1">
      <alignment horizontal="right" vertical="center" wrapText="1"/>
    </xf>
    <xf numFmtId="174" fontId="21" fillId="3" borderId="0" xfId="24" applyFont="1" applyFill="1" applyAlignment="1">
      <alignment vertical="center"/>
    </xf>
    <xf numFmtId="4" fontId="31" fillId="3" borderId="0" xfId="24" quotePrefix="1" applyNumberFormat="1" applyFont="1" applyFill="1" applyAlignment="1">
      <alignment horizontal="right" vertical="center"/>
    </xf>
    <xf numFmtId="166" fontId="31" fillId="3" borderId="0" xfId="24" applyNumberFormat="1" applyFont="1" applyFill="1" applyAlignment="1">
      <alignment horizontal="center" vertical="center" wrapText="1"/>
    </xf>
    <xf numFmtId="4" fontId="30" fillId="3" borderId="7" xfId="24" applyNumberFormat="1" applyFont="1" applyFill="1" applyBorder="1" applyAlignment="1">
      <alignment vertical="center"/>
    </xf>
    <xf numFmtId="174" fontId="21" fillId="3" borderId="0" xfId="24" applyFont="1" applyFill="1" applyAlignment="1">
      <alignment horizontal="center" vertical="center" wrapText="1"/>
    </xf>
    <xf numFmtId="166" fontId="21" fillId="3" borderId="0" xfId="24" applyNumberFormat="1" applyFont="1" applyFill="1" applyAlignment="1">
      <alignment horizontal="center" vertical="center" wrapText="1"/>
    </xf>
    <xf numFmtId="174" fontId="21" fillId="0" borderId="0" xfId="24" applyFont="1" applyAlignment="1">
      <alignment vertical="center" wrapText="1"/>
    </xf>
    <xf numFmtId="3" fontId="21" fillId="3" borderId="2" xfId="24" applyNumberFormat="1" applyFont="1" applyFill="1" applyBorder="1" applyAlignment="1">
      <alignment horizontal="center" vertical="center" wrapText="1"/>
    </xf>
    <xf numFmtId="174" fontId="21" fillId="3" borderId="3" xfId="24" applyFont="1" applyFill="1" applyBorder="1" applyAlignment="1">
      <alignment horizontal="center" vertical="center"/>
    </xf>
    <xf numFmtId="166" fontId="21" fillId="3" borderId="3" xfId="24" applyNumberFormat="1" applyFont="1" applyFill="1" applyBorder="1" applyAlignment="1">
      <alignment horizontal="center" vertical="center" wrapText="1"/>
    </xf>
    <xf numFmtId="4" fontId="30" fillId="3" borderId="8" xfId="24" applyNumberFormat="1" applyFont="1" applyFill="1" applyBorder="1" applyAlignment="1">
      <alignment vertical="center"/>
    </xf>
    <xf numFmtId="3" fontId="21" fillId="0" borderId="0" xfId="24" applyNumberFormat="1" applyFont="1" applyAlignment="1">
      <alignment horizontal="left" vertical="center" wrapText="1"/>
    </xf>
    <xf numFmtId="4" fontId="40" fillId="9" borderId="0" xfId="20" applyNumberFormat="1" applyFont="1" applyFill="1" applyAlignment="1">
      <alignment vertical="center"/>
    </xf>
    <xf numFmtId="49" fontId="40" fillId="9" borderId="0" xfId="20" applyNumberFormat="1" applyFont="1" applyFill="1" applyAlignment="1">
      <alignment vertical="center"/>
    </xf>
    <xf numFmtId="0" fontId="8" fillId="9" borderId="0" xfId="33" applyFill="1" applyAlignment="1">
      <alignment vertical="center"/>
    </xf>
    <xf numFmtId="4" fontId="39" fillId="9" borderId="0" xfId="20" applyNumberFormat="1" applyFont="1" applyFill="1" applyAlignment="1">
      <alignment horizontal="center" vertical="center"/>
    </xf>
    <xf numFmtId="0" fontId="21" fillId="0" borderId="3" xfId="33" applyFont="1" applyBorder="1" applyAlignment="1">
      <alignment horizontal="center"/>
    </xf>
    <xf numFmtId="0" fontId="21" fillId="0" borderId="3" xfId="33" applyFont="1" applyBorder="1"/>
    <xf numFmtId="0" fontId="21" fillId="0" borderId="0" xfId="33" applyFont="1"/>
    <xf numFmtId="0" fontId="21" fillId="0" borderId="0" xfId="33" applyFont="1" applyAlignment="1">
      <alignment horizontal="center"/>
    </xf>
    <xf numFmtId="0" fontId="18" fillId="0" borderId="0" xfId="33" applyFont="1" applyAlignment="1">
      <alignment horizontal="left" vertical="center"/>
    </xf>
    <xf numFmtId="0" fontId="21" fillId="0" borderId="0" xfId="33" applyFont="1" applyAlignment="1">
      <alignment vertical="center"/>
    </xf>
    <xf numFmtId="10" fontId="17" fillId="3" borderId="30" xfId="22" applyNumberFormat="1" applyFont="1" applyFill="1" applyBorder="1" applyAlignment="1">
      <alignment horizontal="center" vertical="center"/>
    </xf>
    <xf numFmtId="0" fontId="21" fillId="5" borderId="18" xfId="33" applyFont="1" applyFill="1" applyBorder="1" applyAlignment="1">
      <alignment horizontal="center"/>
    </xf>
    <xf numFmtId="0" fontId="21" fillId="5" borderId="18" xfId="33" applyFont="1" applyFill="1" applyBorder="1"/>
    <xf numFmtId="0" fontId="18" fillId="5" borderId="0" xfId="33" applyFont="1" applyFill="1" applyAlignment="1">
      <alignment horizontal="left"/>
    </xf>
    <xf numFmtId="0" fontId="21" fillId="5" borderId="0" xfId="33" applyFont="1" applyFill="1"/>
    <xf numFmtId="0" fontId="21" fillId="5" borderId="0" xfId="33" applyFont="1" applyFill="1" applyAlignment="1">
      <alignment horizontal="center"/>
    </xf>
    <xf numFmtId="0" fontId="21" fillId="5" borderId="0" xfId="33" applyFont="1" applyFill="1" applyAlignment="1">
      <alignment horizontal="left"/>
    </xf>
    <xf numFmtId="0" fontId="17" fillId="3" borderId="47" xfId="33" applyFont="1" applyFill="1" applyBorder="1" applyAlignment="1">
      <alignment horizontal="center" vertical="center"/>
    </xf>
    <xf numFmtId="171" fontId="17" fillId="11" borderId="30" xfId="22" applyNumberFormat="1" applyFont="1" applyFill="1" applyBorder="1" applyAlignment="1" applyProtection="1">
      <alignment horizontal="center" vertical="center"/>
      <protection locked="0"/>
    </xf>
    <xf numFmtId="0" fontId="17" fillId="3" borderId="47" xfId="34" applyFont="1" applyFill="1" applyBorder="1" applyAlignment="1">
      <alignment horizontal="center" vertical="center"/>
    </xf>
    <xf numFmtId="171" fontId="17" fillId="3" borderId="30" xfId="22" applyNumberFormat="1" applyFont="1" applyFill="1" applyBorder="1" applyAlignment="1">
      <alignment horizontal="center" vertical="center"/>
    </xf>
    <xf numFmtId="0" fontId="23" fillId="0" borderId="17" xfId="34" applyFont="1" applyBorder="1" applyAlignment="1">
      <alignment horizontal="center" vertical="center"/>
    </xf>
    <xf numFmtId="171" fontId="23" fillId="11" borderId="93" xfId="22" applyNumberFormat="1" applyFont="1" applyFill="1" applyBorder="1" applyAlignment="1" applyProtection="1">
      <alignment horizontal="center" vertical="center"/>
      <protection locked="0"/>
    </xf>
    <xf numFmtId="0" fontId="23" fillId="0" borderId="2" xfId="34" applyFont="1" applyBorder="1" applyAlignment="1">
      <alignment horizontal="center" vertical="center"/>
    </xf>
    <xf numFmtId="171" fontId="23" fillId="11" borderId="91" xfId="22" applyNumberFormat="1" applyFont="1" applyFill="1" applyBorder="1" applyAlignment="1" applyProtection="1">
      <alignment horizontal="center" vertical="center"/>
      <protection locked="0"/>
    </xf>
    <xf numFmtId="0" fontId="23" fillId="0" borderId="1" xfId="34" applyFont="1" applyBorder="1" applyAlignment="1">
      <alignment horizontal="center" vertical="center"/>
    </xf>
    <xf numFmtId="174" fontId="16" fillId="3" borderId="5" xfId="24" applyFont="1" applyFill="1" applyBorder="1" applyAlignment="1">
      <alignment horizontal="justify" vertical="center" wrapText="1"/>
    </xf>
    <xf numFmtId="3" fontId="23" fillId="0" borderId="0" xfId="0" applyNumberFormat="1" applyFont="1" applyAlignment="1">
      <alignment horizontal="center" vertical="center"/>
    </xf>
    <xf numFmtId="166" fontId="23" fillId="0" borderId="0" xfId="3" applyFont="1" applyFill="1" applyAlignment="1" applyProtection="1">
      <alignment vertical="center"/>
    </xf>
    <xf numFmtId="4" fontId="23" fillId="0" borderId="0" xfId="0" applyNumberFormat="1" applyFont="1" applyAlignment="1">
      <alignment vertical="center" wrapText="1"/>
    </xf>
    <xf numFmtId="174" fontId="21" fillId="0" borderId="10" xfId="0" applyFont="1" applyBorder="1" applyAlignment="1">
      <alignment horizontal="center" vertical="center"/>
    </xf>
    <xf numFmtId="44" fontId="21" fillId="0" borderId="0" xfId="10" applyNumberFormat="1" applyFont="1" applyAlignment="1">
      <alignment horizontal="center" vertical="center"/>
    </xf>
    <xf numFmtId="10" fontId="21" fillId="7" borderId="33" xfId="26" applyNumberFormat="1" applyFont="1" applyFill="1" applyBorder="1" applyAlignment="1" applyProtection="1">
      <alignment horizontal="center" vertical="center" wrapText="1"/>
      <protection locked="0"/>
    </xf>
    <xf numFmtId="10" fontId="18" fillId="0" borderId="34" xfId="10" applyNumberFormat="1" applyFont="1" applyBorder="1" applyAlignment="1">
      <alignment horizontal="center" vertical="center" wrapText="1"/>
    </xf>
    <xf numFmtId="10" fontId="21" fillId="7" borderId="35" xfId="26" applyNumberFormat="1" applyFont="1" applyFill="1" applyBorder="1" applyAlignment="1" applyProtection="1">
      <alignment horizontal="center" vertical="center" wrapText="1"/>
      <protection locked="0"/>
    </xf>
    <xf numFmtId="10" fontId="18" fillId="0" borderId="34" xfId="26" applyNumberFormat="1" applyFont="1" applyBorder="1" applyAlignment="1" applyProtection="1">
      <alignment horizontal="center" vertical="center" wrapText="1"/>
    </xf>
    <xf numFmtId="10" fontId="21" fillId="0" borderId="35" xfId="26" applyNumberFormat="1" applyFont="1" applyFill="1" applyBorder="1" applyAlignment="1" applyProtection="1">
      <alignment horizontal="center" vertical="center" wrapText="1"/>
    </xf>
    <xf numFmtId="10" fontId="21" fillId="0" borderId="33" xfId="26" applyNumberFormat="1" applyFont="1" applyFill="1" applyBorder="1" applyAlignment="1" applyProtection="1">
      <alignment horizontal="center" vertical="center" wrapText="1"/>
    </xf>
    <xf numFmtId="10" fontId="18" fillId="3" borderId="34" xfId="10" applyNumberFormat="1" applyFont="1" applyFill="1" applyBorder="1" applyAlignment="1">
      <alignment horizontal="center" vertical="center" wrapText="1"/>
    </xf>
    <xf numFmtId="0" fontId="17" fillId="3" borderId="91" xfId="10" applyFont="1" applyFill="1" applyBorder="1" applyAlignment="1">
      <alignment horizontal="center" vertical="center" wrapText="1"/>
    </xf>
    <xf numFmtId="49" fontId="39" fillId="9" borderId="0" xfId="20" applyNumberFormat="1" applyFont="1" applyFill="1" applyAlignment="1">
      <alignment horizontal="center" vertical="center"/>
    </xf>
    <xf numFmtId="3" fontId="21" fillId="0" borderId="12" xfId="0" applyNumberFormat="1" applyFont="1" applyBorder="1" applyAlignment="1">
      <alignment horizontal="center" vertical="center"/>
    </xf>
    <xf numFmtId="0" fontId="21" fillId="0" borderId="10" xfId="24" applyNumberFormat="1" applyFont="1" applyBorder="1" applyAlignment="1">
      <alignment horizontal="center" vertical="center"/>
    </xf>
    <xf numFmtId="3" fontId="21" fillId="0" borderId="11" xfId="0" applyNumberFormat="1" applyFont="1" applyBorder="1" applyAlignment="1">
      <alignment horizontal="center" vertical="center"/>
    </xf>
    <xf numFmtId="0" fontId="21" fillId="0" borderId="16" xfId="0" applyNumberFormat="1" applyFont="1" applyBorder="1" applyAlignment="1">
      <alignment horizontal="center" vertical="center"/>
    </xf>
    <xf numFmtId="3" fontId="21" fillId="0" borderId="13" xfId="0" applyNumberFormat="1" applyFont="1" applyBorder="1" applyAlignment="1">
      <alignment horizontal="center" vertical="center"/>
    </xf>
    <xf numFmtId="0" fontId="21" fillId="0" borderId="14" xfId="24" applyNumberFormat="1" applyFont="1" applyBorder="1" applyAlignment="1">
      <alignment horizontal="center" vertical="center"/>
    </xf>
    <xf numFmtId="3" fontId="21" fillId="0" borderId="27" xfId="0" applyNumberFormat="1" applyFont="1" applyBorder="1" applyAlignment="1">
      <alignment horizontal="center" vertical="center"/>
    </xf>
    <xf numFmtId="174" fontId="21" fillId="0" borderId="16" xfId="0" applyFont="1" applyBorder="1" applyAlignment="1">
      <alignment horizontal="center" vertical="center"/>
    </xf>
    <xf numFmtId="174" fontId="21" fillId="0" borderId="14" xfId="0" applyFont="1" applyBorder="1" applyAlignment="1">
      <alignment horizontal="center" vertical="center"/>
    </xf>
    <xf numFmtId="0" fontId="17" fillId="3" borderId="30" xfId="33" applyFont="1" applyFill="1" applyBorder="1" applyAlignment="1">
      <alignment horizontal="center" vertical="center" wrapText="1"/>
    </xf>
    <xf numFmtId="40" fontId="17" fillId="14" borderId="12" xfId="4" applyNumberFormat="1" applyFont="1" applyFill="1" applyBorder="1" applyAlignment="1" applyProtection="1">
      <alignment horizontal="center" vertical="center"/>
    </xf>
    <xf numFmtId="40" fontId="17" fillId="14" borderId="36" xfId="4" applyNumberFormat="1" applyFont="1" applyFill="1" applyBorder="1" applyAlignment="1" applyProtection="1">
      <alignment horizontal="center" vertical="center"/>
    </xf>
    <xf numFmtId="0" fontId="14" fillId="0" borderId="0" xfId="10" applyAlignment="1">
      <alignment vertical="center"/>
    </xf>
    <xf numFmtId="10" fontId="21" fillId="0" borderId="0" xfId="4" applyNumberFormat="1" applyFont="1" applyFill="1" applyBorder="1" applyAlignment="1" applyProtection="1">
      <alignment horizontal="center" vertical="center"/>
    </xf>
    <xf numFmtId="165" fontId="21" fillId="0" borderId="0" xfId="2" applyNumberFormat="1" applyFont="1" applyFill="1" applyBorder="1" applyAlignment="1" applyProtection="1">
      <alignment horizontal="center" vertical="center"/>
    </xf>
    <xf numFmtId="44" fontId="21" fillId="0" borderId="0" xfId="2" applyNumberFormat="1" applyFont="1" applyFill="1" applyBorder="1" applyAlignment="1" applyProtection="1">
      <alignment horizontal="center" vertical="center"/>
    </xf>
    <xf numFmtId="171" fontId="17" fillId="0" borderId="10" xfId="4" applyNumberFormat="1" applyFont="1" applyFill="1" applyBorder="1" applyAlignment="1" applyProtection="1">
      <alignment horizontal="center" vertical="center"/>
    </xf>
    <xf numFmtId="171" fontId="17" fillId="0" borderId="42" xfId="2" applyNumberFormat="1" applyFont="1" applyFill="1" applyBorder="1" applyAlignment="1" applyProtection="1">
      <alignment horizontal="center" vertical="center"/>
    </xf>
    <xf numFmtId="171" fontId="17" fillId="0" borderId="26" xfId="4" applyNumberFormat="1" applyFont="1" applyFill="1" applyBorder="1" applyAlignment="1" applyProtection="1">
      <alignment horizontal="center" vertical="center"/>
    </xf>
    <xf numFmtId="43" fontId="23" fillId="14" borderId="10" xfId="2" applyNumberFormat="1" applyFont="1" applyFill="1" applyBorder="1" applyAlignment="1" applyProtection="1">
      <alignment horizontal="center" vertical="center"/>
    </xf>
    <xf numFmtId="171" fontId="17" fillId="14" borderId="26" xfId="4" applyNumberFormat="1" applyFont="1" applyFill="1" applyBorder="1" applyAlignment="1" applyProtection="1">
      <alignment horizontal="center" vertical="center"/>
    </xf>
    <xf numFmtId="171" fontId="17" fillId="14" borderId="42" xfId="2" applyNumberFormat="1" applyFont="1" applyFill="1" applyBorder="1" applyAlignment="1" applyProtection="1">
      <alignment horizontal="center" vertical="center"/>
    </xf>
    <xf numFmtId="10" fontId="17" fillId="0" borderId="39" xfId="4" applyNumberFormat="1" applyFont="1" applyFill="1" applyBorder="1" applyAlignment="1" applyProtection="1">
      <alignment horizontal="center" vertical="center"/>
    </xf>
    <xf numFmtId="171" fontId="17" fillId="0" borderId="41" xfId="4" applyNumberFormat="1" applyFont="1" applyFill="1" applyBorder="1" applyAlignment="1" applyProtection="1">
      <alignment horizontal="center" vertical="center"/>
    </xf>
    <xf numFmtId="174" fontId="0" fillId="0" borderId="35" xfId="0" applyBorder="1"/>
    <xf numFmtId="174" fontId="0" fillId="0" borderId="34" xfId="0" applyBorder="1"/>
    <xf numFmtId="10" fontId="18" fillId="0" borderId="34" xfId="4" applyNumberFormat="1" applyFont="1" applyBorder="1" applyAlignment="1">
      <alignment horizontal="center" vertical="center"/>
    </xf>
    <xf numFmtId="171" fontId="17" fillId="14" borderId="43" xfId="4" applyNumberFormat="1" applyFont="1" applyFill="1" applyBorder="1" applyAlignment="1" applyProtection="1">
      <alignment horizontal="center" vertical="center"/>
    </xf>
    <xf numFmtId="171" fontId="17" fillId="14" borderId="41" xfId="2" applyNumberFormat="1" applyFont="1" applyFill="1" applyBorder="1" applyAlignment="1" applyProtection="1">
      <alignment horizontal="center" vertical="center"/>
    </xf>
    <xf numFmtId="0" fontId="21" fillId="0" borderId="16" xfId="24" applyNumberFormat="1" applyFont="1" applyBorder="1" applyAlignment="1">
      <alignment horizontal="center" vertical="center"/>
    </xf>
    <xf numFmtId="170" fontId="21" fillId="15" borderId="0" xfId="0" applyNumberFormat="1" applyFont="1" applyFill="1" applyAlignment="1" applyProtection="1">
      <alignment horizontal="center" vertical="center"/>
      <protection locked="0"/>
    </xf>
    <xf numFmtId="4" fontId="23" fillId="0" borderId="12" xfId="5" applyNumberFormat="1" applyFont="1" applyFill="1" applyBorder="1" applyAlignment="1" applyProtection="1">
      <alignment horizontal="center" vertical="center"/>
    </xf>
    <xf numFmtId="4" fontId="23" fillId="0" borderId="10" xfId="5" applyNumberFormat="1" applyFont="1" applyFill="1" applyBorder="1" applyAlignment="1" applyProtection="1">
      <alignment horizontal="center" vertical="center"/>
    </xf>
    <xf numFmtId="4" fontId="23" fillId="0" borderId="15" xfId="5" applyNumberFormat="1" applyFont="1" applyFill="1" applyBorder="1" applyAlignment="1" applyProtection="1">
      <alignment horizontal="center" vertical="center"/>
    </xf>
    <xf numFmtId="40" fontId="23" fillId="0" borderId="32" xfId="5" applyNumberFormat="1" applyFont="1" applyFill="1" applyBorder="1" applyAlignment="1" applyProtection="1">
      <alignment horizontal="center" vertical="center"/>
    </xf>
    <xf numFmtId="40" fontId="23" fillId="0" borderId="10" xfId="5" applyNumberFormat="1" applyFont="1" applyFill="1" applyBorder="1" applyAlignment="1" applyProtection="1">
      <alignment horizontal="center" vertical="center"/>
    </xf>
    <xf numFmtId="40" fontId="23" fillId="0" borderId="15" xfId="5" applyNumberFormat="1" applyFont="1" applyFill="1" applyBorder="1" applyAlignment="1" applyProtection="1">
      <alignment horizontal="center" vertical="center"/>
    </xf>
    <xf numFmtId="167" fontId="23" fillId="0" borderId="26" xfId="5" applyNumberFormat="1" applyFont="1" applyFill="1" applyBorder="1" applyAlignment="1" applyProtection="1">
      <alignment horizontal="center" vertical="center"/>
    </xf>
    <xf numFmtId="4" fontId="23" fillId="0" borderId="14" xfId="5" applyNumberFormat="1" applyFont="1" applyFill="1" applyBorder="1" applyAlignment="1" applyProtection="1">
      <alignment horizontal="center" vertical="center"/>
    </xf>
    <xf numFmtId="167" fontId="23" fillId="0" borderId="29" xfId="5" applyNumberFormat="1" applyFont="1" applyFill="1" applyBorder="1" applyAlignment="1" applyProtection="1">
      <alignment horizontal="center" vertical="center"/>
    </xf>
    <xf numFmtId="4" fontId="23" fillId="0" borderId="13" xfId="5" applyNumberFormat="1" applyFont="1" applyFill="1" applyBorder="1" applyAlignment="1" applyProtection="1">
      <alignment horizontal="center" vertical="center"/>
    </xf>
    <xf numFmtId="4" fontId="23" fillId="0" borderId="23" xfId="5" applyNumberFormat="1" applyFont="1" applyFill="1" applyBorder="1" applyAlignment="1" applyProtection="1">
      <alignment horizontal="center" vertical="center"/>
    </xf>
    <xf numFmtId="40" fontId="23" fillId="0" borderId="68" xfId="5" applyNumberFormat="1" applyFont="1" applyFill="1" applyBorder="1" applyAlignment="1" applyProtection="1">
      <alignment horizontal="center" vertical="center"/>
    </xf>
    <xf numFmtId="40" fontId="23" fillId="0" borderId="14" xfId="5" applyNumberFormat="1" applyFont="1" applyFill="1" applyBorder="1" applyAlignment="1" applyProtection="1">
      <alignment horizontal="center" vertical="center"/>
    </xf>
    <xf numFmtId="40" fontId="23" fillId="0" borderId="23" xfId="5" applyNumberFormat="1" applyFont="1" applyFill="1" applyBorder="1" applyAlignment="1" applyProtection="1">
      <alignment horizontal="center" vertical="center"/>
    </xf>
    <xf numFmtId="3" fontId="17" fillId="4" borderId="98" xfId="0" applyNumberFormat="1" applyFont="1" applyFill="1" applyBorder="1" applyAlignment="1">
      <alignment horizontal="center" vertical="center"/>
    </xf>
    <xf numFmtId="174" fontId="17" fillId="4" borderId="99" xfId="0" applyFont="1" applyFill="1" applyBorder="1" applyAlignment="1">
      <alignment horizontal="center" vertical="center"/>
    </xf>
    <xf numFmtId="166" fontId="17" fillId="4" borderId="99" xfId="3" applyFont="1" applyFill="1" applyBorder="1" applyAlignment="1" applyProtection="1">
      <alignment horizontal="center" vertical="center"/>
    </xf>
    <xf numFmtId="3" fontId="21" fillId="0" borderId="4" xfId="0" applyNumberFormat="1" applyFont="1" applyBorder="1" applyAlignment="1">
      <alignment horizontal="center" vertical="center"/>
    </xf>
    <xf numFmtId="174" fontId="21" fillId="0" borderId="5" xfId="0" applyFont="1" applyBorder="1" applyAlignment="1">
      <alignment horizontal="center" vertical="center"/>
    </xf>
    <xf numFmtId="0" fontId="23" fillId="0" borderId="31" xfId="33" applyFont="1" applyBorder="1"/>
    <xf numFmtId="10" fontId="17" fillId="0" borderId="86" xfId="4" applyNumberFormat="1" applyFont="1" applyBorder="1" applyAlignment="1" applyProtection="1">
      <alignment horizontal="center" vertical="center"/>
    </xf>
    <xf numFmtId="10" fontId="17" fillId="0" borderId="75" xfId="4" applyNumberFormat="1" applyFont="1" applyBorder="1" applyAlignment="1" applyProtection="1">
      <alignment horizontal="center" vertical="center"/>
    </xf>
    <xf numFmtId="10" fontId="17" fillId="0" borderId="71" xfId="4" applyNumberFormat="1" applyFont="1" applyBorder="1" applyAlignment="1" applyProtection="1">
      <alignment horizontal="center" vertical="center"/>
    </xf>
    <xf numFmtId="10" fontId="17" fillId="0" borderId="2" xfId="4" applyNumberFormat="1" applyFont="1" applyFill="1" applyBorder="1" applyAlignment="1" applyProtection="1">
      <alignment horizontal="center" vertical="center"/>
    </xf>
    <xf numFmtId="10" fontId="17" fillId="0" borderId="3" xfId="4" applyNumberFormat="1" applyFont="1" applyFill="1" applyBorder="1" applyAlignment="1" applyProtection="1">
      <alignment horizontal="center" vertical="center"/>
    </xf>
    <xf numFmtId="10" fontId="17" fillId="0" borderId="8" xfId="4" applyNumberFormat="1" applyFont="1" applyFill="1" applyBorder="1" applyAlignment="1" applyProtection="1">
      <alignment horizontal="center" vertical="center"/>
    </xf>
    <xf numFmtId="174" fontId="21" fillId="0" borderId="0" xfId="0" applyFont="1" applyAlignment="1">
      <alignment horizontal="center" vertical="center"/>
    </xf>
    <xf numFmtId="44" fontId="17" fillId="5" borderId="56" xfId="4" applyNumberFormat="1" applyFont="1" applyFill="1" applyBorder="1" applyAlignment="1" applyProtection="1">
      <alignment horizontal="center" vertical="center"/>
    </xf>
    <xf numFmtId="44" fontId="17" fillId="5" borderId="57" xfId="4" applyNumberFormat="1" applyFont="1" applyFill="1" applyBorder="1" applyAlignment="1" applyProtection="1">
      <alignment horizontal="center" vertical="center"/>
    </xf>
    <xf numFmtId="44" fontId="17" fillId="0" borderId="58" xfId="2" applyNumberFormat="1" applyFont="1" applyFill="1" applyBorder="1" applyAlignment="1" applyProtection="1">
      <alignment horizontal="center" vertical="center"/>
    </xf>
    <xf numFmtId="44" fontId="17" fillId="0" borderId="59" xfId="2" applyNumberFormat="1" applyFont="1" applyFill="1" applyBorder="1" applyAlignment="1" applyProtection="1">
      <alignment horizontal="center" vertical="center"/>
    </xf>
    <xf numFmtId="171" fontId="17" fillId="0" borderId="43" xfId="4" applyNumberFormat="1" applyFont="1" applyFill="1" applyBorder="1" applyAlignment="1" applyProtection="1">
      <alignment horizontal="center" vertical="center"/>
    </xf>
    <xf numFmtId="171" fontId="17" fillId="0" borderId="60" xfId="4" applyNumberFormat="1" applyFont="1" applyFill="1" applyBorder="1" applyAlignment="1" applyProtection="1">
      <alignment horizontal="center" vertical="center"/>
    </xf>
    <xf numFmtId="44" fontId="17" fillId="0" borderId="52" xfId="2" applyNumberFormat="1" applyFont="1" applyFill="1" applyBorder="1" applyAlignment="1" applyProtection="1">
      <alignment horizontal="center" vertical="center"/>
    </xf>
    <xf numFmtId="44" fontId="17" fillId="0" borderId="42" xfId="2" applyNumberFormat="1" applyFont="1" applyFill="1" applyBorder="1" applyAlignment="1" applyProtection="1">
      <alignment horizontal="center" vertical="center"/>
    </xf>
    <xf numFmtId="171" fontId="17" fillId="0" borderId="26" xfId="2" applyNumberFormat="1" applyFont="1" applyFill="1" applyBorder="1" applyAlignment="1" applyProtection="1">
      <alignment horizontal="center" vertical="center"/>
    </xf>
    <xf numFmtId="171" fontId="17" fillId="0" borderId="24" xfId="2" applyNumberFormat="1" applyFont="1" applyFill="1" applyBorder="1" applyAlignment="1" applyProtection="1">
      <alignment horizontal="center" vertical="center"/>
    </xf>
    <xf numFmtId="44" fontId="17" fillId="0" borderId="51" xfId="2" applyNumberFormat="1" applyFont="1" applyFill="1" applyBorder="1" applyAlignment="1" applyProtection="1">
      <alignment horizontal="center" vertical="center" wrapText="1"/>
    </xf>
    <xf numFmtId="44" fontId="17" fillId="14" borderId="26" xfId="4" applyNumberFormat="1" applyFont="1" applyFill="1" applyBorder="1" applyAlignment="1" applyProtection="1">
      <alignment horizontal="center" vertical="center"/>
    </xf>
    <xf numFmtId="44" fontId="17" fillId="14" borderId="24" xfId="4" applyNumberFormat="1" applyFont="1" applyFill="1" applyBorder="1" applyAlignment="1" applyProtection="1">
      <alignment horizontal="center" vertical="center"/>
    </xf>
    <xf numFmtId="44" fontId="17" fillId="14" borderId="32" xfId="4" applyNumberFormat="1" applyFont="1" applyFill="1" applyBorder="1" applyAlignment="1" applyProtection="1">
      <alignment horizontal="center" vertical="center"/>
    </xf>
    <xf numFmtId="44" fontId="17" fillId="14" borderId="42" xfId="2" applyNumberFormat="1" applyFont="1" applyFill="1" applyBorder="1" applyAlignment="1" applyProtection="1">
      <alignment horizontal="center" vertical="center"/>
    </xf>
    <xf numFmtId="44" fontId="17" fillId="0" borderId="26" xfId="4" applyNumberFormat="1" applyFont="1" applyFill="1" applyBorder="1" applyAlignment="1" applyProtection="1">
      <alignment horizontal="center" vertical="center"/>
    </xf>
    <xf numFmtId="44" fontId="17" fillId="0" borderId="24" xfId="4" applyNumberFormat="1" applyFont="1" applyFill="1" applyBorder="1" applyAlignment="1" applyProtection="1">
      <alignment horizontal="center" vertical="center"/>
    </xf>
    <xf numFmtId="44" fontId="17" fillId="0" borderId="32" xfId="4" applyNumberFormat="1" applyFont="1" applyFill="1" applyBorder="1" applyAlignment="1" applyProtection="1">
      <alignment horizontal="center" vertical="center"/>
    </xf>
    <xf numFmtId="171" fontId="17" fillId="14" borderId="43" xfId="2" applyNumberFormat="1" applyFont="1" applyFill="1" applyBorder="1" applyAlignment="1" applyProtection="1">
      <alignment horizontal="center" vertical="center"/>
    </xf>
    <xf numFmtId="171" fontId="17" fillId="14" borderId="60" xfId="2" applyNumberFormat="1" applyFont="1" applyFill="1" applyBorder="1" applyAlignment="1" applyProtection="1">
      <alignment horizontal="center" vertical="center"/>
    </xf>
    <xf numFmtId="171" fontId="17" fillId="14" borderId="61" xfId="2" applyNumberFormat="1" applyFont="1" applyFill="1" applyBorder="1" applyAlignment="1" applyProtection="1">
      <alignment horizontal="center" vertical="center"/>
    </xf>
    <xf numFmtId="44" fontId="17" fillId="14" borderId="10" xfId="2" applyNumberFormat="1" applyFont="1" applyFill="1" applyBorder="1" applyAlignment="1" applyProtection="1">
      <alignment horizontal="center" vertical="center"/>
    </xf>
    <xf numFmtId="44" fontId="17" fillId="14" borderId="26" xfId="2" applyNumberFormat="1" applyFont="1" applyFill="1" applyBorder="1" applyAlignment="1" applyProtection="1">
      <alignment horizontal="center" vertical="center"/>
    </xf>
    <xf numFmtId="44" fontId="17" fillId="14" borderId="24" xfId="2" applyNumberFormat="1" applyFont="1" applyFill="1" applyBorder="1" applyAlignment="1" applyProtection="1">
      <alignment horizontal="center" vertical="center"/>
    </xf>
    <xf numFmtId="44" fontId="17" fillId="14" borderId="32" xfId="2" applyNumberFormat="1" applyFont="1" applyFill="1" applyBorder="1" applyAlignment="1" applyProtection="1">
      <alignment horizontal="center" vertical="center"/>
    </xf>
    <xf numFmtId="4" fontId="27" fillId="3" borderId="5" xfId="0" quotePrefix="1" applyNumberFormat="1" applyFont="1" applyFill="1" applyBorder="1" applyAlignment="1">
      <alignment horizontal="right" vertical="center"/>
    </xf>
    <xf numFmtId="4" fontId="27" fillId="3" borderId="5" xfId="24" quotePrefix="1" applyNumberFormat="1" applyFont="1" applyFill="1" applyBorder="1" applyAlignment="1">
      <alignment horizontal="right" vertical="center"/>
    </xf>
    <xf numFmtId="4" fontId="21" fillId="0" borderId="0" xfId="0" applyNumberFormat="1" applyFont="1" applyAlignment="1">
      <alignment horizontal="center" vertical="center"/>
    </xf>
    <xf numFmtId="174" fontId="44" fillId="0" borderId="0" xfId="0" applyFont="1" applyAlignment="1">
      <alignment horizontal="center" vertical="center"/>
    </xf>
    <xf numFmtId="169" fontId="16" fillId="0" borderId="0" xfId="0" applyNumberFormat="1" applyFont="1" applyAlignment="1">
      <alignment horizontal="center" vertical="center" wrapText="1"/>
    </xf>
    <xf numFmtId="9" fontId="16" fillId="0" borderId="2" xfId="4" applyFont="1" applyBorder="1" applyAlignment="1" applyProtection="1">
      <alignment horizontal="center" wrapText="1"/>
    </xf>
    <xf numFmtId="9" fontId="16" fillId="0" borderId="3" xfId="4" applyFont="1" applyBorder="1" applyAlignment="1" applyProtection="1">
      <alignment horizontal="center" wrapText="1"/>
    </xf>
    <xf numFmtId="9" fontId="16" fillId="0" borderId="8" xfId="4" applyFont="1" applyBorder="1" applyAlignment="1" applyProtection="1">
      <alignment horizontal="center" wrapText="1"/>
    </xf>
    <xf numFmtId="4" fontId="27" fillId="3" borderId="25" xfId="0" quotePrefix="1" applyNumberFormat="1" applyFont="1" applyFill="1" applyBorder="1" applyAlignment="1">
      <alignment horizontal="right" vertical="center"/>
    </xf>
    <xf numFmtId="4" fontId="27" fillId="3" borderId="64" xfId="0" quotePrefix="1" applyNumberFormat="1" applyFont="1" applyFill="1" applyBorder="1" applyAlignment="1">
      <alignment horizontal="right" vertical="center"/>
    </xf>
    <xf numFmtId="174" fontId="21" fillId="0" borderId="78" xfId="0" applyFont="1" applyBorder="1" applyAlignment="1">
      <alignment horizontal="center" vertical="center"/>
    </xf>
    <xf numFmtId="174" fontId="21" fillId="0" borderId="84" xfId="0" applyFont="1" applyBorder="1" applyAlignment="1">
      <alignment horizontal="center" vertical="center"/>
    </xf>
    <xf numFmtId="174" fontId="21" fillId="0" borderId="82" xfId="0" applyFont="1" applyBorder="1" applyAlignment="1">
      <alignment horizontal="center" vertical="center"/>
    </xf>
    <xf numFmtId="174" fontId="21" fillId="0" borderId="85" xfId="0" applyFont="1" applyBorder="1" applyAlignment="1">
      <alignment horizontal="center" vertical="center"/>
    </xf>
    <xf numFmtId="3" fontId="18" fillId="0" borderId="47" xfId="0" applyNumberFormat="1" applyFont="1" applyBorder="1" applyAlignment="1">
      <alignment horizontal="justify" vertical="center" wrapText="1"/>
    </xf>
    <xf numFmtId="3" fontId="18" fillId="0" borderId="31" xfId="0" applyNumberFormat="1" applyFont="1" applyBorder="1" applyAlignment="1">
      <alignment horizontal="justify" vertical="center" wrapText="1"/>
    </xf>
    <xf numFmtId="3" fontId="18" fillId="0" borderId="50" xfId="0" applyNumberFormat="1" applyFont="1" applyBorder="1" applyAlignment="1">
      <alignment horizontal="justify" vertical="center" wrapText="1"/>
    </xf>
    <xf numFmtId="9" fontId="18" fillId="0" borderId="86" xfId="4" applyFont="1" applyBorder="1" applyAlignment="1" applyProtection="1">
      <alignment horizontal="justify" vertical="center" wrapText="1"/>
    </xf>
    <xf numFmtId="9" fontId="18" fillId="0" borderId="72" xfId="4" applyFont="1" applyBorder="1" applyAlignment="1" applyProtection="1">
      <alignment horizontal="justify" vertical="center" wrapText="1"/>
    </xf>
    <xf numFmtId="3" fontId="18" fillId="0" borderId="88" xfId="0" applyNumberFormat="1" applyFont="1" applyBorder="1" applyAlignment="1">
      <alignment horizontal="justify" vertical="center" wrapText="1"/>
    </xf>
    <xf numFmtId="174" fontId="15" fillId="0" borderId="73" xfId="0" applyFont="1" applyBorder="1" applyAlignment="1">
      <alignment horizontal="justify" vertical="center" wrapText="1"/>
    </xf>
    <xf numFmtId="3" fontId="21" fillId="0" borderId="10" xfId="0" applyNumberFormat="1" applyFont="1" applyBorder="1" applyAlignment="1">
      <alignment horizontal="justify" vertical="center" wrapText="1"/>
    </xf>
    <xf numFmtId="3" fontId="21" fillId="0" borderId="38" xfId="0" applyNumberFormat="1" applyFont="1" applyBorder="1" applyAlignment="1">
      <alignment horizontal="justify" vertical="center" wrapText="1"/>
    </xf>
    <xf numFmtId="174" fontId="14" fillId="0" borderId="37" xfId="0" applyFont="1" applyBorder="1" applyAlignment="1">
      <alignment horizontal="justify" vertical="center" wrapText="1"/>
    </xf>
    <xf numFmtId="174" fontId="14" fillId="0" borderId="10" xfId="0" applyFont="1" applyBorder="1" applyAlignment="1">
      <alignment horizontal="justify" vertical="center" wrapText="1"/>
    </xf>
    <xf numFmtId="3" fontId="21" fillId="0" borderId="26" xfId="0" applyNumberFormat="1" applyFont="1" applyBorder="1" applyAlignment="1">
      <alignment horizontal="justify" vertical="center" wrapText="1"/>
    </xf>
    <xf numFmtId="174" fontId="14" fillId="0" borderId="32" xfId="0" applyFont="1" applyBorder="1" applyAlignment="1">
      <alignment horizontal="justify" vertical="center" wrapText="1"/>
    </xf>
    <xf numFmtId="3" fontId="23" fillId="0" borderId="3" xfId="0" applyNumberFormat="1" applyFont="1" applyBorder="1" applyAlignment="1">
      <alignment horizontal="center" vertical="center"/>
    </xf>
    <xf numFmtId="3" fontId="21" fillId="0" borderId="26" xfId="0" applyNumberFormat="1" applyFont="1" applyBorder="1" applyAlignment="1">
      <alignment horizontal="justify" vertical="center"/>
    </xf>
    <xf numFmtId="3" fontId="21" fillId="0" borderId="32" xfId="0" applyNumberFormat="1" applyFont="1" applyBorder="1" applyAlignment="1">
      <alignment horizontal="justify" vertical="center"/>
    </xf>
    <xf numFmtId="174" fontId="14" fillId="0" borderId="32" xfId="0" applyFont="1" applyBorder="1" applyAlignment="1">
      <alignment horizontal="justify" vertical="center"/>
    </xf>
    <xf numFmtId="3" fontId="21" fillId="0" borderId="29" xfId="0" applyNumberFormat="1" applyFont="1" applyBorder="1" applyAlignment="1">
      <alignment horizontal="justify" vertical="center"/>
    </xf>
    <xf numFmtId="174" fontId="14" fillId="0" borderId="68" xfId="0" applyFont="1" applyBorder="1" applyAlignment="1">
      <alignment horizontal="justify" vertical="center"/>
    </xf>
    <xf numFmtId="174" fontId="16" fillId="0" borderId="0" xfId="0" applyFont="1" applyAlignment="1">
      <alignment horizontal="center" vertical="center"/>
    </xf>
    <xf numFmtId="3" fontId="21" fillId="0" borderId="29" xfId="0" applyNumberFormat="1" applyFont="1" applyBorder="1" applyAlignment="1">
      <alignment horizontal="justify" vertical="center" wrapText="1"/>
    </xf>
    <xf numFmtId="174" fontId="14" fillId="0" borderId="68" xfId="0" applyFont="1" applyBorder="1" applyAlignment="1">
      <alignment horizontal="justify" vertical="center" wrapText="1"/>
    </xf>
    <xf numFmtId="3" fontId="17" fillId="4" borderId="92" xfId="0" applyNumberFormat="1" applyFont="1" applyFill="1" applyBorder="1" applyAlignment="1">
      <alignment horizontal="justify" vertical="center" wrapText="1"/>
    </xf>
    <xf numFmtId="174" fontId="0" fillId="0" borderId="94" xfId="0" applyBorder="1" applyAlignment="1">
      <alignment horizontal="justify" vertical="center" wrapText="1"/>
    </xf>
    <xf numFmtId="174" fontId="21" fillId="0" borderId="26" xfId="0" applyFont="1" applyBorder="1" applyAlignment="1">
      <alignment horizontal="justify" vertical="center" wrapText="1"/>
    </xf>
    <xf numFmtId="174" fontId="21" fillId="0" borderId="32" xfId="0" applyFont="1" applyBorder="1" applyAlignment="1">
      <alignment horizontal="justify" vertical="center" wrapText="1"/>
    </xf>
    <xf numFmtId="3" fontId="21" fillId="0" borderId="5" xfId="0" applyNumberFormat="1" applyFont="1" applyBorder="1" applyAlignment="1">
      <alignment horizontal="justify" vertical="center" wrapText="1"/>
    </xf>
    <xf numFmtId="4" fontId="44" fillId="0" borderId="0" xfId="0" applyNumberFormat="1" applyFont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17" fillId="0" borderId="3" xfId="0" applyNumberFormat="1" applyFont="1" applyBorder="1" applyAlignment="1">
      <alignment horizontal="center" vertical="center"/>
    </xf>
    <xf numFmtId="174" fontId="16" fillId="0" borderId="0" xfId="0" applyFont="1" applyAlignment="1">
      <alignment horizontal="justify" vertical="center" wrapText="1"/>
    </xf>
    <xf numFmtId="174" fontId="17" fillId="4" borderId="92" xfId="0" applyFont="1" applyFill="1" applyBorder="1" applyAlignment="1">
      <alignment horizontal="justify" vertical="center"/>
    </xf>
    <xf numFmtId="174" fontId="17" fillId="4" borderId="94" xfId="0" applyFont="1" applyFill="1" applyBorder="1" applyAlignment="1">
      <alignment horizontal="justify" vertical="center"/>
    </xf>
    <xf numFmtId="3" fontId="21" fillId="0" borderId="32" xfId="0" applyNumberFormat="1" applyFont="1" applyBorder="1" applyAlignment="1">
      <alignment horizontal="justify" vertical="center" wrapText="1"/>
    </xf>
    <xf numFmtId="3" fontId="21" fillId="0" borderId="25" xfId="0" applyNumberFormat="1" applyFont="1" applyBorder="1" applyAlignment="1">
      <alignment horizontal="justify" vertical="center" wrapText="1"/>
    </xf>
    <xf numFmtId="3" fontId="21" fillId="0" borderId="64" xfId="0" applyNumberFormat="1" applyFont="1" applyBorder="1" applyAlignment="1">
      <alignment horizontal="justify" vertical="center" wrapText="1"/>
    </xf>
    <xf numFmtId="3" fontId="17" fillId="0" borderId="0" xfId="0" applyNumberFormat="1" applyFont="1" applyAlignment="1">
      <alignment horizontal="justify" vertical="center"/>
    </xf>
    <xf numFmtId="3" fontId="17" fillId="4" borderId="66" xfId="0" applyNumberFormat="1" applyFont="1" applyFill="1" applyBorder="1" applyAlignment="1">
      <alignment horizontal="justify" vertical="center" wrapText="1"/>
    </xf>
    <xf numFmtId="174" fontId="0" fillId="0" borderId="67" xfId="0" applyBorder="1" applyAlignment="1">
      <alignment horizontal="justify" vertical="center" wrapText="1"/>
    </xf>
    <xf numFmtId="0" fontId="17" fillId="3" borderId="92" xfId="33" applyFont="1" applyFill="1" applyBorder="1" applyAlignment="1">
      <alignment vertical="center" wrapText="1"/>
    </xf>
    <xf numFmtId="0" fontId="17" fillId="3" borderId="31" xfId="33" applyFont="1" applyFill="1" applyBorder="1" applyAlignment="1">
      <alignment vertical="center" wrapText="1"/>
    </xf>
    <xf numFmtId="0" fontId="17" fillId="3" borderId="50" xfId="33" applyFont="1" applyFill="1" applyBorder="1" applyAlignment="1">
      <alignment vertical="center" wrapText="1"/>
    </xf>
    <xf numFmtId="0" fontId="17" fillId="3" borderId="92" xfId="33" applyFont="1" applyFill="1" applyBorder="1" applyAlignment="1">
      <alignment horizontal="center" vertical="center" wrapText="1"/>
    </xf>
    <xf numFmtId="0" fontId="17" fillId="3" borderId="31" xfId="33" applyFont="1" applyFill="1" applyBorder="1" applyAlignment="1">
      <alignment horizontal="center" vertical="center" wrapText="1"/>
    </xf>
    <xf numFmtId="0" fontId="17" fillId="3" borderId="50" xfId="33" applyFont="1" applyFill="1" applyBorder="1" applyAlignment="1">
      <alignment horizontal="center" vertical="center" wrapText="1"/>
    </xf>
    <xf numFmtId="0" fontId="23" fillId="0" borderId="25" xfId="34" applyFont="1" applyBorder="1" applyAlignment="1">
      <alignment vertical="center" wrapText="1"/>
    </xf>
    <xf numFmtId="0" fontId="23" fillId="0" borderId="90" xfId="34" applyFont="1" applyBorder="1" applyAlignment="1">
      <alignment vertical="center" wrapText="1"/>
    </xf>
    <xf numFmtId="0" fontId="23" fillId="0" borderId="49" xfId="34" applyFont="1" applyBorder="1" applyAlignment="1">
      <alignment vertical="center" wrapText="1"/>
    </xf>
    <xf numFmtId="4" fontId="44" fillId="9" borderId="0" xfId="20" applyNumberFormat="1" applyFont="1" applyFill="1" applyAlignment="1">
      <alignment horizontal="center" vertical="center"/>
    </xf>
    <xf numFmtId="0" fontId="20" fillId="5" borderId="0" xfId="33" applyFont="1" applyFill="1" applyAlignment="1">
      <alignment horizontal="justify" vertical="center"/>
    </xf>
    <xf numFmtId="0" fontId="20" fillId="5" borderId="0" xfId="21" applyFont="1" applyFill="1" applyAlignment="1">
      <alignment horizontal="justify" vertical="center"/>
    </xf>
    <xf numFmtId="4" fontId="25" fillId="9" borderId="0" xfId="20" applyNumberFormat="1" applyFont="1" applyFill="1" applyAlignment="1">
      <alignment horizontal="center" vertical="center"/>
    </xf>
    <xf numFmtId="0" fontId="23" fillId="0" borderId="29" xfId="34" applyFont="1" applyBorder="1" applyAlignment="1">
      <alignment vertical="center" wrapText="1"/>
    </xf>
    <xf numFmtId="0" fontId="23" fillId="0" borderId="106" xfId="34" applyFont="1" applyBorder="1" applyAlignment="1">
      <alignment vertical="center" wrapText="1"/>
    </xf>
    <xf numFmtId="0" fontId="23" fillId="0" borderId="70" xfId="34" applyFont="1" applyBorder="1" applyAlignment="1">
      <alignment vertical="center" wrapText="1"/>
    </xf>
    <xf numFmtId="0" fontId="23" fillId="0" borderId="92" xfId="34" applyFont="1" applyBorder="1" applyAlignment="1">
      <alignment horizontal="left" vertical="center" wrapText="1"/>
    </xf>
    <xf numFmtId="0" fontId="23" fillId="0" borderId="31" xfId="34" applyFont="1" applyBorder="1" applyAlignment="1">
      <alignment horizontal="left" vertical="center" wrapText="1"/>
    </xf>
    <xf numFmtId="0" fontId="23" fillId="0" borderId="50" xfId="34" applyFont="1" applyBorder="1" applyAlignment="1">
      <alignment horizontal="left" vertical="center" wrapText="1"/>
    </xf>
    <xf numFmtId="0" fontId="23" fillId="0" borderId="92" xfId="34" applyFont="1" applyBorder="1" applyAlignment="1">
      <alignment vertical="center" wrapText="1"/>
    </xf>
    <xf numFmtId="0" fontId="23" fillId="0" borderId="31" xfId="34" applyFont="1" applyBorder="1" applyAlignment="1">
      <alignment vertical="center" wrapText="1"/>
    </xf>
    <xf numFmtId="0" fontId="23" fillId="0" borderId="50" xfId="34" applyFont="1" applyBorder="1" applyAlignment="1">
      <alignment vertical="center" wrapText="1"/>
    </xf>
    <xf numFmtId="2" fontId="43" fillId="9" borderId="0" xfId="20" applyNumberFormat="1" applyFont="1" applyFill="1" applyAlignment="1">
      <alignment horizontal="justify" vertical="center" wrapText="1"/>
    </xf>
    <xf numFmtId="0" fontId="44" fillId="3" borderId="47" xfId="33" applyFont="1" applyFill="1" applyBorder="1" applyAlignment="1">
      <alignment horizontal="center" vertical="center"/>
    </xf>
    <xf numFmtId="0" fontId="44" fillId="3" borderId="31" xfId="33" applyFont="1" applyFill="1" applyBorder="1" applyAlignment="1">
      <alignment horizontal="center" vertical="center"/>
    </xf>
    <xf numFmtId="0" fontId="44" fillId="3" borderId="50" xfId="33" applyFont="1" applyFill="1" applyBorder="1" applyAlignment="1">
      <alignment horizontal="center" vertical="center"/>
    </xf>
    <xf numFmtId="0" fontId="18" fillId="3" borderId="47" xfId="10" applyFont="1" applyFill="1" applyBorder="1" applyAlignment="1">
      <alignment horizontal="center" vertical="center" wrapText="1"/>
    </xf>
    <xf numFmtId="0" fontId="18" fillId="3" borderId="31" xfId="10" applyFont="1" applyFill="1" applyBorder="1" applyAlignment="1">
      <alignment horizontal="center" vertical="center" wrapText="1"/>
    </xf>
    <xf numFmtId="0" fontId="18" fillId="3" borderId="50" xfId="10" applyFont="1" applyFill="1" applyBorder="1" applyAlignment="1">
      <alignment horizontal="center" vertical="center" wrapText="1"/>
    </xf>
    <xf numFmtId="0" fontId="18" fillId="0" borderId="2" xfId="10" applyFont="1" applyBorder="1" applyAlignment="1">
      <alignment vertical="center" wrapText="1"/>
    </xf>
    <xf numFmtId="0" fontId="18" fillId="0" borderId="8" xfId="10" applyFont="1" applyBorder="1" applyAlignment="1">
      <alignment vertical="center" wrapText="1"/>
    </xf>
    <xf numFmtId="0" fontId="21" fillId="0" borderId="17" xfId="10" applyFont="1" applyBorder="1" applyAlignment="1">
      <alignment vertical="center" wrapText="1"/>
    </xf>
    <xf numFmtId="0" fontId="21" fillId="0" borderId="19" xfId="10" applyFont="1" applyBorder="1" applyAlignment="1">
      <alignment vertical="center" wrapText="1"/>
    </xf>
    <xf numFmtId="174" fontId="21" fillId="0" borderId="17" xfId="0" applyFont="1" applyBorder="1"/>
    <xf numFmtId="174" fontId="21" fillId="0" borderId="19" xfId="0" applyFont="1" applyBorder="1"/>
    <xf numFmtId="0" fontId="21" fillId="0" borderId="1" xfId="10" applyFont="1" applyBorder="1" applyAlignment="1">
      <alignment vertical="center" wrapText="1"/>
    </xf>
    <xf numFmtId="0" fontId="21" fillId="0" borderId="7" xfId="10" applyFont="1" applyBorder="1" applyAlignment="1">
      <alignment vertical="center" wrapText="1"/>
    </xf>
    <xf numFmtId="0" fontId="18" fillId="0" borderId="35" xfId="10" applyFont="1" applyBorder="1" applyAlignment="1">
      <alignment horizontal="center" vertical="center"/>
    </xf>
    <xf numFmtId="0" fontId="18" fillId="0" borderId="33" xfId="10" applyFont="1" applyBorder="1" applyAlignment="1">
      <alignment horizontal="center" vertical="center"/>
    </xf>
    <xf numFmtId="0" fontId="18" fillId="0" borderId="34" xfId="10" applyFont="1" applyBorder="1" applyAlignment="1">
      <alignment horizontal="center" vertical="center"/>
    </xf>
    <xf numFmtId="0" fontId="16" fillId="3" borderId="17" xfId="10" applyFont="1" applyFill="1" applyBorder="1" applyAlignment="1">
      <alignment horizontal="center" vertical="center"/>
    </xf>
    <xf numFmtId="0" fontId="16" fillId="3" borderId="1" xfId="10" applyFont="1" applyFill="1" applyBorder="1" applyAlignment="1">
      <alignment horizontal="center" vertical="center"/>
    </xf>
    <xf numFmtId="0" fontId="16" fillId="3" borderId="2" xfId="10" applyFont="1" applyFill="1" applyBorder="1" applyAlignment="1">
      <alignment horizontal="center" vertical="center"/>
    </xf>
    <xf numFmtId="0" fontId="16" fillId="3" borderId="17" xfId="10" applyFont="1" applyFill="1" applyBorder="1" applyAlignment="1">
      <alignment horizontal="center" vertical="center" wrapText="1"/>
    </xf>
    <xf numFmtId="0" fontId="16" fillId="3" borderId="19" xfId="10" applyFont="1" applyFill="1" applyBorder="1" applyAlignment="1">
      <alignment horizontal="center" vertical="center" wrapText="1"/>
    </xf>
    <xf numFmtId="0" fontId="16" fillId="3" borderId="1" xfId="10" applyFont="1" applyFill="1" applyBorder="1" applyAlignment="1">
      <alignment horizontal="center" vertical="center" wrapText="1"/>
    </xf>
    <xf numFmtId="0" fontId="16" fillId="3" borderId="7" xfId="10" applyFont="1" applyFill="1" applyBorder="1" applyAlignment="1">
      <alignment horizontal="center" vertical="center" wrapText="1"/>
    </xf>
    <xf numFmtId="0" fontId="16" fillId="3" borderId="2" xfId="10" applyFont="1" applyFill="1" applyBorder="1" applyAlignment="1">
      <alignment horizontal="center" vertical="center" wrapText="1"/>
    </xf>
    <xf numFmtId="0" fontId="16" fillId="3" borderId="8" xfId="10" applyFont="1" applyFill="1" applyBorder="1" applyAlignment="1">
      <alignment horizontal="center" vertical="center" wrapText="1"/>
    </xf>
    <xf numFmtId="0" fontId="17" fillId="3" borderId="35" xfId="10" applyFont="1" applyFill="1" applyBorder="1" applyAlignment="1">
      <alignment horizontal="center" vertical="center" wrapText="1"/>
    </xf>
    <xf numFmtId="0" fontId="17" fillId="3" borderId="95" xfId="10" applyFont="1" applyFill="1" applyBorder="1" applyAlignment="1">
      <alignment horizontal="center" vertical="center" wrapText="1"/>
    </xf>
    <xf numFmtId="0" fontId="17" fillId="0" borderId="47" xfId="10" applyFont="1" applyBorder="1" applyAlignment="1">
      <alignment horizontal="justify" vertical="center" wrapText="1"/>
    </xf>
    <xf numFmtId="0" fontId="17" fillId="0" borderId="31" xfId="10" applyFont="1" applyBorder="1" applyAlignment="1">
      <alignment horizontal="justify" vertical="center" wrapText="1"/>
    </xf>
    <xf numFmtId="0" fontId="17" fillId="0" borderId="50" xfId="10" applyFont="1" applyBorder="1" applyAlignment="1">
      <alignment horizontal="justify" vertical="center" wrapText="1"/>
    </xf>
    <xf numFmtId="0" fontId="25" fillId="0" borderId="0" xfId="10" applyFont="1" applyAlignment="1">
      <alignment horizontal="center" vertical="center"/>
    </xf>
    <xf numFmtId="0" fontId="32" fillId="0" borderId="0" xfId="10" applyFont="1" applyAlignment="1">
      <alignment horizontal="center" vertical="center"/>
    </xf>
    <xf numFmtId="0" fontId="50" fillId="0" borderId="0" xfId="10" applyFont="1" applyAlignment="1">
      <alignment horizontal="center"/>
    </xf>
    <xf numFmtId="0" fontId="50" fillId="0" borderId="0" xfId="10" applyFont="1"/>
    <xf numFmtId="0" fontId="50" fillId="0" borderId="3" xfId="10" applyFont="1" applyBorder="1" applyAlignment="1">
      <alignment horizontal="center"/>
    </xf>
    <xf numFmtId="0" fontId="47" fillId="0" borderId="47" xfId="10" applyFont="1" applyBorder="1" applyAlignment="1">
      <alignment horizontal="center" vertical="center"/>
    </xf>
    <xf numFmtId="0" fontId="47" fillId="0" borderId="31" xfId="10" applyFont="1" applyBorder="1" applyAlignment="1">
      <alignment horizontal="center" vertical="center"/>
    </xf>
    <xf numFmtId="0" fontId="47" fillId="0" borderId="50" xfId="10" applyFont="1" applyBorder="1" applyAlignment="1">
      <alignment horizontal="center" vertical="center"/>
    </xf>
    <xf numFmtId="0" fontId="50" fillId="0" borderId="17" xfId="10" applyFont="1" applyBorder="1"/>
    <xf numFmtId="0" fontId="50" fillId="0" borderId="18" xfId="10" applyFont="1" applyBorder="1"/>
    <xf numFmtId="0" fontId="50" fillId="0" borderId="19" xfId="10" applyFont="1" applyBorder="1"/>
    <xf numFmtId="0" fontId="47" fillId="0" borderId="87" xfId="10" quotePrefix="1" applyFont="1" applyBorder="1"/>
    <xf numFmtId="0" fontId="50" fillId="0" borderId="74" xfId="10" applyFont="1" applyBorder="1"/>
    <xf numFmtId="0" fontId="50" fillId="0" borderId="89" xfId="10" applyFont="1" applyBorder="1"/>
    <xf numFmtId="0" fontId="50" fillId="0" borderId="1" xfId="10" applyFont="1" applyBorder="1"/>
    <xf numFmtId="0" fontId="50" fillId="0" borderId="7" xfId="10" applyFont="1" applyBorder="1"/>
    <xf numFmtId="0" fontId="50" fillId="0" borderId="87" xfId="10" applyFont="1" applyBorder="1" applyAlignment="1">
      <alignment horizontal="justify"/>
    </xf>
    <xf numFmtId="0" fontId="50" fillId="0" borderId="74" xfId="10" applyFont="1" applyBorder="1" applyAlignment="1">
      <alignment horizontal="justify"/>
    </xf>
    <xf numFmtId="0" fontId="50" fillId="0" borderId="89" xfId="10" applyFont="1" applyBorder="1" applyAlignment="1">
      <alignment horizontal="justify"/>
    </xf>
    <xf numFmtId="0" fontId="50" fillId="0" borderId="87" xfId="10" applyFont="1" applyBorder="1" applyAlignment="1">
      <alignment horizontal="justify" vertical="center" wrapText="1"/>
    </xf>
    <xf numFmtId="0" fontId="50" fillId="0" borderId="74" xfId="10" applyFont="1" applyBorder="1" applyAlignment="1">
      <alignment horizontal="justify" vertical="center" wrapText="1"/>
    </xf>
    <xf numFmtId="0" fontId="50" fillId="0" borderId="89" xfId="10" applyFont="1" applyBorder="1" applyAlignment="1">
      <alignment horizontal="justify" vertical="center" wrapText="1"/>
    </xf>
    <xf numFmtId="0" fontId="50" fillId="0" borderId="0" xfId="10" applyFont="1" applyAlignment="1">
      <alignment horizontal="justify"/>
    </xf>
    <xf numFmtId="0" fontId="47" fillId="0" borderId="1" xfId="10" applyFont="1" applyBorder="1" applyAlignment="1">
      <alignment vertical="center" wrapText="1"/>
    </xf>
    <xf numFmtId="0" fontId="47" fillId="0" borderId="0" xfId="10" applyFont="1" applyAlignment="1">
      <alignment vertical="center" wrapText="1"/>
    </xf>
    <xf numFmtId="0" fontId="47" fillId="0" borderId="7" xfId="10" applyFont="1" applyBorder="1" applyAlignment="1">
      <alignment vertical="center" wrapText="1"/>
    </xf>
    <xf numFmtId="0" fontId="47" fillId="0" borderId="1" xfId="10" applyFont="1" applyBorder="1" applyAlignment="1">
      <alignment horizontal="center" vertical="center" wrapText="1"/>
    </xf>
    <xf numFmtId="0" fontId="47" fillId="0" borderId="107" xfId="10" applyFont="1" applyBorder="1" applyAlignment="1">
      <alignment horizontal="justify" vertical="center" wrapText="1"/>
    </xf>
    <xf numFmtId="0" fontId="47" fillId="0" borderId="108" xfId="10" applyFont="1" applyBorder="1" applyAlignment="1">
      <alignment horizontal="justify" vertical="center" wrapText="1"/>
    </xf>
    <xf numFmtId="0" fontId="47" fillId="0" borderId="109" xfId="10" applyFont="1" applyBorder="1" applyAlignment="1">
      <alignment horizontal="justify" vertical="center" wrapText="1"/>
    </xf>
    <xf numFmtId="0" fontId="47" fillId="0" borderId="2" xfId="10" applyFont="1" applyBorder="1" applyAlignment="1">
      <alignment horizontal="justify" vertical="center" wrapText="1"/>
    </xf>
    <xf numFmtId="0" fontId="47" fillId="0" borderId="3" xfId="10" applyFont="1" applyBorder="1" applyAlignment="1">
      <alignment horizontal="justify" vertical="center" wrapText="1"/>
    </xf>
    <xf numFmtId="0" fontId="47" fillId="0" borderId="8" xfId="10" applyFont="1" applyBorder="1" applyAlignment="1">
      <alignment horizontal="justify" vertical="center" wrapText="1"/>
    </xf>
    <xf numFmtId="44" fontId="50" fillId="0" borderId="0" xfId="44" applyNumberFormat="1" applyFont="1" applyAlignment="1">
      <alignment vertical="center"/>
    </xf>
    <xf numFmtId="49" fontId="50" fillId="0" borderId="0" xfId="44" applyNumberFormat="1" applyFont="1" applyAlignment="1">
      <alignment vertical="center"/>
    </xf>
    <xf numFmtId="4" fontId="44" fillId="0" borderId="0" xfId="0" applyNumberFormat="1" applyFont="1" applyAlignment="1">
      <alignment vertical="center"/>
    </xf>
    <xf numFmtId="174" fontId="25" fillId="7" borderId="0" xfId="0" applyFont="1" applyFill="1" applyAlignment="1" applyProtection="1">
      <alignment horizontal="center" vertical="center" wrapText="1"/>
      <protection locked="0"/>
    </xf>
    <xf numFmtId="174" fontId="20" fillId="7" borderId="0" xfId="0" applyFont="1" applyFill="1" applyAlignment="1" applyProtection="1">
      <alignment horizontal="center" vertical="center" wrapText="1"/>
      <protection locked="0"/>
    </xf>
    <xf numFmtId="174" fontId="25" fillId="16" borderId="0" xfId="0" applyFont="1" applyFill="1" applyAlignment="1" applyProtection="1">
      <alignment horizontal="center" vertical="center"/>
      <protection locked="0"/>
    </xf>
    <xf numFmtId="2" fontId="23" fillId="0" borderId="0" xfId="0" applyNumberFormat="1" applyFont="1" applyAlignment="1" applyProtection="1">
      <alignment horizontal="center" vertical="center"/>
    </xf>
    <xf numFmtId="174" fontId="0" fillId="0" borderId="0" xfId="0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/>
    <xf numFmtId="174" fontId="23" fillId="0" borderId="0" xfId="0" applyFont="1" applyAlignment="1" applyProtection="1">
      <alignment vertical="center"/>
    </xf>
    <xf numFmtId="174" fontId="23" fillId="0" borderId="0" xfId="0" applyFont="1" applyAlignment="1" applyProtection="1">
      <alignment vertical="top"/>
    </xf>
    <xf numFmtId="174" fontId="17" fillId="0" borderId="0" xfId="0" applyFont="1" applyAlignment="1" applyProtection="1">
      <alignment horizontal="center" vertical="center"/>
    </xf>
    <xf numFmtId="174" fontId="23" fillId="0" borderId="0" xfId="0" applyFont="1" applyAlignment="1" applyProtection="1">
      <alignment horizontal="center" vertical="center"/>
    </xf>
    <xf numFmtId="174" fontId="23" fillId="0" borderId="0" xfId="0" applyFont="1" applyAlignment="1" applyProtection="1">
      <alignment horizontal="justify" vertical="center"/>
    </xf>
    <xf numFmtId="4" fontId="23" fillId="0" borderId="0" xfId="0" applyNumberFormat="1" applyFont="1" applyAlignment="1" applyProtection="1">
      <alignment horizontal="center" vertical="center"/>
    </xf>
    <xf numFmtId="167" fontId="23" fillId="0" borderId="0" xfId="0" applyNumberFormat="1" applyFont="1" applyAlignment="1" applyProtection="1">
      <alignment vertical="center"/>
    </xf>
    <xf numFmtId="167" fontId="23" fillId="0" borderId="0" xfId="0" applyNumberFormat="1" applyFont="1" applyAlignment="1" applyProtection="1">
      <alignment horizontal="center" vertical="center"/>
    </xf>
    <xf numFmtId="171" fontId="23" fillId="0" borderId="0" xfId="0" applyNumberFormat="1" applyFont="1" applyAlignment="1" applyProtection="1">
      <alignment horizontal="center" vertical="center"/>
    </xf>
    <xf numFmtId="169" fontId="17" fillId="0" borderId="47" xfId="0" applyNumberFormat="1" applyFont="1" applyBorder="1" applyAlignment="1" applyProtection="1">
      <alignment horizontal="justify" vertical="center" wrapText="1"/>
    </xf>
    <xf numFmtId="169" fontId="17" fillId="0" borderId="31" xfId="0" applyNumberFormat="1" applyFont="1" applyBorder="1" applyAlignment="1" applyProtection="1">
      <alignment horizontal="justify" vertical="center" wrapText="1"/>
    </xf>
    <xf numFmtId="169" fontId="17" fillId="0" borderId="50" xfId="0" applyNumberFormat="1" applyFont="1" applyBorder="1" applyAlignment="1" applyProtection="1">
      <alignment horizontal="justify" vertical="center" wrapText="1"/>
    </xf>
    <xf numFmtId="174" fontId="23" fillId="0" borderId="35" xfId="0" applyFont="1" applyBorder="1" applyAlignment="1" applyProtection="1">
      <alignment horizontal="center" vertical="center"/>
    </xf>
    <xf numFmtId="174" fontId="17" fillId="0" borderId="86" xfId="0" applyFont="1" applyBorder="1" applyAlignment="1" applyProtection="1">
      <alignment horizontal="justify" vertical="center"/>
    </xf>
    <xf numFmtId="174" fontId="17" fillId="0" borderId="75" xfId="0" applyFont="1" applyBorder="1" applyAlignment="1" applyProtection="1">
      <alignment horizontal="justify" vertical="center"/>
    </xf>
    <xf numFmtId="174" fontId="17" fillId="0" borderId="71" xfId="0" applyFont="1" applyBorder="1" applyAlignment="1" applyProtection="1">
      <alignment horizontal="justify" vertical="center"/>
    </xf>
    <xf numFmtId="4" fontId="32" fillId="0" borderId="78" xfId="0" applyNumberFormat="1" applyFont="1" applyBorder="1" applyAlignment="1" applyProtection="1">
      <alignment horizontal="center" vertical="center" wrapText="1"/>
    </xf>
    <xf numFmtId="174" fontId="17" fillId="0" borderId="79" xfId="0" applyFont="1" applyBorder="1" applyAlignment="1" applyProtection="1">
      <alignment horizontal="center" vertical="center"/>
    </xf>
    <xf numFmtId="174" fontId="23" fillId="0" borderId="33" xfId="0" applyFont="1" applyBorder="1" applyAlignment="1" applyProtection="1">
      <alignment horizontal="center" vertical="center"/>
    </xf>
    <xf numFmtId="174" fontId="17" fillId="0" borderId="87" xfId="0" applyFont="1" applyBorder="1" applyAlignment="1" applyProtection="1">
      <alignment horizontal="justify" vertical="center"/>
    </xf>
    <xf numFmtId="174" fontId="0" fillId="0" borderId="74" xfId="0" applyBorder="1" applyAlignment="1" applyProtection="1">
      <alignment horizontal="justify" vertical="center"/>
    </xf>
    <xf numFmtId="174" fontId="0" fillId="0" borderId="89" xfId="0" applyBorder="1" applyAlignment="1" applyProtection="1">
      <alignment horizontal="justify" vertical="center"/>
    </xf>
    <xf numFmtId="4" fontId="32" fillId="0" borderId="80" xfId="0" applyNumberFormat="1" applyFont="1" applyBorder="1" applyAlignment="1" applyProtection="1">
      <alignment horizontal="center" vertical="center" wrapText="1"/>
    </xf>
    <xf numFmtId="174" fontId="17" fillId="0" borderId="81" xfId="0" applyFont="1" applyBorder="1" applyAlignment="1" applyProtection="1">
      <alignment horizontal="center" vertical="center"/>
    </xf>
    <xf numFmtId="169" fontId="23" fillId="0" borderId="18" xfId="0" applyNumberFormat="1" applyFont="1" applyBorder="1" applyAlignment="1" applyProtection="1">
      <alignment vertical="center"/>
    </xf>
    <xf numFmtId="169" fontId="23" fillId="0" borderId="3" xfId="0" applyNumberFormat="1" applyFont="1" applyBorder="1" applyAlignment="1" applyProtection="1">
      <alignment vertical="center"/>
    </xf>
    <xf numFmtId="169" fontId="17" fillId="14" borderId="4" xfId="0" applyNumberFormat="1" applyFont="1" applyFill="1" applyBorder="1" applyAlignment="1" applyProtection="1">
      <alignment horizontal="center" vertical="center"/>
    </xf>
    <xf numFmtId="174" fontId="17" fillId="14" borderId="5" xfId="0" applyFont="1" applyFill="1" applyBorder="1" applyAlignment="1" applyProtection="1">
      <alignment horizontal="justify" vertical="center"/>
    </xf>
    <xf numFmtId="174" fontId="17" fillId="14" borderId="5" xfId="0" applyFont="1" applyFill="1" applyBorder="1" applyAlignment="1" applyProtection="1">
      <alignment horizontal="center" vertical="center"/>
    </xf>
    <xf numFmtId="4" fontId="17" fillId="14" borderId="5" xfId="0" applyNumberFormat="1" applyFont="1" applyFill="1" applyBorder="1" applyAlignment="1" applyProtection="1">
      <alignment horizontal="center" vertical="center"/>
    </xf>
    <xf numFmtId="167" fontId="17" fillId="14" borderId="25" xfId="0" applyNumberFormat="1" applyFont="1" applyFill="1" applyBorder="1" applyAlignment="1" applyProtection="1">
      <alignment horizontal="center" vertical="center"/>
    </xf>
    <xf numFmtId="4" fontId="17" fillId="14" borderId="4" xfId="0" applyNumberFormat="1" applyFont="1" applyFill="1" applyBorder="1" applyAlignment="1" applyProtection="1">
      <alignment horizontal="center" vertical="center"/>
    </xf>
    <xf numFmtId="4" fontId="17" fillId="14" borderId="5" xfId="0" applyNumberFormat="1" applyFont="1" applyFill="1" applyBorder="1" applyAlignment="1" applyProtection="1">
      <alignment horizontal="center" vertical="center"/>
    </xf>
    <xf numFmtId="4" fontId="17" fillId="14" borderId="6" xfId="0" applyNumberFormat="1" applyFont="1" applyFill="1" applyBorder="1" applyAlignment="1" applyProtection="1">
      <alignment horizontal="center" vertical="center"/>
    </xf>
    <xf numFmtId="167" fontId="17" fillId="14" borderId="5" xfId="0" applyNumberFormat="1" applyFont="1" applyFill="1" applyBorder="1" applyAlignment="1" applyProtection="1">
      <alignment horizontal="center" vertical="center"/>
    </xf>
    <xf numFmtId="171" fontId="17" fillId="14" borderId="6" xfId="0" applyNumberFormat="1" applyFont="1" applyFill="1" applyBorder="1" applyAlignment="1" applyProtection="1">
      <alignment horizontal="center" vertical="center"/>
    </xf>
    <xf numFmtId="174" fontId="17" fillId="14" borderId="13" xfId="0" applyFont="1" applyFill="1" applyBorder="1" applyAlignment="1" applyProtection="1">
      <alignment horizontal="center" vertical="center"/>
    </xf>
    <xf numFmtId="174" fontId="17" fillId="14" borderId="14" xfId="0" applyFont="1" applyFill="1" applyBorder="1" applyAlignment="1" applyProtection="1">
      <alignment horizontal="justify" vertical="center"/>
    </xf>
    <xf numFmtId="174" fontId="17" fillId="14" borderId="14" xfId="0" applyFont="1" applyFill="1" applyBorder="1" applyAlignment="1" applyProtection="1">
      <alignment horizontal="center" vertical="center"/>
    </xf>
    <xf numFmtId="4" fontId="17" fillId="14" borderId="14" xfId="0" applyNumberFormat="1" applyFont="1" applyFill="1" applyBorder="1" applyAlignment="1" applyProtection="1">
      <alignment horizontal="center" vertical="center"/>
    </xf>
    <xf numFmtId="167" fontId="17" fillId="14" borderId="29" xfId="0" applyNumberFormat="1" applyFont="1" applyFill="1" applyBorder="1" applyAlignment="1" applyProtection="1">
      <alignment horizontal="center" vertical="center"/>
    </xf>
    <xf numFmtId="4" fontId="17" fillId="14" borderId="13" xfId="0" applyNumberFormat="1" applyFont="1" applyFill="1" applyBorder="1" applyAlignment="1" applyProtection="1">
      <alignment horizontal="center" vertical="center"/>
    </xf>
    <xf numFmtId="4" fontId="17" fillId="14" borderId="14" xfId="0" applyNumberFormat="1" applyFont="1" applyFill="1" applyBorder="1" applyAlignment="1" applyProtection="1">
      <alignment horizontal="center" vertical="center"/>
    </xf>
    <xf numFmtId="4" fontId="17" fillId="14" borderId="23" xfId="0" applyNumberFormat="1" applyFont="1" applyFill="1" applyBorder="1" applyAlignment="1" applyProtection="1">
      <alignment horizontal="center" vertical="center"/>
    </xf>
    <xf numFmtId="167" fontId="17" fillId="14" borderId="14" xfId="0" applyNumberFormat="1" applyFont="1" applyFill="1" applyBorder="1" applyAlignment="1" applyProtection="1">
      <alignment horizontal="center" vertical="center"/>
    </xf>
    <xf numFmtId="171" fontId="17" fillId="14" borderId="23" xfId="0" applyNumberFormat="1" applyFont="1" applyFill="1" applyBorder="1" applyAlignment="1" applyProtection="1">
      <alignment horizontal="center" vertical="center"/>
    </xf>
    <xf numFmtId="167" fontId="23" fillId="0" borderId="0" xfId="0" applyNumberFormat="1" applyFont="1" applyAlignment="1" applyProtection="1">
      <alignment horizontal="right" vertical="center"/>
    </xf>
    <xf numFmtId="169" fontId="17" fillId="14" borderId="5" xfId="0" applyNumberFormat="1" applyFont="1" applyFill="1" applyBorder="1" applyAlignment="1" applyProtection="1">
      <alignment horizontal="left" vertical="center" wrapText="1"/>
    </xf>
    <xf numFmtId="174" fontId="17" fillId="14" borderId="25" xfId="0" applyFont="1" applyFill="1" applyBorder="1" applyAlignment="1" applyProtection="1">
      <alignment horizontal="center" vertical="center"/>
    </xf>
    <xf numFmtId="40" fontId="17" fillId="14" borderId="64" xfId="0" applyNumberFormat="1" applyFont="1" applyFill="1" applyBorder="1" applyAlignment="1" applyProtection="1">
      <alignment horizontal="center" vertical="center"/>
    </xf>
    <xf numFmtId="40" fontId="17" fillId="14" borderId="5" xfId="0" applyNumberFormat="1" applyFont="1" applyFill="1" applyBorder="1" applyAlignment="1" applyProtection="1">
      <alignment horizontal="center" vertical="center"/>
    </xf>
    <xf numFmtId="40" fontId="17" fillId="14" borderId="6" xfId="0" applyNumberFormat="1" applyFont="1" applyFill="1" applyBorder="1" applyAlignment="1" applyProtection="1">
      <alignment horizontal="center" vertical="center"/>
    </xf>
    <xf numFmtId="167" fontId="17" fillId="14" borderId="4" xfId="0" applyNumberFormat="1" applyFont="1" applyFill="1" applyBorder="1" applyAlignment="1" applyProtection="1">
      <alignment horizontal="center" vertical="center"/>
    </xf>
    <xf numFmtId="169" fontId="17" fillId="14" borderId="12" xfId="0" applyNumberFormat="1" applyFont="1" applyFill="1" applyBorder="1" applyAlignment="1" applyProtection="1">
      <alignment horizontal="center" vertical="center"/>
    </xf>
    <xf numFmtId="169" fontId="17" fillId="14" borderId="10" xfId="0" applyNumberFormat="1" applyFont="1" applyFill="1" applyBorder="1" applyAlignment="1" applyProtection="1">
      <alignment horizontal="left" vertical="center" wrapText="1"/>
    </xf>
    <xf numFmtId="174" fontId="17" fillId="14" borderId="10" xfId="0" applyFont="1" applyFill="1" applyBorder="1" applyAlignment="1" applyProtection="1">
      <alignment horizontal="center" vertical="center"/>
    </xf>
    <xf numFmtId="174" fontId="17" fillId="14" borderId="26" xfId="0" applyFont="1" applyFill="1" applyBorder="1" applyAlignment="1" applyProtection="1">
      <alignment horizontal="center" vertical="center"/>
    </xf>
    <xf numFmtId="167" fontId="17" fillId="14" borderId="12" xfId="0" applyNumberFormat="1" applyFont="1" applyFill="1" applyBorder="1" applyAlignment="1" applyProtection="1">
      <alignment horizontal="center" vertical="center"/>
    </xf>
    <xf numFmtId="171" fontId="17" fillId="14" borderId="15" xfId="0" applyNumberFormat="1" applyFont="1" applyFill="1" applyBorder="1" applyAlignment="1" applyProtection="1">
      <alignment horizontal="center" vertical="center"/>
    </xf>
    <xf numFmtId="174" fontId="23" fillId="0" borderId="11" xfId="24" applyFont="1" applyBorder="1" applyAlignment="1" applyProtection="1">
      <alignment horizontal="center" vertical="center"/>
    </xf>
    <xf numFmtId="174" fontId="23" fillId="0" borderId="38" xfId="24" applyFont="1" applyBorder="1" applyAlignment="1" applyProtection="1">
      <alignment vertical="center"/>
    </xf>
    <xf numFmtId="4" fontId="23" fillId="0" borderId="16" xfId="24" applyNumberFormat="1" applyFont="1" applyBorder="1" applyAlignment="1" applyProtection="1">
      <alignment horizontal="center" vertical="center"/>
    </xf>
    <xf numFmtId="4" fontId="23" fillId="0" borderId="11" xfId="5" applyNumberFormat="1" applyFont="1" applyFill="1" applyBorder="1" applyAlignment="1" applyProtection="1">
      <alignment horizontal="center" vertical="center"/>
    </xf>
    <xf numFmtId="4" fontId="23" fillId="0" borderId="38" xfId="5" applyNumberFormat="1" applyFont="1" applyFill="1" applyBorder="1" applyAlignment="1" applyProtection="1">
      <alignment horizontal="center" vertical="center"/>
    </xf>
    <xf numFmtId="40" fontId="23" fillId="0" borderId="12" xfId="5" applyNumberFormat="1" applyFont="1" applyFill="1" applyBorder="1" applyAlignment="1" applyProtection="1">
      <alignment horizontal="center" vertical="center"/>
    </xf>
    <xf numFmtId="40" fontId="23" fillId="0" borderId="16" xfId="5" applyNumberFormat="1" applyFont="1" applyFill="1" applyBorder="1" applyAlignment="1" applyProtection="1">
      <alignment horizontal="center" vertical="center"/>
    </xf>
    <xf numFmtId="40" fontId="23" fillId="0" borderId="22" xfId="5" applyNumberFormat="1" applyFont="1" applyFill="1" applyBorder="1" applyAlignment="1" applyProtection="1">
      <alignment horizontal="center" vertical="center"/>
    </xf>
    <xf numFmtId="167" fontId="23" fillId="0" borderId="11" xfId="24" applyNumberFormat="1" applyFont="1" applyBorder="1" applyAlignment="1" applyProtection="1">
      <alignment horizontal="right" vertical="center"/>
    </xf>
    <xf numFmtId="171" fontId="23" fillId="0" borderId="22" xfId="24" applyNumberFormat="1" applyFont="1" applyBorder="1" applyAlignment="1" applyProtection="1">
      <alignment horizontal="center" vertical="center"/>
    </xf>
    <xf numFmtId="174" fontId="0" fillId="0" borderId="0" xfId="0" applyAlignment="1" applyProtection="1">
      <alignment horizontal="center" vertical="center"/>
    </xf>
    <xf numFmtId="174" fontId="23" fillId="0" borderId="0" xfId="24" applyFont="1" applyAlignment="1" applyProtection="1">
      <alignment vertical="center"/>
    </xf>
    <xf numFmtId="174" fontId="23" fillId="0" borderId="12" xfId="24" applyFont="1" applyBorder="1" applyAlignment="1" applyProtection="1">
      <alignment horizontal="center" vertical="center"/>
    </xf>
    <xf numFmtId="174" fontId="23" fillId="0" borderId="26" xfId="24" applyFont="1" applyBorder="1" applyAlignment="1" applyProtection="1">
      <alignment vertical="center"/>
    </xf>
    <xf numFmtId="4" fontId="23" fillId="0" borderId="10" xfId="24" applyNumberFormat="1" applyFont="1" applyBorder="1" applyAlignment="1" applyProtection="1">
      <alignment horizontal="center" vertical="center"/>
    </xf>
    <xf numFmtId="4" fontId="23" fillId="0" borderId="26" xfId="5" applyNumberFormat="1" applyFont="1" applyFill="1" applyBorder="1" applyAlignment="1" applyProtection="1">
      <alignment horizontal="center" vertical="center"/>
    </xf>
    <xf numFmtId="167" fontId="23" fillId="0" borderId="12" xfId="24" applyNumberFormat="1" applyFont="1" applyBorder="1" applyAlignment="1" applyProtection="1">
      <alignment horizontal="right" vertical="center"/>
    </xf>
    <xf numFmtId="171" fontId="23" fillId="0" borderId="15" xfId="24" applyNumberFormat="1" applyFont="1" applyBorder="1" applyAlignment="1" applyProtection="1">
      <alignment horizontal="center" vertical="center"/>
    </xf>
    <xf numFmtId="174" fontId="23" fillId="0" borderId="10" xfId="0" applyFont="1" applyBorder="1" applyAlignment="1" applyProtection="1">
      <alignment horizontal="justify" vertical="center" wrapText="1"/>
    </xf>
    <xf numFmtId="4" fontId="23" fillId="0" borderId="10" xfId="0" applyNumberFormat="1" applyFont="1" applyBorder="1" applyAlignment="1" applyProtection="1">
      <alignment horizontal="center" vertical="center"/>
    </xf>
    <xf numFmtId="167" fontId="23" fillId="0" borderId="12" xfId="0" applyNumberFormat="1" applyFont="1" applyBorder="1" applyAlignment="1" applyProtection="1">
      <alignment horizontal="right" vertical="center"/>
    </xf>
    <xf numFmtId="171" fontId="23" fillId="0" borderId="15" xfId="0" applyNumberFormat="1" applyFont="1" applyBorder="1" applyAlignment="1" applyProtection="1">
      <alignment horizontal="center" vertical="center"/>
    </xf>
    <xf numFmtId="174" fontId="23" fillId="0" borderId="13" xfId="0" applyFont="1" applyBorder="1" applyAlignment="1" applyProtection="1">
      <alignment horizontal="center" vertical="center"/>
    </xf>
    <xf numFmtId="174" fontId="23" fillId="0" borderId="14" xfId="0" applyFont="1" applyBorder="1" applyAlignment="1" applyProtection="1">
      <alignment horizontal="justify" vertical="center" wrapText="1"/>
    </xf>
    <xf numFmtId="4" fontId="23" fillId="0" borderId="14" xfId="0" applyNumberFormat="1" applyFont="1" applyBorder="1" applyAlignment="1" applyProtection="1">
      <alignment horizontal="center" vertical="center"/>
    </xf>
    <xf numFmtId="167" fontId="23" fillId="0" borderId="13" xfId="0" applyNumberFormat="1" applyFont="1" applyBorder="1" applyAlignment="1" applyProtection="1">
      <alignment horizontal="right" vertical="center"/>
    </xf>
    <xf numFmtId="171" fontId="23" fillId="0" borderId="23" xfId="0" applyNumberFormat="1" applyFont="1" applyBorder="1" applyAlignment="1" applyProtection="1">
      <alignment horizontal="center" vertical="center"/>
    </xf>
    <xf numFmtId="174" fontId="23" fillId="0" borderId="0" xfId="0" applyFont="1" applyAlignment="1" applyProtection="1">
      <alignment horizontal="justify" vertical="center" wrapText="1"/>
    </xf>
    <xf numFmtId="174" fontId="17" fillId="14" borderId="5" xfId="0" applyFont="1" applyFill="1" applyBorder="1" applyAlignment="1" applyProtection="1">
      <alignment horizontal="justify" vertical="center" wrapText="1"/>
    </xf>
    <xf numFmtId="174" fontId="17" fillId="14" borderId="10" xfId="0" applyFont="1" applyFill="1" applyBorder="1" applyAlignment="1" applyProtection="1">
      <alignment horizontal="justify" vertical="center" wrapText="1"/>
    </xf>
    <xf numFmtId="169" fontId="17" fillId="0" borderId="12" xfId="0" applyNumberFormat="1" applyFont="1" applyBorder="1" applyAlignment="1" applyProtection="1">
      <alignment horizontal="center" vertical="center"/>
    </xf>
    <xf numFmtId="174" fontId="17" fillId="0" borderId="26" xfId="0" applyFont="1" applyBorder="1" applyAlignment="1" applyProtection="1">
      <alignment vertical="center" wrapText="1"/>
    </xf>
    <xf numFmtId="174" fontId="17" fillId="0" borderId="24" xfId="0" applyFont="1" applyBorder="1" applyAlignment="1" applyProtection="1">
      <alignment vertical="center" wrapText="1"/>
    </xf>
    <xf numFmtId="174" fontId="17" fillId="0" borderId="36" xfId="0" applyFont="1" applyBorder="1" applyAlignment="1" applyProtection="1">
      <alignment vertical="center" wrapText="1"/>
    </xf>
    <xf numFmtId="174" fontId="36" fillId="0" borderId="0" xfId="0" applyFont="1" applyAlignment="1" applyProtection="1">
      <alignment vertical="center"/>
    </xf>
    <xf numFmtId="0" fontId="36" fillId="0" borderId="0" xfId="0" applyNumberFormat="1" applyFont="1" applyAlignment="1" applyProtection="1">
      <alignment vertical="center"/>
    </xf>
    <xf numFmtId="169" fontId="23" fillId="0" borderId="12" xfId="24" applyNumberFormat="1" applyFont="1" applyBorder="1" applyAlignment="1" applyProtection="1">
      <alignment horizontal="center" vertical="center"/>
    </xf>
    <xf numFmtId="174" fontId="23" fillId="0" borderId="38" xfId="24" applyFont="1" applyBorder="1" applyAlignment="1" applyProtection="1">
      <alignment horizontal="justify" vertical="center" wrapText="1"/>
    </xf>
    <xf numFmtId="4" fontId="23" fillId="0" borderId="16" xfId="24" applyNumberFormat="1" applyFont="1" applyBorder="1" applyAlignment="1" applyProtection="1">
      <alignment horizontal="center" vertical="center" wrapText="1"/>
    </xf>
    <xf numFmtId="171" fontId="23" fillId="0" borderId="28" xfId="24" applyNumberFormat="1" applyFont="1" applyBorder="1" applyAlignment="1" applyProtection="1">
      <alignment horizontal="center" vertical="center"/>
    </xf>
    <xf numFmtId="169" fontId="23" fillId="0" borderId="13" xfId="24" applyNumberFormat="1" applyFont="1" applyBorder="1" applyAlignment="1" applyProtection="1">
      <alignment horizontal="center" vertical="center"/>
    </xf>
    <xf numFmtId="174" fontId="23" fillId="0" borderId="48" xfId="24" applyFont="1" applyBorder="1" applyAlignment="1" applyProtection="1">
      <alignment horizontal="justify" vertical="center" wrapText="1"/>
    </xf>
    <xf numFmtId="4" fontId="23" fillId="0" borderId="96" xfId="24" applyNumberFormat="1" applyFont="1" applyBorder="1" applyAlignment="1" applyProtection="1">
      <alignment horizontal="center" vertical="center" wrapText="1"/>
    </xf>
    <xf numFmtId="4" fontId="23" fillId="0" borderId="96" xfId="5" applyNumberFormat="1" applyFont="1" applyFill="1" applyBorder="1" applyAlignment="1" applyProtection="1">
      <alignment horizontal="center" vertical="center"/>
    </xf>
    <xf numFmtId="4" fontId="23" fillId="0" borderId="97" xfId="5" applyNumberFormat="1" applyFont="1" applyFill="1" applyBorder="1" applyAlignment="1" applyProtection="1">
      <alignment horizontal="center" vertical="center"/>
    </xf>
    <xf numFmtId="167" fontId="23" fillId="0" borderId="13" xfId="24" applyNumberFormat="1" applyFont="1" applyBorder="1" applyAlignment="1" applyProtection="1">
      <alignment horizontal="right" vertical="center"/>
    </xf>
    <xf numFmtId="171" fontId="23" fillId="0" borderId="23" xfId="24" applyNumberFormat="1" applyFont="1" applyBorder="1" applyAlignment="1" applyProtection="1">
      <alignment horizontal="center" vertical="center"/>
    </xf>
    <xf numFmtId="169" fontId="17" fillId="14" borderId="5" xfId="0" applyNumberFormat="1" applyFont="1" applyFill="1" applyBorder="1" applyAlignment="1" applyProtection="1">
      <alignment horizontal="justify" vertical="center" wrapText="1"/>
    </xf>
    <xf numFmtId="169" fontId="17" fillId="14" borderId="10" xfId="0" applyNumberFormat="1" applyFont="1" applyFill="1" applyBorder="1" applyAlignment="1" applyProtection="1">
      <alignment horizontal="justify" vertical="center" wrapText="1"/>
    </xf>
    <xf numFmtId="174" fontId="17" fillId="0" borderId="26" xfId="0" applyFont="1" applyBorder="1" applyAlignment="1" applyProtection="1">
      <alignment vertical="center" wrapText="1"/>
    </xf>
    <xf numFmtId="174" fontId="17" fillId="0" borderId="24" xfId="0" applyFont="1" applyBorder="1" applyAlignment="1" applyProtection="1">
      <alignment vertical="center" wrapText="1"/>
    </xf>
    <xf numFmtId="174" fontId="17" fillId="0" borderId="36" xfId="0" applyFont="1" applyBorder="1" applyAlignment="1" applyProtection="1">
      <alignment vertical="center" wrapText="1"/>
    </xf>
    <xf numFmtId="174" fontId="23" fillId="0" borderId="26" xfId="24" applyFont="1" applyBorder="1" applyAlignment="1" applyProtection="1">
      <alignment vertical="center" wrapText="1"/>
    </xf>
    <xf numFmtId="4" fontId="23" fillId="0" borderId="10" xfId="24" applyNumberFormat="1" applyFont="1" applyBorder="1" applyAlignment="1" applyProtection="1">
      <alignment horizontal="center" vertical="center" wrapText="1"/>
    </xf>
    <xf numFmtId="174" fontId="23" fillId="0" borderId="26" xfId="24" applyFont="1" applyBorder="1" applyAlignment="1" applyProtection="1">
      <alignment horizontal="justify" vertical="center" wrapText="1"/>
    </xf>
    <xf numFmtId="174" fontId="23" fillId="0" borderId="38" xfId="0" applyFont="1" applyBorder="1" applyAlignment="1" applyProtection="1">
      <alignment horizontal="justify" vertical="center" wrapText="1"/>
    </xf>
    <xf numFmtId="4" fontId="23" fillId="0" borderId="16" xfId="0" applyNumberFormat="1" applyFont="1" applyBorder="1" applyAlignment="1" applyProtection="1">
      <alignment horizontal="center" vertical="center" wrapText="1"/>
    </xf>
    <xf numFmtId="4" fontId="23" fillId="0" borderId="22" xfId="5" applyNumberFormat="1" applyFont="1" applyFill="1" applyBorder="1" applyAlignment="1" applyProtection="1">
      <alignment horizontal="center" vertical="center"/>
    </xf>
    <xf numFmtId="40" fontId="23" fillId="0" borderId="37" xfId="5" applyNumberFormat="1" applyFont="1" applyFill="1" applyBorder="1" applyAlignment="1" applyProtection="1">
      <alignment horizontal="center" vertical="center"/>
    </xf>
    <xf numFmtId="169" fontId="23" fillId="0" borderId="31" xfId="0" applyNumberFormat="1" applyFont="1" applyBorder="1" applyAlignment="1" applyProtection="1">
      <alignment horizontal="center" vertical="center"/>
    </xf>
    <xf numFmtId="174" fontId="23" fillId="0" borderId="31" xfId="0" applyFont="1" applyBorder="1" applyAlignment="1" applyProtection="1">
      <alignment horizontal="justify" vertical="center"/>
    </xf>
    <xf numFmtId="174" fontId="23" fillId="0" borderId="31" xfId="0" applyFont="1" applyBorder="1" applyAlignment="1" applyProtection="1">
      <alignment horizontal="center" vertical="center"/>
    </xf>
    <xf numFmtId="4" fontId="36" fillId="5" borderId="31" xfId="0" applyNumberFormat="1" applyFont="1" applyFill="1" applyBorder="1" applyAlignment="1" applyProtection="1">
      <alignment horizontal="center" vertical="center"/>
    </xf>
    <xf numFmtId="167" fontId="23" fillId="0" borderId="31" xfId="0" applyNumberFormat="1" applyFont="1" applyBorder="1" applyAlignment="1" applyProtection="1">
      <alignment horizontal="right" vertical="center"/>
    </xf>
    <xf numFmtId="4" fontId="23" fillId="0" borderId="31" xfId="0" applyNumberFormat="1" applyFont="1" applyBorder="1" applyAlignment="1" applyProtection="1">
      <alignment horizontal="center" vertical="center"/>
    </xf>
    <xf numFmtId="40" fontId="23" fillId="0" borderId="31" xfId="0" applyNumberFormat="1" applyFont="1" applyBorder="1" applyAlignment="1" applyProtection="1">
      <alignment horizontal="center" vertical="center"/>
    </xf>
    <xf numFmtId="167" fontId="23" fillId="0" borderId="31" xfId="0" applyNumberFormat="1" applyFont="1" applyBorder="1" applyAlignment="1" applyProtection="1">
      <alignment vertical="center"/>
    </xf>
    <xf numFmtId="171" fontId="23" fillId="0" borderId="31" xfId="0" applyNumberFormat="1" applyFont="1" applyBorder="1" applyAlignment="1" applyProtection="1">
      <alignment horizontal="center" vertical="center"/>
    </xf>
    <xf numFmtId="40" fontId="17" fillId="14" borderId="4" xfId="0" applyNumberFormat="1" applyFont="1" applyFill="1" applyBorder="1" applyAlignment="1" applyProtection="1">
      <alignment horizontal="center" vertical="center"/>
    </xf>
    <xf numFmtId="40" fontId="17" fillId="14" borderId="49" xfId="0" applyNumberFormat="1" applyFont="1" applyFill="1" applyBorder="1" applyAlignment="1" applyProtection="1">
      <alignment horizontal="center" vertical="center"/>
    </xf>
    <xf numFmtId="167" fontId="17" fillId="14" borderId="64" xfId="0" applyNumberFormat="1" applyFont="1" applyFill="1" applyBorder="1" applyAlignment="1" applyProtection="1">
      <alignment horizontal="center" vertical="center"/>
    </xf>
    <xf numFmtId="167" fontId="17" fillId="14" borderId="32" xfId="0" applyNumberFormat="1" applyFont="1" applyFill="1" applyBorder="1" applyAlignment="1" applyProtection="1">
      <alignment horizontal="center" vertical="center"/>
    </xf>
    <xf numFmtId="174" fontId="46" fillId="0" borderId="24" xfId="0" applyFont="1" applyBorder="1" applyAlignment="1" applyProtection="1">
      <alignment vertical="center" wrapText="1"/>
    </xf>
    <xf numFmtId="174" fontId="46" fillId="0" borderId="36" xfId="0" applyFont="1" applyBorder="1" applyAlignment="1" applyProtection="1">
      <alignment vertical="center" wrapText="1"/>
    </xf>
    <xf numFmtId="169" fontId="23" fillId="0" borderId="11" xfId="24" applyNumberFormat="1" applyFont="1" applyBorder="1" applyAlignment="1" applyProtection="1">
      <alignment horizontal="center" vertical="center"/>
    </xf>
    <xf numFmtId="169" fontId="17" fillId="0" borderId="11" xfId="0" applyNumberFormat="1" applyFont="1" applyBorder="1" applyAlignment="1" applyProtection="1">
      <alignment horizontal="center" vertical="center"/>
    </xf>
    <xf numFmtId="174" fontId="17" fillId="0" borderId="38" xfId="0" applyFont="1" applyBorder="1" applyAlignment="1" applyProtection="1">
      <alignment vertical="center" wrapText="1"/>
    </xf>
    <xf numFmtId="174" fontId="46" fillId="0" borderId="20" xfId="0" applyFont="1" applyBorder="1" applyAlignment="1" applyProtection="1">
      <alignment vertical="center" wrapText="1"/>
    </xf>
    <xf numFmtId="174" fontId="46" fillId="0" borderId="69" xfId="0" applyFont="1" applyBorder="1" applyAlignment="1" applyProtection="1">
      <alignment vertical="center" wrapText="1"/>
    </xf>
    <xf numFmtId="169" fontId="23" fillId="0" borderId="97" xfId="24" applyNumberFormat="1" applyFont="1" applyBorder="1" applyAlignment="1" applyProtection="1">
      <alignment horizontal="center" vertical="center"/>
    </xf>
    <xf numFmtId="167" fontId="23" fillId="0" borderId="48" xfId="5" applyNumberFormat="1" applyFont="1" applyFill="1" applyBorder="1" applyAlignment="1" applyProtection="1">
      <alignment horizontal="center" vertical="center"/>
    </xf>
    <xf numFmtId="4" fontId="23" fillId="0" borderId="48" xfId="5" applyNumberFormat="1" applyFont="1" applyFill="1" applyBorder="1" applyAlignment="1" applyProtection="1">
      <alignment horizontal="center" vertical="center"/>
    </xf>
    <xf numFmtId="40" fontId="23" fillId="0" borderId="13" xfId="5" applyNumberFormat="1" applyFont="1" applyFill="1" applyBorder="1" applyAlignment="1" applyProtection="1">
      <alignment horizontal="center" vertical="center"/>
    </xf>
    <xf numFmtId="167" fontId="23" fillId="0" borderId="97" xfId="24" applyNumberFormat="1" applyFont="1" applyBorder="1" applyAlignment="1" applyProtection="1">
      <alignment horizontal="right" vertical="center"/>
    </xf>
    <xf numFmtId="171" fontId="23" fillId="0" borderId="21" xfId="24" applyNumberFormat="1" applyFont="1" applyBorder="1" applyAlignment="1" applyProtection="1">
      <alignment horizontal="center" vertical="center"/>
    </xf>
    <xf numFmtId="169" fontId="23" fillId="0" borderId="12" xfId="0" applyNumberFormat="1" applyFont="1" applyBorder="1" applyAlignment="1" applyProtection="1">
      <alignment horizontal="center" vertical="center"/>
    </xf>
    <xf numFmtId="169" fontId="23" fillId="0" borderId="13" xfId="0" applyNumberFormat="1" applyFont="1" applyBorder="1" applyAlignment="1" applyProtection="1">
      <alignment horizontal="center" vertical="center"/>
    </xf>
    <xf numFmtId="174" fontId="23" fillId="0" borderId="29" xfId="24" applyFont="1" applyBorder="1" applyAlignment="1" applyProtection="1">
      <alignment horizontal="justify" vertical="center" wrapText="1"/>
    </xf>
    <xf numFmtId="4" fontId="23" fillId="0" borderId="14" xfId="24" applyNumberFormat="1" applyFont="1" applyBorder="1" applyAlignment="1" applyProtection="1">
      <alignment horizontal="center" vertical="center" wrapText="1"/>
    </xf>
    <xf numFmtId="174" fontId="23" fillId="5" borderId="26" xfId="24" applyFont="1" applyFill="1" applyBorder="1" applyAlignment="1" applyProtection="1">
      <alignment horizontal="justify" vertical="center" wrapText="1"/>
    </xf>
    <xf numFmtId="4" fontId="23" fillId="8" borderId="12" xfId="5" applyNumberFormat="1" applyFont="1" applyFill="1" applyBorder="1" applyAlignment="1" applyProtection="1">
      <alignment horizontal="center" vertical="center"/>
    </xf>
    <xf numFmtId="4" fontId="23" fillId="8" borderId="10" xfId="5" applyNumberFormat="1" applyFont="1" applyFill="1" applyBorder="1" applyAlignment="1" applyProtection="1">
      <alignment horizontal="center" vertical="center"/>
    </xf>
    <xf numFmtId="4" fontId="23" fillId="8" borderId="15" xfId="5" applyNumberFormat="1" applyFont="1" applyFill="1" applyBorder="1" applyAlignment="1" applyProtection="1">
      <alignment horizontal="center" vertical="center"/>
    </xf>
    <xf numFmtId="40" fontId="23" fillId="8" borderId="32" xfId="5" applyNumberFormat="1" applyFont="1" applyFill="1" applyBorder="1" applyAlignment="1" applyProtection="1">
      <alignment horizontal="center" vertical="center"/>
    </xf>
    <xf numFmtId="40" fontId="23" fillId="8" borderId="10" xfId="5" applyNumberFormat="1" applyFont="1" applyFill="1" applyBorder="1" applyAlignment="1" applyProtection="1">
      <alignment horizontal="center" vertical="center"/>
    </xf>
    <xf numFmtId="40" fontId="23" fillId="8" borderId="15" xfId="5" applyNumberFormat="1" applyFont="1" applyFill="1" applyBorder="1" applyAlignment="1" applyProtection="1">
      <alignment horizontal="center" vertical="center"/>
    </xf>
    <xf numFmtId="174" fontId="25" fillId="6" borderId="47" xfId="0" applyFont="1" applyFill="1" applyBorder="1" applyAlignment="1" applyProtection="1">
      <alignment horizontal="justify" vertical="center" wrapText="1"/>
    </xf>
    <xf numFmtId="174" fontId="25" fillId="6" borderId="31" xfId="0" applyFont="1" applyFill="1" applyBorder="1" applyAlignment="1" applyProtection="1">
      <alignment horizontal="justify" vertical="center" wrapText="1"/>
    </xf>
    <xf numFmtId="174" fontId="25" fillId="6" borderId="31" xfId="0" applyFont="1" applyFill="1" applyBorder="1" applyAlignment="1" applyProtection="1">
      <alignment vertical="center" wrapText="1"/>
    </xf>
    <xf numFmtId="174" fontId="25" fillId="6" borderId="50" xfId="0" applyFont="1" applyFill="1" applyBorder="1" applyAlignment="1" applyProtection="1">
      <alignment vertical="center" wrapText="1"/>
    </xf>
    <xf numFmtId="167" fontId="17" fillId="6" borderId="30" xfId="0" applyNumberFormat="1" applyFont="1" applyFill="1" applyBorder="1" applyAlignment="1" applyProtection="1">
      <alignment horizontal="right" vertical="center"/>
    </xf>
    <xf numFmtId="10" fontId="17" fillId="6" borderId="30" xfId="0" applyNumberFormat="1" applyFont="1" applyFill="1" applyBorder="1" applyAlignment="1" applyProtection="1">
      <alignment horizontal="center" vertical="center"/>
    </xf>
    <xf numFmtId="174" fontId="25" fillId="8" borderId="47" xfId="0" applyFont="1" applyFill="1" applyBorder="1" applyAlignment="1" applyProtection="1">
      <alignment horizontal="justify" vertical="center" wrapText="1"/>
    </xf>
    <xf numFmtId="174" fontId="0" fillId="0" borderId="31" xfId="0" applyBorder="1" applyAlignment="1" applyProtection="1">
      <alignment horizontal="justify" vertical="center" wrapText="1"/>
    </xf>
    <xf numFmtId="174" fontId="25" fillId="8" borderId="31" xfId="0" applyFont="1" applyFill="1" applyBorder="1" applyAlignment="1" applyProtection="1">
      <alignment vertical="center" wrapText="1"/>
    </xf>
    <xf numFmtId="167" fontId="17" fillId="8" borderId="30" xfId="0" applyNumberFormat="1" applyFont="1" applyFill="1" applyBorder="1" applyAlignment="1" applyProtection="1">
      <alignment horizontal="right" vertical="center"/>
    </xf>
    <xf numFmtId="10" fontId="17" fillId="8" borderId="30" xfId="0" applyNumberFormat="1" applyFont="1" applyFill="1" applyBorder="1" applyAlignment="1" applyProtection="1">
      <alignment horizontal="center" vertical="center"/>
    </xf>
    <xf numFmtId="40" fontId="25" fillId="8" borderId="31" xfId="0" applyNumberFormat="1" applyFont="1" applyFill="1" applyBorder="1" applyAlignment="1" applyProtection="1">
      <alignment horizontal="center" vertical="center" wrapText="1"/>
    </xf>
    <xf numFmtId="174" fontId="25" fillId="8" borderId="50" xfId="0" applyFont="1" applyFill="1" applyBorder="1" applyAlignment="1" applyProtection="1">
      <alignment vertical="center" wrapText="1"/>
    </xf>
    <xf numFmtId="4" fontId="36" fillId="5" borderId="0" xfId="0" applyNumberFormat="1" applyFont="1" applyFill="1" applyAlignment="1" applyProtection="1">
      <alignment horizontal="center" vertical="center"/>
    </xf>
    <xf numFmtId="40" fontId="23" fillId="0" borderId="0" xfId="0" applyNumberFormat="1" applyFont="1" applyAlignment="1" applyProtection="1">
      <alignment horizontal="center" vertical="center"/>
    </xf>
    <xf numFmtId="164" fontId="23" fillId="0" borderId="0" xfId="1" applyFont="1" applyAlignment="1" applyProtection="1">
      <alignment horizontal="center" vertical="center"/>
    </xf>
    <xf numFmtId="4" fontId="44" fillId="0" borderId="0" xfId="0" applyNumberFormat="1" applyFont="1" applyAlignment="1" applyProtection="1">
      <alignment horizontal="center" vertical="center"/>
    </xf>
    <xf numFmtId="4" fontId="21" fillId="0" borderId="0" xfId="0" applyNumberFormat="1" applyFont="1" applyAlignment="1" applyProtection="1">
      <alignment vertical="center"/>
    </xf>
    <xf numFmtId="4" fontId="17" fillId="0" borderId="0" xfId="0" applyNumberFormat="1" applyFont="1" applyAlignment="1" applyProtection="1">
      <alignment horizontal="center" vertical="center"/>
    </xf>
    <xf numFmtId="4" fontId="19" fillId="0" borderId="0" xfId="0" applyNumberFormat="1" applyFont="1" applyAlignment="1" applyProtection="1">
      <alignment vertical="center"/>
    </xf>
    <xf numFmtId="4" fontId="17" fillId="0" borderId="0" xfId="0" applyNumberFormat="1" applyFont="1" applyAlignment="1" applyProtection="1">
      <alignment horizontal="center" vertical="center"/>
    </xf>
    <xf numFmtId="173" fontId="32" fillId="0" borderId="100" xfId="0" applyNumberFormat="1" applyFont="1" applyBorder="1" applyAlignment="1" applyProtection="1">
      <alignment horizontal="justify" vertical="center" wrapText="1"/>
    </xf>
    <xf numFmtId="173" fontId="32" fillId="0" borderId="101" xfId="0" applyNumberFormat="1" applyFont="1" applyBorder="1" applyAlignment="1" applyProtection="1">
      <alignment horizontal="justify" vertical="center" wrapText="1"/>
    </xf>
    <xf numFmtId="173" fontId="32" fillId="0" borderId="102" xfId="0" applyNumberFormat="1" applyFont="1" applyBorder="1" applyAlignment="1" applyProtection="1">
      <alignment horizontal="justify" vertical="center" wrapText="1"/>
    </xf>
    <xf numFmtId="174" fontId="17" fillId="14" borderId="45" xfId="0" applyFont="1" applyFill="1" applyBorder="1" applyAlignment="1" applyProtection="1">
      <alignment horizontal="center" vertical="center"/>
    </xf>
    <xf numFmtId="174" fontId="23" fillId="14" borderId="51" xfId="0" applyFont="1" applyFill="1" applyBorder="1" applyProtection="1"/>
    <xf numFmtId="174" fontId="17" fillId="14" borderId="51" xfId="0" applyFont="1" applyFill="1" applyBorder="1" applyAlignment="1" applyProtection="1">
      <alignment horizontal="center" vertical="center"/>
    </xf>
    <xf numFmtId="174" fontId="23" fillId="14" borderId="52" xfId="0" applyFont="1" applyFill="1" applyBorder="1" applyProtection="1"/>
    <xf numFmtId="174" fontId="17" fillId="0" borderId="63" xfId="0" applyFont="1" applyBorder="1" applyAlignment="1" applyProtection="1">
      <alignment horizontal="center" vertical="center"/>
    </xf>
    <xf numFmtId="4" fontId="0" fillId="0" borderId="0" xfId="0" applyNumberFormat="1" applyProtection="1"/>
    <xf numFmtId="173" fontId="32" fillId="0" borderId="103" xfId="0" applyNumberFormat="1" applyFont="1" applyBorder="1" applyAlignment="1" applyProtection="1">
      <alignment horizontal="justify" vertical="center" wrapText="1"/>
    </xf>
    <xf numFmtId="173" fontId="32" fillId="0" borderId="104" xfId="0" applyNumberFormat="1" applyFont="1" applyBorder="1" applyAlignment="1" applyProtection="1">
      <alignment horizontal="justify" vertical="center" wrapText="1"/>
    </xf>
    <xf numFmtId="173" fontId="32" fillId="0" borderId="105" xfId="0" applyNumberFormat="1" applyFont="1" applyBorder="1" applyAlignment="1" applyProtection="1">
      <alignment horizontal="justify" vertical="center" wrapText="1"/>
    </xf>
    <xf numFmtId="174" fontId="17" fillId="14" borderId="39" xfId="0" applyFont="1" applyFill="1" applyBorder="1" applyAlignment="1" applyProtection="1">
      <alignment horizontal="center" vertical="center"/>
    </xf>
    <xf numFmtId="174" fontId="17" fillId="14" borderId="40" xfId="0" applyFont="1" applyFill="1" applyBorder="1" applyAlignment="1" applyProtection="1">
      <alignment horizontal="center" vertical="center"/>
    </xf>
    <xf numFmtId="174" fontId="17" fillId="14" borderId="41" xfId="0" applyFont="1" applyFill="1" applyBorder="1" applyAlignment="1" applyProtection="1">
      <alignment horizontal="center" vertical="center"/>
    </xf>
    <xf numFmtId="174" fontId="23" fillId="0" borderId="63" xfId="0" applyFont="1" applyBorder="1" applyProtection="1"/>
    <xf numFmtId="174" fontId="0" fillId="0" borderId="0" xfId="0" applyAlignment="1" applyProtection="1">
      <alignment horizontal="center"/>
    </xf>
    <xf numFmtId="1" fontId="18" fillId="0" borderId="45" xfId="0" applyNumberFormat="1" applyFont="1" applyBorder="1" applyAlignment="1" applyProtection="1">
      <alignment horizontal="center" vertical="center" wrapText="1"/>
    </xf>
    <xf numFmtId="4" fontId="18" fillId="0" borderId="51" xfId="0" applyNumberFormat="1" applyFont="1" applyBorder="1" applyAlignment="1" applyProtection="1">
      <alignment horizontal="justify" vertical="center" wrapText="1"/>
    </xf>
    <xf numFmtId="44" fontId="17" fillId="0" borderId="55" xfId="0" applyNumberFormat="1" applyFont="1" applyBorder="1" applyAlignment="1" applyProtection="1">
      <alignment horizontal="center" vertical="center"/>
    </xf>
    <xf numFmtId="44" fontId="17" fillId="0" borderId="53" xfId="0" applyNumberFormat="1" applyFont="1" applyBorder="1" applyAlignment="1" applyProtection="1">
      <alignment horizontal="center" vertical="center"/>
    </xf>
    <xf numFmtId="44" fontId="17" fillId="0" borderId="54" xfId="0" applyNumberFormat="1" applyFont="1" applyBorder="1" applyAlignment="1" applyProtection="1">
      <alignment horizontal="center" vertical="center"/>
    </xf>
    <xf numFmtId="174" fontId="14" fillId="0" borderId="0" xfId="0" applyFont="1" applyAlignment="1" applyProtection="1">
      <alignment horizontal="center" vertical="center"/>
    </xf>
    <xf numFmtId="174" fontId="14" fillId="0" borderId="0" xfId="0" applyFont="1" applyAlignment="1" applyProtection="1">
      <alignment horizontal="center" vertical="center"/>
    </xf>
    <xf numFmtId="164" fontId="14" fillId="0" borderId="0" xfId="1" applyFont="1" applyAlignment="1" applyProtection="1">
      <alignment horizontal="center" vertical="center"/>
    </xf>
    <xf numFmtId="1" fontId="18" fillId="0" borderId="46" xfId="0" applyNumberFormat="1" applyFont="1" applyBorder="1" applyAlignment="1" applyProtection="1">
      <alignment horizontal="center" vertical="center" wrapText="1"/>
    </xf>
    <xf numFmtId="4" fontId="18" fillId="0" borderId="10" xfId="0" applyNumberFormat="1" applyFont="1" applyBorder="1" applyAlignment="1" applyProtection="1">
      <alignment horizontal="justify" vertical="center" wrapText="1"/>
    </xf>
    <xf numFmtId="44" fontId="17" fillId="0" borderId="10" xfId="0" applyNumberFormat="1" applyFont="1" applyBorder="1" applyAlignment="1" applyProtection="1">
      <alignment horizontal="center" vertical="center" wrapText="1"/>
    </xf>
    <xf numFmtId="10" fontId="0" fillId="0" borderId="0" xfId="4" applyNumberFormat="1" applyFont="1" applyAlignment="1" applyProtection="1">
      <alignment horizontal="center" vertical="center"/>
    </xf>
    <xf numFmtId="10" fontId="0" fillId="0" borderId="0" xfId="4" applyNumberFormat="1" applyFont="1" applyProtection="1"/>
    <xf numFmtId="1" fontId="18" fillId="14" borderId="46" xfId="0" applyNumberFormat="1" applyFont="1" applyFill="1" applyBorder="1" applyAlignment="1" applyProtection="1">
      <alignment horizontal="center" vertical="center" wrapText="1"/>
    </xf>
    <xf numFmtId="4" fontId="18" fillId="14" borderId="10" xfId="0" applyNumberFormat="1" applyFont="1" applyFill="1" applyBorder="1" applyAlignment="1" applyProtection="1">
      <alignment horizontal="justify" vertical="center" wrapText="1"/>
    </xf>
    <xf numFmtId="44" fontId="17" fillId="14" borderId="10" xfId="0" applyNumberFormat="1" applyFont="1" applyFill="1" applyBorder="1" applyAlignment="1" applyProtection="1">
      <alignment horizontal="center" vertical="center"/>
    </xf>
    <xf numFmtId="180" fontId="0" fillId="0" borderId="0" xfId="4" applyNumberFormat="1" applyFont="1" applyProtection="1"/>
    <xf numFmtId="171" fontId="17" fillId="14" borderId="26" xfId="0" applyNumberFormat="1" applyFont="1" applyFill="1" applyBorder="1" applyAlignment="1" applyProtection="1">
      <alignment horizontal="center" vertical="center"/>
    </xf>
    <xf numFmtId="171" fontId="17" fillId="14" borderId="24" xfId="0" applyNumberFormat="1" applyFont="1" applyFill="1" applyBorder="1" applyAlignment="1" applyProtection="1">
      <alignment horizontal="center" vertical="center"/>
    </xf>
    <xf numFmtId="171" fontId="17" fillId="14" borderId="32" xfId="0" applyNumberFormat="1" applyFont="1" applyFill="1" applyBorder="1" applyAlignment="1" applyProtection="1">
      <alignment horizontal="center" vertical="center"/>
    </xf>
    <xf numFmtId="4" fontId="42" fillId="0" borderId="0" xfId="0" applyNumberFormat="1" applyFont="1" applyProtection="1"/>
    <xf numFmtId="174" fontId="42" fillId="0" borderId="0" xfId="0" applyFont="1" applyProtection="1"/>
    <xf numFmtId="44" fontId="17" fillId="0" borderId="10" xfId="0" applyNumberFormat="1" applyFont="1" applyBorder="1" applyAlignment="1" applyProtection="1">
      <alignment horizontal="center" vertical="center"/>
    </xf>
    <xf numFmtId="171" fontId="17" fillId="0" borderId="26" xfId="0" applyNumberFormat="1" applyFont="1" applyBorder="1" applyAlignment="1" applyProtection="1">
      <alignment horizontal="center" vertical="center"/>
    </xf>
    <xf numFmtId="171" fontId="17" fillId="0" borderId="24" xfId="0" applyNumberFormat="1" applyFont="1" applyBorder="1" applyAlignment="1" applyProtection="1">
      <alignment horizontal="center" vertical="center"/>
    </xf>
    <xf numFmtId="171" fontId="17" fillId="0" borderId="32" xfId="0" applyNumberFormat="1" applyFont="1" applyBorder="1" applyAlignment="1" applyProtection="1">
      <alignment horizontal="center" vertical="center"/>
    </xf>
    <xf numFmtId="1" fontId="18" fillId="14" borderId="39" xfId="0" applyNumberFormat="1" applyFont="1" applyFill="1" applyBorder="1" applyAlignment="1" applyProtection="1">
      <alignment horizontal="center" vertical="center" wrapText="1"/>
    </xf>
    <xf numFmtId="174" fontId="18" fillId="14" borderId="40" xfId="0" applyFont="1" applyFill="1" applyBorder="1" applyAlignment="1" applyProtection="1">
      <alignment horizontal="justify" vertical="center" wrapText="1"/>
    </xf>
    <xf numFmtId="174" fontId="21" fillId="0" borderId="0" xfId="0" applyFont="1" applyAlignment="1" applyProtection="1">
      <alignment horizontal="center" vertical="center" wrapText="1"/>
    </xf>
    <xf numFmtId="174" fontId="21" fillId="0" borderId="0" xfId="0" applyFont="1" applyAlignment="1" applyProtection="1">
      <alignment vertical="center"/>
    </xf>
    <xf numFmtId="174" fontId="17" fillId="0" borderId="62" xfId="0" applyFont="1" applyBorder="1" applyAlignment="1" applyProtection="1">
      <alignment horizontal="right" vertical="center" wrapText="1"/>
    </xf>
    <xf numFmtId="44" fontId="17" fillId="5" borderId="55" xfId="0" applyNumberFormat="1" applyFont="1" applyFill="1" applyBorder="1" applyAlignment="1" applyProtection="1">
      <alignment horizontal="center" vertical="center"/>
    </xf>
    <xf numFmtId="44" fontId="17" fillId="5" borderId="53" xfId="0" applyNumberFormat="1" applyFont="1" applyFill="1" applyBorder="1" applyAlignment="1" applyProtection="1">
      <alignment horizontal="center" vertical="center"/>
    </xf>
    <xf numFmtId="174" fontId="49" fillId="0" borderId="0" xfId="0" applyFont="1" applyAlignment="1" applyProtection="1">
      <alignment horizontal="center" vertical="center" wrapText="1"/>
    </xf>
    <xf numFmtId="174" fontId="23" fillId="0" borderId="0" xfId="0" applyFont="1" applyAlignment="1" applyProtection="1">
      <alignment horizontal="left" vertical="center" wrapText="1"/>
    </xf>
    <xf numFmtId="174" fontId="18" fillId="0" borderId="0" xfId="0" applyFont="1" applyAlignment="1" applyProtection="1">
      <alignment vertical="center"/>
    </xf>
    <xf numFmtId="174" fontId="17" fillId="0" borderId="0" xfId="0" applyFont="1" applyAlignment="1" applyProtection="1">
      <alignment horizontal="right" vertical="center"/>
    </xf>
    <xf numFmtId="174" fontId="23" fillId="0" borderId="45" xfId="0" applyFont="1" applyBorder="1" applyAlignment="1" applyProtection="1">
      <alignment horizontal="center" vertical="center"/>
    </xf>
    <xf numFmtId="44" fontId="17" fillId="0" borderId="51" xfId="0" applyNumberFormat="1" applyFont="1" applyBorder="1" applyAlignment="1" applyProtection="1">
      <alignment horizontal="center" vertical="center"/>
    </xf>
    <xf numFmtId="44" fontId="17" fillId="0" borderId="52" xfId="0" applyNumberFormat="1" applyFont="1" applyBorder="1" applyAlignment="1" applyProtection="1">
      <alignment horizontal="center" vertical="center"/>
    </xf>
    <xf numFmtId="174" fontId="23" fillId="0" borderId="46" xfId="0" applyFont="1" applyBorder="1" applyAlignment="1" applyProtection="1">
      <alignment horizontal="center" vertical="center"/>
    </xf>
    <xf numFmtId="43" fontId="23" fillId="0" borderId="10" xfId="0" applyNumberFormat="1" applyFont="1" applyBorder="1" applyAlignment="1" applyProtection="1">
      <alignment horizontal="center" vertical="center"/>
    </xf>
    <xf numFmtId="43" fontId="23" fillId="0" borderId="26" xfId="0" applyNumberFormat="1" applyFont="1" applyBorder="1" applyAlignment="1" applyProtection="1">
      <alignment horizontal="center" vertical="center"/>
    </xf>
    <xf numFmtId="43" fontId="23" fillId="0" borderId="42" xfId="0" applyNumberFormat="1" applyFont="1" applyBorder="1" applyAlignment="1" applyProtection="1">
      <alignment horizontal="center" vertical="center"/>
    </xf>
    <xf numFmtId="44" fontId="17" fillId="0" borderId="26" xfId="0" applyNumberFormat="1" applyFont="1" applyBorder="1" applyAlignment="1" applyProtection="1">
      <alignment horizontal="center" vertical="center"/>
    </xf>
    <xf numFmtId="44" fontId="17" fillId="0" borderId="42" xfId="0" applyNumberFormat="1" applyFont="1" applyBorder="1" applyAlignment="1" applyProtection="1">
      <alignment horizontal="center" vertical="center"/>
    </xf>
    <xf numFmtId="174" fontId="23" fillId="0" borderId="39" xfId="0" applyFont="1" applyBorder="1" applyAlignment="1" applyProtection="1">
      <alignment horizontal="center" vertical="center"/>
    </xf>
    <xf numFmtId="43" fontId="23" fillId="0" borderId="40" xfId="0" applyNumberFormat="1" applyFont="1" applyBorder="1" applyAlignment="1" applyProtection="1">
      <alignment vertical="center"/>
    </xf>
    <xf numFmtId="43" fontId="23" fillId="0" borderId="40" xfId="0" applyNumberFormat="1" applyFont="1" applyBorder="1" applyAlignment="1" applyProtection="1">
      <alignment horizontal="center" vertical="center"/>
    </xf>
    <xf numFmtId="43" fontId="23" fillId="0" borderId="43" xfId="0" applyNumberFormat="1" applyFont="1" applyBorder="1" applyAlignment="1" applyProtection="1">
      <alignment vertical="center"/>
    </xf>
    <xf numFmtId="43" fontId="23" fillId="0" borderId="41" xfId="0" applyNumberFormat="1" applyFont="1" applyBorder="1" applyAlignment="1" applyProtection="1">
      <alignment vertical="center"/>
    </xf>
    <xf numFmtId="174" fontId="17" fillId="0" borderId="0" xfId="0" applyFont="1" applyAlignment="1" applyProtection="1">
      <alignment horizontal="center" vertical="center"/>
    </xf>
    <xf numFmtId="10" fontId="23" fillId="0" borderId="0" xfId="0" applyNumberFormat="1" applyFont="1" applyAlignment="1" applyProtection="1">
      <alignment horizontal="center" vertical="center"/>
    </xf>
    <xf numFmtId="174" fontId="18" fillId="0" borderId="79" xfId="0" applyFont="1" applyBorder="1" applyAlignment="1" applyProtection="1">
      <alignment horizontal="center" vertical="center"/>
    </xf>
    <xf numFmtId="174" fontId="18" fillId="0" borderId="83" xfId="0" applyFont="1" applyBorder="1" applyAlignment="1" applyProtection="1">
      <alignment horizontal="center" vertical="center"/>
    </xf>
    <xf numFmtId="166" fontId="21" fillId="16" borderId="5" xfId="6" applyNumberFormat="1" applyFont="1" applyFill="1" applyBorder="1" applyAlignment="1" applyProtection="1">
      <alignment horizontal="right" vertical="center"/>
      <protection locked="0"/>
    </xf>
    <xf numFmtId="166" fontId="21" fillId="16" borderId="10" xfId="6" applyNumberFormat="1" applyFont="1" applyFill="1" applyBorder="1" applyAlignment="1" applyProtection="1">
      <alignment horizontal="right" vertical="center"/>
      <protection locked="0"/>
    </xf>
    <xf numFmtId="166" fontId="21" fillId="16" borderId="10" xfId="3" applyFont="1" applyFill="1" applyBorder="1" applyAlignment="1" applyProtection="1">
      <alignment vertical="center"/>
      <protection locked="0"/>
    </xf>
    <xf numFmtId="166" fontId="21" fillId="16" borderId="16" xfId="6" applyNumberFormat="1" applyFont="1" applyFill="1" applyBorder="1" applyAlignment="1" applyProtection="1">
      <alignment horizontal="right" vertical="center"/>
      <protection locked="0"/>
    </xf>
    <xf numFmtId="166" fontId="21" fillId="16" borderId="16" xfId="3" applyFont="1" applyFill="1" applyBorder="1" applyAlignment="1" applyProtection="1">
      <alignment vertical="center"/>
      <protection locked="0"/>
    </xf>
    <xf numFmtId="166" fontId="21" fillId="16" borderId="14" xfId="3" applyFont="1" applyFill="1" applyBorder="1" applyAlignment="1" applyProtection="1">
      <alignment vertical="center"/>
      <protection locked="0"/>
    </xf>
    <xf numFmtId="166" fontId="21" fillId="16" borderId="14" xfId="6" applyNumberFormat="1" applyFont="1" applyFill="1" applyBorder="1" applyAlignment="1" applyProtection="1">
      <alignment horizontal="right" vertical="center"/>
      <protection locked="0"/>
    </xf>
    <xf numFmtId="171" fontId="17" fillId="10" borderId="30" xfId="22" applyNumberFormat="1" applyFont="1" applyFill="1" applyBorder="1" applyAlignment="1" applyProtection="1">
      <alignment horizontal="center" vertical="center"/>
      <protection locked="0"/>
    </xf>
    <xf numFmtId="10" fontId="21" fillId="0" borderId="35" xfId="4" applyNumberFormat="1" applyFont="1" applyFill="1" applyBorder="1" applyAlignment="1">
      <alignment horizontal="center" vertical="center"/>
    </xf>
  </cellXfs>
  <cellStyles count="45">
    <cellStyle name="Moeda" xfId="1" builtinId="4"/>
    <cellStyle name="Moeda_Anexo 02 - Orçamento e Cronograma Reforma ETA - Final - Revisão 3" xfId="2" xr:uid="{00000000-0005-0000-0000-000001000000}"/>
    <cellStyle name="Moeda_INSUMOS SeMAE" xfId="3" xr:uid="{00000000-0005-0000-0000-000002000000}"/>
    <cellStyle name="Normal" xfId="0" builtinId="0"/>
    <cellStyle name="Normal 10" xfId="28" xr:uid="{00000000-0005-0000-0000-000004000000}"/>
    <cellStyle name="Normal 19 6 2" xfId="27" xr:uid="{00000000-0005-0000-0000-000005000000}"/>
    <cellStyle name="Normal 19 6 2 2" xfId="32" xr:uid="{00000000-0005-0000-0000-000006000000}"/>
    <cellStyle name="Normal 19 6 2 2 2" xfId="35" xr:uid="{E2AD2C1B-61AD-4F2B-85EB-16389BF3F9AD}"/>
    <cellStyle name="Normal 2" xfId="9" xr:uid="{00000000-0005-0000-0000-000007000000}"/>
    <cellStyle name="Normal 2 2" xfId="10" xr:uid="{00000000-0005-0000-0000-000008000000}"/>
    <cellStyle name="Normal 2 2 6" xfId="11" xr:uid="{00000000-0005-0000-0000-000009000000}"/>
    <cellStyle name="Normal 2 4" xfId="24" xr:uid="{00000000-0005-0000-0000-00000A000000}"/>
    <cellStyle name="Normal 2 7" xfId="25" xr:uid="{00000000-0005-0000-0000-00000B000000}"/>
    <cellStyle name="Normal 26" xfId="44" xr:uid="{3E144265-5BBF-42FE-9241-BD8530514C7E}"/>
    <cellStyle name="Normal 3" xfId="12" xr:uid="{00000000-0005-0000-0000-00000C000000}"/>
    <cellStyle name="Normal 3 2 2" xfId="13" xr:uid="{00000000-0005-0000-0000-00000D000000}"/>
    <cellStyle name="Normal 3 2 2 2" xfId="23" xr:uid="{00000000-0005-0000-0000-00000E000000}"/>
    <cellStyle name="Normal 3 2 2 2 2" xfId="31" xr:uid="{00000000-0005-0000-0000-00000F000000}"/>
    <cellStyle name="Normal 4" xfId="14" xr:uid="{00000000-0005-0000-0000-000010000000}"/>
    <cellStyle name="Normal 4 2" xfId="15" xr:uid="{00000000-0005-0000-0000-000011000000}"/>
    <cellStyle name="Normal 5" xfId="16" xr:uid="{00000000-0005-0000-0000-000012000000}"/>
    <cellStyle name="Normal 5 2" xfId="18" xr:uid="{00000000-0005-0000-0000-000013000000}"/>
    <cellStyle name="Normal 6" xfId="7" xr:uid="{00000000-0005-0000-0000-000014000000}"/>
    <cellStyle name="Normal 7" xfId="17" xr:uid="{00000000-0005-0000-0000-000015000000}"/>
    <cellStyle name="Normal 8" xfId="19" xr:uid="{00000000-0005-0000-0000-000016000000}"/>
    <cellStyle name="Normal 8 2" xfId="42" xr:uid="{94B5EDFB-9471-4DFD-AA9A-B65BABA55AE5}"/>
    <cellStyle name="Normal 8 2 10" xfId="30" xr:uid="{00000000-0005-0000-0000-000017000000}"/>
    <cellStyle name="Normal 9" xfId="21" xr:uid="{00000000-0005-0000-0000-000018000000}"/>
    <cellStyle name="Normal 9 2" xfId="29" xr:uid="{00000000-0005-0000-0000-000019000000}"/>
    <cellStyle name="Normal 9 2 2" xfId="34" xr:uid="{00000000-0005-0000-0000-00001A000000}"/>
    <cellStyle name="Normal 9 3" xfId="33" xr:uid="{00000000-0005-0000-0000-00001B000000}"/>
    <cellStyle name="Normal 9 4" xfId="36" xr:uid="{51E1DC27-96D6-484D-9A32-C452A2E4DACD}"/>
    <cellStyle name="Normal 9 4 2" xfId="37" xr:uid="{49ADA62F-5C05-4016-99F1-04FC599F7D67}"/>
    <cellStyle name="Normal 9 4 2 2" xfId="39" xr:uid="{19931B01-9F18-4F42-99A0-AF717EE52F37}"/>
    <cellStyle name="Normal 9 4 2 3" xfId="43" xr:uid="{61290EA1-1C53-4865-A031-70441F57BC62}"/>
    <cellStyle name="Normal 9 4 3" xfId="38" xr:uid="{1C120FA6-70CD-4F8B-B321-03C5071AFAD4}"/>
    <cellStyle name="Normal 9 5" xfId="41" xr:uid="{8E9B73E3-80E7-4C18-BD25-D7FF710D7DF1}"/>
    <cellStyle name="Normal_Bombinhas_SES_ABR_04" xfId="20" xr:uid="{00000000-0005-0000-0000-00001C000000}"/>
    <cellStyle name="Porcentagem" xfId="4" builtinId="5"/>
    <cellStyle name="Porcentagem 2" xfId="8" xr:uid="{00000000-0005-0000-0000-00001E000000}"/>
    <cellStyle name="Porcentagem 2 2" xfId="26" xr:uid="{00000000-0005-0000-0000-00001F000000}"/>
    <cellStyle name="Porcentagem 3" xfId="22" xr:uid="{00000000-0005-0000-0000-000020000000}"/>
    <cellStyle name="Porcentagem 4" xfId="40" xr:uid="{47251EC2-B50F-403B-8060-7EF6AD4E96B7}"/>
    <cellStyle name="Separador de milhares_ANEXO 02, 03, 06, 08 e 10 - Floresta Park - Concreto" xfId="6" xr:uid="{00000000-0005-0000-0000-000021000000}"/>
    <cellStyle name="Vírgula" xfId="5" builtinId="3"/>
  </cellStyles>
  <dxfs count="0"/>
  <tableStyles count="0" defaultTableStyle="TableStyleMedium9" defaultPivotStyle="PivotStyleLight16"/>
  <colors>
    <mruColors>
      <color rgb="FFFFFFE1"/>
      <color rgb="FFFFFFCC"/>
      <color rgb="FFEBFFFF"/>
      <color rgb="FFFFFF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484308</xdr:colOff>
      <xdr:row>0</xdr:row>
      <xdr:rowOff>47337</xdr:rowOff>
    </xdr:from>
    <xdr:to>
      <xdr:col>6</xdr:col>
      <xdr:colOff>119423</xdr:colOff>
      <xdr:row>1</xdr:row>
      <xdr:rowOff>510886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E2649C2-0AAC-4B6D-B674-05E8F25306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82" t="36955" r="4706" b="20812"/>
        <a:stretch/>
      </xdr:blipFill>
      <xdr:spPr bwMode="auto">
        <a:xfrm>
          <a:off x="2313108" y="47337"/>
          <a:ext cx="1463915" cy="6254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95254</xdr:colOff>
      <xdr:row>29</xdr:row>
      <xdr:rowOff>116418</xdr:rowOff>
    </xdr:from>
    <xdr:to>
      <xdr:col>2</xdr:col>
      <xdr:colOff>2590800</xdr:colOff>
      <xdr:row>32</xdr:row>
      <xdr:rowOff>52919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5608AC60-0E78-4ABB-9FB5-29ABF81F1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4" y="8765118"/>
          <a:ext cx="4029071" cy="422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0</xdr:rowOff>
    </xdr:from>
    <xdr:to>
      <xdr:col>1</xdr:col>
      <xdr:colOff>971550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1975" y="0"/>
          <a:ext cx="923925" cy="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PO/Planejamento/CONTRATOS/ATIVOS/J%20Nassif%20-%20Contrato%20031.26%20-%20ADUTORA%20MARIA%20J&#218;LIA%20-%20ALTO%20ALEGRE/ARQUIVOS%20LICITA&#199;&#195;O%20-%20OBRA/PLANILHA%20DO%20LICITANTE%20-%20%20ADUTORA%20PTG%2011%20MARIA%20J&#218;LIA%20ALTO%20ALEG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ENCHIMENTO"/>
      <sheetName val="3.A"/>
      <sheetName val="4.A"/>
      <sheetName val="5.A"/>
      <sheetName val="6.A"/>
      <sheetName val="7.A"/>
      <sheetName val="8.A"/>
      <sheetName val="REFEITÓRIO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19050">
          <a:solidFill>
            <a:schemeClr val="tx1"/>
          </a:solidFill>
          <a:headEnd type="triangle"/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solidFill>
          <a:schemeClr val="lt1"/>
        </a:solidFill>
        <a:ln w="19050" cmpd="sng">
          <a:solidFill>
            <a:schemeClr val="tx1"/>
          </a:solidFill>
        </a:ln>
      </a:spPr>
      <a:bodyPr vertOverflow="clip" wrap="square" rtlCol="0" anchor="ctr" anchorCtr="0"/>
      <a:lstStyle>
        <a:defPPr algn="ctr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770D3-D29C-4E22-AAF1-B252F7F1C58A}">
  <dimension ref="A1:M45"/>
  <sheetViews>
    <sheetView view="pageBreakPreview" zoomScale="110" zoomScaleNormal="100" zoomScaleSheetLayoutView="110" workbookViewId="0">
      <selection activeCell="M26" sqref="M26"/>
    </sheetView>
  </sheetViews>
  <sheetFormatPr defaultRowHeight="12.75" x14ac:dyDescent="0.2"/>
  <cols>
    <col min="1" max="16384" width="9.140625" style="393"/>
  </cols>
  <sheetData>
    <row r="1" spans="1:10" x14ac:dyDescent="0.2">
      <c r="A1" s="392"/>
      <c r="B1" s="392"/>
      <c r="C1" s="392"/>
      <c r="D1" s="392"/>
      <c r="E1" s="392"/>
      <c r="F1" s="392"/>
      <c r="G1" s="392"/>
      <c r="H1" s="392"/>
      <c r="I1" s="392"/>
      <c r="J1" s="392"/>
    </row>
    <row r="2" spans="1:10" ht="46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</row>
    <row r="3" spans="1:10" ht="15.95" customHeight="1" thickBot="1" x14ac:dyDescent="0.25">
      <c r="A3" s="395" t="s">
        <v>358</v>
      </c>
      <c r="B3" s="396"/>
      <c r="C3" s="396"/>
      <c r="D3" s="396"/>
      <c r="E3" s="396"/>
      <c r="F3" s="396"/>
      <c r="G3" s="396"/>
      <c r="H3" s="396"/>
      <c r="I3" s="396"/>
      <c r="J3" s="397"/>
    </row>
    <row r="4" spans="1:10" ht="9.9499999999999993" customHeight="1" thickBot="1" x14ac:dyDescent="0.25"/>
    <row r="5" spans="1:10" ht="15" customHeight="1" x14ac:dyDescent="0.2">
      <c r="A5" s="398" t="s">
        <v>359</v>
      </c>
      <c r="B5" s="399"/>
      <c r="C5" s="399"/>
      <c r="D5" s="399"/>
      <c r="E5" s="399"/>
      <c r="F5" s="399"/>
      <c r="G5" s="399"/>
      <c r="H5" s="399"/>
      <c r="I5" s="399"/>
      <c r="J5" s="400"/>
    </row>
    <row r="6" spans="1:10" ht="14.1" customHeight="1" x14ac:dyDescent="0.2">
      <c r="A6" s="401" t="s">
        <v>360</v>
      </c>
      <c r="B6" s="402"/>
      <c r="C6" s="402"/>
      <c r="D6" s="402"/>
      <c r="E6" s="402"/>
      <c r="F6" s="402"/>
      <c r="G6" s="402"/>
      <c r="H6" s="402"/>
      <c r="I6" s="402"/>
      <c r="J6" s="403"/>
    </row>
    <row r="7" spans="1:10" ht="14.1" customHeight="1" x14ac:dyDescent="0.2">
      <c r="A7" s="401" t="s">
        <v>361</v>
      </c>
      <c r="B7" s="402"/>
      <c r="C7" s="402"/>
      <c r="D7" s="402"/>
      <c r="E7" s="402"/>
      <c r="F7" s="402"/>
      <c r="G7" s="402"/>
      <c r="H7" s="402"/>
      <c r="I7" s="402"/>
      <c r="J7" s="403"/>
    </row>
    <row r="8" spans="1:10" ht="14.1" customHeight="1" x14ac:dyDescent="0.2">
      <c r="A8" s="401" t="s">
        <v>362</v>
      </c>
      <c r="B8" s="402"/>
      <c r="C8" s="402"/>
      <c r="D8" s="402"/>
      <c r="E8" s="402"/>
      <c r="F8" s="402"/>
      <c r="G8" s="402"/>
      <c r="H8" s="402"/>
      <c r="I8" s="402"/>
      <c r="J8" s="403"/>
    </row>
    <row r="9" spans="1:10" ht="14.1" customHeight="1" x14ac:dyDescent="0.2">
      <c r="A9" s="401" t="s">
        <v>363</v>
      </c>
      <c r="B9" s="402"/>
      <c r="C9" s="402"/>
      <c r="D9" s="402"/>
      <c r="E9" s="402"/>
      <c r="F9" s="402"/>
      <c r="G9" s="402"/>
      <c r="H9" s="402"/>
      <c r="I9" s="402"/>
      <c r="J9" s="403"/>
    </row>
    <row r="10" spans="1:10" ht="14.1" customHeight="1" x14ac:dyDescent="0.2">
      <c r="A10" s="401" t="s">
        <v>364</v>
      </c>
      <c r="B10" s="402"/>
      <c r="C10" s="402"/>
      <c r="D10" s="402"/>
      <c r="E10" s="402"/>
      <c r="F10" s="402"/>
      <c r="G10" s="402"/>
      <c r="H10" s="402"/>
      <c r="I10" s="402"/>
      <c r="J10" s="403"/>
    </row>
    <row r="11" spans="1:10" ht="14.1" customHeight="1" x14ac:dyDescent="0.2">
      <c r="A11" s="401" t="s">
        <v>365</v>
      </c>
      <c r="B11" s="402"/>
      <c r="C11" s="402"/>
      <c r="D11" s="402"/>
      <c r="E11" s="402"/>
      <c r="F11" s="402"/>
      <c r="G11" s="402"/>
      <c r="H11" s="402"/>
      <c r="I11" s="402"/>
      <c r="J11" s="403"/>
    </row>
    <row r="12" spans="1:10" ht="9.9499999999999993" customHeight="1" x14ac:dyDescent="0.2">
      <c r="A12" s="404"/>
      <c r="J12" s="405"/>
    </row>
    <row r="13" spans="1:10" ht="14.1" customHeight="1" x14ac:dyDescent="0.2">
      <c r="A13" s="406" t="s">
        <v>366</v>
      </c>
      <c r="B13" s="407"/>
      <c r="C13" s="407"/>
      <c r="D13" s="407"/>
      <c r="E13" s="407"/>
      <c r="F13" s="407"/>
      <c r="G13" s="407"/>
      <c r="H13" s="407"/>
      <c r="I13" s="407"/>
      <c r="J13" s="408"/>
    </row>
    <row r="14" spans="1:10" ht="14.1" customHeight="1" x14ac:dyDescent="0.2">
      <c r="A14" s="406"/>
      <c r="B14" s="407"/>
      <c r="C14" s="407"/>
      <c r="D14" s="407"/>
      <c r="E14" s="407"/>
      <c r="F14" s="407"/>
      <c r="G14" s="407"/>
      <c r="H14" s="407"/>
      <c r="I14" s="407"/>
      <c r="J14" s="408"/>
    </row>
    <row r="15" spans="1:10" ht="14.1" customHeight="1" x14ac:dyDescent="0.2">
      <c r="A15" s="401" t="s">
        <v>360</v>
      </c>
      <c r="B15" s="402"/>
      <c r="C15" s="402"/>
      <c r="D15" s="402"/>
      <c r="E15" s="402"/>
      <c r="F15" s="402"/>
      <c r="G15" s="402"/>
      <c r="H15" s="402"/>
      <c r="I15" s="402"/>
      <c r="J15" s="403"/>
    </row>
    <row r="16" spans="1:10" ht="14.1" customHeight="1" x14ac:dyDescent="0.2">
      <c r="A16" s="401" t="s">
        <v>362</v>
      </c>
      <c r="B16" s="402"/>
      <c r="C16" s="402"/>
      <c r="D16" s="402"/>
      <c r="E16" s="402"/>
      <c r="F16" s="402"/>
      <c r="G16" s="402"/>
      <c r="H16" s="402"/>
      <c r="I16" s="402"/>
      <c r="J16" s="403"/>
    </row>
    <row r="17" spans="1:13" ht="14.1" customHeight="1" x14ac:dyDescent="0.2">
      <c r="A17" s="401" t="s">
        <v>363</v>
      </c>
      <c r="B17" s="402"/>
      <c r="C17" s="402"/>
      <c r="D17" s="402"/>
      <c r="E17" s="402"/>
      <c r="F17" s="402"/>
      <c r="G17" s="402"/>
      <c r="H17" s="402"/>
      <c r="I17" s="402"/>
      <c r="J17" s="403"/>
    </row>
    <row r="18" spans="1:13" ht="14.1" customHeight="1" x14ac:dyDescent="0.2">
      <c r="A18" s="401" t="s">
        <v>364</v>
      </c>
      <c r="B18" s="402"/>
      <c r="C18" s="402"/>
      <c r="D18" s="402"/>
      <c r="E18" s="402"/>
      <c r="F18" s="402"/>
      <c r="G18" s="402"/>
      <c r="H18" s="402"/>
      <c r="I18" s="402"/>
      <c r="J18" s="403"/>
    </row>
    <row r="19" spans="1:13" ht="14.1" customHeight="1" x14ac:dyDescent="0.2">
      <c r="A19" s="401" t="s">
        <v>365</v>
      </c>
      <c r="B19" s="402"/>
      <c r="C19" s="402"/>
      <c r="D19" s="402"/>
      <c r="E19" s="402"/>
      <c r="F19" s="402"/>
      <c r="G19" s="402"/>
      <c r="H19" s="402"/>
      <c r="I19" s="402"/>
      <c r="J19" s="403"/>
    </row>
    <row r="20" spans="1:13" ht="9.9499999999999993" customHeight="1" x14ac:dyDescent="0.2">
      <c r="A20" s="404"/>
      <c r="J20" s="405"/>
    </row>
    <row r="21" spans="1:13" ht="14.1" customHeight="1" x14ac:dyDescent="0.2">
      <c r="A21" s="406" t="s">
        <v>367</v>
      </c>
      <c r="B21" s="407"/>
      <c r="C21" s="407"/>
      <c r="D21" s="407"/>
      <c r="E21" s="407"/>
      <c r="F21" s="407"/>
      <c r="G21" s="407"/>
      <c r="H21" s="407"/>
      <c r="I21" s="407"/>
      <c r="J21" s="408"/>
    </row>
    <row r="22" spans="1:13" ht="14.1" customHeight="1" x14ac:dyDescent="0.2">
      <c r="A22" s="406"/>
      <c r="B22" s="407"/>
      <c r="C22" s="407"/>
      <c r="D22" s="407"/>
      <c r="E22" s="407"/>
      <c r="F22" s="407"/>
      <c r="G22" s="407"/>
      <c r="H22" s="407"/>
      <c r="I22" s="407"/>
      <c r="J22" s="408"/>
    </row>
    <row r="23" spans="1:13" ht="9.9499999999999993" customHeight="1" x14ac:dyDescent="0.2">
      <c r="A23" s="404"/>
      <c r="J23" s="405"/>
    </row>
    <row r="24" spans="1:13" ht="14.1" customHeight="1" x14ac:dyDescent="0.2">
      <c r="A24" s="409" t="s">
        <v>368</v>
      </c>
      <c r="B24" s="410"/>
      <c r="C24" s="410"/>
      <c r="D24" s="410"/>
      <c r="E24" s="410"/>
      <c r="F24" s="410"/>
      <c r="G24" s="410"/>
      <c r="H24" s="410"/>
      <c r="I24" s="410"/>
      <c r="J24" s="411"/>
    </row>
    <row r="25" spans="1:13" ht="14.1" customHeight="1" x14ac:dyDescent="0.2">
      <c r="A25" s="409"/>
      <c r="B25" s="410"/>
      <c r="C25" s="410"/>
      <c r="D25" s="410"/>
      <c r="E25" s="410"/>
      <c r="F25" s="410"/>
      <c r="G25" s="410"/>
      <c r="H25" s="410"/>
      <c r="I25" s="410"/>
      <c r="J25" s="411"/>
    </row>
    <row r="26" spans="1:13" ht="14.1" customHeight="1" x14ac:dyDescent="0.2">
      <c r="A26" s="409"/>
      <c r="B26" s="410"/>
      <c r="C26" s="410"/>
      <c r="D26" s="410"/>
      <c r="E26" s="410"/>
      <c r="F26" s="410"/>
      <c r="G26" s="410"/>
      <c r="H26" s="410"/>
      <c r="I26" s="410"/>
      <c r="J26" s="411"/>
    </row>
    <row r="27" spans="1:13" ht="14.1" customHeight="1" x14ac:dyDescent="0.2">
      <c r="A27" s="409"/>
      <c r="B27" s="410"/>
      <c r="C27" s="410"/>
      <c r="D27" s="410"/>
      <c r="E27" s="410"/>
      <c r="F27" s="410"/>
      <c r="G27" s="410"/>
      <c r="H27" s="410"/>
      <c r="I27" s="410"/>
      <c r="J27" s="411"/>
    </row>
    <row r="28" spans="1:13" ht="8.1" customHeight="1" x14ac:dyDescent="0.2">
      <c r="A28" s="404"/>
      <c r="J28" s="405"/>
    </row>
    <row r="29" spans="1:13" ht="14.1" customHeight="1" x14ac:dyDescent="0.2">
      <c r="A29" s="409" t="s">
        <v>369</v>
      </c>
      <c r="B29" s="410"/>
      <c r="C29" s="410"/>
      <c r="D29" s="410"/>
      <c r="E29" s="410"/>
      <c r="F29" s="410"/>
      <c r="G29" s="410"/>
      <c r="H29" s="410"/>
      <c r="I29" s="410"/>
      <c r="J29" s="411"/>
    </row>
    <row r="30" spans="1:13" ht="14.1" customHeight="1" x14ac:dyDescent="0.2">
      <c r="A30" s="409"/>
      <c r="B30" s="410"/>
      <c r="C30" s="410"/>
      <c r="D30" s="410"/>
      <c r="E30" s="410"/>
      <c r="F30" s="410"/>
      <c r="G30" s="410"/>
      <c r="H30" s="410"/>
      <c r="I30" s="410"/>
      <c r="J30" s="411"/>
      <c r="M30" s="412"/>
    </row>
    <row r="31" spans="1:13" ht="14.1" customHeight="1" x14ac:dyDescent="0.2">
      <c r="A31" s="409"/>
      <c r="B31" s="410"/>
      <c r="C31" s="410"/>
      <c r="D31" s="410"/>
      <c r="E31" s="410"/>
      <c r="F31" s="410"/>
      <c r="G31" s="410"/>
      <c r="H31" s="410"/>
      <c r="I31" s="410"/>
      <c r="J31" s="411"/>
    </row>
    <row r="32" spans="1:13" ht="14.1" customHeight="1" x14ac:dyDescent="0.2">
      <c r="A32" s="409"/>
      <c r="B32" s="410"/>
      <c r="C32" s="410"/>
      <c r="D32" s="410"/>
      <c r="E32" s="410"/>
      <c r="F32" s="410"/>
      <c r="G32" s="410"/>
      <c r="H32" s="410"/>
      <c r="I32" s="410"/>
      <c r="J32" s="411"/>
    </row>
    <row r="33" spans="1:12" ht="8.1" customHeight="1" x14ac:dyDescent="0.2">
      <c r="A33" s="404"/>
      <c r="J33" s="405"/>
    </row>
    <row r="34" spans="1:12" ht="14.1" customHeight="1" x14ac:dyDescent="0.2">
      <c r="A34" s="409" t="s">
        <v>370</v>
      </c>
      <c r="B34" s="410"/>
      <c r="C34" s="410"/>
      <c r="D34" s="410"/>
      <c r="E34" s="410"/>
      <c r="F34" s="410"/>
      <c r="G34" s="410"/>
      <c r="H34" s="410"/>
      <c r="I34" s="410"/>
      <c r="J34" s="411"/>
    </row>
    <row r="35" spans="1:12" ht="14.1" customHeight="1" x14ac:dyDescent="0.2">
      <c r="A35" s="409"/>
      <c r="B35" s="410"/>
      <c r="C35" s="410"/>
      <c r="D35" s="410"/>
      <c r="E35" s="410"/>
      <c r="F35" s="410"/>
      <c r="G35" s="410"/>
      <c r="H35" s="410"/>
      <c r="I35" s="410"/>
      <c r="J35" s="411"/>
    </row>
    <row r="36" spans="1:12" ht="8.1" customHeight="1" x14ac:dyDescent="0.2">
      <c r="A36" s="413"/>
      <c r="B36" s="414"/>
      <c r="C36" s="414"/>
      <c r="D36" s="414"/>
      <c r="E36" s="414"/>
      <c r="F36" s="414"/>
      <c r="G36" s="414"/>
      <c r="H36" s="414"/>
      <c r="I36" s="414"/>
      <c r="J36" s="415"/>
    </row>
    <row r="37" spans="1:12" ht="8.1" customHeight="1" x14ac:dyDescent="0.2">
      <c r="A37" s="416"/>
      <c r="B37" s="414"/>
      <c r="C37" s="414"/>
      <c r="D37" s="414"/>
      <c r="E37" s="414"/>
      <c r="F37" s="414"/>
      <c r="G37" s="414"/>
      <c r="H37" s="414"/>
      <c r="I37" s="414"/>
      <c r="J37" s="415"/>
    </row>
    <row r="38" spans="1:12" ht="21" customHeight="1" x14ac:dyDescent="0.2">
      <c r="A38" s="417" t="s">
        <v>371</v>
      </c>
      <c r="B38" s="418"/>
      <c r="C38" s="418"/>
      <c r="D38" s="418"/>
      <c r="E38" s="418"/>
      <c r="F38" s="418"/>
      <c r="G38" s="418"/>
      <c r="H38" s="418"/>
      <c r="I38" s="418"/>
      <c r="J38" s="419"/>
    </row>
    <row r="39" spans="1:12" ht="23.25" customHeight="1" thickBot="1" x14ac:dyDescent="0.25">
      <c r="A39" s="420"/>
      <c r="B39" s="421"/>
      <c r="C39" s="421"/>
      <c r="D39" s="421"/>
      <c r="E39" s="421"/>
      <c r="F39" s="421"/>
      <c r="G39" s="421"/>
      <c r="H39" s="421"/>
      <c r="I39" s="421"/>
      <c r="J39" s="422"/>
    </row>
    <row r="40" spans="1:12" x14ac:dyDescent="0.2">
      <c r="A40" s="423"/>
      <c r="B40" s="212"/>
      <c r="C40" s="212"/>
      <c r="D40" s="212"/>
      <c r="E40" s="212"/>
      <c r="F40" s="212"/>
      <c r="G40" s="212"/>
      <c r="H40" s="212"/>
      <c r="I40" s="212"/>
      <c r="J40" s="212"/>
    </row>
    <row r="41" spans="1:12" x14ac:dyDescent="0.2">
      <c r="A41" s="423"/>
      <c r="B41" s="212"/>
      <c r="C41" s="212"/>
      <c r="D41" s="212"/>
      <c r="E41" s="212"/>
      <c r="F41" s="212"/>
      <c r="G41" s="212"/>
      <c r="H41" s="212"/>
      <c r="I41" s="212"/>
      <c r="J41" s="212"/>
    </row>
    <row r="42" spans="1:12" x14ac:dyDescent="0.2">
      <c r="A42" s="423"/>
      <c r="B42" s="212"/>
      <c r="C42" s="212"/>
      <c r="D42" s="212"/>
      <c r="E42" s="212"/>
      <c r="F42" s="212"/>
      <c r="G42" s="212"/>
      <c r="H42" s="212"/>
      <c r="I42" s="212"/>
      <c r="J42" s="212"/>
      <c r="K42" s="424"/>
      <c r="L42" s="424"/>
    </row>
    <row r="43" spans="1:12" x14ac:dyDescent="0.2">
      <c r="A43" s="423"/>
      <c r="B43" s="212"/>
      <c r="C43" s="212"/>
      <c r="D43" s="212"/>
      <c r="E43" s="212"/>
      <c r="F43" s="212"/>
      <c r="G43" s="212"/>
      <c r="H43" s="212"/>
      <c r="I43" s="212"/>
      <c r="J43" s="212"/>
      <c r="K43" s="424"/>
      <c r="L43" s="424"/>
    </row>
    <row r="44" spans="1:12" x14ac:dyDescent="0.2">
      <c r="A44" s="423"/>
      <c r="B44" s="424"/>
      <c r="C44" s="424"/>
      <c r="D44" s="424"/>
      <c r="E44" s="424"/>
      <c r="F44" s="424"/>
      <c r="G44" s="424"/>
      <c r="H44" s="424"/>
      <c r="I44" s="424"/>
      <c r="J44" s="424"/>
      <c r="K44" s="424"/>
      <c r="L44" s="424"/>
    </row>
    <row r="45" spans="1:12" x14ac:dyDescent="0.2">
      <c r="A45" s="423"/>
      <c r="B45" s="424"/>
      <c r="C45" s="424"/>
      <c r="D45" s="424"/>
      <c r="E45" s="424"/>
      <c r="F45" s="424"/>
      <c r="G45" s="424"/>
      <c r="H45" s="424"/>
      <c r="I45" s="424"/>
      <c r="J45" s="424"/>
      <c r="K45" s="424"/>
      <c r="L45" s="424"/>
    </row>
  </sheetData>
  <sheetProtection algorithmName="SHA-512" hashValue="Aq+g83FAugCf2V0V4Vma8iFbFX6L6UiN6i4eHVoGrmUZCKO8fPsMA/xNGlg5rjLKehf4H4NqzWFYbl7n38wIWQ==" saltValue="DfZ2vk7LyC4lRR0PYw9Iuw==" spinCount="100000" sheet="1" objects="1" scenarios="1" selectLockedCells="1"/>
  <mergeCells count="8">
    <mergeCell ref="A34:J35"/>
    <mergeCell ref="A38:J39"/>
    <mergeCell ref="A1:J2"/>
    <mergeCell ref="A3:J3"/>
    <mergeCell ref="A13:J14"/>
    <mergeCell ref="A21:J22"/>
    <mergeCell ref="A24:J27"/>
    <mergeCell ref="A29:J32"/>
  </mergeCells>
  <pageMargins left="0.511811024" right="0.511811024" top="0.39" bottom="0.38" header="0.31496062000000002" footer="0.31496062000000002"/>
  <pageSetup orientation="portrait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">
    <pageSetUpPr fitToPage="1"/>
  </sheetPr>
  <dimension ref="A1:V128"/>
  <sheetViews>
    <sheetView showGridLines="0" tabSelected="1" view="pageBreakPreview" zoomScale="76" zoomScaleNormal="76" zoomScaleSheetLayoutView="76" workbookViewId="0">
      <selection activeCell="G121" sqref="G121:L121"/>
    </sheetView>
  </sheetViews>
  <sheetFormatPr defaultColWidth="9.140625" defaultRowHeight="15" x14ac:dyDescent="0.2"/>
  <cols>
    <col min="1" max="1" width="7.7109375" style="436" bestFit="1" customWidth="1"/>
    <col min="2" max="2" width="130.7109375" style="437" customWidth="1"/>
    <col min="3" max="3" width="10.7109375" style="436" customWidth="1"/>
    <col min="4" max="4" width="10.28515625" style="601" customWidth="1"/>
    <col min="5" max="5" width="14.5703125" style="439" bestFit="1" customWidth="1"/>
    <col min="6" max="6" width="14.5703125" style="438" bestFit="1" customWidth="1"/>
    <col min="7" max="8" width="15.7109375" style="438" bestFit="1" customWidth="1"/>
    <col min="9" max="9" width="14.85546875" style="602" hidden="1" customWidth="1"/>
    <col min="10" max="10" width="17" style="602" hidden="1" customWidth="1"/>
    <col min="11" max="11" width="14.85546875" style="602" hidden="1" customWidth="1"/>
    <col min="12" max="12" width="18.140625" style="439" customWidth="1"/>
    <col min="13" max="13" width="10.7109375" style="441" customWidth="1"/>
    <col min="14" max="15" width="9.140625" style="431"/>
    <col min="16" max="16" width="9.140625" style="432"/>
    <col min="17" max="22" width="8.7109375" style="430" customWidth="1"/>
    <col min="23" max="16384" width="9.140625" style="433"/>
  </cols>
  <sheetData>
    <row r="1" spans="1:13" ht="11.25" customHeight="1" x14ac:dyDescent="0.2">
      <c r="A1" s="428" t="s">
        <v>372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13" ht="14.1" customHeight="1" x14ac:dyDescent="0.2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</row>
    <row r="3" spans="1:13" ht="2.25" customHeight="1" x14ac:dyDescent="0.2">
      <c r="A3" s="428"/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</row>
    <row r="4" spans="1:13" x14ac:dyDescent="0.2">
      <c r="A4" s="428"/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</row>
    <row r="5" spans="1:13" ht="13.5" customHeight="1" x14ac:dyDescent="0.2">
      <c r="A5" s="434"/>
      <c r="B5" s="434"/>
      <c r="C5" s="434"/>
      <c r="D5" s="434"/>
      <c r="E5" s="434"/>
      <c r="F5" s="434"/>
      <c r="G5" s="434"/>
      <c r="H5" s="434"/>
      <c r="I5" s="434"/>
      <c r="J5" s="434"/>
      <c r="K5" s="434"/>
      <c r="L5" s="434"/>
      <c r="M5" s="434"/>
    </row>
    <row r="6" spans="1:13" ht="12" customHeight="1" x14ac:dyDescent="0.2">
      <c r="A6" s="435" t="s">
        <v>373</v>
      </c>
      <c r="B6" s="435"/>
      <c r="C6" s="435"/>
      <c r="D6" s="435"/>
      <c r="E6" s="435"/>
      <c r="F6" s="435"/>
      <c r="G6" s="435"/>
      <c r="H6" s="435"/>
      <c r="I6" s="435"/>
      <c r="J6" s="435"/>
      <c r="K6" s="435"/>
      <c r="L6" s="435"/>
      <c r="M6" s="435"/>
    </row>
    <row r="7" spans="1:13" ht="3" customHeight="1" thickBot="1" x14ac:dyDescent="0.25">
      <c r="D7" s="438"/>
      <c r="I7" s="438"/>
      <c r="J7" s="438"/>
      <c r="K7" s="440"/>
    </row>
    <row r="8" spans="1:13" ht="30" customHeight="1" thickBot="1" x14ac:dyDescent="0.25">
      <c r="A8" s="442" t="s">
        <v>331</v>
      </c>
      <c r="B8" s="443"/>
      <c r="C8" s="443"/>
      <c r="D8" s="443"/>
      <c r="E8" s="443"/>
      <c r="F8" s="443"/>
      <c r="G8" s="443"/>
      <c r="H8" s="443"/>
      <c r="I8" s="443"/>
      <c r="J8" s="443"/>
      <c r="K8" s="443"/>
      <c r="L8" s="443"/>
      <c r="M8" s="444"/>
    </row>
    <row r="9" spans="1:13" ht="15" customHeight="1" x14ac:dyDescent="0.2">
      <c r="A9" s="445"/>
      <c r="B9" s="446" t="s">
        <v>54</v>
      </c>
      <c r="C9" s="447"/>
      <c r="D9" s="447"/>
      <c r="E9" s="448"/>
      <c r="F9" s="251">
        <f>'8.A'!$D$45</f>
        <v>0</v>
      </c>
      <c r="G9" s="252"/>
      <c r="H9" s="252"/>
      <c r="I9" s="252"/>
      <c r="J9" s="252"/>
      <c r="K9" s="253"/>
      <c r="L9" s="449" t="s">
        <v>207</v>
      </c>
      <c r="M9" s="450">
        <f ca="1">TODAY()</f>
        <v>46170</v>
      </c>
    </row>
    <row r="10" spans="1:13" ht="15" customHeight="1" thickBot="1" x14ac:dyDescent="0.25">
      <c r="A10" s="451"/>
      <c r="B10" s="452" t="str">
        <f>"BDI - MÃO DE OBRA / SERVIÇOS / MATERIAIS EM GERAL"</f>
        <v>BDI - MÃO DE OBRA / SERVIÇOS / MATERIAIS EM GERAL</v>
      </c>
      <c r="C10" s="453"/>
      <c r="D10" s="453"/>
      <c r="E10" s="454"/>
      <c r="F10" s="254">
        <f>'7.A'!$F$29</f>
        <v>0</v>
      </c>
      <c r="G10" s="255"/>
      <c r="H10" s="255"/>
      <c r="I10" s="255"/>
      <c r="J10" s="255"/>
      <c r="K10" s="256"/>
      <c r="L10" s="455"/>
      <c r="M10" s="456"/>
    </row>
    <row r="11" spans="1:13" ht="5.0999999999999996" customHeight="1" x14ac:dyDescent="0.2">
      <c r="A11" s="457"/>
      <c r="B11" s="457"/>
      <c r="C11" s="457"/>
      <c r="D11" s="457"/>
      <c r="E11" s="457"/>
      <c r="F11" s="457"/>
      <c r="G11" s="457"/>
      <c r="H11" s="457"/>
      <c r="I11" s="457"/>
      <c r="J11" s="457"/>
      <c r="K11" s="457"/>
      <c r="L11" s="457"/>
      <c r="M11" s="457"/>
    </row>
    <row r="12" spans="1:13" ht="0.95" customHeight="1" thickBot="1" x14ac:dyDescent="0.25">
      <c r="A12" s="458"/>
      <c r="B12" s="458"/>
      <c r="C12" s="458"/>
      <c r="D12" s="458"/>
      <c r="E12" s="458"/>
      <c r="F12" s="458"/>
      <c r="G12" s="458"/>
      <c r="H12" s="458"/>
      <c r="I12" s="458"/>
      <c r="J12" s="458"/>
      <c r="K12" s="458"/>
      <c r="L12" s="458"/>
      <c r="M12" s="458"/>
    </row>
    <row r="13" spans="1:13" ht="15.95" customHeight="1" x14ac:dyDescent="0.2">
      <c r="A13" s="459" t="s">
        <v>19</v>
      </c>
      <c r="B13" s="460" t="s">
        <v>20</v>
      </c>
      <c r="C13" s="461" t="s">
        <v>68</v>
      </c>
      <c r="D13" s="462" t="s">
        <v>21</v>
      </c>
      <c r="E13" s="463" t="s">
        <v>22</v>
      </c>
      <c r="F13" s="464" t="s">
        <v>23</v>
      </c>
      <c r="G13" s="465" t="s">
        <v>20</v>
      </c>
      <c r="H13" s="466" t="s">
        <v>18</v>
      </c>
      <c r="I13" s="464" t="s">
        <v>23</v>
      </c>
      <c r="J13" s="465" t="s">
        <v>20</v>
      </c>
      <c r="K13" s="466" t="s">
        <v>55</v>
      </c>
      <c r="L13" s="467" t="s">
        <v>22</v>
      </c>
      <c r="M13" s="468" t="s">
        <v>24</v>
      </c>
    </row>
    <row r="14" spans="1:13" ht="15.95" customHeight="1" thickBot="1" x14ac:dyDescent="0.25">
      <c r="A14" s="469"/>
      <c r="B14" s="470"/>
      <c r="C14" s="471"/>
      <c r="D14" s="472"/>
      <c r="E14" s="473" t="s">
        <v>25</v>
      </c>
      <c r="F14" s="474" t="s">
        <v>26</v>
      </c>
      <c r="G14" s="475" t="s">
        <v>26</v>
      </c>
      <c r="H14" s="476" t="s">
        <v>26</v>
      </c>
      <c r="I14" s="474" t="s">
        <v>26</v>
      </c>
      <c r="J14" s="475" t="s">
        <v>26</v>
      </c>
      <c r="K14" s="476" t="s">
        <v>26</v>
      </c>
      <c r="L14" s="477" t="s">
        <v>27</v>
      </c>
      <c r="M14" s="478"/>
    </row>
    <row r="15" spans="1:13" ht="6.95" customHeight="1" thickBot="1" x14ac:dyDescent="0.25">
      <c r="D15" s="72"/>
      <c r="E15" s="73"/>
      <c r="F15" s="74"/>
      <c r="G15" s="74"/>
      <c r="H15" s="74"/>
      <c r="I15" s="75"/>
      <c r="J15" s="75"/>
      <c r="K15" s="75"/>
      <c r="L15" s="479"/>
    </row>
    <row r="16" spans="1:13" ht="18" customHeight="1" x14ac:dyDescent="0.2">
      <c r="A16" s="459" t="s">
        <v>3</v>
      </c>
      <c r="B16" s="480" t="s">
        <v>9</v>
      </c>
      <c r="C16" s="461" t="s">
        <v>28</v>
      </c>
      <c r="D16" s="461"/>
      <c r="E16" s="481"/>
      <c r="F16" s="464">
        <f>I16</f>
        <v>0</v>
      </c>
      <c r="G16" s="465">
        <f>J16</f>
        <v>0</v>
      </c>
      <c r="H16" s="466">
        <f>K16</f>
        <v>0</v>
      </c>
      <c r="I16" s="482">
        <f>SUM(I18:I22)</f>
        <v>0</v>
      </c>
      <c r="J16" s="483">
        <f>SUM(J18:J22)</f>
        <v>0</v>
      </c>
      <c r="K16" s="484">
        <f>SUM(K18:K22)</f>
        <v>0</v>
      </c>
      <c r="L16" s="485">
        <f>F16+G16+H16</f>
        <v>0</v>
      </c>
      <c r="M16" s="468" t="e">
        <f>ROUND(L16/$L$113,6)</f>
        <v>#DIV/0!</v>
      </c>
    </row>
    <row r="17" spans="1:22" ht="18" customHeight="1" x14ac:dyDescent="0.2">
      <c r="A17" s="486"/>
      <c r="B17" s="487"/>
      <c r="C17" s="488"/>
      <c r="D17" s="488"/>
      <c r="E17" s="489"/>
      <c r="F17" s="105" t="e">
        <f>F16/L16</f>
        <v>#DIV/0!</v>
      </c>
      <c r="G17" s="106" t="e">
        <f>G16/L16</f>
        <v>#DIV/0!</v>
      </c>
      <c r="H17" s="107" t="e">
        <f>H16/L16</f>
        <v>#DIV/0!</v>
      </c>
      <c r="I17" s="108" t="str">
        <f>IF(F16=I16,"SIM","NÃO")</f>
        <v>SIM</v>
      </c>
      <c r="J17" s="109" t="str">
        <f>IF(G16=J16,"SIM","NÃO")</f>
        <v>SIM</v>
      </c>
      <c r="K17" s="110" t="str">
        <f>IF(H16=K16,"SIM","NÃO")</f>
        <v>SIM</v>
      </c>
      <c r="L17" s="490"/>
      <c r="M17" s="491"/>
    </row>
    <row r="18" spans="1:22" s="503" customFormat="1" ht="18.95" customHeight="1" x14ac:dyDescent="0.2">
      <c r="A18" s="492" t="s">
        <v>4</v>
      </c>
      <c r="B18" s="493" t="s">
        <v>142</v>
      </c>
      <c r="C18" s="494" t="s">
        <v>135</v>
      </c>
      <c r="D18" s="111">
        <v>1</v>
      </c>
      <c r="E18" s="112">
        <f>G18+H18+F18</f>
        <v>0</v>
      </c>
      <c r="F18" s="495">
        <f>'5.A'!$F$26</f>
        <v>0</v>
      </c>
      <c r="G18" s="111">
        <f>'5.A'!$F$39</f>
        <v>0</v>
      </c>
      <c r="H18" s="496">
        <f>'5.A'!$F$62</f>
        <v>0</v>
      </c>
      <c r="I18" s="497">
        <f>ROUND(F18*D18,2)</f>
        <v>0</v>
      </c>
      <c r="J18" s="498">
        <f>ROUND(G18*D18,2)</f>
        <v>0</v>
      </c>
      <c r="K18" s="499">
        <f>ROUND(H18*D18,2)</f>
        <v>0</v>
      </c>
      <c r="L18" s="500">
        <f>ROUND(D18*F18,2)+ROUND(D18*G18,2)+ROUND(D18*H18,2)</f>
        <v>0</v>
      </c>
      <c r="M18" s="501" t="e">
        <f>L18/$L$113</f>
        <v>#DIV/0!</v>
      </c>
      <c r="N18" s="502"/>
      <c r="O18" s="431"/>
      <c r="P18" s="432"/>
      <c r="Q18" s="430"/>
      <c r="R18" s="430"/>
      <c r="S18" s="430"/>
      <c r="T18" s="430"/>
      <c r="U18" s="430"/>
      <c r="V18" s="430"/>
    </row>
    <row r="19" spans="1:22" s="503" customFormat="1" ht="18.95" customHeight="1" x14ac:dyDescent="0.2">
      <c r="A19" s="504" t="s">
        <v>154</v>
      </c>
      <c r="B19" s="505" t="s">
        <v>140</v>
      </c>
      <c r="C19" s="506" t="s">
        <v>135</v>
      </c>
      <c r="D19" s="232">
        <v>1</v>
      </c>
      <c r="E19" s="237">
        <f>G19+H19+F19</f>
        <v>0</v>
      </c>
      <c r="F19" s="231">
        <f>'5.A'!F78</f>
        <v>0</v>
      </c>
      <c r="G19" s="232">
        <f>'5.A'!F91</f>
        <v>0</v>
      </c>
      <c r="H19" s="507">
        <f>'5.A'!F114</f>
        <v>0</v>
      </c>
      <c r="I19" s="497">
        <f>ROUND(F19*D19,2)</f>
        <v>0</v>
      </c>
      <c r="J19" s="235">
        <f>ROUND(G19*D19,2)</f>
        <v>0</v>
      </c>
      <c r="K19" s="236">
        <f>ROUND(H19*D19,2)</f>
        <v>0</v>
      </c>
      <c r="L19" s="508">
        <f>ROUND(D19*F19,2)+ROUND(D19*G19,2)+ROUND(D19*H19,2)</f>
        <v>0</v>
      </c>
      <c r="M19" s="509" t="e">
        <f>L19/$L$113</f>
        <v>#DIV/0!</v>
      </c>
      <c r="N19" s="502"/>
      <c r="O19" s="431"/>
      <c r="P19" s="432"/>
      <c r="Q19" s="430"/>
      <c r="R19" s="430"/>
      <c r="S19" s="430"/>
      <c r="T19" s="430"/>
      <c r="U19" s="430"/>
      <c r="V19" s="430"/>
    </row>
    <row r="20" spans="1:22" s="503" customFormat="1" ht="18.95" customHeight="1" x14ac:dyDescent="0.2">
      <c r="A20" s="492" t="s">
        <v>2</v>
      </c>
      <c r="B20" s="505" t="s">
        <v>141</v>
      </c>
      <c r="C20" s="506" t="s">
        <v>135</v>
      </c>
      <c r="D20" s="232">
        <v>1</v>
      </c>
      <c r="E20" s="237">
        <f>G20+H20+F20</f>
        <v>0</v>
      </c>
      <c r="F20" s="231">
        <f>'5.A'!F130</f>
        <v>0</v>
      </c>
      <c r="G20" s="232">
        <f>'5.A'!F143</f>
        <v>0</v>
      </c>
      <c r="H20" s="507">
        <f>'5.A'!F166</f>
        <v>0</v>
      </c>
      <c r="I20" s="497">
        <f>ROUND(F20*D20,2)</f>
        <v>0</v>
      </c>
      <c r="J20" s="235">
        <f>ROUND(G20*D20,2)</f>
        <v>0</v>
      </c>
      <c r="K20" s="236">
        <f>ROUND(H20*D20,2)</f>
        <v>0</v>
      </c>
      <c r="L20" s="508">
        <f>ROUND(D20*F20,2)+ROUND(D20*G20,2)+ROUND(D20*H20,2)</f>
        <v>0</v>
      </c>
      <c r="M20" s="509" t="e">
        <f>L20/$L$113</f>
        <v>#DIV/0!</v>
      </c>
      <c r="N20" s="502"/>
      <c r="O20" s="431"/>
      <c r="P20" s="432"/>
      <c r="Q20" s="430"/>
      <c r="R20" s="430"/>
      <c r="S20" s="430"/>
      <c r="T20" s="430"/>
      <c r="U20" s="430"/>
      <c r="V20" s="430"/>
    </row>
    <row r="21" spans="1:22" ht="18.95" customHeight="1" x14ac:dyDescent="0.2">
      <c r="A21" s="504" t="s">
        <v>155</v>
      </c>
      <c r="B21" s="510" t="s">
        <v>138</v>
      </c>
      <c r="C21" s="511" t="s">
        <v>49</v>
      </c>
      <c r="D21" s="232">
        <v>20</v>
      </c>
      <c r="E21" s="237">
        <f>G21+H21+F21</f>
        <v>0</v>
      </c>
      <c r="F21" s="231">
        <f>'5.A'!F182</f>
        <v>0</v>
      </c>
      <c r="G21" s="232">
        <f>'5.A'!F195</f>
        <v>0</v>
      </c>
      <c r="H21" s="233">
        <f>'5.A'!F218</f>
        <v>0</v>
      </c>
      <c r="I21" s="234">
        <f>ROUND(F21*D21,2)</f>
        <v>0</v>
      </c>
      <c r="J21" s="235">
        <f>ROUND(G21*D21,2)</f>
        <v>0</v>
      </c>
      <c r="K21" s="236">
        <f>ROUND(H21*D21,2)</f>
        <v>0</v>
      </c>
      <c r="L21" s="512">
        <f>ROUND(D21*F21,2)+ROUND(D21*G21,2)+ROUND(D21*H21,2)</f>
        <v>0</v>
      </c>
      <c r="M21" s="513" t="e">
        <f>L21/$L$113</f>
        <v>#DIV/0!</v>
      </c>
      <c r="N21" s="502"/>
    </row>
    <row r="22" spans="1:22" ht="18.95" customHeight="1" thickBot="1" x14ac:dyDescent="0.25">
      <c r="A22" s="514" t="s">
        <v>156</v>
      </c>
      <c r="B22" s="515" t="s">
        <v>139</v>
      </c>
      <c r="C22" s="516" t="s">
        <v>49</v>
      </c>
      <c r="D22" s="238">
        <v>10</v>
      </c>
      <c r="E22" s="239">
        <f>G22+H22+F22</f>
        <v>0</v>
      </c>
      <c r="F22" s="240">
        <f>'5.A'!$F$234</f>
        <v>0</v>
      </c>
      <c r="G22" s="238">
        <f>'5.A'!$F$247</f>
        <v>0</v>
      </c>
      <c r="H22" s="241">
        <f>'5.A'!$F$270</f>
        <v>0</v>
      </c>
      <c r="I22" s="242">
        <f>ROUND(F22*D22,2)</f>
        <v>0</v>
      </c>
      <c r="J22" s="243">
        <f>ROUND(G22*D22,2)</f>
        <v>0</v>
      </c>
      <c r="K22" s="244">
        <f>ROUND(H22*D22,2)</f>
        <v>0</v>
      </c>
      <c r="L22" s="517">
        <f>ROUND(D22*F22,2)+ROUND(D22*G22,2)+ROUND(D22*H22,2)</f>
        <v>0</v>
      </c>
      <c r="M22" s="518" t="e">
        <f>L22/$L$113</f>
        <v>#DIV/0!</v>
      </c>
      <c r="N22" s="502"/>
    </row>
    <row r="23" spans="1:22" ht="6.95" customHeight="1" thickBot="1" x14ac:dyDescent="0.25">
      <c r="B23" s="519"/>
      <c r="C23" s="438"/>
      <c r="D23" s="72"/>
      <c r="E23" s="73"/>
      <c r="F23" s="76"/>
      <c r="G23" s="76"/>
      <c r="H23" s="76"/>
      <c r="I23" s="77"/>
      <c r="J23" s="77"/>
      <c r="K23" s="75"/>
      <c r="L23" s="479"/>
      <c r="N23" s="502"/>
    </row>
    <row r="24" spans="1:22" ht="18" customHeight="1" x14ac:dyDescent="0.2">
      <c r="A24" s="459" t="s">
        <v>5</v>
      </c>
      <c r="B24" s="520" t="s">
        <v>302</v>
      </c>
      <c r="C24" s="461" t="s">
        <v>28</v>
      </c>
      <c r="D24" s="461"/>
      <c r="E24" s="481"/>
      <c r="F24" s="464">
        <f>I24</f>
        <v>0</v>
      </c>
      <c r="G24" s="465">
        <f>J24</f>
        <v>0</v>
      </c>
      <c r="H24" s="466">
        <f>K24</f>
        <v>0</v>
      </c>
      <c r="I24" s="482">
        <f>SUM(I27:I29)</f>
        <v>0</v>
      </c>
      <c r="J24" s="483">
        <f>SUM(J27:J29)</f>
        <v>0</v>
      </c>
      <c r="K24" s="484">
        <f>SUM(K27:K29)</f>
        <v>0</v>
      </c>
      <c r="L24" s="485">
        <f>F24+G24+H24</f>
        <v>0</v>
      </c>
      <c r="M24" s="468" t="e">
        <f>ROUND(L24/$L$113,6)</f>
        <v>#DIV/0!</v>
      </c>
      <c r="N24" s="502"/>
    </row>
    <row r="25" spans="1:22" ht="18" customHeight="1" x14ac:dyDescent="0.2">
      <c r="A25" s="486"/>
      <c r="B25" s="521"/>
      <c r="C25" s="488"/>
      <c r="D25" s="488"/>
      <c r="E25" s="489"/>
      <c r="F25" s="105" t="e">
        <f>F24/L24</f>
        <v>#DIV/0!</v>
      </c>
      <c r="G25" s="106" t="e">
        <f>G24/L24</f>
        <v>#DIV/0!</v>
      </c>
      <c r="H25" s="107" t="e">
        <f>H24/L24</f>
        <v>#DIV/0!</v>
      </c>
      <c r="I25" s="108" t="str">
        <f>IF(F24=I24,"SIM","NÃO")</f>
        <v>SIM</v>
      </c>
      <c r="J25" s="109" t="str">
        <f>IF(G24=J24,"SIM","NÃO")</f>
        <v>SIM</v>
      </c>
      <c r="K25" s="110" t="str">
        <f>IF(H24=K24,"SIM","NÃO")</f>
        <v>SIM</v>
      </c>
      <c r="L25" s="490"/>
      <c r="M25" s="491"/>
      <c r="N25" s="502"/>
    </row>
    <row r="26" spans="1:22" s="526" customFormat="1" ht="18.95" customHeight="1" x14ac:dyDescent="0.2">
      <c r="A26" s="522" t="s">
        <v>174</v>
      </c>
      <c r="B26" s="523" t="s">
        <v>300</v>
      </c>
      <c r="C26" s="524"/>
      <c r="D26" s="524"/>
      <c r="E26" s="524"/>
      <c r="F26" s="524"/>
      <c r="G26" s="524"/>
      <c r="H26" s="524"/>
      <c r="I26" s="524"/>
      <c r="J26" s="524"/>
      <c r="K26" s="524"/>
      <c r="L26" s="524"/>
      <c r="M26" s="525"/>
      <c r="N26" s="502"/>
      <c r="O26" s="431"/>
      <c r="P26" s="527"/>
    </row>
    <row r="27" spans="1:22" s="503" customFormat="1" ht="18.95" customHeight="1" x14ac:dyDescent="0.2">
      <c r="A27" s="528" t="s">
        <v>214</v>
      </c>
      <c r="B27" s="529" t="s">
        <v>301</v>
      </c>
      <c r="C27" s="530" t="s">
        <v>45</v>
      </c>
      <c r="D27" s="111">
        <v>1</v>
      </c>
      <c r="E27" s="237">
        <f t="shared" ref="E27" si="0">G27+H27+F27</f>
        <v>0</v>
      </c>
      <c r="F27" s="495">
        <f>'5.A'!F286</f>
        <v>0</v>
      </c>
      <c r="G27" s="232">
        <f>'5.A'!F299</f>
        <v>0</v>
      </c>
      <c r="H27" s="233">
        <f>'5.A'!F322</f>
        <v>0</v>
      </c>
      <c r="I27" s="234">
        <f t="shared" ref="I27" si="1">ROUND(F27*D27,2)</f>
        <v>0</v>
      </c>
      <c r="J27" s="235">
        <f t="shared" ref="J27" si="2">ROUND(G27*D27,2)</f>
        <v>0</v>
      </c>
      <c r="K27" s="236">
        <f t="shared" ref="K27" si="3">ROUND(H27*D27,2)</f>
        <v>0</v>
      </c>
      <c r="L27" s="508">
        <f t="shared" ref="L27" si="4">ROUND(D27*F27,2)+ROUND(D27*G27,2)+ROUND(D27*H27,2)</f>
        <v>0</v>
      </c>
      <c r="M27" s="531" t="e">
        <f>L27/$L$113</f>
        <v>#DIV/0!</v>
      </c>
      <c r="N27" s="502"/>
      <c r="O27" s="431"/>
      <c r="P27" s="432"/>
      <c r="Q27" s="430"/>
      <c r="R27" s="430"/>
      <c r="S27" s="430"/>
      <c r="T27" s="430"/>
      <c r="U27" s="430"/>
      <c r="V27" s="430"/>
    </row>
    <row r="28" spans="1:22" s="526" customFormat="1" ht="18.95" customHeight="1" x14ac:dyDescent="0.2">
      <c r="A28" s="522" t="s">
        <v>175</v>
      </c>
      <c r="B28" s="523" t="s">
        <v>303</v>
      </c>
      <c r="C28" s="524"/>
      <c r="D28" s="524"/>
      <c r="E28" s="524"/>
      <c r="F28" s="524"/>
      <c r="G28" s="524"/>
      <c r="H28" s="524"/>
      <c r="I28" s="524"/>
      <c r="J28" s="524"/>
      <c r="K28" s="524"/>
      <c r="L28" s="524"/>
      <c r="M28" s="525"/>
      <c r="N28" s="502"/>
      <c r="O28" s="431"/>
      <c r="P28" s="527"/>
    </row>
    <row r="29" spans="1:22" s="503" customFormat="1" ht="18.95" customHeight="1" thickBot="1" x14ac:dyDescent="0.25">
      <c r="A29" s="532" t="s">
        <v>215</v>
      </c>
      <c r="B29" s="533" t="s">
        <v>304</v>
      </c>
      <c r="C29" s="534" t="s">
        <v>45</v>
      </c>
      <c r="D29" s="535">
        <v>10</v>
      </c>
      <c r="E29" s="239">
        <f t="shared" ref="E29" si="5">G29+H29+F29</f>
        <v>0</v>
      </c>
      <c r="F29" s="536">
        <f>'5.A'!F338</f>
        <v>0</v>
      </c>
      <c r="G29" s="238">
        <f>'5.A'!F351</f>
        <v>0</v>
      </c>
      <c r="H29" s="241">
        <f>'5.A'!F374</f>
        <v>0</v>
      </c>
      <c r="I29" s="242">
        <f t="shared" ref="I29" si="6">ROUND(F29*D29,2)</f>
        <v>0</v>
      </c>
      <c r="J29" s="243">
        <f t="shared" ref="J29" si="7">ROUND(G29*D29,2)</f>
        <v>0</v>
      </c>
      <c r="K29" s="244">
        <f t="shared" ref="K29" si="8">ROUND(H29*D29,2)</f>
        <v>0</v>
      </c>
      <c r="L29" s="537">
        <f t="shared" ref="L29" si="9">ROUND(D29*F29,2)+ROUND(D29*G29,2)+ROUND(D29*H29,2)</f>
        <v>0</v>
      </c>
      <c r="M29" s="538" t="e">
        <f>L29/$L$113</f>
        <v>#DIV/0!</v>
      </c>
      <c r="N29" s="502"/>
      <c r="O29" s="431"/>
      <c r="P29" s="432"/>
      <c r="Q29" s="430"/>
      <c r="R29" s="430"/>
      <c r="S29" s="430"/>
      <c r="T29" s="430"/>
      <c r="U29" s="430"/>
      <c r="V29" s="430"/>
    </row>
    <row r="30" spans="1:22" ht="6.95" customHeight="1" thickBot="1" x14ac:dyDescent="0.25">
      <c r="B30" s="519"/>
      <c r="C30" s="438"/>
      <c r="D30" s="72"/>
      <c r="E30" s="73"/>
      <c r="F30" s="76"/>
      <c r="G30" s="76"/>
      <c r="H30" s="76"/>
      <c r="I30" s="77"/>
      <c r="J30" s="77"/>
      <c r="K30" s="75"/>
      <c r="L30" s="479"/>
      <c r="N30" s="502"/>
    </row>
    <row r="31" spans="1:22" ht="18" customHeight="1" x14ac:dyDescent="0.2">
      <c r="A31" s="459" t="s">
        <v>6</v>
      </c>
      <c r="B31" s="539" t="s">
        <v>264</v>
      </c>
      <c r="C31" s="461" t="s">
        <v>28</v>
      </c>
      <c r="D31" s="461"/>
      <c r="E31" s="481"/>
      <c r="F31" s="464">
        <f>I31</f>
        <v>0</v>
      </c>
      <c r="G31" s="465">
        <f>J31</f>
        <v>0</v>
      </c>
      <c r="H31" s="466">
        <f>K31</f>
        <v>0</v>
      </c>
      <c r="I31" s="482">
        <f>SUM(I33:I49)</f>
        <v>0</v>
      </c>
      <c r="J31" s="483">
        <f>SUM(J33:J49)</f>
        <v>0</v>
      </c>
      <c r="K31" s="484">
        <f>SUM(K33:K49)</f>
        <v>0</v>
      </c>
      <c r="L31" s="485">
        <f>F31+G31+H31</f>
        <v>0</v>
      </c>
      <c r="M31" s="468" t="e">
        <f>ROUND(L31/$L$113,6)</f>
        <v>#DIV/0!</v>
      </c>
      <c r="N31" s="502"/>
    </row>
    <row r="32" spans="1:22" ht="18" customHeight="1" x14ac:dyDescent="0.2">
      <c r="A32" s="486"/>
      <c r="B32" s="540"/>
      <c r="C32" s="488"/>
      <c r="D32" s="488"/>
      <c r="E32" s="489"/>
      <c r="F32" s="105" t="e">
        <f>F31/L31</f>
        <v>#DIV/0!</v>
      </c>
      <c r="G32" s="106" t="e">
        <f>G31/L31</f>
        <v>#DIV/0!</v>
      </c>
      <c r="H32" s="107" t="e">
        <f>H31/L31</f>
        <v>#DIV/0!</v>
      </c>
      <c r="I32" s="108" t="str">
        <f>IF(F31=I31,"SIM","NÃO")</f>
        <v>SIM</v>
      </c>
      <c r="J32" s="109" t="str">
        <f>IF(G31=J31,"SIM","NÃO")</f>
        <v>SIM</v>
      </c>
      <c r="K32" s="110" t="str">
        <f>IF(H31=K31,"SIM","NÃO")</f>
        <v>SIM</v>
      </c>
      <c r="L32" s="490"/>
      <c r="M32" s="491"/>
      <c r="N32" s="502"/>
    </row>
    <row r="33" spans="1:22" s="526" customFormat="1" ht="18.95" customHeight="1" x14ac:dyDescent="0.2">
      <c r="A33" s="522" t="s">
        <v>176</v>
      </c>
      <c r="B33" s="541" t="s">
        <v>267</v>
      </c>
      <c r="C33" s="542"/>
      <c r="D33" s="542"/>
      <c r="E33" s="542"/>
      <c r="F33" s="542"/>
      <c r="G33" s="542"/>
      <c r="H33" s="542"/>
      <c r="I33" s="542"/>
      <c r="J33" s="542"/>
      <c r="K33" s="542"/>
      <c r="L33" s="542"/>
      <c r="M33" s="543"/>
      <c r="N33" s="502"/>
      <c r="O33" s="431"/>
      <c r="P33" s="527"/>
    </row>
    <row r="34" spans="1:22" s="503" customFormat="1" ht="30" customHeight="1" x14ac:dyDescent="0.2">
      <c r="A34" s="528" t="s">
        <v>223</v>
      </c>
      <c r="B34" s="544" t="s">
        <v>335</v>
      </c>
      <c r="C34" s="545" t="s">
        <v>44</v>
      </c>
      <c r="D34" s="232">
        <v>1</v>
      </c>
      <c r="E34" s="237">
        <f>G34+H34+F34</f>
        <v>0</v>
      </c>
      <c r="F34" s="231">
        <f>'5.A'!$F$390</f>
        <v>0</v>
      </c>
      <c r="G34" s="232">
        <f>'5.A'!$F$403</f>
        <v>0</v>
      </c>
      <c r="H34" s="233">
        <f>'5.A'!$F$426</f>
        <v>0</v>
      </c>
      <c r="I34" s="234">
        <f>ROUND(F34*D34,2)</f>
        <v>0</v>
      </c>
      <c r="J34" s="235">
        <f>ROUND(G34*D34,2)</f>
        <v>0</v>
      </c>
      <c r="K34" s="236">
        <f>ROUND(H34*D34,2)</f>
        <v>0</v>
      </c>
      <c r="L34" s="508">
        <f>ROUND(D34*F34,2)+ROUND(D34*G34,2)+ROUND(D34*H34,2)</f>
        <v>0</v>
      </c>
      <c r="M34" s="531" t="e">
        <f t="shared" ref="M34:M43" si="10">L34/$L$113</f>
        <v>#DIV/0!</v>
      </c>
      <c r="N34" s="502"/>
      <c r="O34" s="431"/>
      <c r="P34" s="432"/>
      <c r="Q34" s="430"/>
      <c r="R34" s="430"/>
      <c r="S34" s="430"/>
      <c r="T34" s="430"/>
      <c r="U34" s="430"/>
      <c r="V34" s="430"/>
    </row>
    <row r="35" spans="1:22" s="503" customFormat="1" ht="18" customHeight="1" x14ac:dyDescent="0.2">
      <c r="A35" s="528" t="s">
        <v>224</v>
      </c>
      <c r="B35" s="529" t="s">
        <v>307</v>
      </c>
      <c r="C35" s="530" t="s">
        <v>44</v>
      </c>
      <c r="D35" s="111">
        <v>2</v>
      </c>
      <c r="E35" s="237">
        <f t="shared" ref="E35:E38" si="11">G35+H35+F35</f>
        <v>0</v>
      </c>
      <c r="F35" s="495">
        <f>'5.A'!F442</f>
        <v>0</v>
      </c>
      <c r="G35" s="232">
        <f>'5.A'!F455</f>
        <v>0</v>
      </c>
      <c r="H35" s="233">
        <f>'5.A'!F478</f>
        <v>0</v>
      </c>
      <c r="I35" s="234">
        <f t="shared" ref="I35:I38" si="12">ROUND(F35*D35,2)</f>
        <v>0</v>
      </c>
      <c r="J35" s="235">
        <f t="shared" ref="J35:J38" si="13">ROUND(G35*D35,2)</f>
        <v>0</v>
      </c>
      <c r="K35" s="236">
        <f t="shared" ref="K35:K38" si="14">ROUND(H35*D35,2)</f>
        <v>0</v>
      </c>
      <c r="L35" s="508">
        <f t="shared" ref="L35:L38" si="15">ROUND(D35*F35,2)+ROUND(D35*G35,2)+ROUND(D35*H35,2)</f>
        <v>0</v>
      </c>
      <c r="M35" s="531" t="e">
        <f t="shared" si="10"/>
        <v>#DIV/0!</v>
      </c>
      <c r="N35" s="502"/>
      <c r="O35" s="431"/>
      <c r="P35" s="432"/>
      <c r="Q35" s="430"/>
      <c r="R35" s="430"/>
      <c r="S35" s="430"/>
      <c r="T35" s="430"/>
      <c r="U35" s="430"/>
      <c r="V35" s="430"/>
    </row>
    <row r="36" spans="1:22" s="503" customFormat="1" ht="18" customHeight="1" x14ac:dyDescent="0.2">
      <c r="A36" s="528" t="s">
        <v>225</v>
      </c>
      <c r="B36" s="529" t="s">
        <v>348</v>
      </c>
      <c r="C36" s="530" t="s">
        <v>44</v>
      </c>
      <c r="D36" s="111">
        <v>2</v>
      </c>
      <c r="E36" s="237">
        <f t="shared" si="11"/>
        <v>0</v>
      </c>
      <c r="F36" s="495">
        <f>'5.A'!F494</f>
        <v>0</v>
      </c>
      <c r="G36" s="232">
        <f>'5.A'!F507</f>
        <v>0</v>
      </c>
      <c r="H36" s="233">
        <f>'5.A'!F530</f>
        <v>0</v>
      </c>
      <c r="I36" s="234">
        <f t="shared" si="12"/>
        <v>0</v>
      </c>
      <c r="J36" s="235">
        <f t="shared" si="13"/>
        <v>0</v>
      </c>
      <c r="K36" s="236">
        <f t="shared" si="14"/>
        <v>0</v>
      </c>
      <c r="L36" s="508">
        <f t="shared" si="15"/>
        <v>0</v>
      </c>
      <c r="M36" s="531" t="e">
        <f t="shared" si="10"/>
        <v>#DIV/0!</v>
      </c>
      <c r="N36" s="502"/>
      <c r="O36" s="431"/>
      <c r="P36" s="432"/>
      <c r="Q36" s="430"/>
      <c r="R36" s="430"/>
      <c r="S36" s="430"/>
      <c r="T36" s="430"/>
      <c r="U36" s="430"/>
      <c r="V36" s="430"/>
    </row>
    <row r="37" spans="1:22" s="503" customFormat="1" ht="18" customHeight="1" x14ac:dyDescent="0.2">
      <c r="A37" s="528" t="s">
        <v>272</v>
      </c>
      <c r="B37" s="529" t="s">
        <v>308</v>
      </c>
      <c r="C37" s="530" t="s">
        <v>49</v>
      </c>
      <c r="D37" s="111">
        <v>6</v>
      </c>
      <c r="E37" s="237">
        <f t="shared" si="11"/>
        <v>0</v>
      </c>
      <c r="F37" s="495">
        <f>'5.A'!F546</f>
        <v>0</v>
      </c>
      <c r="G37" s="232">
        <f>'5.A'!F559</f>
        <v>0</v>
      </c>
      <c r="H37" s="233">
        <f>'5.A'!F582</f>
        <v>0</v>
      </c>
      <c r="I37" s="234">
        <f t="shared" si="12"/>
        <v>0</v>
      </c>
      <c r="J37" s="235">
        <f t="shared" si="13"/>
        <v>0</v>
      </c>
      <c r="K37" s="236">
        <f t="shared" si="14"/>
        <v>0</v>
      </c>
      <c r="L37" s="508">
        <f t="shared" si="15"/>
        <v>0</v>
      </c>
      <c r="M37" s="531" t="e">
        <f t="shared" si="10"/>
        <v>#DIV/0!</v>
      </c>
      <c r="N37" s="502"/>
      <c r="O37" s="431"/>
      <c r="P37" s="432"/>
      <c r="Q37" s="430"/>
      <c r="R37" s="430"/>
      <c r="S37" s="430"/>
      <c r="T37" s="430"/>
      <c r="U37" s="430"/>
      <c r="V37" s="430"/>
    </row>
    <row r="38" spans="1:22" s="503" customFormat="1" ht="18" customHeight="1" x14ac:dyDescent="0.2">
      <c r="A38" s="528" t="s">
        <v>273</v>
      </c>
      <c r="B38" s="529" t="s">
        <v>199</v>
      </c>
      <c r="C38" s="530" t="s">
        <v>47</v>
      </c>
      <c r="D38" s="111">
        <v>42</v>
      </c>
      <c r="E38" s="237">
        <f t="shared" si="11"/>
        <v>0</v>
      </c>
      <c r="F38" s="495">
        <f>'5.A'!F598</f>
        <v>0</v>
      </c>
      <c r="G38" s="232">
        <f>'5.A'!F611</f>
        <v>0</v>
      </c>
      <c r="H38" s="233">
        <f>'5.A'!F634</f>
        <v>0</v>
      </c>
      <c r="I38" s="234">
        <f t="shared" si="12"/>
        <v>0</v>
      </c>
      <c r="J38" s="235">
        <f t="shared" si="13"/>
        <v>0</v>
      </c>
      <c r="K38" s="236">
        <f t="shared" si="14"/>
        <v>0</v>
      </c>
      <c r="L38" s="508">
        <f t="shared" si="15"/>
        <v>0</v>
      </c>
      <c r="M38" s="531" t="e">
        <f t="shared" si="10"/>
        <v>#DIV/0!</v>
      </c>
      <c r="N38" s="502"/>
      <c r="O38" s="431"/>
      <c r="P38" s="432"/>
      <c r="Q38" s="430"/>
      <c r="R38" s="430"/>
      <c r="S38" s="430"/>
      <c r="T38" s="430"/>
      <c r="U38" s="430"/>
      <c r="V38" s="430"/>
    </row>
    <row r="39" spans="1:22" s="503" customFormat="1" ht="18" customHeight="1" x14ac:dyDescent="0.2">
      <c r="A39" s="528" t="s">
        <v>274</v>
      </c>
      <c r="B39" s="546" t="s">
        <v>316</v>
      </c>
      <c r="C39" s="545" t="s">
        <v>49</v>
      </c>
      <c r="D39" s="232">
        <v>21</v>
      </c>
      <c r="E39" s="237">
        <f t="shared" ref="E39:E42" si="16">G39+H39+F39</f>
        <v>0</v>
      </c>
      <c r="F39" s="231">
        <f>'5.A'!F650</f>
        <v>0</v>
      </c>
      <c r="G39" s="232">
        <f>'5.A'!F663</f>
        <v>0</v>
      </c>
      <c r="H39" s="233">
        <f>'5.A'!F686</f>
        <v>0</v>
      </c>
      <c r="I39" s="234">
        <f t="shared" ref="I39:I42" si="17">ROUND(F39*D39,2)</f>
        <v>0</v>
      </c>
      <c r="J39" s="235">
        <f t="shared" ref="J39:J42" si="18">ROUND(G39*D39,2)</f>
        <v>0</v>
      </c>
      <c r="K39" s="236">
        <f t="shared" ref="K39:K42" si="19">ROUND(H39*D39,2)</f>
        <v>0</v>
      </c>
      <c r="L39" s="508">
        <f t="shared" ref="L39:L42" si="20">ROUND(D39*F39,2)+ROUND(D39*G39,2)+ROUND(D39*H39,2)</f>
        <v>0</v>
      </c>
      <c r="M39" s="531" t="e">
        <f t="shared" si="10"/>
        <v>#DIV/0!</v>
      </c>
      <c r="N39" s="502"/>
      <c r="O39" s="431"/>
      <c r="P39" s="432"/>
      <c r="Q39" s="430"/>
      <c r="R39" s="430"/>
      <c r="S39" s="430"/>
      <c r="T39" s="430"/>
      <c r="U39" s="430"/>
      <c r="V39" s="430"/>
    </row>
    <row r="40" spans="1:22" s="503" customFormat="1" ht="18" customHeight="1" x14ac:dyDescent="0.2">
      <c r="A40" s="528" t="s">
        <v>275</v>
      </c>
      <c r="B40" s="546" t="s">
        <v>269</v>
      </c>
      <c r="C40" s="545" t="s">
        <v>49</v>
      </c>
      <c r="D40" s="232">
        <v>21</v>
      </c>
      <c r="E40" s="237">
        <f t="shared" si="16"/>
        <v>0</v>
      </c>
      <c r="F40" s="231">
        <f>'5.A'!F702</f>
        <v>0</v>
      </c>
      <c r="G40" s="232">
        <f>'5.A'!F715</f>
        <v>0</v>
      </c>
      <c r="H40" s="233">
        <f>'5.A'!F738</f>
        <v>0</v>
      </c>
      <c r="I40" s="234">
        <f t="shared" si="17"/>
        <v>0</v>
      </c>
      <c r="J40" s="235">
        <f t="shared" si="18"/>
        <v>0</v>
      </c>
      <c r="K40" s="236">
        <f t="shared" si="19"/>
        <v>0</v>
      </c>
      <c r="L40" s="508">
        <f t="shared" si="20"/>
        <v>0</v>
      </c>
      <c r="M40" s="531" t="e">
        <f t="shared" si="10"/>
        <v>#DIV/0!</v>
      </c>
      <c r="N40" s="502"/>
      <c r="O40" s="431"/>
      <c r="P40" s="432"/>
      <c r="Q40" s="430"/>
      <c r="R40" s="430"/>
      <c r="S40" s="430"/>
      <c r="T40" s="430"/>
      <c r="U40" s="430"/>
      <c r="V40" s="430"/>
    </row>
    <row r="41" spans="1:22" s="503" customFormat="1" ht="18" customHeight="1" x14ac:dyDescent="0.2">
      <c r="A41" s="528" t="s">
        <v>276</v>
      </c>
      <c r="B41" s="546" t="s">
        <v>270</v>
      </c>
      <c r="C41" s="545" t="s">
        <v>49</v>
      </c>
      <c r="D41" s="232">
        <v>21</v>
      </c>
      <c r="E41" s="237">
        <f t="shared" si="16"/>
        <v>0</v>
      </c>
      <c r="F41" s="231">
        <f>'5.A'!F754</f>
        <v>0</v>
      </c>
      <c r="G41" s="232">
        <f>'5.A'!F767</f>
        <v>0</v>
      </c>
      <c r="H41" s="233">
        <f>'5.A'!F790</f>
        <v>0</v>
      </c>
      <c r="I41" s="234">
        <f t="shared" si="17"/>
        <v>0</v>
      </c>
      <c r="J41" s="235">
        <f t="shared" si="18"/>
        <v>0</v>
      </c>
      <c r="K41" s="236">
        <f t="shared" si="19"/>
        <v>0</v>
      </c>
      <c r="L41" s="508">
        <f t="shared" si="20"/>
        <v>0</v>
      </c>
      <c r="M41" s="531" t="e">
        <f t="shared" si="10"/>
        <v>#DIV/0!</v>
      </c>
      <c r="N41" s="502"/>
      <c r="O41" s="431"/>
      <c r="P41" s="432"/>
      <c r="Q41" s="430"/>
      <c r="R41" s="430"/>
      <c r="S41" s="430"/>
      <c r="T41" s="430"/>
      <c r="U41" s="430"/>
      <c r="V41" s="430"/>
    </row>
    <row r="42" spans="1:22" s="503" customFormat="1" ht="18" customHeight="1" x14ac:dyDescent="0.2">
      <c r="A42" s="528" t="s">
        <v>277</v>
      </c>
      <c r="B42" s="546" t="s">
        <v>271</v>
      </c>
      <c r="C42" s="545" t="s">
        <v>49</v>
      </c>
      <c r="D42" s="232">
        <v>21</v>
      </c>
      <c r="E42" s="237">
        <f t="shared" si="16"/>
        <v>0</v>
      </c>
      <c r="F42" s="231">
        <f>'5.A'!F806</f>
        <v>0</v>
      </c>
      <c r="G42" s="232">
        <f>'5.A'!F819</f>
        <v>0</v>
      </c>
      <c r="H42" s="233">
        <f>'5.A'!F842</f>
        <v>0</v>
      </c>
      <c r="I42" s="234">
        <f t="shared" si="17"/>
        <v>0</v>
      </c>
      <c r="J42" s="235">
        <f t="shared" si="18"/>
        <v>0</v>
      </c>
      <c r="K42" s="236">
        <f t="shared" si="19"/>
        <v>0</v>
      </c>
      <c r="L42" s="508">
        <f t="shared" si="20"/>
        <v>0</v>
      </c>
      <c r="M42" s="509" t="e">
        <f t="shared" si="10"/>
        <v>#DIV/0!</v>
      </c>
      <c r="N42" s="502"/>
      <c r="O42" s="431"/>
      <c r="P42" s="432"/>
      <c r="Q42" s="430"/>
      <c r="R42" s="430"/>
      <c r="S42" s="430"/>
      <c r="T42" s="430"/>
      <c r="U42" s="430"/>
      <c r="V42" s="430"/>
    </row>
    <row r="43" spans="1:22" ht="30" x14ac:dyDescent="0.2">
      <c r="A43" s="528" t="s">
        <v>278</v>
      </c>
      <c r="B43" s="547" t="s">
        <v>349</v>
      </c>
      <c r="C43" s="548" t="s">
        <v>46</v>
      </c>
      <c r="D43" s="111">
        <v>10</v>
      </c>
      <c r="E43" s="112">
        <f>G43+H43+F43</f>
        <v>0</v>
      </c>
      <c r="F43" s="231">
        <f>'5.A'!F858</f>
        <v>0</v>
      </c>
      <c r="G43" s="232">
        <f>'5.A'!F871</f>
        <v>0</v>
      </c>
      <c r="H43" s="233">
        <f>'5.A'!F894</f>
        <v>0</v>
      </c>
      <c r="I43" s="234">
        <f>ROUND(F43*D43,2)</f>
        <v>0</v>
      </c>
      <c r="J43" s="235">
        <f>ROUND(G43*D43,2)</f>
        <v>0</v>
      </c>
      <c r="K43" s="236">
        <f>ROUND(H43*D43,2)</f>
        <v>0</v>
      </c>
      <c r="L43" s="512">
        <f>ROUND(D43*F43,2)+ROUND(D43*G43,2)+ROUND(D43*H43,2)</f>
        <v>0</v>
      </c>
      <c r="M43" s="513" t="e">
        <f t="shared" si="10"/>
        <v>#DIV/0!</v>
      </c>
      <c r="N43" s="502"/>
    </row>
    <row r="44" spans="1:22" s="526" customFormat="1" ht="18.95" customHeight="1" x14ac:dyDescent="0.2">
      <c r="A44" s="522" t="s">
        <v>177</v>
      </c>
      <c r="B44" s="541" t="s">
        <v>279</v>
      </c>
      <c r="C44" s="542"/>
      <c r="D44" s="542"/>
      <c r="E44" s="542"/>
      <c r="F44" s="542"/>
      <c r="G44" s="542"/>
      <c r="H44" s="542"/>
      <c r="I44" s="542"/>
      <c r="J44" s="542"/>
      <c r="K44" s="542"/>
      <c r="L44" s="542"/>
      <c r="M44" s="543"/>
      <c r="N44" s="502"/>
      <c r="O44" s="431"/>
      <c r="P44" s="527"/>
    </row>
    <row r="45" spans="1:22" s="503" customFormat="1" ht="18" customHeight="1" x14ac:dyDescent="0.2">
      <c r="A45" s="528" t="s">
        <v>226</v>
      </c>
      <c r="B45" s="546" t="s">
        <v>316</v>
      </c>
      <c r="C45" s="530" t="s">
        <v>49</v>
      </c>
      <c r="D45" s="111">
        <v>38</v>
      </c>
      <c r="E45" s="237">
        <f t="shared" ref="E45:E47" si="21">G45+H45+F45</f>
        <v>0</v>
      </c>
      <c r="F45" s="495">
        <f>'5.A'!F910</f>
        <v>0</v>
      </c>
      <c r="G45" s="232">
        <f>'5.A'!F923</f>
        <v>0</v>
      </c>
      <c r="H45" s="233">
        <f>'5.A'!F946</f>
        <v>0</v>
      </c>
      <c r="I45" s="234">
        <f t="shared" ref="I45:I47" si="22">ROUND(F45*D45,2)</f>
        <v>0</v>
      </c>
      <c r="J45" s="235">
        <f t="shared" ref="J45:J47" si="23">ROUND(G45*D45,2)</f>
        <v>0</v>
      </c>
      <c r="K45" s="236">
        <f t="shared" ref="K45:K47" si="24">ROUND(H45*D45,2)</f>
        <v>0</v>
      </c>
      <c r="L45" s="508">
        <f t="shared" ref="L45:L47" si="25">ROUND(D45*F45,2)+ROUND(D45*G45,2)+ROUND(D45*H45,2)</f>
        <v>0</v>
      </c>
      <c r="M45" s="531" t="e">
        <f>L45/$L$113</f>
        <v>#DIV/0!</v>
      </c>
      <c r="N45" s="502"/>
      <c r="O45" s="431"/>
      <c r="P45" s="432"/>
      <c r="Q45" s="430"/>
      <c r="R45" s="430"/>
      <c r="S45" s="430"/>
      <c r="T45" s="430"/>
      <c r="U45" s="430"/>
      <c r="V45" s="430"/>
    </row>
    <row r="46" spans="1:22" s="503" customFormat="1" ht="18" customHeight="1" x14ac:dyDescent="0.2">
      <c r="A46" s="528" t="s">
        <v>227</v>
      </c>
      <c r="B46" s="546" t="s">
        <v>280</v>
      </c>
      <c r="C46" s="545" t="s">
        <v>49</v>
      </c>
      <c r="D46" s="232">
        <v>38</v>
      </c>
      <c r="E46" s="237">
        <f t="shared" si="21"/>
        <v>0</v>
      </c>
      <c r="F46" s="231">
        <f>'5.A'!F962</f>
        <v>0</v>
      </c>
      <c r="G46" s="232">
        <f>'5.A'!F975</f>
        <v>0</v>
      </c>
      <c r="H46" s="233">
        <f>'5.A'!F998</f>
        <v>0</v>
      </c>
      <c r="I46" s="234">
        <f t="shared" si="22"/>
        <v>0</v>
      </c>
      <c r="J46" s="235">
        <f t="shared" si="23"/>
        <v>0</v>
      </c>
      <c r="K46" s="236">
        <f t="shared" si="24"/>
        <v>0</v>
      </c>
      <c r="L46" s="508">
        <f t="shared" si="25"/>
        <v>0</v>
      </c>
      <c r="M46" s="531" t="e">
        <f>L46/$L$113</f>
        <v>#DIV/0!</v>
      </c>
      <c r="N46" s="502"/>
      <c r="O46" s="431"/>
      <c r="P46" s="432"/>
      <c r="Q46" s="430"/>
      <c r="R46" s="430"/>
      <c r="S46" s="430"/>
      <c r="T46" s="430"/>
      <c r="U46" s="430"/>
      <c r="V46" s="430"/>
    </row>
    <row r="47" spans="1:22" s="503" customFormat="1" ht="18" customHeight="1" x14ac:dyDescent="0.2">
      <c r="A47" s="528" t="s">
        <v>228</v>
      </c>
      <c r="B47" s="546" t="s">
        <v>281</v>
      </c>
      <c r="C47" s="545" t="s">
        <v>49</v>
      </c>
      <c r="D47" s="232">
        <v>5</v>
      </c>
      <c r="E47" s="237">
        <f t="shared" si="21"/>
        <v>0</v>
      </c>
      <c r="F47" s="231">
        <f>'5.A'!F1014</f>
        <v>0</v>
      </c>
      <c r="G47" s="232">
        <f>'5.A'!F1027</f>
        <v>0</v>
      </c>
      <c r="H47" s="233">
        <f>'5.A'!F1050</f>
        <v>0</v>
      </c>
      <c r="I47" s="234">
        <f t="shared" si="22"/>
        <v>0</v>
      </c>
      <c r="J47" s="235">
        <f t="shared" si="23"/>
        <v>0</v>
      </c>
      <c r="K47" s="236">
        <f t="shared" si="24"/>
        <v>0</v>
      </c>
      <c r="L47" s="508">
        <f t="shared" si="25"/>
        <v>0</v>
      </c>
      <c r="M47" s="509" t="e">
        <f>L47/$L$113</f>
        <v>#DIV/0!</v>
      </c>
      <c r="N47" s="502"/>
      <c r="O47" s="431"/>
      <c r="P47" s="432"/>
      <c r="Q47" s="430"/>
      <c r="R47" s="430"/>
      <c r="S47" s="430"/>
      <c r="T47" s="430"/>
      <c r="U47" s="430"/>
      <c r="V47" s="430"/>
    </row>
    <row r="48" spans="1:22" s="503" customFormat="1" ht="18" customHeight="1" x14ac:dyDescent="0.2">
      <c r="A48" s="528" t="s">
        <v>284</v>
      </c>
      <c r="B48" s="529" t="s">
        <v>282</v>
      </c>
      <c r="C48" s="530" t="s">
        <v>49</v>
      </c>
      <c r="D48" s="111">
        <v>5</v>
      </c>
      <c r="E48" s="112">
        <f t="shared" ref="E48:E49" si="26">G48+H48+F48</f>
        <v>0</v>
      </c>
      <c r="F48" s="495">
        <f>'5.A'!F1066</f>
        <v>0</v>
      </c>
      <c r="G48" s="111">
        <f>'5.A'!F1079</f>
        <v>0</v>
      </c>
      <c r="H48" s="549">
        <f>'5.A'!F1102</f>
        <v>0</v>
      </c>
      <c r="I48" s="550">
        <f t="shared" ref="I48:I49" si="27">ROUND(F48*D48,2)</f>
        <v>0</v>
      </c>
      <c r="J48" s="498">
        <f t="shared" ref="J48:J49" si="28">ROUND(G48*D48,2)</f>
        <v>0</v>
      </c>
      <c r="K48" s="499">
        <f t="shared" ref="K48:K49" si="29">ROUND(H48*D48,2)</f>
        <v>0</v>
      </c>
      <c r="L48" s="500">
        <f t="shared" ref="L48:L49" si="30">ROUND(D48*F48,2)+ROUND(D48*G48,2)+ROUND(D48*H48,2)</f>
        <v>0</v>
      </c>
      <c r="M48" s="509" t="e">
        <f>L48/$L$113</f>
        <v>#DIV/0!</v>
      </c>
      <c r="N48" s="502"/>
      <c r="O48" s="431"/>
      <c r="P48" s="432"/>
      <c r="Q48" s="430"/>
      <c r="R48" s="430"/>
      <c r="S48" s="430"/>
      <c r="T48" s="430"/>
      <c r="U48" s="430"/>
      <c r="V48" s="430"/>
    </row>
    <row r="49" spans="1:22" s="503" customFormat="1" ht="18" customHeight="1" thickBot="1" x14ac:dyDescent="0.25">
      <c r="A49" s="528" t="s">
        <v>285</v>
      </c>
      <c r="B49" s="529" t="s">
        <v>283</v>
      </c>
      <c r="C49" s="530" t="s">
        <v>49</v>
      </c>
      <c r="D49" s="111">
        <v>3</v>
      </c>
      <c r="E49" s="112">
        <f t="shared" si="26"/>
        <v>0</v>
      </c>
      <c r="F49" s="495">
        <f>'5.A'!F1118</f>
        <v>0</v>
      </c>
      <c r="G49" s="111">
        <f>'5.A'!F1131</f>
        <v>0</v>
      </c>
      <c r="H49" s="549">
        <f>'5.A'!F1154</f>
        <v>0</v>
      </c>
      <c r="I49" s="550">
        <f t="shared" si="27"/>
        <v>0</v>
      </c>
      <c r="J49" s="498">
        <f t="shared" si="28"/>
        <v>0</v>
      </c>
      <c r="K49" s="499">
        <f t="shared" si="29"/>
        <v>0</v>
      </c>
      <c r="L49" s="500">
        <f t="shared" si="30"/>
        <v>0</v>
      </c>
      <c r="M49" s="509" t="e">
        <f>L49/$L$113</f>
        <v>#DIV/0!</v>
      </c>
      <c r="N49" s="502"/>
      <c r="O49" s="431"/>
      <c r="P49" s="432"/>
      <c r="Q49" s="430"/>
      <c r="R49" s="430"/>
      <c r="S49" s="430"/>
      <c r="T49" s="430"/>
      <c r="U49" s="430"/>
      <c r="V49" s="430"/>
    </row>
    <row r="50" spans="1:22" ht="6.95" customHeight="1" thickBot="1" x14ac:dyDescent="0.25">
      <c r="A50" s="551"/>
      <c r="B50" s="552"/>
      <c r="C50" s="553"/>
      <c r="D50" s="554"/>
      <c r="E50" s="555"/>
      <c r="F50" s="556"/>
      <c r="G50" s="556"/>
      <c r="H50" s="556"/>
      <c r="I50" s="557"/>
      <c r="J50" s="557"/>
      <c r="K50" s="557"/>
      <c r="L50" s="558"/>
      <c r="M50" s="559"/>
      <c r="N50" s="502"/>
    </row>
    <row r="51" spans="1:22" ht="17.100000000000001" customHeight="1" x14ac:dyDescent="0.2">
      <c r="A51" s="459" t="s">
        <v>180</v>
      </c>
      <c r="B51" s="539" t="s">
        <v>265</v>
      </c>
      <c r="C51" s="461" t="s">
        <v>28</v>
      </c>
      <c r="D51" s="461"/>
      <c r="E51" s="481"/>
      <c r="F51" s="464">
        <f>I51</f>
        <v>0</v>
      </c>
      <c r="G51" s="465">
        <f>J51</f>
        <v>0</v>
      </c>
      <c r="H51" s="466">
        <f>K51</f>
        <v>0</v>
      </c>
      <c r="I51" s="560">
        <f>SUM(I53:I89)</f>
        <v>0</v>
      </c>
      <c r="J51" s="483">
        <f>SUM(J53:J89)</f>
        <v>0</v>
      </c>
      <c r="K51" s="561">
        <f>SUM(K53:K89)</f>
        <v>0</v>
      </c>
      <c r="L51" s="562">
        <f>F51+G51+H51</f>
        <v>0</v>
      </c>
      <c r="M51" s="468" t="e">
        <f>ROUND(L51/$L$113,6)</f>
        <v>#DIV/0!</v>
      </c>
      <c r="N51" s="502"/>
    </row>
    <row r="52" spans="1:22" ht="17.100000000000001" customHeight="1" x14ac:dyDescent="0.2">
      <c r="A52" s="486"/>
      <c r="B52" s="540"/>
      <c r="C52" s="488"/>
      <c r="D52" s="488"/>
      <c r="E52" s="489"/>
      <c r="F52" s="105" t="e">
        <f>F51/L51</f>
        <v>#DIV/0!</v>
      </c>
      <c r="G52" s="106" t="e">
        <f>G51/L51</f>
        <v>#DIV/0!</v>
      </c>
      <c r="H52" s="107" t="e">
        <f>H51/L51</f>
        <v>#DIV/0!</v>
      </c>
      <c r="I52" s="210" t="str">
        <f>IF(F51=I51,"SIM","NÃO")</f>
        <v>SIM</v>
      </c>
      <c r="J52" s="109" t="str">
        <f>IF(G51=J51,"SIM","NÃO")</f>
        <v>SIM</v>
      </c>
      <c r="K52" s="211" t="str">
        <f>IF(H51=K51,"SIM","NÃO")</f>
        <v>SIM</v>
      </c>
      <c r="L52" s="563"/>
      <c r="M52" s="491"/>
      <c r="N52" s="502"/>
    </row>
    <row r="53" spans="1:22" s="526" customFormat="1" ht="18.95" customHeight="1" x14ac:dyDescent="0.2">
      <c r="A53" s="522" t="s">
        <v>181</v>
      </c>
      <c r="B53" s="541" t="s">
        <v>267</v>
      </c>
      <c r="C53" s="564"/>
      <c r="D53" s="564"/>
      <c r="E53" s="564"/>
      <c r="F53" s="564"/>
      <c r="G53" s="564"/>
      <c r="H53" s="564"/>
      <c r="I53" s="564"/>
      <c r="J53" s="564"/>
      <c r="K53" s="564"/>
      <c r="L53" s="564"/>
      <c r="M53" s="565"/>
      <c r="N53" s="502"/>
      <c r="O53" s="431"/>
      <c r="P53" s="527"/>
    </row>
    <row r="54" spans="1:22" s="503" customFormat="1" ht="26.1" customHeight="1" x14ac:dyDescent="0.2">
      <c r="A54" s="566" t="s">
        <v>219</v>
      </c>
      <c r="B54" s="544" t="s">
        <v>335</v>
      </c>
      <c r="C54" s="530" t="s">
        <v>44</v>
      </c>
      <c r="D54" s="111">
        <v>2</v>
      </c>
      <c r="E54" s="112">
        <f t="shared" ref="E54:E79" si="31">G54+H54+F54</f>
        <v>0</v>
      </c>
      <c r="F54" s="495">
        <f>'5.A'!F1170</f>
        <v>0</v>
      </c>
      <c r="G54" s="111">
        <f>'5.A'!F1183</f>
        <v>0</v>
      </c>
      <c r="H54" s="496">
        <f>'5.A'!F1206</f>
        <v>0</v>
      </c>
      <c r="I54" s="497">
        <f t="shared" ref="I54:I79" si="32">ROUND(F54*D54,2)</f>
        <v>0</v>
      </c>
      <c r="J54" s="235">
        <f t="shared" ref="J54:J79" si="33">ROUND(G54*D54,2)</f>
        <v>0</v>
      </c>
      <c r="K54" s="236">
        <f t="shared" ref="K54:K79" si="34">ROUND(H54*D54,2)</f>
        <v>0</v>
      </c>
      <c r="L54" s="500">
        <f t="shared" ref="L54:L79" si="35">ROUND(D54*F54,2)+ROUND(D54*G54,2)+ROUND(D54*H54,2)</f>
        <v>0</v>
      </c>
      <c r="M54" s="501" t="e">
        <f t="shared" ref="M54:M63" si="36">L54/$L$113</f>
        <v>#DIV/0!</v>
      </c>
      <c r="N54" s="502"/>
      <c r="O54" s="431"/>
      <c r="P54" s="432"/>
      <c r="Q54" s="430"/>
      <c r="R54" s="430"/>
      <c r="S54" s="430"/>
      <c r="T54" s="430"/>
      <c r="U54" s="430"/>
      <c r="V54" s="430"/>
    </row>
    <row r="55" spans="1:22" s="503" customFormat="1" ht="18" customHeight="1" x14ac:dyDescent="0.2">
      <c r="A55" s="566" t="s">
        <v>220</v>
      </c>
      <c r="B55" s="529" t="s">
        <v>307</v>
      </c>
      <c r="C55" s="530" t="s">
        <v>44</v>
      </c>
      <c r="D55" s="111">
        <v>3</v>
      </c>
      <c r="E55" s="112">
        <f t="shared" ref="E55:E75" si="37">G55+H55+F55</f>
        <v>0</v>
      </c>
      <c r="F55" s="495">
        <f>'5.A'!F1222</f>
        <v>0</v>
      </c>
      <c r="G55" s="111">
        <f>'5.A'!F1235</f>
        <v>0</v>
      </c>
      <c r="H55" s="496">
        <f>'5.A'!F1258</f>
        <v>0</v>
      </c>
      <c r="I55" s="497">
        <f t="shared" ref="I55:I75" si="38">ROUND(F55*D55,2)</f>
        <v>0</v>
      </c>
      <c r="J55" s="235">
        <f t="shared" ref="J55:J75" si="39">ROUND(G55*D55,2)</f>
        <v>0</v>
      </c>
      <c r="K55" s="236">
        <f t="shared" ref="K55:K75" si="40">ROUND(H55*D55,2)</f>
        <v>0</v>
      </c>
      <c r="L55" s="500">
        <f t="shared" ref="L55:L75" si="41">ROUND(D55*F55,2)+ROUND(D55*G55,2)+ROUND(D55*H55,2)</f>
        <v>0</v>
      </c>
      <c r="M55" s="501" t="e">
        <f t="shared" si="36"/>
        <v>#DIV/0!</v>
      </c>
      <c r="N55" s="502"/>
      <c r="O55" s="431"/>
      <c r="P55" s="432"/>
      <c r="Q55" s="430"/>
      <c r="R55" s="430"/>
      <c r="S55" s="430"/>
      <c r="T55" s="430"/>
      <c r="U55" s="430"/>
      <c r="V55" s="430"/>
    </row>
    <row r="56" spans="1:22" s="503" customFormat="1" ht="18" customHeight="1" x14ac:dyDescent="0.2">
      <c r="A56" s="566" t="s">
        <v>221</v>
      </c>
      <c r="B56" s="529" t="s">
        <v>348</v>
      </c>
      <c r="C56" s="530" t="s">
        <v>44</v>
      </c>
      <c r="D56" s="111">
        <v>3</v>
      </c>
      <c r="E56" s="237">
        <f t="shared" si="37"/>
        <v>0</v>
      </c>
      <c r="F56" s="495">
        <f>'5.A'!F1274</f>
        <v>0</v>
      </c>
      <c r="G56" s="232">
        <f>'5.A'!F1287</f>
        <v>0</v>
      </c>
      <c r="H56" s="233">
        <f>'5.A'!F1310</f>
        <v>0</v>
      </c>
      <c r="I56" s="234">
        <f t="shared" si="38"/>
        <v>0</v>
      </c>
      <c r="J56" s="235">
        <f t="shared" si="39"/>
        <v>0</v>
      </c>
      <c r="K56" s="236">
        <f t="shared" si="40"/>
        <v>0</v>
      </c>
      <c r="L56" s="508">
        <f t="shared" si="41"/>
        <v>0</v>
      </c>
      <c r="M56" s="501" t="e">
        <f t="shared" si="36"/>
        <v>#DIV/0!</v>
      </c>
      <c r="N56" s="502"/>
      <c r="O56" s="431"/>
      <c r="P56" s="432"/>
      <c r="Q56" s="430"/>
      <c r="R56" s="430"/>
      <c r="S56" s="430"/>
      <c r="T56" s="430"/>
      <c r="U56" s="430"/>
      <c r="V56" s="430"/>
    </row>
    <row r="57" spans="1:22" s="503" customFormat="1" ht="18" customHeight="1" x14ac:dyDescent="0.2">
      <c r="A57" s="566" t="s">
        <v>222</v>
      </c>
      <c r="B57" s="529" t="s">
        <v>308</v>
      </c>
      <c r="C57" s="530" t="s">
        <v>49</v>
      </c>
      <c r="D57" s="111">
        <v>4</v>
      </c>
      <c r="E57" s="112">
        <f t="shared" si="37"/>
        <v>0</v>
      </c>
      <c r="F57" s="495">
        <f>'5.A'!F1326</f>
        <v>0</v>
      </c>
      <c r="G57" s="111">
        <f>'5.A'!F1339</f>
        <v>0</v>
      </c>
      <c r="H57" s="496">
        <f>'5.A'!F1362</f>
        <v>0</v>
      </c>
      <c r="I57" s="497">
        <f t="shared" si="38"/>
        <v>0</v>
      </c>
      <c r="J57" s="235">
        <f t="shared" si="39"/>
        <v>0</v>
      </c>
      <c r="K57" s="236">
        <f t="shared" si="40"/>
        <v>0</v>
      </c>
      <c r="L57" s="500">
        <f t="shared" si="41"/>
        <v>0</v>
      </c>
      <c r="M57" s="501" t="e">
        <f t="shared" si="36"/>
        <v>#DIV/0!</v>
      </c>
      <c r="N57" s="502"/>
      <c r="O57" s="431"/>
      <c r="P57" s="432"/>
      <c r="Q57" s="430"/>
      <c r="R57" s="430"/>
      <c r="S57" s="430"/>
      <c r="T57" s="430"/>
      <c r="U57" s="430"/>
      <c r="V57" s="430"/>
    </row>
    <row r="58" spans="1:22" s="503" customFormat="1" ht="18" customHeight="1" x14ac:dyDescent="0.2">
      <c r="A58" s="566" t="s">
        <v>229</v>
      </c>
      <c r="B58" s="510" t="s">
        <v>199</v>
      </c>
      <c r="C58" s="530" t="s">
        <v>47</v>
      </c>
      <c r="D58" s="111">
        <v>28</v>
      </c>
      <c r="E58" s="112">
        <f t="shared" si="37"/>
        <v>0</v>
      </c>
      <c r="F58" s="495">
        <f>'5.A'!F1378</f>
        <v>0</v>
      </c>
      <c r="G58" s="111">
        <f>'5.A'!F1391</f>
        <v>0</v>
      </c>
      <c r="H58" s="496">
        <f>'5.A'!F1414</f>
        <v>0</v>
      </c>
      <c r="I58" s="497">
        <f t="shared" si="38"/>
        <v>0</v>
      </c>
      <c r="J58" s="235">
        <f t="shared" si="39"/>
        <v>0</v>
      </c>
      <c r="K58" s="236">
        <f t="shared" si="40"/>
        <v>0</v>
      </c>
      <c r="L58" s="500">
        <f t="shared" si="41"/>
        <v>0</v>
      </c>
      <c r="M58" s="501" t="e">
        <f t="shared" si="36"/>
        <v>#DIV/0!</v>
      </c>
      <c r="N58" s="502"/>
      <c r="O58" s="431"/>
      <c r="P58" s="432"/>
      <c r="Q58" s="430"/>
      <c r="R58" s="430"/>
      <c r="S58" s="430"/>
      <c r="T58" s="430"/>
      <c r="U58" s="430"/>
      <c r="V58" s="430"/>
    </row>
    <row r="59" spans="1:22" s="503" customFormat="1" ht="18" customHeight="1" x14ac:dyDescent="0.2">
      <c r="A59" s="566" t="s">
        <v>230</v>
      </c>
      <c r="B59" s="546" t="s">
        <v>316</v>
      </c>
      <c r="C59" s="530" t="s">
        <v>49</v>
      </c>
      <c r="D59" s="111">
        <v>69</v>
      </c>
      <c r="E59" s="112">
        <f t="shared" si="37"/>
        <v>0</v>
      </c>
      <c r="F59" s="495">
        <f>'5.A'!F1430</f>
        <v>0</v>
      </c>
      <c r="G59" s="111">
        <f>'5.A'!F1443</f>
        <v>0</v>
      </c>
      <c r="H59" s="496">
        <f>'5.A'!F1466</f>
        <v>0</v>
      </c>
      <c r="I59" s="497">
        <f t="shared" si="38"/>
        <v>0</v>
      </c>
      <c r="J59" s="235">
        <f t="shared" si="39"/>
        <v>0</v>
      </c>
      <c r="K59" s="236">
        <f t="shared" si="40"/>
        <v>0</v>
      </c>
      <c r="L59" s="500">
        <f t="shared" si="41"/>
        <v>0</v>
      </c>
      <c r="M59" s="501" t="e">
        <f t="shared" si="36"/>
        <v>#DIV/0!</v>
      </c>
      <c r="N59" s="502"/>
      <c r="O59" s="431"/>
      <c r="P59" s="432"/>
      <c r="Q59" s="430"/>
      <c r="R59" s="430"/>
      <c r="S59" s="430"/>
      <c r="T59" s="430"/>
      <c r="U59" s="430"/>
      <c r="V59" s="430"/>
    </row>
    <row r="60" spans="1:22" s="503" customFormat="1" ht="18" customHeight="1" x14ac:dyDescent="0.2">
      <c r="A60" s="566" t="s">
        <v>231</v>
      </c>
      <c r="B60" s="510" t="s">
        <v>269</v>
      </c>
      <c r="C60" s="530" t="s">
        <v>49</v>
      </c>
      <c r="D60" s="111">
        <v>69</v>
      </c>
      <c r="E60" s="112">
        <f t="shared" si="37"/>
        <v>0</v>
      </c>
      <c r="F60" s="495">
        <f>'5.A'!F1482</f>
        <v>0</v>
      </c>
      <c r="G60" s="111">
        <f>'5.A'!F1495</f>
        <v>0</v>
      </c>
      <c r="H60" s="496">
        <f>'5.A'!F1518</f>
        <v>0</v>
      </c>
      <c r="I60" s="497">
        <f t="shared" si="38"/>
        <v>0</v>
      </c>
      <c r="J60" s="235">
        <f t="shared" si="39"/>
        <v>0</v>
      </c>
      <c r="K60" s="236">
        <f t="shared" si="40"/>
        <v>0</v>
      </c>
      <c r="L60" s="500">
        <f t="shared" si="41"/>
        <v>0</v>
      </c>
      <c r="M60" s="501" t="e">
        <f t="shared" si="36"/>
        <v>#DIV/0!</v>
      </c>
      <c r="N60" s="502"/>
      <c r="O60" s="431"/>
      <c r="P60" s="432"/>
      <c r="Q60" s="430"/>
      <c r="R60" s="430"/>
      <c r="S60" s="430"/>
      <c r="T60" s="430"/>
      <c r="U60" s="430"/>
      <c r="V60" s="430"/>
    </row>
    <row r="61" spans="1:22" s="503" customFormat="1" ht="18" customHeight="1" x14ac:dyDescent="0.2">
      <c r="A61" s="566" t="s">
        <v>232</v>
      </c>
      <c r="B61" s="510" t="s">
        <v>270</v>
      </c>
      <c r="C61" s="530" t="s">
        <v>49</v>
      </c>
      <c r="D61" s="111">
        <v>69</v>
      </c>
      <c r="E61" s="112">
        <f t="shared" si="37"/>
        <v>0</v>
      </c>
      <c r="F61" s="495">
        <f>'5.A'!F1534</f>
        <v>0</v>
      </c>
      <c r="G61" s="111">
        <f>'5.A'!F1547</f>
        <v>0</v>
      </c>
      <c r="H61" s="496">
        <f>'5.A'!F1570</f>
        <v>0</v>
      </c>
      <c r="I61" s="497">
        <f t="shared" si="38"/>
        <v>0</v>
      </c>
      <c r="J61" s="235">
        <f t="shared" si="39"/>
        <v>0</v>
      </c>
      <c r="K61" s="236">
        <f t="shared" si="40"/>
        <v>0</v>
      </c>
      <c r="L61" s="500">
        <f t="shared" si="41"/>
        <v>0</v>
      </c>
      <c r="M61" s="501" t="e">
        <f t="shared" si="36"/>
        <v>#DIV/0!</v>
      </c>
      <c r="N61" s="502"/>
      <c r="O61" s="431"/>
      <c r="P61" s="432"/>
      <c r="Q61" s="430"/>
      <c r="R61" s="430"/>
      <c r="S61" s="430"/>
      <c r="T61" s="430"/>
      <c r="U61" s="430"/>
      <c r="V61" s="430"/>
    </row>
    <row r="62" spans="1:22" s="503" customFormat="1" ht="18" customHeight="1" x14ac:dyDescent="0.2">
      <c r="A62" s="566" t="s">
        <v>233</v>
      </c>
      <c r="B62" s="510" t="s">
        <v>271</v>
      </c>
      <c r="C62" s="530" t="s">
        <v>49</v>
      </c>
      <c r="D62" s="111">
        <v>69</v>
      </c>
      <c r="E62" s="112">
        <f t="shared" si="37"/>
        <v>0</v>
      </c>
      <c r="F62" s="495">
        <f>'5.A'!F1586</f>
        <v>0</v>
      </c>
      <c r="G62" s="111">
        <f>'5.A'!F1599</f>
        <v>0</v>
      </c>
      <c r="H62" s="496">
        <f>'5.A'!F1622</f>
        <v>0</v>
      </c>
      <c r="I62" s="497">
        <f t="shared" si="38"/>
        <v>0</v>
      </c>
      <c r="J62" s="235">
        <f t="shared" si="39"/>
        <v>0</v>
      </c>
      <c r="K62" s="236">
        <f t="shared" si="40"/>
        <v>0</v>
      </c>
      <c r="L62" s="500">
        <f t="shared" si="41"/>
        <v>0</v>
      </c>
      <c r="M62" s="501" t="e">
        <f t="shared" si="36"/>
        <v>#DIV/0!</v>
      </c>
      <c r="N62" s="502"/>
      <c r="O62" s="431"/>
      <c r="P62" s="432"/>
      <c r="Q62" s="430"/>
      <c r="R62" s="430"/>
      <c r="S62" s="430"/>
      <c r="T62" s="430"/>
      <c r="U62" s="430"/>
      <c r="V62" s="430"/>
    </row>
    <row r="63" spans="1:22" s="503" customFormat="1" ht="26.1" customHeight="1" x14ac:dyDescent="0.2">
      <c r="A63" s="566" t="s">
        <v>234</v>
      </c>
      <c r="B63" s="547" t="s">
        <v>349</v>
      </c>
      <c r="C63" s="548" t="s">
        <v>46</v>
      </c>
      <c r="D63" s="111">
        <v>10</v>
      </c>
      <c r="E63" s="112">
        <f t="shared" si="37"/>
        <v>0</v>
      </c>
      <c r="F63" s="495">
        <f>'5.A'!F1638</f>
        <v>0</v>
      </c>
      <c r="G63" s="111">
        <f>'5.A'!F1651</f>
        <v>0</v>
      </c>
      <c r="H63" s="496">
        <f>'5.A'!F1674</f>
        <v>0</v>
      </c>
      <c r="I63" s="497">
        <f t="shared" si="38"/>
        <v>0</v>
      </c>
      <c r="J63" s="235">
        <f t="shared" si="39"/>
        <v>0</v>
      </c>
      <c r="K63" s="236">
        <f t="shared" si="40"/>
        <v>0</v>
      </c>
      <c r="L63" s="500">
        <f t="shared" si="41"/>
        <v>0</v>
      </c>
      <c r="M63" s="501" t="e">
        <f t="shared" si="36"/>
        <v>#DIV/0!</v>
      </c>
      <c r="N63" s="502"/>
      <c r="O63" s="431"/>
      <c r="P63" s="432"/>
      <c r="Q63" s="430"/>
      <c r="R63" s="430"/>
      <c r="S63" s="430"/>
      <c r="T63" s="430"/>
      <c r="U63" s="430"/>
      <c r="V63" s="430"/>
    </row>
    <row r="64" spans="1:22" s="526" customFormat="1" ht="18" customHeight="1" x14ac:dyDescent="0.2">
      <c r="A64" s="522" t="s">
        <v>182</v>
      </c>
      <c r="B64" s="541" t="s">
        <v>200</v>
      </c>
      <c r="C64" s="564"/>
      <c r="D64" s="564"/>
      <c r="E64" s="564"/>
      <c r="F64" s="564"/>
      <c r="G64" s="564"/>
      <c r="H64" s="564"/>
      <c r="I64" s="564"/>
      <c r="J64" s="564"/>
      <c r="K64" s="564"/>
      <c r="L64" s="564"/>
      <c r="M64" s="565"/>
      <c r="N64" s="502"/>
      <c r="O64" s="431"/>
      <c r="P64" s="527"/>
    </row>
    <row r="65" spans="1:22" s="503" customFormat="1" ht="18.95" customHeight="1" x14ac:dyDescent="0.2">
      <c r="A65" s="566" t="s">
        <v>216</v>
      </c>
      <c r="B65" s="544" t="s">
        <v>306</v>
      </c>
      <c r="C65" s="530" t="s">
        <v>44</v>
      </c>
      <c r="D65" s="111">
        <v>5</v>
      </c>
      <c r="E65" s="112">
        <f t="shared" si="37"/>
        <v>0</v>
      </c>
      <c r="F65" s="495">
        <f>'5.A'!F1690</f>
        <v>0</v>
      </c>
      <c r="G65" s="111">
        <f>'5.A'!F1703</f>
        <v>0</v>
      </c>
      <c r="H65" s="496">
        <f>'5.A'!F1726</f>
        <v>0</v>
      </c>
      <c r="I65" s="497">
        <f t="shared" si="38"/>
        <v>0</v>
      </c>
      <c r="J65" s="235">
        <f t="shared" si="39"/>
        <v>0</v>
      </c>
      <c r="K65" s="236">
        <f t="shared" si="40"/>
        <v>0</v>
      </c>
      <c r="L65" s="500">
        <f t="shared" si="41"/>
        <v>0</v>
      </c>
      <c r="M65" s="501" t="e">
        <f t="shared" ref="M65:M80" si="42">L65/$L$113</f>
        <v>#DIV/0!</v>
      </c>
      <c r="N65" s="502"/>
      <c r="O65" s="431"/>
      <c r="P65" s="432"/>
      <c r="Q65" s="430"/>
      <c r="R65" s="430"/>
      <c r="S65" s="430"/>
      <c r="T65" s="430"/>
      <c r="U65" s="430"/>
      <c r="V65" s="430"/>
    </row>
    <row r="66" spans="1:22" s="503" customFormat="1" ht="18.95" customHeight="1" x14ac:dyDescent="0.2">
      <c r="A66" s="566" t="s">
        <v>217</v>
      </c>
      <c r="B66" s="510" t="s">
        <v>286</v>
      </c>
      <c r="C66" s="530" t="s">
        <v>44</v>
      </c>
      <c r="D66" s="111">
        <v>33</v>
      </c>
      <c r="E66" s="112">
        <f t="shared" si="37"/>
        <v>0</v>
      </c>
      <c r="F66" s="495">
        <f>'5.A'!F1742</f>
        <v>0</v>
      </c>
      <c r="G66" s="111">
        <f>'5.A'!F1755</f>
        <v>0</v>
      </c>
      <c r="H66" s="496">
        <f>'5.A'!F1778</f>
        <v>0</v>
      </c>
      <c r="I66" s="497">
        <f t="shared" si="38"/>
        <v>0</v>
      </c>
      <c r="J66" s="235">
        <f t="shared" si="39"/>
        <v>0</v>
      </c>
      <c r="K66" s="236">
        <f t="shared" si="40"/>
        <v>0</v>
      </c>
      <c r="L66" s="500">
        <f t="shared" si="41"/>
        <v>0</v>
      </c>
      <c r="M66" s="501" t="e">
        <f t="shared" si="42"/>
        <v>#DIV/0!</v>
      </c>
      <c r="N66" s="502"/>
      <c r="O66" s="431"/>
      <c r="P66" s="432"/>
      <c r="Q66" s="430"/>
      <c r="R66" s="430"/>
      <c r="S66" s="430"/>
      <c r="T66" s="430"/>
      <c r="U66" s="430"/>
      <c r="V66" s="430"/>
    </row>
    <row r="67" spans="1:22" s="503" customFormat="1" ht="18.95" customHeight="1" x14ac:dyDescent="0.2">
      <c r="A67" s="566" t="s">
        <v>218</v>
      </c>
      <c r="B67" s="510" t="s">
        <v>170</v>
      </c>
      <c r="C67" s="530" t="s">
        <v>44</v>
      </c>
      <c r="D67" s="111">
        <v>9</v>
      </c>
      <c r="E67" s="112">
        <f t="shared" si="37"/>
        <v>0</v>
      </c>
      <c r="F67" s="495">
        <f>'5.A'!F1794</f>
        <v>0</v>
      </c>
      <c r="G67" s="111">
        <f>'5.A'!F1807</f>
        <v>0</v>
      </c>
      <c r="H67" s="496">
        <f>'5.A'!F1830</f>
        <v>0</v>
      </c>
      <c r="I67" s="497">
        <f t="shared" si="38"/>
        <v>0</v>
      </c>
      <c r="J67" s="235">
        <f t="shared" si="39"/>
        <v>0</v>
      </c>
      <c r="K67" s="236">
        <f t="shared" si="40"/>
        <v>0</v>
      </c>
      <c r="L67" s="500">
        <f t="shared" si="41"/>
        <v>0</v>
      </c>
      <c r="M67" s="501" t="e">
        <f t="shared" si="42"/>
        <v>#DIV/0!</v>
      </c>
      <c r="N67" s="502"/>
      <c r="O67" s="431"/>
      <c r="P67" s="432"/>
      <c r="Q67" s="430"/>
      <c r="R67" s="430"/>
      <c r="S67" s="430"/>
      <c r="T67" s="430"/>
      <c r="U67" s="430"/>
      <c r="V67" s="430"/>
    </row>
    <row r="68" spans="1:22" s="503" customFormat="1" ht="18.95" customHeight="1" x14ac:dyDescent="0.2">
      <c r="A68" s="566" t="s">
        <v>235</v>
      </c>
      <c r="B68" s="510" t="s">
        <v>171</v>
      </c>
      <c r="C68" s="530" t="s">
        <v>44</v>
      </c>
      <c r="D68" s="111">
        <v>24</v>
      </c>
      <c r="E68" s="112">
        <f t="shared" si="37"/>
        <v>0</v>
      </c>
      <c r="F68" s="495">
        <f>'5.A'!F1846</f>
        <v>0</v>
      </c>
      <c r="G68" s="111">
        <f>'5.A'!F1859</f>
        <v>0</v>
      </c>
      <c r="H68" s="496">
        <f>'5.A'!F1882</f>
        <v>0</v>
      </c>
      <c r="I68" s="497">
        <f t="shared" si="38"/>
        <v>0</v>
      </c>
      <c r="J68" s="235">
        <f t="shared" si="39"/>
        <v>0</v>
      </c>
      <c r="K68" s="236">
        <f t="shared" si="40"/>
        <v>0</v>
      </c>
      <c r="L68" s="500">
        <f t="shared" si="41"/>
        <v>0</v>
      </c>
      <c r="M68" s="501" t="e">
        <f t="shared" si="42"/>
        <v>#DIV/0!</v>
      </c>
      <c r="N68" s="502"/>
      <c r="O68" s="431"/>
      <c r="P68" s="432"/>
      <c r="Q68" s="430"/>
      <c r="R68" s="430"/>
      <c r="S68" s="430"/>
      <c r="T68" s="430"/>
      <c r="U68" s="430"/>
      <c r="V68" s="430"/>
    </row>
    <row r="69" spans="1:22" s="503" customFormat="1" ht="18.95" customHeight="1" x14ac:dyDescent="0.2">
      <c r="A69" s="566" t="s">
        <v>236</v>
      </c>
      <c r="B69" s="510" t="s">
        <v>172</v>
      </c>
      <c r="C69" s="530" t="s">
        <v>168</v>
      </c>
      <c r="D69" s="111">
        <v>24</v>
      </c>
      <c r="E69" s="112">
        <f t="shared" si="37"/>
        <v>0</v>
      </c>
      <c r="F69" s="495">
        <f>'5.A'!F1898</f>
        <v>0</v>
      </c>
      <c r="G69" s="111">
        <f>'5.A'!F1911</f>
        <v>0</v>
      </c>
      <c r="H69" s="496">
        <f>'5.A'!F1934</f>
        <v>0</v>
      </c>
      <c r="I69" s="497">
        <f t="shared" si="38"/>
        <v>0</v>
      </c>
      <c r="J69" s="235">
        <f t="shared" si="39"/>
        <v>0</v>
      </c>
      <c r="K69" s="236">
        <f t="shared" si="40"/>
        <v>0</v>
      </c>
      <c r="L69" s="500">
        <f t="shared" si="41"/>
        <v>0</v>
      </c>
      <c r="M69" s="501" t="e">
        <f t="shared" si="42"/>
        <v>#DIV/0!</v>
      </c>
      <c r="N69" s="502"/>
      <c r="O69" s="431"/>
      <c r="P69" s="432"/>
      <c r="Q69" s="430"/>
      <c r="R69" s="430"/>
      <c r="S69" s="430"/>
      <c r="T69" s="430"/>
      <c r="U69" s="430"/>
      <c r="V69" s="430"/>
    </row>
    <row r="70" spans="1:22" s="503" customFormat="1" ht="18.95" customHeight="1" x14ac:dyDescent="0.2">
      <c r="A70" s="566" t="s">
        <v>237</v>
      </c>
      <c r="B70" s="510" t="s">
        <v>197</v>
      </c>
      <c r="C70" s="530" t="s">
        <v>44</v>
      </c>
      <c r="D70" s="111">
        <v>3</v>
      </c>
      <c r="E70" s="112">
        <f t="shared" si="37"/>
        <v>0</v>
      </c>
      <c r="F70" s="495">
        <f>'5.A'!F1950</f>
        <v>0</v>
      </c>
      <c r="G70" s="111">
        <f>'5.A'!F1963</f>
        <v>0</v>
      </c>
      <c r="H70" s="496">
        <f>'5.A'!F1986</f>
        <v>0</v>
      </c>
      <c r="I70" s="497">
        <f t="shared" si="38"/>
        <v>0</v>
      </c>
      <c r="J70" s="235">
        <f t="shared" si="39"/>
        <v>0</v>
      </c>
      <c r="K70" s="236">
        <f t="shared" si="40"/>
        <v>0</v>
      </c>
      <c r="L70" s="500">
        <f t="shared" si="41"/>
        <v>0</v>
      </c>
      <c r="M70" s="501" t="e">
        <f t="shared" si="42"/>
        <v>#DIV/0!</v>
      </c>
      <c r="N70" s="502"/>
      <c r="O70" s="431"/>
      <c r="P70" s="432"/>
      <c r="Q70" s="430"/>
      <c r="R70" s="430"/>
      <c r="S70" s="430"/>
      <c r="T70" s="430"/>
      <c r="U70" s="430"/>
      <c r="V70" s="430"/>
    </row>
    <row r="71" spans="1:22" s="503" customFormat="1" ht="18.95" customHeight="1" x14ac:dyDescent="0.2">
      <c r="A71" s="566" t="s">
        <v>238</v>
      </c>
      <c r="B71" s="510" t="s">
        <v>205</v>
      </c>
      <c r="C71" s="530" t="s">
        <v>44</v>
      </c>
      <c r="D71" s="111">
        <v>2</v>
      </c>
      <c r="E71" s="112">
        <f t="shared" si="37"/>
        <v>0</v>
      </c>
      <c r="F71" s="495">
        <f>'5.A'!F2002</f>
        <v>0</v>
      </c>
      <c r="G71" s="111">
        <f>'5.A'!F2015</f>
        <v>0</v>
      </c>
      <c r="H71" s="496">
        <f>'5.A'!F2038</f>
        <v>0</v>
      </c>
      <c r="I71" s="497">
        <f t="shared" si="38"/>
        <v>0</v>
      </c>
      <c r="J71" s="235">
        <f t="shared" si="39"/>
        <v>0</v>
      </c>
      <c r="K71" s="236">
        <f t="shared" si="40"/>
        <v>0</v>
      </c>
      <c r="L71" s="500">
        <f t="shared" si="41"/>
        <v>0</v>
      </c>
      <c r="M71" s="501" t="e">
        <f t="shared" si="42"/>
        <v>#DIV/0!</v>
      </c>
      <c r="N71" s="502"/>
      <c r="O71" s="431"/>
      <c r="P71" s="432"/>
      <c r="Q71" s="430"/>
      <c r="R71" s="430"/>
      <c r="S71" s="430"/>
      <c r="T71" s="430"/>
      <c r="U71" s="430"/>
      <c r="V71" s="430"/>
    </row>
    <row r="72" spans="1:22" s="503" customFormat="1" ht="18.95" customHeight="1" x14ac:dyDescent="0.2">
      <c r="A72" s="566" t="s">
        <v>239</v>
      </c>
      <c r="B72" s="510" t="s">
        <v>328</v>
      </c>
      <c r="C72" s="530" t="s">
        <v>49</v>
      </c>
      <c r="D72" s="111">
        <v>36</v>
      </c>
      <c r="E72" s="112">
        <f t="shared" si="37"/>
        <v>0</v>
      </c>
      <c r="F72" s="495">
        <f>'5.A'!F2054</f>
        <v>0</v>
      </c>
      <c r="G72" s="111">
        <f>'5.A'!F2067</f>
        <v>0</v>
      </c>
      <c r="H72" s="496">
        <f>'5.A'!F2090</f>
        <v>0</v>
      </c>
      <c r="I72" s="497">
        <f t="shared" si="38"/>
        <v>0</v>
      </c>
      <c r="J72" s="235">
        <f t="shared" si="39"/>
        <v>0</v>
      </c>
      <c r="K72" s="236">
        <f t="shared" si="40"/>
        <v>0</v>
      </c>
      <c r="L72" s="500">
        <f t="shared" si="41"/>
        <v>0</v>
      </c>
      <c r="M72" s="501" t="e">
        <f t="shared" si="42"/>
        <v>#DIV/0!</v>
      </c>
      <c r="N72" s="502"/>
      <c r="O72" s="431"/>
      <c r="P72" s="432"/>
      <c r="Q72" s="430"/>
      <c r="R72" s="430"/>
      <c r="S72" s="430"/>
      <c r="T72" s="430"/>
      <c r="U72" s="430"/>
      <c r="V72" s="430"/>
    </row>
    <row r="73" spans="1:22" s="503" customFormat="1" ht="18.95" customHeight="1" x14ac:dyDescent="0.2">
      <c r="A73" s="566" t="s">
        <v>240</v>
      </c>
      <c r="B73" s="510" t="s">
        <v>201</v>
      </c>
      <c r="C73" s="530" t="s">
        <v>44</v>
      </c>
      <c r="D73" s="111">
        <v>8</v>
      </c>
      <c r="E73" s="112">
        <f t="shared" si="37"/>
        <v>0</v>
      </c>
      <c r="F73" s="495">
        <f>'5.A'!F2106</f>
        <v>0</v>
      </c>
      <c r="G73" s="111">
        <f>'5.A'!F2119</f>
        <v>0</v>
      </c>
      <c r="H73" s="496">
        <f>'5.A'!F2142</f>
        <v>0</v>
      </c>
      <c r="I73" s="497">
        <f t="shared" si="38"/>
        <v>0</v>
      </c>
      <c r="J73" s="235">
        <f t="shared" si="39"/>
        <v>0</v>
      </c>
      <c r="K73" s="236">
        <f t="shared" si="40"/>
        <v>0</v>
      </c>
      <c r="L73" s="500">
        <f t="shared" si="41"/>
        <v>0</v>
      </c>
      <c r="M73" s="501" t="e">
        <f t="shared" si="42"/>
        <v>#DIV/0!</v>
      </c>
      <c r="N73" s="502"/>
      <c r="O73" s="431"/>
      <c r="P73" s="432"/>
      <c r="Q73" s="430"/>
      <c r="R73" s="430"/>
      <c r="S73" s="430"/>
      <c r="T73" s="430"/>
      <c r="U73" s="430"/>
      <c r="V73" s="430"/>
    </row>
    <row r="74" spans="1:22" s="503" customFormat="1" ht="18.95" customHeight="1" x14ac:dyDescent="0.2">
      <c r="A74" s="566" t="s">
        <v>241</v>
      </c>
      <c r="B74" s="510" t="s">
        <v>199</v>
      </c>
      <c r="C74" s="530" t="s">
        <v>47</v>
      </c>
      <c r="D74" s="111">
        <v>800</v>
      </c>
      <c r="E74" s="112">
        <f t="shared" si="37"/>
        <v>0</v>
      </c>
      <c r="F74" s="495">
        <f>'5.A'!F2158</f>
        <v>0</v>
      </c>
      <c r="G74" s="111">
        <f>'5.A'!F2171</f>
        <v>0</v>
      </c>
      <c r="H74" s="496">
        <f>'5.A'!F2194</f>
        <v>0</v>
      </c>
      <c r="I74" s="497">
        <f t="shared" si="38"/>
        <v>0</v>
      </c>
      <c r="J74" s="235">
        <f t="shared" si="39"/>
        <v>0</v>
      </c>
      <c r="K74" s="236">
        <f t="shared" si="40"/>
        <v>0</v>
      </c>
      <c r="L74" s="500">
        <f t="shared" si="41"/>
        <v>0</v>
      </c>
      <c r="M74" s="501" t="e">
        <f t="shared" si="42"/>
        <v>#DIV/0!</v>
      </c>
      <c r="N74" s="502"/>
      <c r="O74" s="431"/>
      <c r="P74" s="432"/>
      <c r="Q74" s="430"/>
      <c r="R74" s="430"/>
      <c r="S74" s="430"/>
      <c r="T74" s="430"/>
      <c r="U74" s="430"/>
      <c r="V74" s="430"/>
    </row>
    <row r="75" spans="1:22" s="503" customFormat="1" ht="18.95" customHeight="1" x14ac:dyDescent="0.2">
      <c r="A75" s="566" t="s">
        <v>242</v>
      </c>
      <c r="B75" s="510" t="s">
        <v>270</v>
      </c>
      <c r="C75" s="530" t="s">
        <v>49</v>
      </c>
      <c r="D75" s="111">
        <v>39</v>
      </c>
      <c r="E75" s="112">
        <f t="shared" si="37"/>
        <v>0</v>
      </c>
      <c r="F75" s="495">
        <f>'5.A'!F2210</f>
        <v>0</v>
      </c>
      <c r="G75" s="111">
        <f>'5.A'!F2223</f>
        <v>0</v>
      </c>
      <c r="H75" s="496">
        <f>'5.A'!F2246</f>
        <v>0</v>
      </c>
      <c r="I75" s="497">
        <f t="shared" si="38"/>
        <v>0</v>
      </c>
      <c r="J75" s="235">
        <f t="shared" si="39"/>
        <v>0</v>
      </c>
      <c r="K75" s="236">
        <f t="shared" si="40"/>
        <v>0</v>
      </c>
      <c r="L75" s="500">
        <f t="shared" si="41"/>
        <v>0</v>
      </c>
      <c r="M75" s="501" t="e">
        <f t="shared" si="42"/>
        <v>#DIV/0!</v>
      </c>
      <c r="N75" s="502"/>
      <c r="O75" s="431"/>
      <c r="P75" s="432"/>
      <c r="Q75" s="430"/>
      <c r="R75" s="430"/>
      <c r="S75" s="430"/>
      <c r="T75" s="430"/>
      <c r="U75" s="430"/>
      <c r="V75" s="430"/>
    </row>
    <row r="76" spans="1:22" s="503" customFormat="1" ht="18.95" customHeight="1" x14ac:dyDescent="0.2">
      <c r="A76" s="566" t="s">
        <v>243</v>
      </c>
      <c r="B76" s="510" t="s">
        <v>271</v>
      </c>
      <c r="C76" s="530" t="s">
        <v>49</v>
      </c>
      <c r="D76" s="111">
        <v>21</v>
      </c>
      <c r="E76" s="112">
        <f t="shared" ref="E76:E77" si="43">G76+H76+F76</f>
        <v>0</v>
      </c>
      <c r="F76" s="495">
        <f>'5.A'!F2262</f>
        <v>0</v>
      </c>
      <c r="G76" s="111">
        <f>'5.A'!F2275</f>
        <v>0</v>
      </c>
      <c r="H76" s="496">
        <f>'5.A'!F2298</f>
        <v>0</v>
      </c>
      <c r="I76" s="497">
        <f t="shared" ref="I76:I77" si="44">ROUND(F76*D76,2)</f>
        <v>0</v>
      </c>
      <c r="J76" s="235">
        <f t="shared" ref="J76:J77" si="45">ROUND(G76*D76,2)</f>
        <v>0</v>
      </c>
      <c r="K76" s="236">
        <f t="shared" ref="K76:K77" si="46">ROUND(H76*D76,2)</f>
        <v>0</v>
      </c>
      <c r="L76" s="500">
        <f t="shared" ref="L76:L77" si="47">ROUND(D76*F76,2)+ROUND(D76*G76,2)+ROUND(D76*H76,2)</f>
        <v>0</v>
      </c>
      <c r="M76" s="501" t="e">
        <f t="shared" si="42"/>
        <v>#DIV/0!</v>
      </c>
      <c r="N76" s="502"/>
      <c r="O76" s="431"/>
      <c r="P76" s="432"/>
      <c r="Q76" s="430"/>
      <c r="R76" s="430"/>
      <c r="S76" s="430"/>
      <c r="T76" s="430"/>
      <c r="U76" s="430"/>
      <c r="V76" s="430"/>
    </row>
    <row r="77" spans="1:22" s="503" customFormat="1" ht="18.95" customHeight="1" x14ac:dyDescent="0.2">
      <c r="A77" s="566" t="s">
        <v>244</v>
      </c>
      <c r="B77" s="510" t="s">
        <v>280</v>
      </c>
      <c r="C77" s="530" t="s">
        <v>49</v>
      </c>
      <c r="D77" s="111">
        <v>18</v>
      </c>
      <c r="E77" s="112">
        <f t="shared" si="43"/>
        <v>0</v>
      </c>
      <c r="F77" s="495">
        <f>'5.A'!F2314</f>
        <v>0</v>
      </c>
      <c r="G77" s="111">
        <f>'5.A'!F2327</f>
        <v>0</v>
      </c>
      <c r="H77" s="496">
        <f>'5.A'!F2350</f>
        <v>0</v>
      </c>
      <c r="I77" s="497">
        <f t="shared" si="44"/>
        <v>0</v>
      </c>
      <c r="J77" s="235">
        <f t="shared" si="45"/>
        <v>0</v>
      </c>
      <c r="K77" s="236">
        <f t="shared" si="46"/>
        <v>0</v>
      </c>
      <c r="L77" s="500">
        <f t="shared" si="47"/>
        <v>0</v>
      </c>
      <c r="M77" s="501" t="e">
        <f t="shared" si="42"/>
        <v>#DIV/0!</v>
      </c>
      <c r="N77" s="502"/>
      <c r="O77" s="431"/>
      <c r="P77" s="432"/>
      <c r="Q77" s="430"/>
      <c r="R77" s="430"/>
      <c r="S77" s="430"/>
      <c r="T77" s="430"/>
      <c r="U77" s="430"/>
      <c r="V77" s="430"/>
    </row>
    <row r="78" spans="1:22" s="503" customFormat="1" ht="18.95" customHeight="1" x14ac:dyDescent="0.2">
      <c r="A78" s="566" t="s">
        <v>245</v>
      </c>
      <c r="B78" s="510" t="s">
        <v>173</v>
      </c>
      <c r="C78" s="530" t="s">
        <v>46</v>
      </c>
      <c r="D78" s="111">
        <v>18</v>
      </c>
      <c r="E78" s="112">
        <f t="shared" si="31"/>
        <v>0</v>
      </c>
      <c r="F78" s="495">
        <f>'5.A'!F2366</f>
        <v>0</v>
      </c>
      <c r="G78" s="111">
        <f>'5.A'!F2379</f>
        <v>0</v>
      </c>
      <c r="H78" s="496">
        <f>'5.A'!F2402</f>
        <v>0</v>
      </c>
      <c r="I78" s="497">
        <f t="shared" si="32"/>
        <v>0</v>
      </c>
      <c r="J78" s="235">
        <f t="shared" si="33"/>
        <v>0</v>
      </c>
      <c r="K78" s="236">
        <f t="shared" si="34"/>
        <v>0</v>
      </c>
      <c r="L78" s="500">
        <f t="shared" si="35"/>
        <v>0</v>
      </c>
      <c r="M78" s="501" t="e">
        <f t="shared" si="42"/>
        <v>#DIV/0!</v>
      </c>
      <c r="N78" s="502"/>
      <c r="O78" s="431"/>
      <c r="P78" s="432"/>
      <c r="Q78" s="430"/>
      <c r="R78" s="430"/>
      <c r="S78" s="430"/>
      <c r="T78" s="430"/>
      <c r="U78" s="430"/>
      <c r="V78" s="430"/>
    </row>
    <row r="79" spans="1:22" s="503" customFormat="1" ht="18.95" customHeight="1" x14ac:dyDescent="0.2">
      <c r="A79" s="566" t="s">
        <v>246</v>
      </c>
      <c r="B79" s="510" t="s">
        <v>287</v>
      </c>
      <c r="C79" s="530" t="s">
        <v>46</v>
      </c>
      <c r="D79" s="111">
        <v>1</v>
      </c>
      <c r="E79" s="112">
        <f t="shared" si="31"/>
        <v>0</v>
      </c>
      <c r="F79" s="495">
        <f>'5.A'!F2418</f>
        <v>0</v>
      </c>
      <c r="G79" s="111">
        <f>'5.A'!F2431</f>
        <v>0</v>
      </c>
      <c r="H79" s="496">
        <f>'5.A'!F2454</f>
        <v>0</v>
      </c>
      <c r="I79" s="497">
        <f t="shared" si="32"/>
        <v>0</v>
      </c>
      <c r="J79" s="235">
        <f t="shared" si="33"/>
        <v>0</v>
      </c>
      <c r="K79" s="236">
        <f t="shared" si="34"/>
        <v>0</v>
      </c>
      <c r="L79" s="500">
        <f t="shared" si="35"/>
        <v>0</v>
      </c>
      <c r="M79" s="501" t="e">
        <f t="shared" si="42"/>
        <v>#DIV/0!</v>
      </c>
      <c r="N79" s="502"/>
      <c r="O79" s="431"/>
      <c r="P79" s="432"/>
      <c r="Q79" s="430"/>
      <c r="R79" s="430"/>
      <c r="S79" s="430"/>
      <c r="T79" s="430"/>
      <c r="U79" s="430"/>
      <c r="V79" s="430"/>
    </row>
    <row r="80" spans="1:22" s="503" customFormat="1" ht="26.1" customHeight="1" x14ac:dyDescent="0.2">
      <c r="A80" s="566" t="s">
        <v>247</v>
      </c>
      <c r="B80" s="547" t="s">
        <v>349</v>
      </c>
      <c r="C80" s="548" t="s">
        <v>46</v>
      </c>
      <c r="D80" s="111">
        <v>10</v>
      </c>
      <c r="E80" s="237">
        <f t="shared" ref="E80" si="48">G80+H80+F80</f>
        <v>0</v>
      </c>
      <c r="F80" s="231">
        <f>'5.A'!F2470</f>
        <v>0</v>
      </c>
      <c r="G80" s="232">
        <f>'5.A'!F2483</f>
        <v>0</v>
      </c>
      <c r="H80" s="507">
        <f>'5.A'!F2506</f>
        <v>0</v>
      </c>
      <c r="I80" s="497">
        <f t="shared" ref="I80" si="49">ROUND(F80*D80,2)</f>
        <v>0</v>
      </c>
      <c r="J80" s="235">
        <f t="shared" ref="J80" si="50">ROUND(G80*D80,2)</f>
        <v>0</v>
      </c>
      <c r="K80" s="236">
        <f t="shared" ref="K80" si="51">ROUND(H80*D80,2)</f>
        <v>0</v>
      </c>
      <c r="L80" s="508">
        <f t="shared" ref="L80" si="52">ROUND(D80*F80,2)+ROUND(D80*G80,2)+ROUND(D80*H80,2)</f>
        <v>0</v>
      </c>
      <c r="M80" s="509" t="e">
        <f t="shared" si="42"/>
        <v>#DIV/0!</v>
      </c>
      <c r="N80" s="502"/>
      <c r="O80" s="431"/>
      <c r="P80" s="432"/>
      <c r="Q80" s="430"/>
      <c r="R80" s="430"/>
      <c r="S80" s="430"/>
      <c r="T80" s="430"/>
      <c r="U80" s="430"/>
      <c r="V80" s="430"/>
    </row>
    <row r="81" spans="1:22" s="526" customFormat="1" ht="18" customHeight="1" x14ac:dyDescent="0.2">
      <c r="A81" s="522" t="s">
        <v>254</v>
      </c>
      <c r="B81" s="541" t="s">
        <v>336</v>
      </c>
      <c r="C81" s="564"/>
      <c r="D81" s="564"/>
      <c r="E81" s="564"/>
      <c r="F81" s="564"/>
      <c r="G81" s="564"/>
      <c r="H81" s="564"/>
      <c r="I81" s="564"/>
      <c r="J81" s="564"/>
      <c r="K81" s="564"/>
      <c r="L81" s="564"/>
      <c r="M81" s="565"/>
      <c r="N81" s="502"/>
      <c r="O81" s="431"/>
      <c r="P81" s="527"/>
    </row>
    <row r="82" spans="1:22" s="503" customFormat="1" ht="18.95" customHeight="1" x14ac:dyDescent="0.2">
      <c r="A82" s="566" t="s">
        <v>255</v>
      </c>
      <c r="B82" s="510" t="s">
        <v>328</v>
      </c>
      <c r="C82" s="530" t="s">
        <v>49</v>
      </c>
      <c r="D82" s="111">
        <v>29</v>
      </c>
      <c r="E82" s="112">
        <f t="shared" ref="E82:E85" si="53">G82+H82+F82</f>
        <v>0</v>
      </c>
      <c r="F82" s="495">
        <f>'5.A'!F2522</f>
        <v>0</v>
      </c>
      <c r="G82" s="111">
        <f>'5.A'!F2535</f>
        <v>0</v>
      </c>
      <c r="H82" s="496">
        <f>'5.A'!F2558</f>
        <v>0</v>
      </c>
      <c r="I82" s="497">
        <f t="shared" ref="I82:I85" si="54">ROUND(F82*D82,2)</f>
        <v>0</v>
      </c>
      <c r="J82" s="235">
        <f t="shared" ref="J82:J85" si="55">ROUND(G82*D82,2)</f>
        <v>0</v>
      </c>
      <c r="K82" s="236">
        <f t="shared" ref="K82:K85" si="56">ROUND(H82*D82,2)</f>
        <v>0</v>
      </c>
      <c r="L82" s="500">
        <f t="shared" ref="L82:L85" si="57">ROUND(D82*F82,2)+ROUND(D82*G82,2)+ROUND(D82*H82,2)</f>
        <v>0</v>
      </c>
      <c r="M82" s="501" t="e">
        <f>L82/$L$113</f>
        <v>#DIV/0!</v>
      </c>
      <c r="N82" s="502"/>
      <c r="O82" s="431"/>
      <c r="P82" s="432"/>
      <c r="Q82" s="430"/>
      <c r="R82" s="430"/>
      <c r="S82" s="430"/>
      <c r="T82" s="430"/>
      <c r="U82" s="430"/>
      <c r="V82" s="430"/>
    </row>
    <row r="83" spans="1:22" s="503" customFormat="1" ht="18.95" customHeight="1" x14ac:dyDescent="0.2">
      <c r="A83" s="566" t="s">
        <v>256</v>
      </c>
      <c r="B83" s="510" t="s">
        <v>201</v>
      </c>
      <c r="C83" s="530" t="s">
        <v>44</v>
      </c>
      <c r="D83" s="111">
        <v>18</v>
      </c>
      <c r="E83" s="112">
        <f t="shared" si="53"/>
        <v>0</v>
      </c>
      <c r="F83" s="495">
        <f>'5.A'!F2574</f>
        <v>0</v>
      </c>
      <c r="G83" s="111">
        <f>'5.A'!F2587</f>
        <v>0</v>
      </c>
      <c r="H83" s="496">
        <f>'5.A'!F2610</f>
        <v>0</v>
      </c>
      <c r="I83" s="497">
        <f t="shared" si="54"/>
        <v>0</v>
      </c>
      <c r="J83" s="235">
        <f t="shared" si="55"/>
        <v>0</v>
      </c>
      <c r="K83" s="236">
        <f t="shared" si="56"/>
        <v>0</v>
      </c>
      <c r="L83" s="500">
        <f t="shared" si="57"/>
        <v>0</v>
      </c>
      <c r="M83" s="501" t="e">
        <f>L83/$L$113</f>
        <v>#DIV/0!</v>
      </c>
      <c r="N83" s="502"/>
      <c r="O83" s="431"/>
      <c r="P83" s="432"/>
      <c r="Q83" s="430"/>
      <c r="R83" s="430"/>
      <c r="S83" s="430"/>
      <c r="T83" s="430"/>
      <c r="U83" s="430"/>
      <c r="V83" s="430"/>
    </row>
    <row r="84" spans="1:22" s="503" customFormat="1" ht="18.95" customHeight="1" x14ac:dyDescent="0.2">
      <c r="A84" s="566" t="s">
        <v>337</v>
      </c>
      <c r="B84" s="510" t="s">
        <v>199</v>
      </c>
      <c r="C84" s="530" t="s">
        <v>47</v>
      </c>
      <c r="D84" s="111">
        <v>1800</v>
      </c>
      <c r="E84" s="112">
        <f t="shared" si="53"/>
        <v>0</v>
      </c>
      <c r="F84" s="495">
        <f>'5.A'!F2626</f>
        <v>0</v>
      </c>
      <c r="G84" s="111">
        <f>'5.A'!F2639</f>
        <v>0</v>
      </c>
      <c r="H84" s="496">
        <f>'5.A'!F2662</f>
        <v>0</v>
      </c>
      <c r="I84" s="497">
        <f t="shared" si="54"/>
        <v>0</v>
      </c>
      <c r="J84" s="235">
        <f t="shared" si="55"/>
        <v>0</v>
      </c>
      <c r="K84" s="236">
        <f t="shared" si="56"/>
        <v>0</v>
      </c>
      <c r="L84" s="500">
        <f t="shared" si="57"/>
        <v>0</v>
      </c>
      <c r="M84" s="501" t="e">
        <f>L84/$L$113</f>
        <v>#DIV/0!</v>
      </c>
      <c r="N84" s="502"/>
      <c r="O84" s="431"/>
      <c r="P84" s="432"/>
      <c r="Q84" s="430"/>
      <c r="R84" s="430"/>
      <c r="S84" s="430"/>
      <c r="T84" s="430"/>
      <c r="U84" s="430"/>
      <c r="V84" s="430"/>
    </row>
    <row r="85" spans="1:22" s="503" customFormat="1" ht="18.95" customHeight="1" x14ac:dyDescent="0.2">
      <c r="A85" s="566" t="s">
        <v>338</v>
      </c>
      <c r="B85" s="510" t="s">
        <v>345</v>
      </c>
      <c r="C85" s="530" t="s">
        <v>346</v>
      </c>
      <c r="D85" s="111">
        <v>1</v>
      </c>
      <c r="E85" s="112">
        <f t="shared" si="53"/>
        <v>0</v>
      </c>
      <c r="F85" s="495">
        <f>'5.A'!F2678</f>
        <v>0</v>
      </c>
      <c r="G85" s="111">
        <f>'5.A'!F2691</f>
        <v>0</v>
      </c>
      <c r="H85" s="496">
        <f>'5.A'!F2714</f>
        <v>0</v>
      </c>
      <c r="I85" s="497">
        <f t="shared" si="54"/>
        <v>0</v>
      </c>
      <c r="J85" s="235">
        <f t="shared" si="55"/>
        <v>0</v>
      </c>
      <c r="K85" s="236">
        <f t="shared" si="56"/>
        <v>0</v>
      </c>
      <c r="L85" s="500">
        <f t="shared" si="57"/>
        <v>0</v>
      </c>
      <c r="M85" s="501" t="e">
        <f>L85/$L$113</f>
        <v>#DIV/0!</v>
      </c>
      <c r="N85" s="502"/>
      <c r="O85" s="431"/>
      <c r="P85" s="432"/>
      <c r="Q85" s="430"/>
      <c r="R85" s="430"/>
      <c r="S85" s="430"/>
      <c r="T85" s="430"/>
      <c r="U85" s="430"/>
      <c r="V85" s="430"/>
    </row>
    <row r="86" spans="1:22" s="503" customFormat="1" ht="18.95" customHeight="1" x14ac:dyDescent="0.2">
      <c r="A86" s="566" t="s">
        <v>344</v>
      </c>
      <c r="B86" s="510" t="s">
        <v>343</v>
      </c>
      <c r="C86" s="530" t="s">
        <v>46</v>
      </c>
      <c r="D86" s="111">
        <v>48</v>
      </c>
      <c r="E86" s="112">
        <f t="shared" ref="E86" si="58">G86+H86+F86</f>
        <v>0</v>
      </c>
      <c r="F86" s="495">
        <f>'5.A'!F2730</f>
        <v>0</v>
      </c>
      <c r="G86" s="111">
        <f>'5.A'!F2743</f>
        <v>0</v>
      </c>
      <c r="H86" s="496">
        <f>'5.A'!F2766</f>
        <v>0</v>
      </c>
      <c r="I86" s="497">
        <f t="shared" ref="I86" si="59">ROUND(F86*D86,2)</f>
        <v>0</v>
      </c>
      <c r="J86" s="235">
        <f t="shared" ref="J86" si="60">ROUND(G86*D86,2)</f>
        <v>0</v>
      </c>
      <c r="K86" s="236">
        <f t="shared" ref="K86" si="61">ROUND(H86*D86,2)</f>
        <v>0</v>
      </c>
      <c r="L86" s="500">
        <f t="shared" ref="L86" si="62">ROUND(D86*F86,2)+ROUND(D86*G86,2)+ROUND(D86*H86,2)</f>
        <v>0</v>
      </c>
      <c r="M86" s="501" t="e">
        <f>L86/$L$113</f>
        <v>#DIV/0!</v>
      </c>
      <c r="N86" s="502"/>
      <c r="O86" s="431"/>
      <c r="P86" s="432"/>
      <c r="Q86" s="430"/>
      <c r="R86" s="430"/>
      <c r="S86" s="430"/>
      <c r="T86" s="430"/>
      <c r="U86" s="430"/>
      <c r="V86" s="430"/>
    </row>
    <row r="87" spans="1:22" s="526" customFormat="1" ht="18" customHeight="1" x14ac:dyDescent="0.2">
      <c r="A87" s="567" t="s">
        <v>339</v>
      </c>
      <c r="B87" s="568" t="s">
        <v>279</v>
      </c>
      <c r="C87" s="569"/>
      <c r="D87" s="569"/>
      <c r="E87" s="569"/>
      <c r="F87" s="569"/>
      <c r="G87" s="569"/>
      <c r="H87" s="569"/>
      <c r="I87" s="569"/>
      <c r="J87" s="569"/>
      <c r="K87" s="569"/>
      <c r="L87" s="569"/>
      <c r="M87" s="570"/>
      <c r="N87" s="502"/>
      <c r="O87" s="431"/>
      <c r="P87" s="527"/>
    </row>
    <row r="88" spans="1:22" s="503" customFormat="1" ht="18.95" customHeight="1" x14ac:dyDescent="0.2">
      <c r="A88" s="566" t="s">
        <v>340</v>
      </c>
      <c r="B88" s="546" t="s">
        <v>316</v>
      </c>
      <c r="C88" s="530" t="s">
        <v>49</v>
      </c>
      <c r="D88" s="232">
        <v>74</v>
      </c>
      <c r="E88" s="112">
        <f t="shared" ref="E88" si="63">G88+H88+F88</f>
        <v>0</v>
      </c>
      <c r="F88" s="495">
        <f>'5.A'!F2782</f>
        <v>0</v>
      </c>
      <c r="G88" s="111">
        <f>'5.A'!F2795</f>
        <v>0</v>
      </c>
      <c r="H88" s="496">
        <f>'5.A'!F2818</f>
        <v>0</v>
      </c>
      <c r="I88" s="497">
        <f t="shared" ref="I88" si="64">ROUND(F88*D88,2)</f>
        <v>0</v>
      </c>
      <c r="J88" s="235">
        <f t="shared" ref="J88" si="65">ROUND(G88*D88,2)</f>
        <v>0</v>
      </c>
      <c r="K88" s="236">
        <f t="shared" ref="K88" si="66">ROUND(H88*D88,2)</f>
        <v>0</v>
      </c>
      <c r="L88" s="500">
        <f t="shared" ref="L88" si="67">ROUND(D88*F88,2)+ROUND(D88*G88,2)+ROUND(D88*H88,2)</f>
        <v>0</v>
      </c>
      <c r="M88" s="501" t="e">
        <f>L88/$L$113</f>
        <v>#DIV/0!</v>
      </c>
      <c r="N88" s="502"/>
      <c r="O88" s="431"/>
      <c r="P88" s="432"/>
      <c r="Q88" s="430"/>
      <c r="R88" s="430"/>
      <c r="S88" s="430"/>
      <c r="T88" s="430"/>
      <c r="U88" s="430"/>
      <c r="V88" s="430"/>
    </row>
    <row r="89" spans="1:22" s="503" customFormat="1" ht="18.95" customHeight="1" thickBot="1" x14ac:dyDescent="0.25">
      <c r="A89" s="571" t="s">
        <v>341</v>
      </c>
      <c r="B89" s="515" t="s">
        <v>280</v>
      </c>
      <c r="C89" s="534" t="s">
        <v>49</v>
      </c>
      <c r="D89" s="535">
        <v>74</v>
      </c>
      <c r="E89" s="572">
        <f t="shared" ref="E89" si="68">G89+H89+F89</f>
        <v>0</v>
      </c>
      <c r="F89" s="536">
        <f>'5.A'!F2834</f>
        <v>0</v>
      </c>
      <c r="G89" s="535">
        <f>'5.A'!F2847</f>
        <v>0</v>
      </c>
      <c r="H89" s="573">
        <f>'5.A'!F2870</f>
        <v>0</v>
      </c>
      <c r="I89" s="574">
        <f t="shared" ref="I89" si="69">ROUND(F89*D89,2)</f>
        <v>0</v>
      </c>
      <c r="J89" s="243">
        <f t="shared" ref="J89" si="70">ROUND(G89*D89,2)</f>
        <v>0</v>
      </c>
      <c r="K89" s="244">
        <f t="shared" ref="K89" si="71">ROUND(H89*D89,2)</f>
        <v>0</v>
      </c>
      <c r="L89" s="575">
        <f t="shared" ref="L89" si="72">ROUND(D89*F89,2)+ROUND(D89*G89,2)+ROUND(D89*H89,2)</f>
        <v>0</v>
      </c>
      <c r="M89" s="576" t="e">
        <f>L89/$L$113</f>
        <v>#DIV/0!</v>
      </c>
      <c r="N89" s="502"/>
      <c r="O89" s="431"/>
      <c r="P89" s="432"/>
      <c r="Q89" s="430"/>
      <c r="R89" s="430"/>
      <c r="S89" s="430"/>
      <c r="T89" s="430"/>
      <c r="U89" s="430"/>
      <c r="V89" s="430"/>
    </row>
    <row r="90" spans="1:22" ht="6.95" customHeight="1" thickBot="1" x14ac:dyDescent="0.25">
      <c r="B90" s="519"/>
      <c r="D90" s="72"/>
      <c r="E90" s="78"/>
      <c r="F90" s="79"/>
      <c r="G90" s="79"/>
      <c r="H90" s="79"/>
      <c r="I90" s="80"/>
      <c r="J90" s="80"/>
      <c r="K90" s="80"/>
      <c r="L90" s="479"/>
      <c r="N90" s="502"/>
    </row>
    <row r="91" spans="1:22" ht="17.100000000000001" customHeight="1" x14ac:dyDescent="0.2">
      <c r="A91" s="459" t="s">
        <v>178</v>
      </c>
      <c r="B91" s="539" t="s">
        <v>266</v>
      </c>
      <c r="C91" s="461" t="s">
        <v>28</v>
      </c>
      <c r="D91" s="461"/>
      <c r="E91" s="481"/>
      <c r="F91" s="464">
        <f>I91</f>
        <v>0</v>
      </c>
      <c r="G91" s="465">
        <f>J91</f>
        <v>0</v>
      </c>
      <c r="H91" s="466">
        <f>K91</f>
        <v>0</v>
      </c>
      <c r="I91" s="482">
        <f>SUM(I94:I104)</f>
        <v>0</v>
      </c>
      <c r="J91" s="483">
        <f>SUM(J94:J104)</f>
        <v>0</v>
      </c>
      <c r="K91" s="484">
        <f>SUM(K94:K104)</f>
        <v>0</v>
      </c>
      <c r="L91" s="485">
        <f>F91+G91+H91</f>
        <v>0</v>
      </c>
      <c r="M91" s="468" t="e">
        <f>ROUND(L91/$L$113,6)</f>
        <v>#DIV/0!</v>
      </c>
      <c r="N91" s="502"/>
    </row>
    <row r="92" spans="1:22" ht="17.100000000000001" customHeight="1" x14ac:dyDescent="0.2">
      <c r="A92" s="486"/>
      <c r="B92" s="540"/>
      <c r="C92" s="488"/>
      <c r="D92" s="488"/>
      <c r="E92" s="489"/>
      <c r="F92" s="105" t="e">
        <f>F91/L91</f>
        <v>#DIV/0!</v>
      </c>
      <c r="G92" s="106" t="e">
        <f>G91/L91</f>
        <v>#DIV/0!</v>
      </c>
      <c r="H92" s="107" t="e">
        <f>H91/L91</f>
        <v>#DIV/0!</v>
      </c>
      <c r="I92" s="108" t="str">
        <f>IF(F91=I91,"SIM","NÃO")</f>
        <v>SIM</v>
      </c>
      <c r="J92" s="109" t="str">
        <f>IF(G91=J91,"SIM","NÃO")</f>
        <v>SIM</v>
      </c>
      <c r="K92" s="110" t="str">
        <f>IF(H91=K91,"SIM","NÃO")</f>
        <v>SIM</v>
      </c>
      <c r="L92" s="490"/>
      <c r="M92" s="491"/>
      <c r="N92" s="502"/>
    </row>
    <row r="93" spans="1:22" s="526" customFormat="1" ht="20.100000000000001" customHeight="1" x14ac:dyDescent="0.2">
      <c r="A93" s="522" t="s">
        <v>179</v>
      </c>
      <c r="B93" s="541" t="s">
        <v>267</v>
      </c>
      <c r="C93" s="564"/>
      <c r="D93" s="564"/>
      <c r="E93" s="564"/>
      <c r="F93" s="564"/>
      <c r="G93" s="564"/>
      <c r="H93" s="564"/>
      <c r="I93" s="564"/>
      <c r="J93" s="564"/>
      <c r="K93" s="564"/>
      <c r="L93" s="564"/>
      <c r="M93" s="565"/>
      <c r="N93" s="502"/>
      <c r="O93" s="431"/>
      <c r="P93" s="527"/>
    </row>
    <row r="94" spans="1:22" s="503" customFormat="1" ht="30" customHeight="1" x14ac:dyDescent="0.2">
      <c r="A94" s="577" t="s">
        <v>288</v>
      </c>
      <c r="B94" s="544" t="s">
        <v>335</v>
      </c>
      <c r="C94" s="545" t="s">
        <v>44</v>
      </c>
      <c r="D94" s="232">
        <v>2</v>
      </c>
      <c r="E94" s="237">
        <f t="shared" ref="E94:E104" si="73">G94+H94+F94</f>
        <v>0</v>
      </c>
      <c r="F94" s="231">
        <f>'5.A'!F2886</f>
        <v>0</v>
      </c>
      <c r="G94" s="232">
        <f>'5.A'!F2899</f>
        <v>0</v>
      </c>
      <c r="H94" s="233">
        <f>'5.A'!F2922</f>
        <v>0</v>
      </c>
      <c r="I94" s="234">
        <f t="shared" ref="I94:I104" si="74">ROUND(F94*D94,2)</f>
        <v>0</v>
      </c>
      <c r="J94" s="235">
        <f t="shared" ref="J94:J104" si="75">ROUND(G94*D94,2)</f>
        <v>0</v>
      </c>
      <c r="K94" s="236">
        <f t="shared" ref="K94:K104" si="76">ROUND(H94*D94,2)</f>
        <v>0</v>
      </c>
      <c r="L94" s="508">
        <f t="shared" ref="L94:L104" si="77">ROUND(D94*F94,2)+ROUND(D94*G94,2)+ROUND(D94*H94,2)</f>
        <v>0</v>
      </c>
      <c r="M94" s="531" t="e">
        <f t="shared" ref="M94:M101" si="78">L94/$L$113</f>
        <v>#DIV/0!</v>
      </c>
      <c r="N94" s="502"/>
      <c r="O94" s="431"/>
      <c r="P94" s="432"/>
      <c r="Q94" s="430"/>
      <c r="R94" s="430"/>
      <c r="S94" s="430"/>
      <c r="T94" s="430"/>
      <c r="U94" s="430"/>
      <c r="V94" s="430"/>
    </row>
    <row r="95" spans="1:22" s="503" customFormat="1" ht="20.100000000000001" customHeight="1" x14ac:dyDescent="0.2">
      <c r="A95" s="577" t="s">
        <v>289</v>
      </c>
      <c r="B95" s="529" t="s">
        <v>308</v>
      </c>
      <c r="C95" s="545" t="s">
        <v>49</v>
      </c>
      <c r="D95" s="232">
        <v>3</v>
      </c>
      <c r="E95" s="237">
        <f t="shared" si="73"/>
        <v>0</v>
      </c>
      <c r="F95" s="231">
        <f>'5.A'!F2938</f>
        <v>0</v>
      </c>
      <c r="G95" s="232">
        <f>'5.A'!F2951</f>
        <v>0</v>
      </c>
      <c r="H95" s="233">
        <f>'5.A'!F2974</f>
        <v>0</v>
      </c>
      <c r="I95" s="234">
        <f t="shared" si="74"/>
        <v>0</v>
      </c>
      <c r="J95" s="235">
        <f t="shared" si="75"/>
        <v>0</v>
      </c>
      <c r="K95" s="236">
        <f t="shared" si="76"/>
        <v>0</v>
      </c>
      <c r="L95" s="508">
        <f t="shared" si="77"/>
        <v>0</v>
      </c>
      <c r="M95" s="531" t="e">
        <f t="shared" si="78"/>
        <v>#DIV/0!</v>
      </c>
      <c r="N95" s="502"/>
      <c r="O95" s="431"/>
      <c r="P95" s="432"/>
      <c r="Q95" s="430"/>
      <c r="R95" s="430"/>
      <c r="S95" s="430"/>
      <c r="T95" s="430"/>
      <c r="U95" s="430"/>
      <c r="V95" s="430"/>
    </row>
    <row r="96" spans="1:22" s="503" customFormat="1" ht="20.100000000000001" customHeight="1" x14ac:dyDescent="0.2">
      <c r="A96" s="577" t="s">
        <v>290</v>
      </c>
      <c r="B96" s="546" t="s">
        <v>199</v>
      </c>
      <c r="C96" s="545" t="s">
        <v>47</v>
      </c>
      <c r="D96" s="232">
        <v>21</v>
      </c>
      <c r="E96" s="237">
        <f t="shared" si="73"/>
        <v>0</v>
      </c>
      <c r="F96" s="231">
        <f>'5.A'!F2990</f>
        <v>0</v>
      </c>
      <c r="G96" s="232">
        <f>'5.A'!F3003</f>
        <v>0</v>
      </c>
      <c r="H96" s="233">
        <f>'5.A'!F3026</f>
        <v>0</v>
      </c>
      <c r="I96" s="234">
        <f t="shared" si="74"/>
        <v>0</v>
      </c>
      <c r="J96" s="235">
        <f t="shared" si="75"/>
        <v>0</v>
      </c>
      <c r="K96" s="236">
        <f t="shared" si="76"/>
        <v>0</v>
      </c>
      <c r="L96" s="508">
        <f t="shared" si="77"/>
        <v>0</v>
      </c>
      <c r="M96" s="531" t="e">
        <f t="shared" si="78"/>
        <v>#DIV/0!</v>
      </c>
      <c r="N96" s="502"/>
      <c r="O96" s="431"/>
      <c r="P96" s="432"/>
      <c r="Q96" s="430"/>
      <c r="R96" s="430"/>
      <c r="S96" s="430"/>
      <c r="T96" s="430"/>
      <c r="U96" s="430"/>
      <c r="V96" s="430"/>
    </row>
    <row r="97" spans="1:22" s="503" customFormat="1" ht="20.100000000000001" customHeight="1" x14ac:dyDescent="0.2">
      <c r="A97" s="577" t="s">
        <v>291</v>
      </c>
      <c r="B97" s="546" t="s">
        <v>316</v>
      </c>
      <c r="C97" s="545" t="s">
        <v>49</v>
      </c>
      <c r="D97" s="232">
        <v>41</v>
      </c>
      <c r="E97" s="237">
        <f t="shared" ref="E97" si="79">G97+H97+F97</f>
        <v>0</v>
      </c>
      <c r="F97" s="231">
        <f>'5.A'!F3042</f>
        <v>0</v>
      </c>
      <c r="G97" s="232">
        <f>'5.A'!F3055</f>
        <v>0</v>
      </c>
      <c r="H97" s="233">
        <f>'5.A'!F3078</f>
        <v>0</v>
      </c>
      <c r="I97" s="234">
        <f t="shared" ref="I97" si="80">ROUND(F97*D97,2)</f>
        <v>0</v>
      </c>
      <c r="J97" s="235">
        <f t="shared" ref="J97" si="81">ROUND(G97*D97,2)</f>
        <v>0</v>
      </c>
      <c r="K97" s="236">
        <f t="shared" ref="K97" si="82">ROUND(H97*D97,2)</f>
        <v>0</v>
      </c>
      <c r="L97" s="508">
        <f t="shared" ref="L97" si="83">ROUND(D97*F97,2)+ROUND(D97*G97,2)+ROUND(D97*H97,2)</f>
        <v>0</v>
      </c>
      <c r="M97" s="531" t="e">
        <f t="shared" si="78"/>
        <v>#DIV/0!</v>
      </c>
      <c r="N97" s="502"/>
      <c r="O97" s="431"/>
      <c r="P97" s="432"/>
      <c r="Q97" s="430"/>
      <c r="R97" s="430"/>
      <c r="S97" s="430"/>
      <c r="T97" s="430"/>
      <c r="U97" s="430"/>
      <c r="V97" s="430"/>
    </row>
    <row r="98" spans="1:22" s="503" customFormat="1" ht="20.100000000000001" customHeight="1" x14ac:dyDescent="0.2">
      <c r="A98" s="577" t="s">
        <v>292</v>
      </c>
      <c r="B98" s="546" t="s">
        <v>269</v>
      </c>
      <c r="C98" s="545" t="s">
        <v>49</v>
      </c>
      <c r="D98" s="232">
        <v>41</v>
      </c>
      <c r="E98" s="237">
        <f t="shared" si="73"/>
        <v>0</v>
      </c>
      <c r="F98" s="231">
        <f>'5.A'!F3094</f>
        <v>0</v>
      </c>
      <c r="G98" s="232">
        <f>'5.A'!F3107</f>
        <v>0</v>
      </c>
      <c r="H98" s="233">
        <f>'5.A'!F3130</f>
        <v>0</v>
      </c>
      <c r="I98" s="234">
        <f t="shared" si="74"/>
        <v>0</v>
      </c>
      <c r="J98" s="235">
        <f t="shared" si="75"/>
        <v>0</v>
      </c>
      <c r="K98" s="236">
        <f t="shared" si="76"/>
        <v>0</v>
      </c>
      <c r="L98" s="508">
        <f t="shared" si="77"/>
        <v>0</v>
      </c>
      <c r="M98" s="531" t="e">
        <f t="shared" si="78"/>
        <v>#DIV/0!</v>
      </c>
      <c r="N98" s="502"/>
      <c r="O98" s="431"/>
      <c r="P98" s="432"/>
      <c r="Q98" s="430"/>
      <c r="R98" s="430"/>
      <c r="S98" s="430"/>
      <c r="T98" s="430"/>
      <c r="U98" s="430"/>
      <c r="V98" s="430"/>
    </row>
    <row r="99" spans="1:22" s="503" customFormat="1" ht="20.100000000000001" customHeight="1" x14ac:dyDescent="0.2">
      <c r="A99" s="577" t="s">
        <v>293</v>
      </c>
      <c r="B99" s="546" t="s">
        <v>270</v>
      </c>
      <c r="C99" s="545" t="s">
        <v>49</v>
      </c>
      <c r="D99" s="232">
        <v>41</v>
      </c>
      <c r="E99" s="237">
        <f t="shared" si="73"/>
        <v>0</v>
      </c>
      <c r="F99" s="231">
        <f>'5.A'!F3146</f>
        <v>0</v>
      </c>
      <c r="G99" s="232">
        <f>'5.A'!F3159</f>
        <v>0</v>
      </c>
      <c r="H99" s="233">
        <f>'5.A'!F3182</f>
        <v>0</v>
      </c>
      <c r="I99" s="234">
        <f t="shared" ref="I99" si="84">ROUND(F99*D99,2)</f>
        <v>0</v>
      </c>
      <c r="J99" s="235">
        <f t="shared" ref="J99" si="85">ROUND(G99*D99,2)</f>
        <v>0</v>
      </c>
      <c r="K99" s="236">
        <f t="shared" ref="K99" si="86">ROUND(H99*D99,2)</f>
        <v>0</v>
      </c>
      <c r="L99" s="508">
        <f t="shared" ref="L99" si="87">ROUND(D99*F99,2)+ROUND(D99*G99,2)+ROUND(D99*H99,2)</f>
        <v>0</v>
      </c>
      <c r="M99" s="531" t="e">
        <f t="shared" si="78"/>
        <v>#DIV/0!</v>
      </c>
      <c r="N99" s="502"/>
      <c r="O99" s="431"/>
      <c r="P99" s="432"/>
      <c r="Q99" s="430"/>
      <c r="R99" s="430"/>
      <c r="S99" s="430"/>
      <c r="T99" s="430"/>
      <c r="U99" s="430"/>
      <c r="V99" s="430"/>
    </row>
    <row r="100" spans="1:22" s="503" customFormat="1" ht="20.100000000000001" customHeight="1" x14ac:dyDescent="0.2">
      <c r="A100" s="577" t="s">
        <v>294</v>
      </c>
      <c r="B100" s="546" t="s">
        <v>271</v>
      </c>
      <c r="C100" s="545" t="s">
        <v>49</v>
      </c>
      <c r="D100" s="232">
        <v>41</v>
      </c>
      <c r="E100" s="237">
        <f t="shared" ref="E100:E101" si="88">G100+H100+F100</f>
        <v>0</v>
      </c>
      <c r="F100" s="231">
        <f>'5.A'!F3198</f>
        <v>0</v>
      </c>
      <c r="G100" s="232">
        <f>'5.A'!F3211</f>
        <v>0</v>
      </c>
      <c r="H100" s="233">
        <f>'5.A'!F3234</f>
        <v>0</v>
      </c>
      <c r="I100" s="234">
        <f t="shared" ref="I100:I101" si="89">ROUND(F100*D100,2)</f>
        <v>0</v>
      </c>
      <c r="J100" s="235">
        <f t="shared" ref="J100:J101" si="90">ROUND(G100*D100,2)</f>
        <v>0</v>
      </c>
      <c r="K100" s="236">
        <f t="shared" ref="K100:K101" si="91">ROUND(H100*D100,2)</f>
        <v>0</v>
      </c>
      <c r="L100" s="508">
        <f t="shared" ref="L100:L101" si="92">ROUND(D100*F100,2)+ROUND(D100*G100,2)+ROUND(D100*H100,2)</f>
        <v>0</v>
      </c>
      <c r="M100" s="531" t="e">
        <f t="shared" si="78"/>
        <v>#DIV/0!</v>
      </c>
      <c r="N100" s="502"/>
      <c r="O100" s="431"/>
      <c r="P100" s="432"/>
      <c r="Q100" s="430"/>
      <c r="R100" s="430"/>
      <c r="S100" s="430"/>
      <c r="T100" s="430"/>
      <c r="U100" s="430"/>
      <c r="V100" s="430"/>
    </row>
    <row r="101" spans="1:22" s="503" customFormat="1" ht="30" x14ac:dyDescent="0.2">
      <c r="A101" s="577" t="s">
        <v>295</v>
      </c>
      <c r="B101" s="547" t="s">
        <v>349</v>
      </c>
      <c r="C101" s="548" t="s">
        <v>46</v>
      </c>
      <c r="D101" s="111">
        <v>10</v>
      </c>
      <c r="E101" s="237">
        <f t="shared" si="88"/>
        <v>0</v>
      </c>
      <c r="F101" s="231">
        <f>'5.A'!F3250</f>
        <v>0</v>
      </c>
      <c r="G101" s="232">
        <f>'5.A'!F3263</f>
        <v>0</v>
      </c>
      <c r="H101" s="233">
        <f>'5.A'!F3286</f>
        <v>0</v>
      </c>
      <c r="I101" s="234">
        <f t="shared" si="89"/>
        <v>0</v>
      </c>
      <c r="J101" s="235">
        <f t="shared" si="90"/>
        <v>0</v>
      </c>
      <c r="K101" s="236">
        <f t="shared" si="91"/>
        <v>0</v>
      </c>
      <c r="L101" s="508">
        <f t="shared" si="92"/>
        <v>0</v>
      </c>
      <c r="M101" s="531" t="e">
        <f t="shared" si="78"/>
        <v>#DIV/0!</v>
      </c>
      <c r="N101" s="502"/>
      <c r="O101" s="431"/>
      <c r="P101" s="432"/>
      <c r="Q101" s="430"/>
      <c r="R101" s="430"/>
      <c r="S101" s="430"/>
      <c r="T101" s="430"/>
      <c r="U101" s="430"/>
      <c r="V101" s="430"/>
    </row>
    <row r="102" spans="1:22" s="526" customFormat="1" ht="20.100000000000001" customHeight="1" x14ac:dyDescent="0.2">
      <c r="A102" s="522" t="s">
        <v>253</v>
      </c>
      <c r="B102" s="541" t="s">
        <v>279</v>
      </c>
      <c r="C102" s="564"/>
      <c r="D102" s="564"/>
      <c r="E102" s="564"/>
      <c r="F102" s="564"/>
      <c r="G102" s="564"/>
      <c r="H102" s="564"/>
      <c r="I102" s="564"/>
      <c r="J102" s="564"/>
      <c r="K102" s="564"/>
      <c r="L102" s="564"/>
      <c r="M102" s="565"/>
      <c r="N102" s="502"/>
      <c r="O102" s="431"/>
      <c r="P102" s="527"/>
    </row>
    <row r="103" spans="1:22" s="503" customFormat="1" ht="20.100000000000001" customHeight="1" x14ac:dyDescent="0.2">
      <c r="A103" s="577" t="s">
        <v>296</v>
      </c>
      <c r="B103" s="546" t="s">
        <v>316</v>
      </c>
      <c r="C103" s="545" t="s">
        <v>49</v>
      </c>
      <c r="D103" s="232">
        <v>26</v>
      </c>
      <c r="E103" s="237">
        <f t="shared" ref="E103" si="93">G103+H103+F103</f>
        <v>0</v>
      </c>
      <c r="F103" s="231">
        <f>'5.A'!F3302</f>
        <v>0</v>
      </c>
      <c r="G103" s="232">
        <f>'5.A'!F3315</f>
        <v>0</v>
      </c>
      <c r="H103" s="233">
        <f>'5.A'!F3338</f>
        <v>0</v>
      </c>
      <c r="I103" s="234">
        <f t="shared" ref="I103" si="94">ROUND(F103*D103,2)</f>
        <v>0</v>
      </c>
      <c r="J103" s="235">
        <f t="shared" ref="J103" si="95">ROUND(G103*D103,2)</f>
        <v>0</v>
      </c>
      <c r="K103" s="236">
        <f t="shared" ref="K103" si="96">ROUND(H103*D103,2)</f>
        <v>0</v>
      </c>
      <c r="L103" s="508">
        <f t="shared" ref="L103" si="97">ROUND(D103*F103,2)+ROUND(D103*G103,2)+ROUND(D103*H103,2)</f>
        <v>0</v>
      </c>
      <c r="M103" s="531" t="e">
        <f>L103/$L$113</f>
        <v>#DIV/0!</v>
      </c>
      <c r="N103" s="502"/>
      <c r="O103" s="431"/>
      <c r="P103" s="432"/>
      <c r="Q103" s="430"/>
      <c r="R103" s="430"/>
      <c r="S103" s="430"/>
      <c r="T103" s="430"/>
      <c r="U103" s="430"/>
      <c r="V103" s="430"/>
    </row>
    <row r="104" spans="1:22" s="503" customFormat="1" ht="20.100000000000001" customHeight="1" thickBot="1" x14ac:dyDescent="0.25">
      <c r="A104" s="578" t="s">
        <v>297</v>
      </c>
      <c r="B104" s="579" t="s">
        <v>271</v>
      </c>
      <c r="C104" s="580" t="s">
        <v>49</v>
      </c>
      <c r="D104" s="535">
        <v>26</v>
      </c>
      <c r="E104" s="239">
        <f t="shared" si="73"/>
        <v>0</v>
      </c>
      <c r="F104" s="240">
        <f>'5.A'!F3354</f>
        <v>0</v>
      </c>
      <c r="G104" s="238">
        <f>'5.A'!F3367</f>
        <v>0</v>
      </c>
      <c r="H104" s="241">
        <f>'5.A'!F3390</f>
        <v>0</v>
      </c>
      <c r="I104" s="242">
        <f t="shared" si="74"/>
        <v>0</v>
      </c>
      <c r="J104" s="243">
        <f t="shared" si="75"/>
        <v>0</v>
      </c>
      <c r="K104" s="244">
        <f t="shared" si="76"/>
        <v>0</v>
      </c>
      <c r="L104" s="537">
        <f t="shared" si="77"/>
        <v>0</v>
      </c>
      <c r="M104" s="538" t="e">
        <f>L104/$L$113</f>
        <v>#DIV/0!</v>
      </c>
      <c r="N104" s="502"/>
      <c r="O104" s="431"/>
      <c r="P104" s="432"/>
      <c r="Q104" s="430"/>
      <c r="R104" s="430"/>
      <c r="S104" s="430"/>
      <c r="T104" s="430"/>
      <c r="U104" s="430"/>
      <c r="V104" s="430"/>
    </row>
    <row r="105" spans="1:22" ht="6.95" customHeight="1" thickBot="1" x14ac:dyDescent="0.25">
      <c r="B105" s="519"/>
      <c r="D105" s="72"/>
      <c r="E105" s="78"/>
      <c r="F105" s="79"/>
      <c r="G105" s="79"/>
      <c r="H105" s="79"/>
      <c r="I105" s="80"/>
      <c r="J105" s="80"/>
      <c r="K105" s="80"/>
      <c r="L105" s="479"/>
      <c r="N105" s="502"/>
    </row>
    <row r="106" spans="1:22" ht="17.100000000000001" customHeight="1" x14ac:dyDescent="0.2">
      <c r="A106" s="459" t="s">
        <v>183</v>
      </c>
      <c r="B106" s="539" t="s">
        <v>332</v>
      </c>
      <c r="C106" s="461" t="s">
        <v>28</v>
      </c>
      <c r="D106" s="461"/>
      <c r="E106" s="481"/>
      <c r="F106" s="464">
        <f>I106</f>
        <v>0</v>
      </c>
      <c r="G106" s="465">
        <f>J106</f>
        <v>0</v>
      </c>
      <c r="H106" s="466">
        <f>K106</f>
        <v>0</v>
      </c>
      <c r="I106" s="482">
        <f>SUM(I109:I111)</f>
        <v>0</v>
      </c>
      <c r="J106" s="483">
        <f>SUM(J109:J111)</f>
        <v>0</v>
      </c>
      <c r="K106" s="484">
        <f>SUM(K109:K111)</f>
        <v>0</v>
      </c>
      <c r="L106" s="485">
        <f>F106+G106+H106</f>
        <v>0</v>
      </c>
      <c r="M106" s="468" t="e">
        <f>ROUND(L106/$L$113,6)</f>
        <v>#DIV/0!</v>
      </c>
      <c r="N106" s="502"/>
    </row>
    <row r="107" spans="1:22" ht="17.100000000000001" customHeight="1" x14ac:dyDescent="0.2">
      <c r="A107" s="486"/>
      <c r="B107" s="540"/>
      <c r="C107" s="488"/>
      <c r="D107" s="488"/>
      <c r="E107" s="489"/>
      <c r="F107" s="105" t="e">
        <f>F106/L106</f>
        <v>#DIV/0!</v>
      </c>
      <c r="G107" s="106" t="e">
        <f>G106/L106</f>
        <v>#DIV/0!</v>
      </c>
      <c r="H107" s="107" t="e">
        <f>H106/L106</f>
        <v>#DIV/0!</v>
      </c>
      <c r="I107" s="108" t="str">
        <f>IF(F106=I106,"SIM","NÃO")</f>
        <v>SIM</v>
      </c>
      <c r="J107" s="109" t="str">
        <f>IF(G106=J106,"SIM","NÃO")</f>
        <v>SIM</v>
      </c>
      <c r="K107" s="110" t="str">
        <f>IF(H106=K106,"SIM","NÃO")</f>
        <v>SIM</v>
      </c>
      <c r="L107" s="490"/>
      <c r="M107" s="491"/>
      <c r="N107" s="502"/>
    </row>
    <row r="108" spans="1:22" s="526" customFormat="1" ht="20.100000000000001" customHeight="1" x14ac:dyDescent="0.2">
      <c r="A108" s="522" t="s">
        <v>184</v>
      </c>
      <c r="B108" s="541" t="s">
        <v>298</v>
      </c>
      <c r="C108" s="564"/>
      <c r="D108" s="564"/>
      <c r="E108" s="564"/>
      <c r="F108" s="564"/>
      <c r="G108" s="564"/>
      <c r="H108" s="564"/>
      <c r="I108" s="564"/>
      <c r="J108" s="564"/>
      <c r="K108" s="564"/>
      <c r="L108" s="564"/>
      <c r="M108" s="565"/>
      <c r="N108" s="502"/>
      <c r="O108" s="431"/>
      <c r="P108" s="527"/>
    </row>
    <row r="109" spans="1:22" s="503" customFormat="1" ht="30" x14ac:dyDescent="0.2">
      <c r="A109" s="577" t="s">
        <v>299</v>
      </c>
      <c r="B109" s="581" t="s">
        <v>354</v>
      </c>
      <c r="C109" s="545" t="s">
        <v>45</v>
      </c>
      <c r="D109" s="232">
        <v>1</v>
      </c>
      <c r="E109" s="237">
        <f t="shared" ref="E109" si="98">G109+H109+F109</f>
        <v>0</v>
      </c>
      <c r="F109" s="582">
        <f>'5.A'!F3406</f>
        <v>0</v>
      </c>
      <c r="G109" s="583">
        <f>'5.A'!F3419</f>
        <v>0</v>
      </c>
      <c r="H109" s="584">
        <f>'5.A'!F3442</f>
        <v>0</v>
      </c>
      <c r="I109" s="585">
        <f t="shared" ref="I109" si="99">ROUND(F109*D109,2)</f>
        <v>0</v>
      </c>
      <c r="J109" s="586">
        <f t="shared" ref="J109" si="100">ROUND(G109*D109,2)</f>
        <v>0</v>
      </c>
      <c r="K109" s="587">
        <f t="shared" ref="K109" si="101">ROUND(H109*D109,2)</f>
        <v>0</v>
      </c>
      <c r="L109" s="508">
        <f t="shared" ref="L109" si="102">ROUND(D109*F109,2)+ROUND(D109*G109,2)+ROUND(D109*H109,2)</f>
        <v>0</v>
      </c>
      <c r="M109" s="531" t="e">
        <f>L109/$L$113</f>
        <v>#DIV/0!</v>
      </c>
      <c r="N109" s="502"/>
      <c r="O109" s="431"/>
      <c r="P109" s="432"/>
      <c r="Q109" s="430"/>
      <c r="R109" s="430"/>
      <c r="S109" s="430"/>
      <c r="T109" s="430"/>
      <c r="U109" s="430"/>
      <c r="V109" s="430"/>
    </row>
    <row r="110" spans="1:22" s="503" customFormat="1" ht="20.100000000000001" customHeight="1" x14ac:dyDescent="0.2">
      <c r="A110" s="577" t="s">
        <v>356</v>
      </c>
      <c r="B110" s="581" t="s">
        <v>353</v>
      </c>
      <c r="C110" s="545" t="s">
        <v>45</v>
      </c>
      <c r="D110" s="232">
        <v>1</v>
      </c>
      <c r="E110" s="237">
        <f t="shared" ref="E110:E111" si="103">G110+H110+F110</f>
        <v>0</v>
      </c>
      <c r="F110" s="582">
        <f>'5.A'!F3458</f>
        <v>0</v>
      </c>
      <c r="G110" s="583">
        <f>'5.A'!F3471</f>
        <v>0</v>
      </c>
      <c r="H110" s="584">
        <f>'5.A'!F3494</f>
        <v>0</v>
      </c>
      <c r="I110" s="585">
        <f t="shared" ref="I110:I111" si="104">ROUND(F110*D110,2)</f>
        <v>0</v>
      </c>
      <c r="J110" s="586">
        <f t="shared" ref="J110:J111" si="105">ROUND(G110*D110,2)</f>
        <v>0</v>
      </c>
      <c r="K110" s="587">
        <f t="shared" ref="K110:K111" si="106">ROUND(H110*D110,2)</f>
        <v>0</v>
      </c>
      <c r="L110" s="508">
        <f t="shared" ref="L110:L111" si="107">ROUND(D110*F110,2)+ROUND(D110*G110,2)+ROUND(D110*H110,2)</f>
        <v>0</v>
      </c>
      <c r="M110" s="531" t="e">
        <f>L110/$L$113</f>
        <v>#DIV/0!</v>
      </c>
      <c r="N110" s="502"/>
      <c r="O110" s="431"/>
      <c r="P110" s="432"/>
      <c r="Q110" s="430"/>
      <c r="R110" s="430"/>
      <c r="S110" s="430"/>
      <c r="T110" s="430"/>
      <c r="U110" s="430"/>
      <c r="V110" s="430"/>
    </row>
    <row r="111" spans="1:22" s="503" customFormat="1" ht="20.100000000000001" customHeight="1" x14ac:dyDescent="0.2">
      <c r="A111" s="577" t="s">
        <v>357</v>
      </c>
      <c r="B111" s="581" t="s">
        <v>355</v>
      </c>
      <c r="C111" s="545" t="s">
        <v>45</v>
      </c>
      <c r="D111" s="232">
        <v>1</v>
      </c>
      <c r="E111" s="237">
        <f t="shared" si="103"/>
        <v>0</v>
      </c>
      <c r="F111" s="582">
        <f>'5.A'!F3510</f>
        <v>0</v>
      </c>
      <c r="G111" s="583">
        <f>'5.A'!F3523</f>
        <v>0</v>
      </c>
      <c r="H111" s="584">
        <f>'5.A'!F3546</f>
        <v>0</v>
      </c>
      <c r="I111" s="585">
        <f t="shared" si="104"/>
        <v>0</v>
      </c>
      <c r="J111" s="586">
        <f t="shared" si="105"/>
        <v>0</v>
      </c>
      <c r="K111" s="587">
        <f t="shared" si="106"/>
        <v>0</v>
      </c>
      <c r="L111" s="508">
        <f t="shared" si="107"/>
        <v>0</v>
      </c>
      <c r="M111" s="531" t="e">
        <f>L111/$L$113</f>
        <v>#DIV/0!</v>
      </c>
      <c r="N111" s="502"/>
      <c r="O111" s="431"/>
      <c r="P111" s="432"/>
      <c r="Q111" s="430"/>
      <c r="R111" s="430"/>
      <c r="S111" s="430"/>
      <c r="T111" s="430"/>
      <c r="U111" s="430"/>
      <c r="V111" s="430"/>
    </row>
    <row r="112" spans="1:22" ht="6.95" customHeight="1" thickBot="1" x14ac:dyDescent="0.25">
      <c r="B112" s="519"/>
      <c r="D112" s="72"/>
      <c r="E112" s="78"/>
      <c r="F112" s="79"/>
      <c r="G112" s="79"/>
      <c r="H112" s="79"/>
      <c r="I112" s="80"/>
      <c r="J112" s="80"/>
      <c r="K112" s="80"/>
      <c r="L112" s="479"/>
    </row>
    <row r="113" spans="1:22" ht="21.95" customHeight="1" thickBot="1" x14ac:dyDescent="0.25">
      <c r="A113" s="588" t="s">
        <v>10</v>
      </c>
      <c r="B113" s="589"/>
      <c r="C113" s="589"/>
      <c r="D113" s="589"/>
      <c r="E113" s="589"/>
      <c r="F113" s="589"/>
      <c r="G113" s="589"/>
      <c r="H113" s="589"/>
      <c r="I113" s="590"/>
      <c r="J113" s="590"/>
      <c r="K113" s="591"/>
      <c r="L113" s="592">
        <f>ROUND(L16+L24+L31+L51+L91+L106,2)</f>
        <v>0</v>
      </c>
      <c r="M113" s="593" t="e">
        <f>ROUND((M16++M24+M31+M51+M91+M106),6)</f>
        <v>#DIV/0!</v>
      </c>
    </row>
    <row r="114" spans="1:22" ht="20.100000000000001" customHeight="1" thickBot="1" x14ac:dyDescent="0.25">
      <c r="A114" s="594" t="s">
        <v>56</v>
      </c>
      <c r="B114" s="595"/>
      <c r="C114" s="595"/>
      <c r="D114" s="595"/>
      <c r="E114" s="595"/>
      <c r="F114" s="595"/>
      <c r="G114" s="595"/>
      <c r="H114" s="595"/>
      <c r="I114" s="596"/>
      <c r="J114" s="596"/>
      <c r="K114" s="596"/>
      <c r="L114" s="597">
        <f>F16+F24+F31+F51+F91+F106</f>
        <v>0</v>
      </c>
      <c r="M114" s="598" t="e">
        <f>ROUND(L114/L113,5)</f>
        <v>#DIV/0!</v>
      </c>
    </row>
    <row r="115" spans="1:22" ht="20.100000000000001" customHeight="1" thickBot="1" x14ac:dyDescent="0.25">
      <c r="A115" s="594" t="s">
        <v>120</v>
      </c>
      <c r="B115" s="595"/>
      <c r="C115" s="595"/>
      <c r="D115" s="595"/>
      <c r="E115" s="595"/>
      <c r="F115" s="595"/>
      <c r="G115" s="595"/>
      <c r="H115" s="595"/>
      <c r="I115" s="596"/>
      <c r="J115" s="596"/>
      <c r="K115" s="599"/>
      <c r="L115" s="597">
        <f>G16+G24+G31+G51+G91+G106</f>
        <v>0</v>
      </c>
      <c r="M115" s="598" t="e">
        <f>ROUND(L115/L113,5)</f>
        <v>#DIV/0!</v>
      </c>
    </row>
    <row r="116" spans="1:22" ht="20.100000000000001" customHeight="1" thickBot="1" x14ac:dyDescent="0.25">
      <c r="A116" s="594" t="s">
        <v>57</v>
      </c>
      <c r="B116" s="595"/>
      <c r="C116" s="595"/>
      <c r="D116" s="595"/>
      <c r="E116" s="595"/>
      <c r="F116" s="595"/>
      <c r="G116" s="595"/>
      <c r="H116" s="595"/>
      <c r="I116" s="596"/>
      <c r="J116" s="596"/>
      <c r="K116" s="600"/>
      <c r="L116" s="597">
        <f>H16+H24+H31+H51+H91+H106</f>
        <v>0</v>
      </c>
      <c r="M116" s="598" t="e">
        <f>ROUND(L116/L113,5)</f>
        <v>#DIV/0!</v>
      </c>
    </row>
    <row r="118" spans="1:22" x14ac:dyDescent="0.2">
      <c r="H118" s="436"/>
      <c r="L118" s="603"/>
      <c r="M118" s="603"/>
    </row>
    <row r="119" spans="1:22" s="441" customFormat="1" x14ac:dyDescent="0.2">
      <c r="A119" s="436"/>
      <c r="B119" s="437"/>
      <c r="C119" s="436"/>
      <c r="D119" s="601"/>
      <c r="E119" s="439"/>
      <c r="F119" s="438"/>
      <c r="G119" s="438"/>
      <c r="H119" s="438"/>
      <c r="I119" s="602"/>
      <c r="J119" s="602"/>
      <c r="K119" s="602"/>
      <c r="L119" s="603"/>
      <c r="M119" s="603"/>
      <c r="N119" s="431"/>
      <c r="O119" s="431"/>
      <c r="P119" s="432"/>
      <c r="Q119" s="430"/>
      <c r="R119" s="430"/>
      <c r="S119" s="430"/>
      <c r="T119" s="430"/>
      <c r="U119" s="430"/>
      <c r="V119" s="430"/>
    </row>
    <row r="120" spans="1:22" ht="18.75" x14ac:dyDescent="0.2">
      <c r="G120" s="426" t="s">
        <v>379</v>
      </c>
      <c r="H120" s="426"/>
      <c r="I120" s="426"/>
      <c r="J120" s="426"/>
      <c r="K120" s="426"/>
      <c r="L120" s="426"/>
    </row>
    <row r="121" spans="1:22" ht="15.75" x14ac:dyDescent="0.2">
      <c r="G121" s="427" t="s">
        <v>380</v>
      </c>
      <c r="H121" s="427"/>
      <c r="I121" s="427"/>
      <c r="J121" s="427"/>
      <c r="K121" s="427"/>
      <c r="L121" s="427"/>
    </row>
    <row r="124" spans="1:22" x14ac:dyDescent="0.2">
      <c r="M124" s="429"/>
    </row>
    <row r="125" spans="1:22" x14ac:dyDescent="0.2">
      <c r="M125" s="429"/>
    </row>
    <row r="127" spans="1:22" x14ac:dyDescent="0.2">
      <c r="M127" s="429"/>
    </row>
    <row r="128" spans="1:22" x14ac:dyDescent="0.2">
      <c r="M128" s="429"/>
    </row>
  </sheetData>
  <sheetProtection algorithmName="SHA-512" hashValue="JS/ThUjnGafRkMd4Bq2w3TfSBrc6yi0ht3/u21CjU53qzWroobco82LFce+4Zhm69nXQpA0ybdMkxmjeguukeA==" saltValue="VHOjEfhTpF0BcsZjZRLMqA==" spinCount="100000" sheet="1" selectLockedCells="1"/>
  <mergeCells count="55">
    <mergeCell ref="A1:M4"/>
    <mergeCell ref="G120:L120"/>
    <mergeCell ref="G121:L121"/>
    <mergeCell ref="L31:L32"/>
    <mergeCell ref="M31:M32"/>
    <mergeCell ref="A114:H114"/>
    <mergeCell ref="A115:H115"/>
    <mergeCell ref="M9:M10"/>
    <mergeCell ref="L9:L10"/>
    <mergeCell ref="A9:A10"/>
    <mergeCell ref="M24:M25"/>
    <mergeCell ref="B26:M26"/>
    <mergeCell ref="A51:A52"/>
    <mergeCell ref="B51:B52"/>
    <mergeCell ref="C51:E52"/>
    <mergeCell ref="L51:L52"/>
    <mergeCell ref="M51:M52"/>
    <mergeCell ref="B28:M28"/>
    <mergeCell ref="C106:E107"/>
    <mergeCell ref="L106:L107"/>
    <mergeCell ref="A8:M8"/>
    <mergeCell ref="B9:E9"/>
    <mergeCell ref="F9:K9"/>
    <mergeCell ref="F10:K10"/>
    <mergeCell ref="A116:H116"/>
    <mergeCell ref="A113:H113"/>
    <mergeCell ref="A106:A107"/>
    <mergeCell ref="A24:A25"/>
    <mergeCell ref="B24:B25"/>
    <mergeCell ref="C24:E25"/>
    <mergeCell ref="L24:L25"/>
    <mergeCell ref="A31:A32"/>
    <mergeCell ref="B31:B32"/>
    <mergeCell ref="C31:E32"/>
    <mergeCell ref="A91:A92"/>
    <mergeCell ref="B106:B107"/>
    <mergeCell ref="A6:M6"/>
    <mergeCell ref="A16:A17"/>
    <mergeCell ref="B16:B17"/>
    <mergeCell ref="C16:E17"/>
    <mergeCell ref="L16:L17"/>
    <mergeCell ref="M16:M17"/>
    <mergeCell ref="A13:A14"/>
    <mergeCell ref="M13:M14"/>
    <mergeCell ref="B13:B14"/>
    <mergeCell ref="C13:C14"/>
    <mergeCell ref="D13:D14"/>
    <mergeCell ref="B10:E10"/>
    <mergeCell ref="L119:M119"/>
    <mergeCell ref="L118:M118"/>
    <mergeCell ref="B91:B92"/>
    <mergeCell ref="C91:E92"/>
    <mergeCell ref="L91:L92"/>
    <mergeCell ref="M91:M92"/>
    <mergeCell ref="M106:M107"/>
  </mergeCells>
  <phoneticPr fontId="45" type="noConversion"/>
  <printOptions horizontalCentered="1"/>
  <pageMargins left="0.39370078740157483" right="0.35433070866141736" top="0.59055118110236227" bottom="0.39370078740157483" header="0.39370078740157483" footer="0.19685039370078741"/>
  <pageSetup paperSize="9" scale="57" fitToHeight="0" orientation="landscape" r:id="rId1"/>
  <headerFooter alignWithMargins="0">
    <oddFooter>&amp;C&amp;"Times New Roman,Negrito itálico"Página &amp;P / &amp;N</oddFooter>
  </headerFooter>
  <rowBreaks count="2" manualBreakCount="2">
    <brk id="49" max="12" man="1"/>
    <brk id="89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2">
    <pageSetUpPr fitToPage="1"/>
  </sheetPr>
  <dimension ref="A1:BA36"/>
  <sheetViews>
    <sheetView view="pageBreakPreview" zoomScale="80" zoomScaleSheetLayoutView="80" workbookViewId="0">
      <selection activeCell="G15" sqref="G15:I15"/>
    </sheetView>
  </sheetViews>
  <sheetFormatPr defaultRowHeight="12.75" x14ac:dyDescent="0.2"/>
  <cols>
    <col min="1" max="1" width="5.7109375" style="430" customWidth="1"/>
    <col min="2" max="2" width="52.42578125" style="430" customWidth="1"/>
    <col min="3" max="3" width="18.7109375" style="430" customWidth="1"/>
    <col min="4" max="18" width="13.7109375" style="430" customWidth="1"/>
    <col min="19" max="19" width="18.85546875" style="430" bestFit="1" customWidth="1"/>
    <col min="20" max="20" width="14.28515625" style="617" hidden="1" customWidth="1"/>
    <col min="21" max="21" width="12.5703125" style="430" hidden="1" customWidth="1"/>
    <col min="22" max="23" width="0" style="430" hidden="1" customWidth="1"/>
    <col min="24" max="24" width="7.85546875" style="430" hidden="1" customWidth="1"/>
    <col min="25" max="27" width="0" style="430" hidden="1" customWidth="1"/>
    <col min="28" max="28" width="14.85546875" style="430" hidden="1" customWidth="1"/>
    <col min="29" max="29" width="16.42578125" style="430" hidden="1" customWidth="1"/>
    <col min="30" max="30" width="13.5703125" style="430" hidden="1" customWidth="1"/>
    <col min="31" max="32" width="0" style="430" hidden="1" customWidth="1"/>
    <col min="33" max="16384" width="9.140625" style="430"/>
  </cols>
  <sheetData>
    <row r="1" spans="1:53" s="605" customFormat="1" ht="20.100000000000001" customHeight="1" x14ac:dyDescent="0.2">
      <c r="A1" s="604" t="str">
        <f>'3.A'!$A$1</f>
        <v>TIMBRE LICITANTE</v>
      </c>
      <c r="B1" s="604"/>
      <c r="C1" s="604"/>
      <c r="D1" s="604"/>
      <c r="E1" s="604"/>
      <c r="F1" s="604"/>
      <c r="G1" s="604"/>
      <c r="H1" s="604"/>
      <c r="I1" s="604"/>
      <c r="J1" s="604"/>
      <c r="K1" s="604"/>
      <c r="L1" s="604"/>
      <c r="M1" s="604"/>
      <c r="N1" s="604"/>
      <c r="O1" s="604"/>
      <c r="P1" s="604"/>
      <c r="Q1" s="604"/>
      <c r="R1" s="604"/>
      <c r="S1" s="604"/>
    </row>
    <row r="2" spans="1:53" s="605" customFormat="1" ht="20.100000000000001" customHeight="1" x14ac:dyDescent="0.2">
      <c r="A2" s="604"/>
      <c r="B2" s="604"/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4"/>
      <c r="N2" s="604"/>
      <c r="O2" s="604"/>
      <c r="P2" s="604"/>
      <c r="Q2" s="604"/>
      <c r="R2" s="604"/>
      <c r="S2" s="604"/>
    </row>
    <row r="3" spans="1:53" s="605" customFormat="1" ht="20.100000000000001" customHeight="1" x14ac:dyDescent="0.2">
      <c r="A3" s="604"/>
      <c r="B3" s="604"/>
      <c r="C3" s="604"/>
      <c r="D3" s="604"/>
      <c r="E3" s="604"/>
      <c r="F3" s="604"/>
      <c r="G3" s="604"/>
      <c r="H3" s="604"/>
      <c r="I3" s="604"/>
      <c r="J3" s="604"/>
      <c r="K3" s="604"/>
      <c r="L3" s="604"/>
      <c r="M3" s="604"/>
      <c r="N3" s="604"/>
      <c r="O3" s="604"/>
      <c r="P3" s="604"/>
      <c r="Q3" s="604"/>
      <c r="R3" s="604"/>
      <c r="S3" s="604"/>
    </row>
    <row r="4" spans="1:53" s="433" customFormat="1" ht="20.100000000000001" customHeight="1" x14ac:dyDescent="0.2">
      <c r="A4" s="436"/>
      <c r="B4" s="436"/>
      <c r="C4" s="437"/>
      <c r="D4" s="436"/>
      <c r="E4" s="438"/>
      <c r="F4" s="439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</row>
    <row r="5" spans="1:53" s="607" customFormat="1" ht="20.100000000000001" customHeight="1" x14ac:dyDescent="0.2">
      <c r="A5" s="606" t="s">
        <v>374</v>
      </c>
      <c r="B5" s="606"/>
      <c r="C5" s="606"/>
      <c r="D5" s="606"/>
      <c r="E5" s="606"/>
      <c r="F5" s="606"/>
      <c r="G5" s="606"/>
      <c r="H5" s="606"/>
      <c r="I5" s="606"/>
      <c r="J5" s="606"/>
      <c r="K5" s="606"/>
      <c r="L5" s="606"/>
      <c r="M5" s="606"/>
      <c r="N5" s="606"/>
      <c r="O5" s="606"/>
      <c r="P5" s="606"/>
      <c r="Q5" s="606"/>
      <c r="R5" s="606"/>
      <c r="S5" s="606"/>
      <c r="U5" s="605"/>
    </row>
    <row r="6" spans="1:53" s="607" customFormat="1" ht="6.95" customHeight="1" thickBot="1" x14ac:dyDescent="0.25">
      <c r="A6" s="608"/>
      <c r="B6" s="608"/>
      <c r="C6" s="608"/>
      <c r="D6" s="608"/>
      <c r="E6" s="608"/>
      <c r="F6" s="608"/>
      <c r="G6" s="608"/>
      <c r="H6" s="608"/>
      <c r="I6" s="608"/>
      <c r="J6" s="608"/>
      <c r="K6" s="608"/>
      <c r="L6" s="608"/>
      <c r="M6" s="608"/>
      <c r="N6" s="608"/>
      <c r="O6" s="608"/>
      <c r="P6" s="608"/>
      <c r="Q6" s="608"/>
      <c r="R6" s="608"/>
      <c r="S6" s="608"/>
      <c r="U6" s="605"/>
    </row>
    <row r="7" spans="1:53" ht="30" customHeight="1" thickTop="1" x14ac:dyDescent="0.25">
      <c r="A7" s="609" t="str">
        <f>'3.A'!$A$8</f>
        <v>AQUISIÇÃO DE SISTEMA COMPLETO DE GERADOR DE SOLUÇÃO OXIDANTE A BASE DE HIPOCLORITO DE SÓDIO PARA DESINFECÇÃO DO EFLUENTE NA ESTAÇÃO DE TRATAMENTO DE ESGOTO (ETE RIO PRETO), INCLUSO FORNECIMENTO DE EQUIPAMENTOS, MATERIAIS E OS SERVIÇOS DE OBRA CIVIL PARA ADEQUAÇÃO NECESSÁRIA AO SISTEMA, INSTALAÇÃO, START-UP E TREINAMENTO OPERACIONAL.</v>
      </c>
      <c r="B7" s="610"/>
      <c r="C7" s="611"/>
      <c r="D7" s="612" t="s">
        <v>63</v>
      </c>
      <c r="E7" s="613"/>
      <c r="F7" s="613"/>
      <c r="G7" s="614" t="s">
        <v>64</v>
      </c>
      <c r="H7" s="613"/>
      <c r="I7" s="613"/>
      <c r="J7" s="614" t="s">
        <v>65</v>
      </c>
      <c r="K7" s="613"/>
      <c r="L7" s="615"/>
      <c r="M7" s="614" t="s">
        <v>66</v>
      </c>
      <c r="N7" s="613"/>
      <c r="O7" s="615"/>
      <c r="P7" s="614" t="s">
        <v>67</v>
      </c>
      <c r="Q7" s="613"/>
      <c r="R7" s="615"/>
      <c r="S7" s="616"/>
    </row>
    <row r="8" spans="1:53" ht="30" customHeight="1" thickBot="1" x14ac:dyDescent="0.25">
      <c r="A8" s="618"/>
      <c r="B8" s="619"/>
      <c r="C8" s="620"/>
      <c r="D8" s="621" t="s">
        <v>208</v>
      </c>
      <c r="E8" s="622" t="s">
        <v>209</v>
      </c>
      <c r="F8" s="622" t="s">
        <v>210</v>
      </c>
      <c r="G8" s="622" t="s">
        <v>208</v>
      </c>
      <c r="H8" s="622" t="s">
        <v>209</v>
      </c>
      <c r="I8" s="622" t="s">
        <v>210</v>
      </c>
      <c r="J8" s="622" t="s">
        <v>208</v>
      </c>
      <c r="K8" s="622" t="s">
        <v>209</v>
      </c>
      <c r="L8" s="623" t="s">
        <v>210</v>
      </c>
      <c r="M8" s="622" t="s">
        <v>208</v>
      </c>
      <c r="N8" s="622" t="s">
        <v>209</v>
      </c>
      <c r="O8" s="623" t="s">
        <v>210</v>
      </c>
      <c r="P8" s="622" t="s">
        <v>208</v>
      </c>
      <c r="Q8" s="622" t="s">
        <v>209</v>
      </c>
      <c r="R8" s="623" t="s">
        <v>210</v>
      </c>
      <c r="S8" s="624"/>
      <c r="AB8" s="625" t="s">
        <v>23</v>
      </c>
      <c r="AC8" s="625" t="s">
        <v>333</v>
      </c>
      <c r="AD8" s="625" t="s">
        <v>55</v>
      </c>
    </row>
    <row r="9" spans="1:53" ht="30" customHeight="1" thickTop="1" x14ac:dyDescent="0.2">
      <c r="A9" s="626" t="str">
        <f>'3.A'!$A$16</f>
        <v>1.0</v>
      </c>
      <c r="B9" s="627" t="str">
        <f>'3.A'!$B$16</f>
        <v>CANTEIRO DE OBRAS</v>
      </c>
      <c r="C9" s="268">
        <f>'3.A'!$L$16</f>
        <v>0</v>
      </c>
      <c r="D9" s="628" t="e">
        <f>D10+E10+F10</f>
        <v>#DIV/0!</v>
      </c>
      <c r="E9" s="629"/>
      <c r="F9" s="629"/>
      <c r="G9" s="628" t="e">
        <f>G10+H10+I10</f>
        <v>#DIV/0!</v>
      </c>
      <c r="H9" s="629"/>
      <c r="I9" s="630"/>
      <c r="J9" s="628" t="e">
        <f>J10+K10+L10</f>
        <v>#DIV/0!</v>
      </c>
      <c r="K9" s="629"/>
      <c r="L9" s="630"/>
      <c r="M9" s="628" t="e">
        <f>M10+N10+O10</f>
        <v>#DIV/0!</v>
      </c>
      <c r="N9" s="629"/>
      <c r="O9" s="630"/>
      <c r="P9" s="628" t="e">
        <f>P10+Q10+R10</f>
        <v>#DIV/0!</v>
      </c>
      <c r="Q9" s="629"/>
      <c r="R9" s="630"/>
      <c r="S9" s="264" t="e">
        <f>SUM(D10:R10)</f>
        <v>#DIV/0!</v>
      </c>
      <c r="U9" s="631" t="s">
        <v>211</v>
      </c>
      <c r="V9" s="632" t="s">
        <v>63</v>
      </c>
      <c r="W9" s="632" t="s">
        <v>64</v>
      </c>
      <c r="X9" s="632" t="s">
        <v>65</v>
      </c>
      <c r="Y9" s="632" t="s">
        <v>66</v>
      </c>
      <c r="Z9" s="632" t="s">
        <v>67</v>
      </c>
      <c r="AA9" s="632"/>
      <c r="AB9" s="633" t="e">
        <f>D10+G10+J10+M10+P10</f>
        <v>#DIV/0!</v>
      </c>
      <c r="AC9" s="633" t="e">
        <f>E10+H10+K10+N10+Q10</f>
        <v>#DIV/0!</v>
      </c>
      <c r="AD9" s="633" t="e">
        <f>F10+I10+L10+O10+R10</f>
        <v>#DIV/0!</v>
      </c>
      <c r="AE9" s="632"/>
      <c r="AF9" s="632"/>
      <c r="AG9" s="632"/>
      <c r="AH9" s="632"/>
      <c r="AI9" s="632"/>
      <c r="AJ9" s="632"/>
      <c r="AK9" s="632"/>
      <c r="AL9" s="632"/>
      <c r="AM9" s="632"/>
      <c r="AN9" s="632"/>
      <c r="AO9" s="632"/>
      <c r="AP9" s="632"/>
      <c r="AQ9" s="632"/>
      <c r="AR9" s="632"/>
      <c r="AS9" s="632"/>
      <c r="AT9" s="632"/>
      <c r="AU9" s="632"/>
      <c r="AV9" s="632"/>
      <c r="AW9" s="632"/>
      <c r="AX9" s="632"/>
      <c r="AY9" s="632"/>
    </row>
    <row r="10" spans="1:53" ht="30" customHeight="1" x14ac:dyDescent="0.2">
      <c r="A10" s="634"/>
      <c r="B10" s="635"/>
      <c r="C10" s="636"/>
      <c r="D10" s="103" t="e">
        <f>ROUND('3.A'!$I$18+($V$10*'3.A'!$I$19)+'3.A'!$I$21+'3.A'!$I$22,2)</f>
        <v>#DIV/0!</v>
      </c>
      <c r="E10" s="103" t="e">
        <f>ROUND('3.A'!$J$18+($V$10*'3.A'!$J$19)+'3.A'!$J$21+'3.A'!$J$22,2)</f>
        <v>#DIV/0!</v>
      </c>
      <c r="F10" s="103" t="e">
        <f>ROUND('3.A'!$K$18+($V$10*'3.A'!$K$19)+'3.A'!$K$21+'3.A'!$K$22,2)</f>
        <v>#DIV/0!</v>
      </c>
      <c r="G10" s="103" t="e">
        <f>ROUND($W$10*'3.A'!$I$19,2)</f>
        <v>#DIV/0!</v>
      </c>
      <c r="H10" s="103" t="e">
        <f>ROUND($W$10*'3.A'!$J$19,2)</f>
        <v>#DIV/0!</v>
      </c>
      <c r="I10" s="103" t="e">
        <f>ROUND($W$10*'3.A'!$K$19,2)</f>
        <v>#DIV/0!</v>
      </c>
      <c r="J10" s="103" t="e">
        <f>ROUND($X$10*'3.A'!$I$19,2)</f>
        <v>#DIV/0!</v>
      </c>
      <c r="K10" s="103" t="e">
        <f>ROUND($X$10*'3.A'!$J$19,2)</f>
        <v>#DIV/0!</v>
      </c>
      <c r="L10" s="103" t="e">
        <f>ROUND($X$10*'3.A'!$K$19,2)</f>
        <v>#DIV/0!</v>
      </c>
      <c r="M10" s="103" t="e">
        <f>ROUND($Y$10*'3.A'!$I$19,2)</f>
        <v>#DIV/0!</v>
      </c>
      <c r="N10" s="103" t="e">
        <f>ROUND($Y$10*'3.A'!$J$19,2)</f>
        <v>#DIV/0!</v>
      </c>
      <c r="O10" s="103" t="e">
        <f>ROUND($Y$10*'3.A'!$K$19,2)</f>
        <v>#DIV/0!</v>
      </c>
      <c r="P10" s="103" t="e">
        <f>ROUND('3.A'!$I$16-'4.A'!D10-'4.A'!G10-'4.A'!J10-'4.A'!M10,2)</f>
        <v>#DIV/0!</v>
      </c>
      <c r="Q10" s="103" t="e">
        <f>ROUND('3.A'!$J$16-'4.A'!E10-'4.A'!H10-'4.A'!K10-'4.A'!N10,2)</f>
        <v>#DIV/0!</v>
      </c>
      <c r="R10" s="103" t="e">
        <f>ROUND('3.A'!$K$16-'4.A'!F10-'4.A'!I10-'4.A'!L10-'4.A'!O10,2)</f>
        <v>#DIV/0!</v>
      </c>
      <c r="S10" s="265"/>
      <c r="U10" s="631"/>
      <c r="V10" s="637" t="e">
        <f>(D12+D15+D18+D21+D24)/(+$C$12+$C$15+$C$18+$C$21+$C$24)</f>
        <v>#DIV/0!</v>
      </c>
      <c r="W10" s="637" t="e">
        <f>(G12+G15+G18+G21+G24)/($C$12+$C$15+$C$18+$C$21+$C$24)</f>
        <v>#DIV/0!</v>
      </c>
      <c r="X10" s="637" t="e">
        <f>(J12+J15+J18+J21+J24)/($C$12+$C$15+$C$18+$C$21+$C$24)</f>
        <v>#DIV/0!</v>
      </c>
      <c r="Y10" s="637" t="e">
        <f>(M12+M15+M18+M21+M24)/($C$12+$C$15+$C$18+$C$21+$C$24)</f>
        <v>#DIV/0!</v>
      </c>
      <c r="Z10" s="637" t="e">
        <f>(P12+P15+P18+P21+P24)/($C$12+$C$15+$C$18+$C$21+$C$24)</f>
        <v>#DIV/0!</v>
      </c>
      <c r="AA10" s="637"/>
      <c r="AB10" s="637" t="e">
        <f>AB9='3.A'!#REF!</f>
        <v>#DIV/0!</v>
      </c>
      <c r="AC10" s="637" t="e">
        <f>AC9='3.A'!#REF!</f>
        <v>#DIV/0!</v>
      </c>
      <c r="AD10" s="637" t="e">
        <f>AD9='3.A'!#REF!</f>
        <v>#DIV/0!</v>
      </c>
      <c r="AE10" s="637"/>
      <c r="AF10" s="637"/>
      <c r="AG10" s="637"/>
      <c r="AH10" s="637"/>
      <c r="AI10" s="637"/>
      <c r="AJ10" s="637"/>
      <c r="AK10" s="637"/>
      <c r="AL10" s="637"/>
      <c r="AM10" s="637"/>
      <c r="AN10" s="637"/>
      <c r="AO10" s="637"/>
      <c r="AP10" s="637"/>
      <c r="AQ10" s="638"/>
      <c r="AR10" s="638"/>
      <c r="AS10" s="638"/>
      <c r="AT10" s="638"/>
      <c r="AU10" s="638"/>
      <c r="AV10" s="638"/>
      <c r="AW10" s="638"/>
      <c r="AX10" s="638"/>
      <c r="AY10" s="638"/>
      <c r="AZ10" s="638"/>
      <c r="BA10" s="638"/>
    </row>
    <row r="11" spans="1:53" ht="30" customHeight="1" x14ac:dyDescent="0.2">
      <c r="A11" s="634"/>
      <c r="B11" s="635"/>
      <c r="C11" s="216" t="e">
        <f>C9/$C$28</f>
        <v>#DIV/0!</v>
      </c>
      <c r="D11" s="266" t="e">
        <f>D9/$C$9</f>
        <v>#DIV/0!</v>
      </c>
      <c r="E11" s="267"/>
      <c r="F11" s="267"/>
      <c r="G11" s="266" t="e">
        <f t="shared" ref="G11" si="0">G9/$C$9</f>
        <v>#DIV/0!</v>
      </c>
      <c r="H11" s="267"/>
      <c r="I11" s="267"/>
      <c r="J11" s="266" t="e">
        <f t="shared" ref="J11" si="1">J9/$C$9</f>
        <v>#DIV/0!</v>
      </c>
      <c r="K11" s="267"/>
      <c r="L11" s="267"/>
      <c r="M11" s="266" t="e">
        <f t="shared" ref="M11" si="2">M9/$C$9</f>
        <v>#DIV/0!</v>
      </c>
      <c r="N11" s="267"/>
      <c r="O11" s="267"/>
      <c r="P11" s="266" t="e">
        <f t="shared" ref="P11" si="3">P9/$C$9</f>
        <v>#DIV/0!</v>
      </c>
      <c r="Q11" s="267"/>
      <c r="R11" s="267"/>
      <c r="S11" s="217" t="e">
        <f>S9/C9</f>
        <v>#DIV/0!</v>
      </c>
      <c r="V11" s="637"/>
    </row>
    <row r="12" spans="1:53" ht="30" customHeight="1" x14ac:dyDescent="0.2">
      <c r="A12" s="639" t="str">
        <f>'3.A'!$A$24</f>
        <v>2.0</v>
      </c>
      <c r="B12" s="640" t="str">
        <f>'3.A'!$B$24</f>
        <v>SERVIÇOS TÉCNICOS E PRELIMINARES</v>
      </c>
      <c r="C12" s="641">
        <f>'3.A'!$L$24</f>
        <v>0</v>
      </c>
      <c r="D12" s="269">
        <f>D13+E13+F13</f>
        <v>0</v>
      </c>
      <c r="E12" s="270"/>
      <c r="F12" s="271"/>
      <c r="G12" s="269">
        <f>G13+H13+I13</f>
        <v>0</v>
      </c>
      <c r="H12" s="270"/>
      <c r="I12" s="271"/>
      <c r="J12" s="269">
        <f>J13+K13+L13</f>
        <v>0</v>
      </c>
      <c r="K12" s="270"/>
      <c r="L12" s="271"/>
      <c r="M12" s="269">
        <f>M13+N13+O13</f>
        <v>0</v>
      </c>
      <c r="N12" s="270"/>
      <c r="O12" s="271"/>
      <c r="P12" s="269">
        <f>P13+Q13+R13</f>
        <v>0</v>
      </c>
      <c r="Q12" s="270"/>
      <c r="R12" s="271"/>
      <c r="S12" s="272">
        <f>SUM(D13:R13)</f>
        <v>0</v>
      </c>
      <c r="V12" s="637"/>
      <c r="X12" s="642"/>
      <c r="AB12" s="633">
        <f>D13+G13+J13+M13+P13</f>
        <v>0</v>
      </c>
      <c r="AC12" s="633">
        <f>E13+H13+K13+N13+Q13</f>
        <v>0</v>
      </c>
      <c r="AD12" s="633">
        <f>F13+I13+L13+O13+R13</f>
        <v>0</v>
      </c>
    </row>
    <row r="13" spans="1:53" ht="30" customHeight="1" x14ac:dyDescent="0.2">
      <c r="A13" s="639"/>
      <c r="B13" s="640"/>
      <c r="C13" s="641"/>
      <c r="D13" s="219">
        <f>ROUND('3.A'!$F$24,2)</f>
        <v>0</v>
      </c>
      <c r="E13" s="219">
        <v>0</v>
      </c>
      <c r="F13" s="219">
        <v>0</v>
      </c>
      <c r="G13" s="219">
        <v>0</v>
      </c>
      <c r="H13" s="219">
        <f>ROUND('3.A'!$G$24,2)</f>
        <v>0</v>
      </c>
      <c r="I13" s="219">
        <f>ROUND((0.025*'3.A'!$H$27)+(SUM('3.A'!$K$29:$K$29)*0.25),2)</f>
        <v>0</v>
      </c>
      <c r="J13" s="219">
        <v>0</v>
      </c>
      <c r="K13" s="219">
        <v>0</v>
      </c>
      <c r="L13" s="219">
        <v>0</v>
      </c>
      <c r="M13" s="219">
        <v>0</v>
      </c>
      <c r="N13" s="219">
        <v>0</v>
      </c>
      <c r="O13" s="219">
        <v>0</v>
      </c>
      <c r="P13" s="219">
        <v>0</v>
      </c>
      <c r="Q13" s="219">
        <v>0</v>
      </c>
      <c r="R13" s="219">
        <v>0</v>
      </c>
      <c r="S13" s="272"/>
      <c r="V13" s="637"/>
      <c r="AB13" s="637" t="e">
        <f>AB12='3.A'!#REF!</f>
        <v>#REF!</v>
      </c>
      <c r="AC13" s="637" t="e">
        <f>AC12='3.A'!#REF!</f>
        <v>#REF!</v>
      </c>
      <c r="AD13" s="637" t="e">
        <f>AD12='3.A'!#REF!</f>
        <v>#REF!</v>
      </c>
    </row>
    <row r="14" spans="1:53" s="647" customFormat="1" ht="30" customHeight="1" x14ac:dyDescent="0.2">
      <c r="A14" s="639"/>
      <c r="B14" s="640"/>
      <c r="C14" s="220" t="e">
        <f>C12/$C$28</f>
        <v>#DIV/0!</v>
      </c>
      <c r="D14" s="643" t="e">
        <f>D12/$C$12</f>
        <v>#DIV/0!</v>
      </c>
      <c r="E14" s="644"/>
      <c r="F14" s="645"/>
      <c r="G14" s="643" t="e">
        <f t="shared" ref="G14" si="4">G12/$C$12</f>
        <v>#DIV/0!</v>
      </c>
      <c r="H14" s="644"/>
      <c r="I14" s="645"/>
      <c r="J14" s="643" t="e">
        <f t="shared" ref="J14" si="5">J12/$C$12</f>
        <v>#DIV/0!</v>
      </c>
      <c r="K14" s="644"/>
      <c r="L14" s="645"/>
      <c r="M14" s="643" t="e">
        <f t="shared" ref="M14" si="6">M12/$C$12</f>
        <v>#DIV/0!</v>
      </c>
      <c r="N14" s="644"/>
      <c r="O14" s="645"/>
      <c r="P14" s="643" t="e">
        <f t="shared" ref="P14" si="7">P12/$C$12</f>
        <v>#DIV/0!</v>
      </c>
      <c r="Q14" s="644"/>
      <c r="R14" s="645"/>
      <c r="S14" s="221" t="e">
        <f>S12/C12</f>
        <v>#DIV/0!</v>
      </c>
      <c r="T14" s="646"/>
      <c r="V14" s="637"/>
      <c r="X14" s="98"/>
    </row>
    <row r="15" spans="1:53" ht="30" customHeight="1" x14ac:dyDescent="0.2">
      <c r="A15" s="634" t="str">
        <f>'3.A'!$A$31</f>
        <v>3.0</v>
      </c>
      <c r="B15" s="635" t="str">
        <f>'3.A'!$B$31</f>
        <v>OBRAS CIVIS - SALA DAS FONTES</v>
      </c>
      <c r="C15" s="648">
        <f>'3.A'!$L$31</f>
        <v>0</v>
      </c>
      <c r="D15" s="273">
        <f>D16+E16+F16</f>
        <v>0</v>
      </c>
      <c r="E15" s="274"/>
      <c r="F15" s="275"/>
      <c r="G15" s="273">
        <f>G16+H16+I16</f>
        <v>0</v>
      </c>
      <c r="H15" s="274"/>
      <c r="I15" s="275"/>
      <c r="J15" s="273">
        <f>J16+K16+L16</f>
        <v>0</v>
      </c>
      <c r="K15" s="274"/>
      <c r="L15" s="275"/>
      <c r="M15" s="273">
        <f>M16+N16+O16</f>
        <v>0</v>
      </c>
      <c r="N15" s="274"/>
      <c r="O15" s="275"/>
      <c r="P15" s="273">
        <f>P16+Q16+R16</f>
        <v>0</v>
      </c>
      <c r="Q15" s="274"/>
      <c r="R15" s="275"/>
      <c r="S15" s="265">
        <f>SUM(D16:R16)</f>
        <v>0</v>
      </c>
      <c r="V15" s="637"/>
      <c r="AB15" s="633">
        <f>D16+G16+J16+M16+P16</f>
        <v>0</v>
      </c>
      <c r="AC15" s="633">
        <f>E16+H16+K16+N16+Q16</f>
        <v>0</v>
      </c>
      <c r="AD15" s="633">
        <f>F16+I16+L16+O16+R16</f>
        <v>0</v>
      </c>
    </row>
    <row r="16" spans="1:53" ht="30" customHeight="1" x14ac:dyDescent="0.2">
      <c r="A16" s="634"/>
      <c r="B16" s="635"/>
      <c r="C16" s="648"/>
      <c r="D16" s="103">
        <f>ROUND(0.4*'3.A'!$F$31,2)</f>
        <v>0</v>
      </c>
      <c r="E16" s="103">
        <f>ROUND(0.4*'3.A'!$G$31,2)</f>
        <v>0</v>
      </c>
      <c r="F16" s="103">
        <f>ROUND(0.4*'3.A'!$H$31,2)</f>
        <v>0</v>
      </c>
      <c r="G16" s="103">
        <f>ROUND(0.4*'3.A'!$F$31,2)</f>
        <v>0</v>
      </c>
      <c r="H16" s="103">
        <f>ROUND(0.4*'3.A'!$G$31,2)</f>
        <v>0</v>
      </c>
      <c r="I16" s="103">
        <f>ROUND(0.4*'3.A'!$H$31,2)</f>
        <v>0</v>
      </c>
      <c r="J16" s="103">
        <f>ROUND('3.A'!$F$31-D16-G16,2)</f>
        <v>0</v>
      </c>
      <c r="K16" s="103">
        <f>ROUND('3.A'!$G$31-E16-H16,2)</f>
        <v>0</v>
      </c>
      <c r="L16" s="103">
        <f>ROUND('3.A'!$H$31-F16-I16,2)</f>
        <v>0</v>
      </c>
      <c r="M16" s="103">
        <v>0</v>
      </c>
      <c r="N16" s="103">
        <v>0</v>
      </c>
      <c r="O16" s="103">
        <v>0</v>
      </c>
      <c r="P16" s="103">
        <v>0</v>
      </c>
      <c r="Q16" s="103">
        <v>0</v>
      </c>
      <c r="R16" s="103">
        <v>0</v>
      </c>
      <c r="S16" s="265"/>
      <c r="V16" s="637"/>
      <c r="AB16" s="637" t="e">
        <f>AB15='3.A'!#REF!</f>
        <v>#REF!</v>
      </c>
      <c r="AC16" s="637" t="e">
        <f>AC15='3.A'!#REF!</f>
        <v>#REF!</v>
      </c>
      <c r="AD16" s="637" t="e">
        <f>AD15='3.A'!#REF!</f>
        <v>#REF!</v>
      </c>
    </row>
    <row r="17" spans="1:30" s="647" customFormat="1" ht="30" customHeight="1" x14ac:dyDescent="0.2">
      <c r="A17" s="634"/>
      <c r="B17" s="635"/>
      <c r="C17" s="218" t="e">
        <f>C15/$C$28</f>
        <v>#DIV/0!</v>
      </c>
      <c r="D17" s="649" t="e">
        <f>D15/$C$15</f>
        <v>#DIV/0!</v>
      </c>
      <c r="E17" s="650"/>
      <c r="F17" s="651"/>
      <c r="G17" s="649" t="e">
        <f t="shared" ref="G17" si="8">G15/$C$15</f>
        <v>#DIV/0!</v>
      </c>
      <c r="H17" s="650"/>
      <c r="I17" s="651"/>
      <c r="J17" s="649" t="e">
        <f t="shared" ref="J17" si="9">J15/$C$15</f>
        <v>#DIV/0!</v>
      </c>
      <c r="K17" s="650"/>
      <c r="L17" s="651"/>
      <c r="M17" s="649" t="e">
        <f t="shared" ref="M17" si="10">M15/$C$15</f>
        <v>#DIV/0!</v>
      </c>
      <c r="N17" s="650"/>
      <c r="O17" s="651"/>
      <c r="P17" s="649" t="e">
        <f t="shared" ref="P17" si="11">P15/$C$15</f>
        <v>#DIV/0!</v>
      </c>
      <c r="Q17" s="650"/>
      <c r="R17" s="651"/>
      <c r="S17" s="217" t="e">
        <f>S15/C15</f>
        <v>#DIV/0!</v>
      </c>
      <c r="T17" s="646"/>
      <c r="V17" s="637"/>
      <c r="X17" s="98"/>
    </row>
    <row r="18" spans="1:30" ht="30" customHeight="1" x14ac:dyDescent="0.2">
      <c r="A18" s="639" t="str">
        <f>'3.A'!$A$51</f>
        <v>4.0</v>
      </c>
      <c r="B18" s="640" t="str">
        <f>'3.A'!$B$51</f>
        <v>OBRAS CIVIS - SALA DO SATURADOR / BARRACÃO</v>
      </c>
      <c r="C18" s="641">
        <f>'3.A'!$L$51</f>
        <v>0</v>
      </c>
      <c r="D18" s="269">
        <f>D19+E19+F19</f>
        <v>0</v>
      </c>
      <c r="E18" s="270"/>
      <c r="F18" s="271"/>
      <c r="G18" s="269">
        <f>G19+H19+I19</f>
        <v>0</v>
      </c>
      <c r="H18" s="270"/>
      <c r="I18" s="271"/>
      <c r="J18" s="269">
        <f>J19+K19+L19</f>
        <v>0</v>
      </c>
      <c r="K18" s="270"/>
      <c r="L18" s="271"/>
      <c r="M18" s="269">
        <f>M19+N19+O19</f>
        <v>0</v>
      </c>
      <c r="N18" s="270"/>
      <c r="O18" s="271"/>
      <c r="P18" s="269">
        <f>P19+Q19+R19</f>
        <v>0</v>
      </c>
      <c r="Q18" s="270"/>
      <c r="R18" s="271"/>
      <c r="S18" s="272">
        <f>SUM(D19:R19)</f>
        <v>0</v>
      </c>
      <c r="V18" s="637"/>
      <c r="AB18" s="633">
        <f>D19+G19+J19+M19+P19</f>
        <v>0</v>
      </c>
      <c r="AC18" s="633">
        <f>E19+H19+K19+N19+Q19</f>
        <v>0</v>
      </c>
      <c r="AD18" s="633">
        <f>F19+I19+L19+O19+R19</f>
        <v>0</v>
      </c>
    </row>
    <row r="19" spans="1:30" ht="30" customHeight="1" x14ac:dyDescent="0.2">
      <c r="A19" s="639"/>
      <c r="B19" s="640"/>
      <c r="C19" s="641"/>
      <c r="D19" s="219">
        <f>ROUND(0.4*'3.A'!$F$51,2)</f>
        <v>0</v>
      </c>
      <c r="E19" s="219">
        <f>ROUND(0.4*'3.A'!$G$51,2)</f>
        <v>0</v>
      </c>
      <c r="F19" s="219">
        <f>ROUND(0.4*'3.A'!$H$51,2)</f>
        <v>0</v>
      </c>
      <c r="G19" s="219">
        <f>ROUND(0.4*'3.A'!$F$51,2)</f>
        <v>0</v>
      </c>
      <c r="H19" s="219">
        <f>ROUND(0.4*'3.A'!$G$51,2)</f>
        <v>0</v>
      </c>
      <c r="I19" s="219">
        <f>ROUND(0.4*'3.A'!$H$51,2)</f>
        <v>0</v>
      </c>
      <c r="J19" s="219">
        <f>ROUND('3.A'!$F$51-D19-G19,2)</f>
        <v>0</v>
      </c>
      <c r="K19" s="219">
        <f>ROUND('3.A'!$G$51-E19-H19,2)</f>
        <v>0</v>
      </c>
      <c r="L19" s="219">
        <f>ROUND('3.A'!$H$51-F19-I19,2)</f>
        <v>0</v>
      </c>
      <c r="M19" s="219">
        <v>0</v>
      </c>
      <c r="N19" s="219">
        <v>0</v>
      </c>
      <c r="O19" s="219">
        <v>0</v>
      </c>
      <c r="P19" s="219">
        <v>0</v>
      </c>
      <c r="Q19" s="219">
        <v>0</v>
      </c>
      <c r="R19" s="219">
        <v>0</v>
      </c>
      <c r="S19" s="272"/>
      <c r="V19" s="637"/>
      <c r="AB19" s="637" t="e">
        <f>AB18='3.A'!#REF!</f>
        <v>#REF!</v>
      </c>
      <c r="AC19" s="637" t="e">
        <f>AC18='3.A'!#REF!</f>
        <v>#REF!</v>
      </c>
      <c r="AD19" s="637" t="e">
        <f>AD18='3.A'!#REF!</f>
        <v>#REF!</v>
      </c>
    </row>
    <row r="20" spans="1:30" s="647" customFormat="1" ht="30" customHeight="1" x14ac:dyDescent="0.2">
      <c r="A20" s="639"/>
      <c r="B20" s="640"/>
      <c r="C20" s="220" t="e">
        <f>C18/$C$28</f>
        <v>#DIV/0!</v>
      </c>
      <c r="D20" s="643" t="e">
        <f>D18/$C$18</f>
        <v>#DIV/0!</v>
      </c>
      <c r="E20" s="644"/>
      <c r="F20" s="645"/>
      <c r="G20" s="643" t="e">
        <f t="shared" ref="G20" si="12">G18/$C$18</f>
        <v>#DIV/0!</v>
      </c>
      <c r="H20" s="644"/>
      <c r="I20" s="645"/>
      <c r="J20" s="643" t="e">
        <f t="shared" ref="J20" si="13">J18/$C$18</f>
        <v>#DIV/0!</v>
      </c>
      <c r="K20" s="644"/>
      <c r="L20" s="645"/>
      <c r="M20" s="643" t="e">
        <f t="shared" ref="M20" si="14">M18/$C$18</f>
        <v>#DIV/0!</v>
      </c>
      <c r="N20" s="644"/>
      <c r="O20" s="645"/>
      <c r="P20" s="643" t="e">
        <f t="shared" ref="P20" si="15">P18/$C$18</f>
        <v>#DIV/0!</v>
      </c>
      <c r="Q20" s="644"/>
      <c r="R20" s="645"/>
      <c r="S20" s="221" t="e">
        <f>S18/C18</f>
        <v>#DIV/0!</v>
      </c>
      <c r="T20" s="646"/>
      <c r="V20" s="637"/>
      <c r="X20" s="98"/>
    </row>
    <row r="21" spans="1:30" ht="30" customHeight="1" x14ac:dyDescent="0.2">
      <c r="A21" s="634" t="str">
        <f>'3.A'!$A$91</f>
        <v>5.0</v>
      </c>
      <c r="B21" s="635" t="str">
        <f>'3.A'!$B$91</f>
        <v>OBRAS CIVIS - BACIA DE CONTENÇÃO</v>
      </c>
      <c r="C21" s="648">
        <f>'3.A'!$L$91</f>
        <v>0</v>
      </c>
      <c r="D21" s="273">
        <f>D22+E22+F22</f>
        <v>0</v>
      </c>
      <c r="E21" s="274"/>
      <c r="F21" s="275"/>
      <c r="G21" s="273">
        <f>G22+H22+I22</f>
        <v>0</v>
      </c>
      <c r="H21" s="274"/>
      <c r="I21" s="275"/>
      <c r="J21" s="273">
        <f>J22+K22+L22</f>
        <v>0</v>
      </c>
      <c r="K21" s="274"/>
      <c r="L21" s="275"/>
      <c r="M21" s="273">
        <f>M22+N22+O22</f>
        <v>0</v>
      </c>
      <c r="N21" s="274"/>
      <c r="O21" s="275"/>
      <c r="P21" s="273">
        <f>P22+Q22+R22</f>
        <v>0</v>
      </c>
      <c r="Q21" s="274"/>
      <c r="R21" s="275"/>
      <c r="S21" s="265">
        <f>SUM(D22:R22)</f>
        <v>0</v>
      </c>
      <c r="V21" s="637"/>
      <c r="AB21" s="633">
        <f>D22+G22+J22+M22+P22</f>
        <v>0</v>
      </c>
      <c r="AC21" s="633">
        <f>E22+H22+K22+N22+Q22</f>
        <v>0</v>
      </c>
      <c r="AD21" s="633">
        <f>F22+I22+L22+O22+R22</f>
        <v>0</v>
      </c>
    </row>
    <row r="22" spans="1:30" ht="30" customHeight="1" x14ac:dyDescent="0.2">
      <c r="A22" s="634"/>
      <c r="B22" s="635"/>
      <c r="C22" s="648"/>
      <c r="D22" s="103">
        <f>ROUND(0.4*'3.A'!$F$91,2)</f>
        <v>0</v>
      </c>
      <c r="E22" s="103">
        <f>ROUND(0.4*'3.A'!$G$91,2)</f>
        <v>0</v>
      </c>
      <c r="F22" s="103">
        <f>ROUND(0.4*'3.A'!$H$91,2)</f>
        <v>0</v>
      </c>
      <c r="G22" s="103">
        <f>ROUND(0.4*'3.A'!$F$91,2)</f>
        <v>0</v>
      </c>
      <c r="H22" s="103">
        <f>ROUND(0.4*'3.A'!$G$91,2)</f>
        <v>0</v>
      </c>
      <c r="I22" s="103">
        <f>ROUND(0.4*'3.A'!$H$91,2)</f>
        <v>0</v>
      </c>
      <c r="J22" s="103">
        <f>ROUND('3.A'!$F$91-D22-G22,2)</f>
        <v>0</v>
      </c>
      <c r="K22" s="103">
        <f>ROUND('3.A'!$G$91-E22-H22,2)</f>
        <v>0</v>
      </c>
      <c r="L22" s="103">
        <f>ROUND('3.A'!$H$91-F22-I22,2)</f>
        <v>0</v>
      </c>
      <c r="M22" s="103">
        <v>0</v>
      </c>
      <c r="N22" s="103">
        <v>0</v>
      </c>
      <c r="O22" s="103">
        <v>0</v>
      </c>
      <c r="P22" s="103">
        <v>0</v>
      </c>
      <c r="Q22" s="103">
        <v>0</v>
      </c>
      <c r="R22" s="103">
        <v>0</v>
      </c>
      <c r="S22" s="265"/>
      <c r="V22" s="637"/>
      <c r="AB22" s="637" t="e">
        <f>AB21='3.A'!#REF!</f>
        <v>#REF!</v>
      </c>
      <c r="AC22" s="637" t="e">
        <f>AC21='3.A'!#REF!</f>
        <v>#REF!</v>
      </c>
      <c r="AD22" s="637" t="e">
        <f>AD21='3.A'!#REF!</f>
        <v>#REF!</v>
      </c>
    </row>
    <row r="23" spans="1:30" s="647" customFormat="1" ht="30" customHeight="1" x14ac:dyDescent="0.2">
      <c r="A23" s="634"/>
      <c r="B23" s="635"/>
      <c r="C23" s="218" t="e">
        <f>C21/$C$28</f>
        <v>#DIV/0!</v>
      </c>
      <c r="D23" s="649" t="e">
        <f>D21/$C$21</f>
        <v>#DIV/0!</v>
      </c>
      <c r="E23" s="650"/>
      <c r="F23" s="651"/>
      <c r="G23" s="649" t="e">
        <f t="shared" ref="G23" si="16">G21/$C$21</f>
        <v>#DIV/0!</v>
      </c>
      <c r="H23" s="650"/>
      <c r="I23" s="651"/>
      <c r="J23" s="649" t="e">
        <f t="shared" ref="J23" si="17">J21/$C$21</f>
        <v>#DIV/0!</v>
      </c>
      <c r="K23" s="650"/>
      <c r="L23" s="651"/>
      <c r="M23" s="649" t="e">
        <f t="shared" ref="M23" si="18">M21/$C$21</f>
        <v>#DIV/0!</v>
      </c>
      <c r="N23" s="650"/>
      <c r="O23" s="651"/>
      <c r="P23" s="649" t="e">
        <f t="shared" ref="P23" si="19">P21/$C$21</f>
        <v>#DIV/0!</v>
      </c>
      <c r="Q23" s="650"/>
      <c r="R23" s="651"/>
      <c r="S23" s="217" t="e">
        <f>S21/C21</f>
        <v>#DIV/0!</v>
      </c>
      <c r="T23" s="646"/>
      <c r="V23" s="637"/>
      <c r="X23" s="98"/>
    </row>
    <row r="24" spans="1:30" ht="30" customHeight="1" x14ac:dyDescent="0.2">
      <c r="A24" s="639" t="str">
        <f>'3.A'!$A$106</f>
        <v>6.0</v>
      </c>
      <c r="B24" s="640" t="str">
        <f>'3.A'!$B$106</f>
        <v>PARTE EXTERNA (GERADOR E GUINDASTE)</v>
      </c>
      <c r="C24" s="279">
        <f>'3.A'!$L$106</f>
        <v>0</v>
      </c>
      <c r="D24" s="280">
        <f>D25+E25+F25</f>
        <v>0</v>
      </c>
      <c r="E24" s="281"/>
      <c r="F24" s="282"/>
      <c r="G24" s="280">
        <f>G25+H25+I25</f>
        <v>0</v>
      </c>
      <c r="H24" s="281"/>
      <c r="I24" s="282"/>
      <c r="J24" s="280">
        <f>J25+K25+L25</f>
        <v>0</v>
      </c>
      <c r="K24" s="281"/>
      <c r="L24" s="282"/>
      <c r="M24" s="280">
        <f>M25+N25+O25</f>
        <v>0</v>
      </c>
      <c r="N24" s="281"/>
      <c r="O24" s="282"/>
      <c r="P24" s="280">
        <f>P25+Q25+R25</f>
        <v>0</v>
      </c>
      <c r="Q24" s="281"/>
      <c r="R24" s="282"/>
      <c r="S24" s="272">
        <f>SUM(D25:R25)</f>
        <v>0</v>
      </c>
      <c r="V24" s="637"/>
      <c r="AB24" s="633">
        <f>D25+G25+J25+M25+P25</f>
        <v>0</v>
      </c>
      <c r="AC24" s="633">
        <f>E25+H25+K25+N25+Q25</f>
        <v>0</v>
      </c>
      <c r="AD24" s="633">
        <f>F25+I25+L25+O25+R25</f>
        <v>0</v>
      </c>
    </row>
    <row r="25" spans="1:30" ht="30" customHeight="1" x14ac:dyDescent="0.2">
      <c r="A25" s="639"/>
      <c r="B25" s="640"/>
      <c r="C25" s="279"/>
      <c r="D25" s="219">
        <v>0</v>
      </c>
      <c r="E25" s="219">
        <v>0</v>
      </c>
      <c r="F25" s="219">
        <v>0</v>
      </c>
      <c r="G25" s="219">
        <v>0</v>
      </c>
      <c r="H25" s="219">
        <f>ROUND(0.25*'3.A'!$G$106,2)</f>
        <v>0</v>
      </c>
      <c r="I25" s="219">
        <f>ROUND(0.25*'3.A'!$H$106,2)</f>
        <v>0</v>
      </c>
      <c r="J25" s="219">
        <v>0</v>
      </c>
      <c r="K25" s="219">
        <f>ROUND(0.25*'3.A'!$G$106,2)</f>
        <v>0</v>
      </c>
      <c r="L25" s="219">
        <f>ROUND(0.25*'3.A'!$H$106,2)</f>
        <v>0</v>
      </c>
      <c r="M25" s="219">
        <v>0</v>
      </c>
      <c r="N25" s="219">
        <f>ROUND(0.25*'3.A'!$G$106,2)</f>
        <v>0</v>
      </c>
      <c r="O25" s="219">
        <f>ROUND(0.25*'3.A'!$H$106,2)</f>
        <v>0</v>
      </c>
      <c r="P25" s="219">
        <v>0</v>
      </c>
      <c r="Q25" s="219">
        <f>ROUND('3.A'!$G$106-H25-K25-N25,2)</f>
        <v>0</v>
      </c>
      <c r="R25" s="219">
        <f>ROUND('3.A'!$H$106-I25-L25-O25,2)</f>
        <v>0</v>
      </c>
      <c r="S25" s="272"/>
      <c r="V25" s="637"/>
      <c r="AB25" s="637" t="e">
        <f>AB24='3.A'!#REF!</f>
        <v>#REF!</v>
      </c>
      <c r="AC25" s="637" t="e">
        <f>AC24='3.A'!#REF!</f>
        <v>#REF!</v>
      </c>
      <c r="AD25" s="637" t="e">
        <f>AD24='3.A'!#REF!</f>
        <v>#REF!</v>
      </c>
    </row>
    <row r="26" spans="1:30" s="647" customFormat="1" ht="30" customHeight="1" thickBot="1" x14ac:dyDescent="0.25">
      <c r="A26" s="652"/>
      <c r="B26" s="653"/>
      <c r="C26" s="227" t="e">
        <f>C24/$C$28</f>
        <v>#DIV/0!</v>
      </c>
      <c r="D26" s="276" t="e">
        <f>D24/$C$24</f>
        <v>#DIV/0!</v>
      </c>
      <c r="E26" s="277"/>
      <c r="F26" s="278"/>
      <c r="G26" s="276" t="e">
        <f>G24/$C$24</f>
        <v>#DIV/0!</v>
      </c>
      <c r="H26" s="277"/>
      <c r="I26" s="278"/>
      <c r="J26" s="276" t="e">
        <f>J24/$C$24</f>
        <v>#DIV/0!</v>
      </c>
      <c r="K26" s="277"/>
      <c r="L26" s="278"/>
      <c r="M26" s="276" t="e">
        <f>M24/$C$24</f>
        <v>#DIV/0!</v>
      </c>
      <c r="N26" s="277"/>
      <c r="O26" s="278"/>
      <c r="P26" s="276" t="e">
        <f>P24/$C$24</f>
        <v>#DIV/0!</v>
      </c>
      <c r="Q26" s="277"/>
      <c r="R26" s="278"/>
      <c r="S26" s="228" t="e">
        <f>S24/C24</f>
        <v>#DIV/0!</v>
      </c>
      <c r="T26" s="646"/>
      <c r="V26" s="637"/>
    </row>
    <row r="27" spans="1:30" ht="9" customHeight="1" thickTop="1" thickBot="1" x14ac:dyDescent="0.25">
      <c r="A27" s="654"/>
      <c r="B27" s="655"/>
      <c r="C27" s="213"/>
      <c r="D27" s="213"/>
      <c r="E27" s="213"/>
      <c r="F27" s="213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  <c r="V27" s="637"/>
    </row>
    <row r="28" spans="1:30" ht="30" customHeight="1" thickTop="1" x14ac:dyDescent="0.2">
      <c r="A28" s="654"/>
      <c r="B28" s="656" t="s">
        <v>114</v>
      </c>
      <c r="C28" s="258">
        <f>ROUND(C9+C12+C15+C18+C21+C24,2)</f>
        <v>0</v>
      </c>
      <c r="D28" s="628" t="e">
        <f>D29+E29+F29</f>
        <v>#DIV/0!</v>
      </c>
      <c r="E28" s="629"/>
      <c r="F28" s="629"/>
      <c r="G28" s="657" t="e">
        <f>ROUND(G29+H29+I29,2)</f>
        <v>#DIV/0!</v>
      </c>
      <c r="H28" s="658"/>
      <c r="I28" s="658"/>
      <c r="J28" s="657" t="e">
        <f>ROUND(J29+K29+L29,2)</f>
        <v>#DIV/0!</v>
      </c>
      <c r="K28" s="658"/>
      <c r="L28" s="658"/>
      <c r="M28" s="657" t="e">
        <f>ROUND(M29+N29+O29,2)</f>
        <v>#DIV/0!</v>
      </c>
      <c r="N28" s="658"/>
      <c r="O28" s="658"/>
      <c r="P28" s="657" t="e">
        <f>ROUND(P29+Q29+R29,2)</f>
        <v>#DIV/0!</v>
      </c>
      <c r="Q28" s="658"/>
      <c r="R28" s="658"/>
      <c r="S28" s="260" t="e">
        <f>ROUND(S9+S12+S15+S18+S21+S24,2)</f>
        <v>#DIV/0!</v>
      </c>
      <c r="V28" s="637"/>
    </row>
    <row r="29" spans="1:30" ht="30" customHeight="1" x14ac:dyDescent="0.2">
      <c r="A29" s="654"/>
      <c r="B29" s="656"/>
      <c r="C29" s="259"/>
      <c r="D29" s="104" t="e">
        <f>D10+D13+D16+D19++D22+D25</f>
        <v>#DIV/0!</v>
      </c>
      <c r="E29" s="104" t="e">
        <f>E10+E13+E16+E19+E22+E25</f>
        <v>#DIV/0!</v>
      </c>
      <c r="F29" s="104" t="e">
        <f>F10+F13+F16+F19+F22+F25</f>
        <v>#DIV/0!</v>
      </c>
      <c r="G29" s="104" t="e">
        <f>G10+G13+G16+G19++G22+G25</f>
        <v>#DIV/0!</v>
      </c>
      <c r="H29" s="104" t="e">
        <f>H10+H13+H16+H19+H22+H25</f>
        <v>#DIV/0!</v>
      </c>
      <c r="I29" s="104" t="e">
        <f>I10+I13+I16+I19+I22+I25</f>
        <v>#DIV/0!</v>
      </c>
      <c r="J29" s="104" t="e">
        <f>J10+J13+J16+J19++J22+J25</f>
        <v>#DIV/0!</v>
      </c>
      <c r="K29" s="104" t="e">
        <f>K10+K13+K16+K19+K22+K25</f>
        <v>#DIV/0!</v>
      </c>
      <c r="L29" s="104" t="e">
        <f>L10+L13+L16+L19+L22+L25</f>
        <v>#DIV/0!</v>
      </c>
      <c r="M29" s="104" t="e">
        <f>M10+M13+M16+M19++M22+M25</f>
        <v>#DIV/0!</v>
      </c>
      <c r="N29" s="104" t="e">
        <f>N10+N13+N16+N19+N22+N25</f>
        <v>#DIV/0!</v>
      </c>
      <c r="O29" s="104" t="e">
        <f>O10+O13+O16+O19+O22+O25</f>
        <v>#DIV/0!</v>
      </c>
      <c r="P29" s="104" t="e">
        <f>P10+P13+P16+P19++P22+P25</f>
        <v>#DIV/0!</v>
      </c>
      <c r="Q29" s="104" t="e">
        <f>Q10+Q13+Q16+Q19+Q22+Q25</f>
        <v>#DIV/0!</v>
      </c>
      <c r="R29" s="104" t="e">
        <f>R10+R13+R16+R19+R22+R25</f>
        <v>#DIV/0!</v>
      </c>
      <c r="S29" s="261"/>
      <c r="V29" s="637"/>
    </row>
    <row r="30" spans="1:30" s="647" customFormat="1" ht="30" customHeight="1" thickBot="1" x14ac:dyDescent="0.25">
      <c r="A30" s="659"/>
      <c r="B30" s="656"/>
      <c r="C30" s="222" t="e">
        <f>C11+C14+C17+C20+C23+C26</f>
        <v>#DIV/0!</v>
      </c>
      <c r="D30" s="262" t="e">
        <f>ROUND(D28/$C$28,6)</f>
        <v>#DIV/0!</v>
      </c>
      <c r="E30" s="263"/>
      <c r="F30" s="263"/>
      <c r="G30" s="262" t="e">
        <f>ROUND(G28/$C$28,6)</f>
        <v>#DIV/0!</v>
      </c>
      <c r="H30" s="263"/>
      <c r="I30" s="263"/>
      <c r="J30" s="262" t="e">
        <f>ROUND(J28/$C$28,6)</f>
        <v>#DIV/0!</v>
      </c>
      <c r="K30" s="263"/>
      <c r="L30" s="263"/>
      <c r="M30" s="262" t="e">
        <f>ROUND(M28/$C$28,6)</f>
        <v>#DIV/0!</v>
      </c>
      <c r="N30" s="263"/>
      <c r="O30" s="263"/>
      <c r="P30" s="262" t="e">
        <f>ROUND(P28/$C$28,6)</f>
        <v>#DIV/0!</v>
      </c>
      <c r="Q30" s="263"/>
      <c r="R30" s="263"/>
      <c r="S30" s="223" t="e">
        <f>ROUND(D30+J30+G30+M30+P30,6)</f>
        <v>#DIV/0!</v>
      </c>
      <c r="T30" s="646"/>
      <c r="V30" s="637"/>
    </row>
    <row r="31" spans="1:30" ht="9" customHeight="1" thickTop="1" thickBot="1" x14ac:dyDescent="0.25">
      <c r="A31" s="654"/>
      <c r="B31" s="660"/>
      <c r="C31" s="101"/>
      <c r="D31" s="101"/>
      <c r="E31" s="101"/>
      <c r="F31" s="101"/>
      <c r="G31" s="429"/>
      <c r="H31" s="429"/>
      <c r="I31" s="429"/>
      <c r="J31" s="429"/>
      <c r="K31" s="429"/>
      <c r="L31" s="429"/>
      <c r="M31" s="429"/>
      <c r="N31" s="429"/>
      <c r="O31" s="429"/>
      <c r="P31" s="429"/>
      <c r="Q31" s="429"/>
      <c r="R31" s="429"/>
      <c r="S31" s="102"/>
      <c r="V31" s="637"/>
    </row>
    <row r="32" spans="1:30" ht="30" customHeight="1" thickTop="1" x14ac:dyDescent="0.2">
      <c r="A32" s="661"/>
      <c r="B32" s="662" t="s">
        <v>112</v>
      </c>
      <c r="C32" s="663" t="s">
        <v>26</v>
      </c>
      <c r="D32" s="664" t="e">
        <f>D28</f>
        <v>#DIV/0!</v>
      </c>
      <c r="E32" s="664"/>
      <c r="F32" s="664"/>
      <c r="G32" s="664" t="e">
        <f>D32+G28</f>
        <v>#DIV/0!</v>
      </c>
      <c r="H32" s="664"/>
      <c r="I32" s="628"/>
      <c r="J32" s="664" t="e">
        <f>G32+J28</f>
        <v>#DIV/0!</v>
      </c>
      <c r="K32" s="664"/>
      <c r="L32" s="665"/>
      <c r="M32" s="664" t="e">
        <f>J32+M28</f>
        <v>#DIV/0!</v>
      </c>
      <c r="N32" s="664"/>
      <c r="O32" s="665"/>
      <c r="P32" s="664" t="e">
        <f>M32+P28</f>
        <v>#DIV/0!</v>
      </c>
      <c r="Q32" s="664"/>
      <c r="R32" s="665"/>
      <c r="S32" s="438"/>
      <c r="V32" s="637"/>
    </row>
    <row r="33" spans="1:22" ht="30" customHeight="1" x14ac:dyDescent="0.2">
      <c r="A33" s="661"/>
      <c r="B33" s="662" t="s">
        <v>112</v>
      </c>
      <c r="C33" s="666" t="s">
        <v>26</v>
      </c>
      <c r="D33" s="667" t="e">
        <f>D29</f>
        <v>#DIV/0!</v>
      </c>
      <c r="E33" s="667" t="e">
        <f>E29</f>
        <v>#DIV/0!</v>
      </c>
      <c r="F33" s="667" t="e">
        <f>F29</f>
        <v>#DIV/0!</v>
      </c>
      <c r="G33" s="667" t="e">
        <f>D33+G29</f>
        <v>#DIV/0!</v>
      </c>
      <c r="H33" s="667" t="e">
        <f>E33+H29</f>
        <v>#DIV/0!</v>
      </c>
      <c r="I33" s="668" t="e">
        <f>F33+I29</f>
        <v>#DIV/0!</v>
      </c>
      <c r="J33" s="667" t="e">
        <f>G33+J29</f>
        <v>#DIV/0!</v>
      </c>
      <c r="K33" s="667" t="e">
        <f>H33+K29</f>
        <v>#DIV/0!</v>
      </c>
      <c r="L33" s="669" t="e">
        <f>I33+L29</f>
        <v>#DIV/0!</v>
      </c>
      <c r="M33" s="667" t="e">
        <f>J33+M29</f>
        <v>#DIV/0!</v>
      </c>
      <c r="N33" s="667" t="e">
        <f>K33+N29</f>
        <v>#DIV/0!</v>
      </c>
      <c r="O33" s="669" t="e">
        <f>L33+O29</f>
        <v>#DIV/0!</v>
      </c>
      <c r="P33" s="667" t="e">
        <f>M33+P29</f>
        <v>#DIV/0!</v>
      </c>
      <c r="Q33" s="667" t="e">
        <f>N33+Q29</f>
        <v>#DIV/0!</v>
      </c>
      <c r="R33" s="669" t="e">
        <f>O33+R29</f>
        <v>#DIV/0!</v>
      </c>
      <c r="S33" s="438"/>
      <c r="V33" s="637"/>
    </row>
    <row r="34" spans="1:22" ht="30" customHeight="1" x14ac:dyDescent="0.2">
      <c r="A34" s="661"/>
      <c r="B34" s="662" t="s">
        <v>113</v>
      </c>
      <c r="C34" s="666" t="s">
        <v>26</v>
      </c>
      <c r="D34" s="648" t="e">
        <f>ROUND($C$28-D32,2)</f>
        <v>#DIV/0!</v>
      </c>
      <c r="E34" s="648"/>
      <c r="F34" s="648"/>
      <c r="G34" s="648" t="e">
        <f>ROUND($C$28-G32,2)</f>
        <v>#DIV/0!</v>
      </c>
      <c r="H34" s="648"/>
      <c r="I34" s="670"/>
      <c r="J34" s="648" t="e">
        <f>ROUND($C$28-J32,2)</f>
        <v>#DIV/0!</v>
      </c>
      <c r="K34" s="648"/>
      <c r="L34" s="671"/>
      <c r="M34" s="648" t="e">
        <f>ROUND($C$28-M32,2)</f>
        <v>#DIV/0!</v>
      </c>
      <c r="N34" s="648"/>
      <c r="O34" s="671"/>
      <c r="P34" s="648" t="e">
        <f>ROUND($C$28-P32,2)</f>
        <v>#DIV/0!</v>
      </c>
      <c r="Q34" s="648"/>
      <c r="R34" s="671"/>
      <c r="S34" s="438"/>
      <c r="V34" s="637"/>
    </row>
    <row r="35" spans="1:22" ht="30" customHeight="1" thickBot="1" x14ac:dyDescent="0.25">
      <c r="A35" s="661"/>
      <c r="B35" s="662" t="s">
        <v>113</v>
      </c>
      <c r="C35" s="672" t="s">
        <v>26</v>
      </c>
      <c r="D35" s="673" t="e">
        <f>ROUND('3.A'!$L$114-'4.A'!D33,2)</f>
        <v>#DIV/0!</v>
      </c>
      <c r="E35" s="674" t="e">
        <f>ROUND('3.A'!$L$115-'4.A'!E33,2)</f>
        <v>#DIV/0!</v>
      </c>
      <c r="F35" s="673" t="e">
        <f>ROUND('3.A'!$L$116-'4.A'!F33,2)</f>
        <v>#DIV/0!</v>
      </c>
      <c r="G35" s="673" t="e">
        <f>ROUND('3.A'!$L$114-'4.A'!G33,2)</f>
        <v>#DIV/0!</v>
      </c>
      <c r="H35" s="674" t="e">
        <f>ROUND('3.A'!$L$115-'4.A'!H33,2)</f>
        <v>#DIV/0!</v>
      </c>
      <c r="I35" s="675" t="e">
        <f>ROUND('3.A'!$L$116-'4.A'!I33,2)</f>
        <v>#DIV/0!</v>
      </c>
      <c r="J35" s="673" t="e">
        <f>ROUND('3.A'!$L$114-'4.A'!J33,2)</f>
        <v>#DIV/0!</v>
      </c>
      <c r="K35" s="674" t="e">
        <f>ROUND('3.A'!$L$115-'4.A'!K33,2)</f>
        <v>#DIV/0!</v>
      </c>
      <c r="L35" s="676" t="e">
        <f>ROUND('3.A'!$L$116-'4.A'!L33,2)</f>
        <v>#DIV/0!</v>
      </c>
      <c r="M35" s="673" t="e">
        <f>ROUND('3.A'!$L$114-'4.A'!M33,2)</f>
        <v>#DIV/0!</v>
      </c>
      <c r="N35" s="674" t="e">
        <f>ROUND('3.A'!$L$115-'4.A'!N33,2)</f>
        <v>#DIV/0!</v>
      </c>
      <c r="O35" s="676" t="e">
        <f>ROUND('3.A'!$L$116-'4.A'!O33,2)</f>
        <v>#DIV/0!</v>
      </c>
      <c r="P35" s="673" t="e">
        <f>ROUND('3.A'!$L$114-'4.A'!P33,2)</f>
        <v>#DIV/0!</v>
      </c>
      <c r="Q35" s="674" t="e">
        <f>ROUND('3.A'!$L$115-'4.A'!Q33,2)</f>
        <v>#DIV/0!</v>
      </c>
      <c r="R35" s="676" t="e">
        <f>ROUND('3.A'!$L$116-'4.A'!R33,2)</f>
        <v>#DIV/0!</v>
      </c>
      <c r="S35" s="438"/>
      <c r="V35" s="637"/>
    </row>
    <row r="36" spans="1:22" ht="6" customHeight="1" thickTop="1" x14ac:dyDescent="0.2">
      <c r="A36" s="677"/>
      <c r="B36" s="677"/>
      <c r="C36" s="436"/>
      <c r="D36" s="436"/>
      <c r="E36" s="436"/>
      <c r="F36" s="436"/>
      <c r="G36" s="678"/>
      <c r="H36" s="678"/>
      <c r="I36" s="678"/>
      <c r="J36" s="678"/>
      <c r="K36" s="678"/>
      <c r="L36" s="678"/>
      <c r="M36" s="678"/>
      <c r="N36" s="678"/>
      <c r="O36" s="678"/>
      <c r="P36" s="678"/>
      <c r="Q36" s="678"/>
      <c r="R36" s="678"/>
      <c r="S36" s="608"/>
      <c r="V36" s="637"/>
    </row>
  </sheetData>
  <sheetProtection algorithmName="SHA-512" hashValue="bIJaEEBSsGKVu4/QUHEu9zAukhDem23k37HOA+xB1EXW4nSnULGXAPwdYsDxnZ9PbzgAxMPZYg+N11JTL+eppg==" saltValue="TGOvEowTcW7xRxYezpuTBA==" spinCount="100000" sheet="1" objects="1" scenarios="1" selectLockedCells="1"/>
  <mergeCells count="117">
    <mergeCell ref="J24:L24"/>
    <mergeCell ref="J26:L26"/>
    <mergeCell ref="J28:L28"/>
    <mergeCell ref="J30:L30"/>
    <mergeCell ref="J32:L32"/>
    <mergeCell ref="J34:L34"/>
    <mergeCell ref="J7:L7"/>
    <mergeCell ref="J9:L9"/>
    <mergeCell ref="J11:L11"/>
    <mergeCell ref="J12:L12"/>
    <mergeCell ref="J14:L14"/>
    <mergeCell ref="J15:L15"/>
    <mergeCell ref="J17:L17"/>
    <mergeCell ref="J18:L18"/>
    <mergeCell ref="J20:L20"/>
    <mergeCell ref="M24:O24"/>
    <mergeCell ref="M26:O26"/>
    <mergeCell ref="M28:O28"/>
    <mergeCell ref="M30:O30"/>
    <mergeCell ref="M32:O32"/>
    <mergeCell ref="M34:O34"/>
    <mergeCell ref="M7:O7"/>
    <mergeCell ref="M9:O9"/>
    <mergeCell ref="M11:O11"/>
    <mergeCell ref="M12:O12"/>
    <mergeCell ref="M14:O14"/>
    <mergeCell ref="M15:O15"/>
    <mergeCell ref="M17:O17"/>
    <mergeCell ref="M18:O18"/>
    <mergeCell ref="M20:O20"/>
    <mergeCell ref="U9:U10"/>
    <mergeCell ref="A15:A17"/>
    <mergeCell ref="B15:B17"/>
    <mergeCell ref="C15:C16"/>
    <mergeCell ref="D15:F15"/>
    <mergeCell ref="G15:I15"/>
    <mergeCell ref="P15:R15"/>
    <mergeCell ref="S15:S16"/>
    <mergeCell ref="D17:F17"/>
    <mergeCell ref="G17:I17"/>
    <mergeCell ref="P17:R17"/>
    <mergeCell ref="S12:S13"/>
    <mergeCell ref="P9:R9"/>
    <mergeCell ref="A12:A14"/>
    <mergeCell ref="B12:B14"/>
    <mergeCell ref="C12:C13"/>
    <mergeCell ref="D12:F12"/>
    <mergeCell ref="G12:I12"/>
    <mergeCell ref="P12:R12"/>
    <mergeCell ref="S24:S25"/>
    <mergeCell ref="D26:F26"/>
    <mergeCell ref="P26:R26"/>
    <mergeCell ref="D14:F14"/>
    <mergeCell ref="G14:I14"/>
    <mergeCell ref="P14:R14"/>
    <mergeCell ref="P23:R23"/>
    <mergeCell ref="A21:A23"/>
    <mergeCell ref="B21:B23"/>
    <mergeCell ref="C21:C22"/>
    <mergeCell ref="D21:F21"/>
    <mergeCell ref="G21:I21"/>
    <mergeCell ref="P21:R21"/>
    <mergeCell ref="A24:A26"/>
    <mergeCell ref="B24:B26"/>
    <mergeCell ref="C24:C25"/>
    <mergeCell ref="D24:F24"/>
    <mergeCell ref="P24:R24"/>
    <mergeCell ref="G24:I24"/>
    <mergeCell ref="G26:I26"/>
    <mergeCell ref="D20:F20"/>
    <mergeCell ref="G20:I20"/>
    <mergeCell ref="P20:R20"/>
    <mergeCell ref="M21:O21"/>
    <mergeCell ref="S21:S22"/>
    <mergeCell ref="D23:F23"/>
    <mergeCell ref="G23:I23"/>
    <mergeCell ref="A18:A20"/>
    <mergeCell ref="B18:B20"/>
    <mergeCell ref="C18:C19"/>
    <mergeCell ref="D18:F18"/>
    <mergeCell ref="G18:I18"/>
    <mergeCell ref="P18:R18"/>
    <mergeCell ref="S18:S19"/>
    <mergeCell ref="M23:O23"/>
    <mergeCell ref="J21:L21"/>
    <mergeCell ref="J23:L23"/>
    <mergeCell ref="S7:S8"/>
    <mergeCell ref="S9:S10"/>
    <mergeCell ref="A9:A11"/>
    <mergeCell ref="B9:B11"/>
    <mergeCell ref="D11:F11"/>
    <mergeCell ref="P11:R11"/>
    <mergeCell ref="G7:I7"/>
    <mergeCell ref="G9:I9"/>
    <mergeCell ref="G11:I11"/>
    <mergeCell ref="C9:C10"/>
    <mergeCell ref="D9:F9"/>
    <mergeCell ref="A5:S5"/>
    <mergeCell ref="A7:C8"/>
    <mergeCell ref="D7:F7"/>
    <mergeCell ref="P7:R7"/>
    <mergeCell ref="A1:S3"/>
    <mergeCell ref="D32:F32"/>
    <mergeCell ref="P32:R32"/>
    <mergeCell ref="D34:F34"/>
    <mergeCell ref="P34:R34"/>
    <mergeCell ref="C28:C29"/>
    <mergeCell ref="D28:F28"/>
    <mergeCell ref="P28:R28"/>
    <mergeCell ref="G34:I34"/>
    <mergeCell ref="S28:S29"/>
    <mergeCell ref="D30:F30"/>
    <mergeCell ref="P30:R30"/>
    <mergeCell ref="B28:B30"/>
    <mergeCell ref="G28:I28"/>
    <mergeCell ref="G30:I30"/>
    <mergeCell ref="G32:I32"/>
  </mergeCells>
  <phoneticPr fontId="45" type="noConversion"/>
  <printOptions horizontalCentered="1"/>
  <pageMargins left="0.35433070866141736" right="0.35433070866141736" top="0.47244094488188981" bottom="0.31496062992125984" header="0.11811023622047245" footer="0.11811023622047245"/>
  <pageSetup paperSize="9" scale="47" orientation="landscape" horizontalDpi="4294967293" verticalDpi="4294967293" r:id="rId1"/>
  <ignoredErrors>
    <ignoredError sqref="D18:E18 D36:E36 D35:F35 D30:E34 F18:H18 F36:H36 F30:H34 P18:Q18 P36:Q36 P30:Q31 R18 R36 R30:R32 E17 F17 E20 F20 D21:E21 F21:H21 P21:Q21 R21 E23 F23 D27:E28 F27:H28 R27:R28 P27:Q28 I27:I28 I21 I30:I34 I36 I18 P34:Q34 Q32 R34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10"/>
  <dimension ref="A1:V3559"/>
  <sheetViews>
    <sheetView view="pageBreakPreview" zoomScale="80" zoomScaleNormal="75" zoomScaleSheetLayoutView="80" workbookViewId="0">
      <selection activeCell="C19" sqref="C19"/>
    </sheetView>
  </sheetViews>
  <sheetFormatPr defaultColWidth="9.140625" defaultRowHeight="12.75" x14ac:dyDescent="0.2"/>
  <cols>
    <col min="1" max="1" width="11.5703125" style="48" bestFit="1" customWidth="1"/>
    <col min="2" max="2" width="139.7109375" style="2" customWidth="1"/>
    <col min="3" max="3" width="13.140625" style="2" bestFit="1" customWidth="1"/>
    <col min="4" max="4" width="9.7109375" style="2" customWidth="1"/>
    <col min="5" max="5" width="21.7109375" style="11" customWidth="1"/>
    <col min="6" max="6" width="14.28515625" style="47" customWidth="1"/>
    <col min="7" max="7" width="14" style="47" hidden="1" customWidth="1"/>
    <col min="8" max="8" width="11.5703125" style="51" hidden="1" customWidth="1"/>
    <col min="9" max="9" width="13" style="56" hidden="1" customWidth="1"/>
    <col min="10" max="10" width="11" style="56" hidden="1" customWidth="1"/>
    <col min="11" max="11" width="12" style="56" hidden="1" customWidth="1"/>
    <col min="12" max="12" width="11.85546875" style="51" hidden="1" customWidth="1"/>
    <col min="13" max="13" width="12.42578125" style="49" hidden="1" customWidth="1"/>
    <col min="14" max="14" width="5.140625" style="49" hidden="1" customWidth="1"/>
    <col min="15" max="16" width="8.42578125" style="50" hidden="1" customWidth="1"/>
    <col min="17" max="17" width="14.7109375" style="2" hidden="1" customWidth="1"/>
    <col min="18" max="18" width="18.7109375" style="2" hidden="1" customWidth="1"/>
    <col min="19" max="19" width="11.28515625" style="64" hidden="1" customWidth="1"/>
    <col min="20" max="21" width="9.28515625" style="2" hidden="1" customWidth="1"/>
    <col min="22" max="22" width="4.140625" style="2" hidden="1" customWidth="1"/>
    <col min="23" max="23" width="0" style="2" hidden="1" customWidth="1"/>
    <col min="24" max="16384" width="9.140625" style="2"/>
  </cols>
  <sheetData>
    <row r="1" spans="1:22" ht="9.9499999999999993" customHeight="1" x14ac:dyDescent="0.2">
      <c r="A1" s="286" t="str">
        <f>'3.A'!$A$1</f>
        <v>TIMBRE LICITANTE</v>
      </c>
      <c r="B1" s="286"/>
      <c r="C1" s="286"/>
      <c r="D1" s="286"/>
      <c r="E1" s="286"/>
      <c r="F1" s="286"/>
      <c r="G1" s="68"/>
      <c r="J1" s="2"/>
      <c r="K1" s="2"/>
      <c r="L1" s="2"/>
      <c r="Q1" s="47"/>
      <c r="R1" s="47"/>
      <c r="S1" s="2"/>
    </row>
    <row r="2" spans="1:22" ht="11.1" customHeight="1" x14ac:dyDescent="0.2">
      <c r="A2" s="286"/>
      <c r="B2" s="286"/>
      <c r="C2" s="286"/>
      <c r="D2" s="286"/>
      <c r="E2" s="286"/>
      <c r="F2" s="286"/>
      <c r="G2" s="67"/>
      <c r="J2" s="2"/>
      <c r="K2" s="2"/>
      <c r="L2" s="2"/>
      <c r="Q2" s="47"/>
      <c r="R2" s="47"/>
      <c r="S2" s="2"/>
    </row>
    <row r="3" spans="1:22" x14ac:dyDescent="0.2">
      <c r="A3" s="286"/>
      <c r="B3" s="286"/>
      <c r="C3" s="286"/>
      <c r="D3" s="286"/>
      <c r="E3" s="286"/>
      <c r="F3" s="286"/>
      <c r="G3" s="68"/>
      <c r="J3" s="2"/>
      <c r="K3" s="2"/>
      <c r="L3" s="2"/>
      <c r="Q3" s="47"/>
      <c r="R3" s="47"/>
      <c r="S3" s="2"/>
    </row>
    <row r="4" spans="1:22" ht="6" customHeight="1" x14ac:dyDescent="0.2">
      <c r="A4" s="286"/>
      <c r="B4" s="286"/>
      <c r="C4" s="286"/>
      <c r="D4" s="286"/>
      <c r="E4" s="286"/>
      <c r="F4" s="286"/>
      <c r="G4" s="67"/>
      <c r="J4" s="2"/>
      <c r="K4" s="2"/>
      <c r="L4" s="2"/>
      <c r="Q4" s="47"/>
      <c r="R4" s="47"/>
      <c r="S4" s="2"/>
    </row>
    <row r="5" spans="1:22" ht="17.100000000000001" customHeight="1" x14ac:dyDescent="0.2">
      <c r="A5" s="287"/>
      <c r="B5" s="287"/>
      <c r="C5" s="287"/>
      <c r="D5" s="287"/>
      <c r="E5" s="287"/>
      <c r="F5" s="287"/>
      <c r="G5" s="3"/>
      <c r="J5" s="2"/>
      <c r="K5" s="2"/>
      <c r="L5" s="2"/>
      <c r="Q5" s="47"/>
      <c r="R5" s="47"/>
      <c r="S5" s="2"/>
    </row>
    <row r="6" spans="1:22" ht="6" customHeight="1" thickBot="1" x14ac:dyDescent="0.25">
      <c r="A6" s="8"/>
      <c r="B6" s="9"/>
      <c r="C6" s="10"/>
      <c r="D6" s="56"/>
      <c r="F6" s="12"/>
      <c r="G6" s="12"/>
      <c r="J6" s="2"/>
      <c r="K6" s="2"/>
      <c r="L6" s="2"/>
      <c r="Q6" s="47"/>
      <c r="R6" s="47"/>
      <c r="S6" s="2"/>
    </row>
    <row r="7" spans="1:22" ht="24.95" customHeight="1" thickBot="1" x14ac:dyDescent="0.25">
      <c r="A7" s="297" t="str">
        <f>'3.A'!$A$8</f>
        <v>AQUISIÇÃO DE SISTEMA COMPLETO DE GERADOR DE SOLUÇÃO OXIDANTE A BASE DE HIPOCLORITO DE SÓDIO PARA DESINFECÇÃO DO EFLUENTE NA ESTAÇÃO DE TRATAMENTO DE ESGOTO (ETE RIO PRETO), INCLUSO FORNECIMENTO DE EQUIPAMENTOS, MATERIAIS E OS SERVIÇOS DE OBRA CIVIL PARA ADEQUAÇÃO NECESSÁRIA AO SISTEMA, INSTALAÇÃO, START-UP E TREINAMENTO OPERACIONAL.</v>
      </c>
      <c r="B7" s="298"/>
      <c r="C7" s="298"/>
      <c r="D7" s="298"/>
      <c r="E7" s="298"/>
      <c r="F7" s="299"/>
      <c r="G7" s="4"/>
      <c r="Q7" s="47"/>
      <c r="R7" s="47"/>
    </row>
    <row r="8" spans="1:22" ht="14.1" customHeight="1" x14ac:dyDescent="0.2">
      <c r="A8" s="300" t="str">
        <f>'3.A'!$B$9</f>
        <v>LEIS SOCIAIS HORISTA - JORNADA NORMAL</v>
      </c>
      <c r="B8" s="301"/>
      <c r="C8" s="99">
        <f>'3.A'!$F$9</f>
        <v>0</v>
      </c>
      <c r="D8" s="293" t="str">
        <f>'3.A'!$L$9</f>
        <v>DATA-BASE DO ORÇAMENTO:</v>
      </c>
      <c r="E8" s="294"/>
      <c r="F8" s="679">
        <f ca="1">'3.A'!M9</f>
        <v>46170</v>
      </c>
      <c r="G8" s="5"/>
      <c r="Q8" s="47"/>
      <c r="R8" s="47"/>
    </row>
    <row r="9" spans="1:22" ht="14.1" customHeight="1" thickBot="1" x14ac:dyDescent="0.25">
      <c r="A9" s="302" t="str">
        <f>'3.A'!$B$10</f>
        <v>BDI - MÃO DE OBRA / SERVIÇOS / MATERIAIS EM GERAL</v>
      </c>
      <c r="B9" s="303"/>
      <c r="C9" s="100">
        <f>'7.A'!$F$29</f>
        <v>0</v>
      </c>
      <c r="D9" s="295"/>
      <c r="E9" s="296"/>
      <c r="F9" s="680"/>
      <c r="G9" s="6"/>
      <c r="Q9" s="47"/>
      <c r="R9" s="47"/>
    </row>
    <row r="10" spans="1:22" ht="18" customHeight="1" thickBot="1" x14ac:dyDescent="0.3">
      <c r="A10" s="288" t="s">
        <v>375</v>
      </c>
      <c r="B10" s="289"/>
      <c r="C10" s="289"/>
      <c r="D10" s="289"/>
      <c r="E10" s="289"/>
      <c r="F10" s="290"/>
      <c r="G10" s="7"/>
      <c r="Q10" s="47"/>
      <c r="R10" s="47"/>
    </row>
    <row r="11" spans="1:22" s="116" customFormat="1" ht="12" customHeight="1" thickBot="1" x14ac:dyDescent="0.25">
      <c r="A11" s="129"/>
      <c r="B11" s="124"/>
      <c r="C11" s="125"/>
      <c r="D11" s="120"/>
      <c r="E11" s="126"/>
      <c r="F11" s="121"/>
      <c r="G11" s="121"/>
      <c r="H11" s="118"/>
      <c r="I11" s="120"/>
      <c r="J11" s="120"/>
      <c r="K11" s="120"/>
      <c r="L11" s="118"/>
      <c r="M11" s="122"/>
      <c r="N11" s="122"/>
      <c r="O11" s="123"/>
      <c r="P11" s="123"/>
      <c r="Q11" s="114"/>
      <c r="R11" s="114"/>
      <c r="S11" s="128"/>
    </row>
    <row r="12" spans="1:22" s="116" customFormat="1" ht="50.1" customHeight="1" x14ac:dyDescent="0.2">
      <c r="A12" s="130" t="str">
        <f>'3.A'!$A$18</f>
        <v>1.1</v>
      </c>
      <c r="B12" s="14" t="str">
        <f>IF(A12="","",VLOOKUP(A12,'3.A'!$A$16:$M$111,2,FALSE))</f>
        <v>MOBILIZAÇÃO DO CANTEIRO DE OBRAS</v>
      </c>
      <c r="C12" s="283" t="s">
        <v>62</v>
      </c>
      <c r="D12" s="283"/>
      <c r="E12" s="15" t="str">
        <f>IF(A12="","",VLOOKUP(A12,'3.A'!$A$16:$M$111,3,FALSE))</f>
        <v>GB</v>
      </c>
      <c r="F12" s="16">
        <f>ROUND(F26+F39+F62,2)</f>
        <v>0</v>
      </c>
      <c r="G12" s="94">
        <f>VLOOKUP(A12,'3.A'!$A$18:$I$111,4,FALSE)</f>
        <v>1</v>
      </c>
      <c r="H12" s="46">
        <f>SUM(F14:F25)</f>
        <v>0</v>
      </c>
      <c r="I12" s="46">
        <f>SUM(F28:F38)</f>
        <v>0</v>
      </c>
      <c r="J12" s="46">
        <f>SUM(F41:F61)</f>
        <v>0</v>
      </c>
      <c r="K12" s="46">
        <f>SUM(H12:J12)</f>
        <v>0</v>
      </c>
      <c r="L12" s="46" t="str">
        <f>IF(K12=F12,"SIM","NÃO")</f>
        <v>SIM</v>
      </c>
      <c r="M12" s="57">
        <f>ROUND(SUM(F14:F23)*C24,2)+ROUND(SUM(F14:F24)*C25,2)+ROUND(SUM(F14:F23),2)+ROUND(SUM(F28:F37)*C38,2)+ROUND(SUM(F28:F37),2)+ROUND(SUM(F41:F60)*C61,2)+ROUND(SUM(F41:F60),2)</f>
        <v>0</v>
      </c>
      <c r="N12" s="49" t="str">
        <f>IF(M12=F12,"SIM","NÃO")</f>
        <v>SIM</v>
      </c>
      <c r="O12" s="50" t="str">
        <f>VLOOKUP(A12,'3.A'!$A$8:$E$111,3,FALSE)</f>
        <v>GB</v>
      </c>
      <c r="P12" s="50" t="str">
        <f>IF(O12=E12,"SIM","NÃO")</f>
        <v>SIM</v>
      </c>
      <c r="Q12" s="52">
        <f>ROUND(G12*F26,2)+ROUND(G12*F39,2)+ROUND(G12*F62,2)</f>
        <v>0</v>
      </c>
      <c r="R12" s="58">
        <f>VLOOKUP(A12,'3.A'!$A$16:$L$111,12,FALSE)</f>
        <v>0</v>
      </c>
      <c r="S12" s="59" t="str">
        <f>IF(Q12=R12,"si","no")</f>
        <v>si</v>
      </c>
      <c r="T12" s="60">
        <f>SUM(L14:L23)+SUM(L28:L37)+SUM(L41:L60)</f>
        <v>35</v>
      </c>
      <c r="U12" s="51">
        <f>G12*C20+G12*C22+G12*C16+G12*C15+G12*C17+G12*C21+G12*C19+G12*C18+G12*C14+G12*C23+G12*C30+G12*C28+G12*C36+G12*C37+G12*C32+G12*C33+G12*C29+G12*C34+G12*C35+G12*C31+G12*C41+G12*C42+G12*C43+G12*C51+G12*C52+G12*C53+G12*C54+G12*C55+G12*C56+G12*C57+G12*C58+G12*C59+G12*C60+G12*C49+G12*C50+G12*C44+G12*C45+G12*C46+G12*C47+G12*C48</f>
        <v>35</v>
      </c>
      <c r="V12" s="53" t="str">
        <f>IF(T12=U12,"si","no")</f>
        <v>si</v>
      </c>
    </row>
    <row r="13" spans="1:22" s="116" customFormat="1" ht="12.75" customHeight="1" x14ac:dyDescent="0.2">
      <c r="A13" s="134" t="s">
        <v>3</v>
      </c>
      <c r="B13" s="135" t="s">
        <v>58</v>
      </c>
      <c r="C13" s="119" t="s">
        <v>59</v>
      </c>
      <c r="D13" s="119" t="s">
        <v>17</v>
      </c>
      <c r="E13" s="136" t="s">
        <v>60</v>
      </c>
      <c r="F13" s="127" t="s">
        <v>61</v>
      </c>
      <c r="G13" s="21"/>
      <c r="H13" s="51"/>
      <c r="I13" s="56"/>
      <c r="J13" s="56"/>
      <c r="K13" s="56"/>
      <c r="L13" s="51"/>
      <c r="M13" s="56"/>
      <c r="N13" s="56"/>
      <c r="O13" s="55"/>
      <c r="P13" s="55"/>
      <c r="Q13" s="47"/>
      <c r="R13" s="47"/>
      <c r="S13" s="64"/>
      <c r="T13" s="2"/>
      <c r="U13" s="2"/>
      <c r="V13" s="2"/>
    </row>
    <row r="14" spans="1:22" s="128" customFormat="1" ht="12.75" customHeight="1" x14ac:dyDescent="0.2">
      <c r="A14" s="137">
        <f>'6.A'!$A$21</f>
        <v>88316</v>
      </c>
      <c r="B14" s="117" t="str">
        <f>IF(A14="","",VLOOKUP(A14,'6.A'!$A$11:$E$105,2,FALSE))</f>
        <v>SERVENTE COM ENCARGOS COMPLEMENTARES</v>
      </c>
      <c r="C14" s="138">
        <v>4</v>
      </c>
      <c r="D14" s="139" t="str">
        <f>IF(A14="","",VLOOKUP(A14,'6.A'!$A$11:$E$105,4,FALSE))</f>
        <v>H</v>
      </c>
      <c r="E14" s="140">
        <f>IF(A14="","",VLOOKUP(A14,'6.A'!$A$11:$E$105,5,FALSE))</f>
        <v>0</v>
      </c>
      <c r="F14" s="24">
        <f t="shared" ref="F14" si="0">IF(A14="","0,00",ROUND(C14*E14,2))</f>
        <v>0</v>
      </c>
      <c r="G14" s="51"/>
      <c r="H14" s="51">
        <f>IF(A14="","",VLOOKUP(A14,'6.A'!$A$11:$E$7900,5,FALSE))</f>
        <v>0</v>
      </c>
      <c r="I14" s="51" t="str">
        <f>IF(H14="","",IF(E14=H14,"SIM","NÃO"))</f>
        <v>SIM</v>
      </c>
      <c r="J14" s="51" t="str">
        <f>IF(H14="","",VLOOKUP(A14,'6.A'!$A$11:$E$480,4,FALSE))</f>
        <v>H</v>
      </c>
      <c r="K14" s="51" t="str">
        <f>IF(H14="","",IF(J14=D14,"SIM","NÃO"))</f>
        <v>SIM</v>
      </c>
      <c r="L14" s="51">
        <f>IF(H14="","",IF(C14="","",G12*C14))</f>
        <v>4</v>
      </c>
      <c r="M14" s="93" t="str">
        <f>IF(A14="","",VLOOKUP(A14,'6.A'!$A$11:$C$480,2,FALSE))</f>
        <v>SERVENTE COM ENCARGOS COMPLEMENTARES</v>
      </c>
      <c r="N14" s="56" t="str">
        <f>IF(A14="","",IF(M14=B14,"si","no"))</f>
        <v>si</v>
      </c>
      <c r="O14" s="55"/>
      <c r="P14" s="55"/>
      <c r="Q14" s="47"/>
      <c r="R14" s="47"/>
      <c r="S14" s="64"/>
      <c r="T14" s="2"/>
      <c r="U14" s="2"/>
      <c r="V14" s="2"/>
    </row>
    <row r="15" spans="1:22" s="128" customFormat="1" ht="12.75" customHeight="1" x14ac:dyDescent="0.2">
      <c r="A15" s="137">
        <f>'6.A'!$A$24</f>
        <v>90776</v>
      </c>
      <c r="B15" s="117" t="str">
        <f>IF(A15="","",VLOOKUP(A15,'6.A'!$A$11:$E$105,2,FALSE))</f>
        <v>ENCARREGADO GERAL COM ENCARGOS COMPLEMENTARES</v>
      </c>
      <c r="C15" s="138">
        <v>4</v>
      </c>
      <c r="D15" s="139" t="str">
        <f>IF(A15="","",VLOOKUP(A15,'6.A'!$A$11:$E$105,4,FALSE))</f>
        <v>H</v>
      </c>
      <c r="E15" s="140">
        <f>IF(A15="","",VLOOKUP(A15,'6.A'!$A$11:$E$105,5,FALSE))</f>
        <v>0</v>
      </c>
      <c r="F15" s="24">
        <f t="shared" ref="F15:F23" si="1">IF(A15="","0,00",ROUND(C15*E15,2))</f>
        <v>0</v>
      </c>
      <c r="G15" s="51"/>
      <c r="H15" s="51">
        <f>IF(A15="","",VLOOKUP(A15,'6.A'!$A$11:$E$7900,5,FALSE))</f>
        <v>0</v>
      </c>
      <c r="I15" s="51" t="str">
        <f>IF(H15="","",IF(E15=H15,"SIM","NÃO"))</f>
        <v>SIM</v>
      </c>
      <c r="J15" s="51" t="str">
        <f>IF(H15="","",VLOOKUP(A15,'6.A'!$A$11:$E$480,4,FALSE))</f>
        <v>H</v>
      </c>
      <c r="K15" s="51" t="str">
        <f>IF(H15="","",IF(J15=D15,"SIM","NÃO"))</f>
        <v>SIM</v>
      </c>
      <c r="L15" s="51">
        <f>IF(H15="","",IF(C15="","",G12*C15))</f>
        <v>4</v>
      </c>
      <c r="M15" s="93" t="str">
        <f>IF(A15="","",VLOOKUP(A15,'6.A'!$A$11:$C$480,2,FALSE))</f>
        <v>ENCARREGADO GERAL COM ENCARGOS COMPLEMENTARES</v>
      </c>
      <c r="N15" s="56" t="str">
        <f>IF(A15="","",IF(M15=B15,"si","no"))</f>
        <v>si</v>
      </c>
      <c r="O15" s="55"/>
      <c r="P15" s="55"/>
      <c r="Q15" s="47"/>
      <c r="R15" s="47"/>
      <c r="S15" s="64"/>
      <c r="T15" s="2"/>
      <c r="U15" s="2"/>
      <c r="V15" s="2"/>
    </row>
    <row r="16" spans="1:22" s="128" customFormat="1" ht="12.75" customHeight="1" x14ac:dyDescent="0.2">
      <c r="A16" s="137">
        <f>'6.A'!$A$26</f>
        <v>90778</v>
      </c>
      <c r="B16" s="117" t="str">
        <f>IF(A16="","",VLOOKUP(A16,'6.A'!$A$11:$E$105,2,FALSE))</f>
        <v>ENGENHEIRO CIVIL DE OBRA PLENO COM ENCARGOS COMPLEMENTARES</v>
      </c>
      <c r="C16" s="138">
        <v>4</v>
      </c>
      <c r="D16" s="139" t="str">
        <f>IF(A16="","",VLOOKUP(A16,'6.A'!$A$11:$E$105,4,FALSE))</f>
        <v>H</v>
      </c>
      <c r="E16" s="140">
        <f>IF(A16="","",VLOOKUP(A16,'6.A'!$A$11:$E$105,5,FALSE))</f>
        <v>0</v>
      </c>
      <c r="F16" s="24">
        <f t="shared" si="1"/>
        <v>0</v>
      </c>
      <c r="G16" s="51"/>
      <c r="H16" s="51">
        <f>IF(A16="","",VLOOKUP(A16,'6.A'!$A$11:$E$7900,5,FALSE))</f>
        <v>0</v>
      </c>
      <c r="I16" s="51" t="str">
        <f>IF(H16="","",IF(E16=H16,"SIM","NÃO"))</f>
        <v>SIM</v>
      </c>
      <c r="J16" s="51" t="str">
        <f>IF(H16="","",VLOOKUP(A16,'6.A'!$A$11:$E$480,4,FALSE))</f>
        <v>H</v>
      </c>
      <c r="K16" s="51" t="str">
        <f t="shared" ref="K16" si="2">IF(H16="","",IF(J16=D16,"SIM","NÃO"))</f>
        <v>SIM</v>
      </c>
      <c r="L16" s="51">
        <f>IF(H16="","",IF(C16="","",G12*C16))</f>
        <v>4</v>
      </c>
      <c r="M16" s="93" t="str">
        <f>IF(A16="","",VLOOKUP(A16,'6.A'!$A$11:$C$480,2,FALSE))</f>
        <v>ENGENHEIRO CIVIL DE OBRA PLENO COM ENCARGOS COMPLEMENTARES</v>
      </c>
      <c r="N16" s="56" t="str">
        <f t="shared" ref="N16" si="3">IF(A16="","",IF(M16=B16,"si","no"))</f>
        <v>si</v>
      </c>
      <c r="O16" s="55"/>
      <c r="P16" s="55"/>
      <c r="Q16" s="47"/>
      <c r="R16" s="47"/>
      <c r="S16" s="64"/>
      <c r="T16" s="2"/>
      <c r="U16" s="2"/>
      <c r="V16" s="2"/>
    </row>
    <row r="17" spans="1:22" s="128" customFormat="1" ht="12.75" customHeight="1" x14ac:dyDescent="0.2">
      <c r="A17" s="137">
        <f>'6.A'!$A$28</f>
        <v>100309</v>
      </c>
      <c r="B17" s="117" t="str">
        <f>IF(A17="","",VLOOKUP(A17,'6.A'!$A$11:$E$105,2,FALSE))</f>
        <v>TÉCNICO EM SEGURANÇA DO TRABALHO COM ENCARGOS COMPLEMENTARES</v>
      </c>
      <c r="C17" s="138">
        <v>4</v>
      </c>
      <c r="D17" s="139" t="str">
        <f>IF(A17="","",VLOOKUP(A17,'6.A'!$A$11:$E$105,4,FALSE))</f>
        <v>H</v>
      </c>
      <c r="E17" s="140">
        <f>IF(A17="","",VLOOKUP(A17,'6.A'!$A$11:$E$105,5,FALSE))</f>
        <v>0</v>
      </c>
      <c r="F17" s="24">
        <f t="shared" si="1"/>
        <v>0</v>
      </c>
      <c r="G17" s="51"/>
      <c r="H17" s="51">
        <f>IF(A17="","",VLOOKUP(A17,'6.A'!$A$11:$E$7900,5,FALSE))</f>
        <v>0</v>
      </c>
      <c r="I17" s="51" t="str">
        <f>IF(H17="","",IF(E17=H17,"SIM","NÃO"))</f>
        <v>SIM</v>
      </c>
      <c r="J17" s="51" t="str">
        <f>IF(H17="","",VLOOKUP(A17,'6.A'!$A$11:$E$480,4,FALSE))</f>
        <v>H</v>
      </c>
      <c r="K17" s="51" t="str">
        <f>IF(H17="","",IF(J17=D17,"SIM","NÃO"))</f>
        <v>SIM</v>
      </c>
      <c r="L17" s="51">
        <f>IF(H17="","",IF(C17="","",G12*C17))</f>
        <v>4</v>
      </c>
      <c r="M17" s="93" t="str">
        <f>IF(A17="","",VLOOKUP(A17,'6.A'!$A$11:$C$480,2,FALSE))</f>
        <v>TÉCNICO EM SEGURANÇA DO TRABALHO COM ENCARGOS COMPLEMENTARES</v>
      </c>
      <c r="N17" s="56" t="str">
        <f>IF(A17="","",IF(M17=B17,"si","no"))</f>
        <v>si</v>
      </c>
      <c r="O17" s="55"/>
      <c r="P17" s="55"/>
      <c r="Q17" s="47"/>
      <c r="R17" s="47"/>
      <c r="S17" s="64"/>
      <c r="T17" s="2"/>
      <c r="U17" s="2"/>
      <c r="V17" s="2"/>
    </row>
    <row r="18" spans="1:22" s="128" customFormat="1" ht="12.75" customHeight="1" x14ac:dyDescent="0.2">
      <c r="A18" s="137"/>
      <c r="B18" s="117" t="str">
        <f>IF(A18="","",VLOOKUP(A18,'6.A'!$A$11:$E$105,2,FALSE))</f>
        <v/>
      </c>
      <c r="C18" s="138"/>
      <c r="D18" s="139" t="str">
        <f>IF(A18="","",VLOOKUP(A18,'6.A'!$A$11:$E$105,4,FALSE))</f>
        <v/>
      </c>
      <c r="E18" s="140" t="str">
        <f>IF(A18="","",VLOOKUP(A18,'6.A'!$A$11:$E$105,5,FALSE))</f>
        <v/>
      </c>
      <c r="F18" s="24" t="str">
        <f t="shared" si="1"/>
        <v>0,00</v>
      </c>
      <c r="G18" s="51"/>
      <c r="H18" s="51" t="str">
        <f>IF(A18="","",VLOOKUP(A18,'6.A'!$A$11:$E$7900,5,FALSE))</f>
        <v/>
      </c>
      <c r="I18" s="51" t="str">
        <f t="shared" ref="I18" si="4">IF(H18="","",IF(E18=H18,"SIM","NÃO"))</f>
        <v/>
      </c>
      <c r="J18" s="51" t="str">
        <f>IF(H18="","",VLOOKUP(A18,'6.A'!$A$11:$E$480,4,FALSE))</f>
        <v/>
      </c>
      <c r="K18" s="51" t="str">
        <f t="shared" ref="K18" si="5">IF(H18="","",IF(J18=D18,"SIM","NÃO"))</f>
        <v/>
      </c>
      <c r="L18" s="51" t="str">
        <f>IF(H18="","",IF(C18="","",G12*C18))</f>
        <v/>
      </c>
      <c r="M18" s="93" t="str">
        <f>IF(A18="","",VLOOKUP(A18,'6.A'!$A$11:$C$480,2,FALSE))</f>
        <v/>
      </c>
      <c r="N18" s="56" t="str">
        <f t="shared" ref="N18" si="6">IF(A18="","",IF(M18=B18,"si","no"))</f>
        <v/>
      </c>
      <c r="O18" s="55"/>
      <c r="P18" s="55"/>
      <c r="Q18" s="47"/>
      <c r="R18" s="47"/>
      <c r="S18" s="64"/>
      <c r="T18" s="2"/>
      <c r="U18" s="2"/>
      <c r="V18" s="2"/>
    </row>
    <row r="19" spans="1:22" s="128" customFormat="1" ht="12.75" customHeight="1" x14ac:dyDescent="0.2">
      <c r="A19" s="137"/>
      <c r="B19" s="117" t="str">
        <f>IF(A19="","",VLOOKUP(A19,'6.A'!$A$11:$E$105,2,FALSE))</f>
        <v/>
      </c>
      <c r="C19" s="138"/>
      <c r="D19" s="139" t="str">
        <f>IF(A19="","",VLOOKUP(A19,'6.A'!$A$11:$E$105,4,FALSE))</f>
        <v/>
      </c>
      <c r="E19" s="140" t="str">
        <f>IF(A19="","",VLOOKUP(A19,'6.A'!$A$11:$E$105,5,FALSE))</f>
        <v/>
      </c>
      <c r="F19" s="24" t="str">
        <f t="shared" si="1"/>
        <v>0,00</v>
      </c>
      <c r="G19" s="51"/>
      <c r="H19" s="51" t="str">
        <f>IF(A19="","",VLOOKUP(A19,'6.A'!$A$11:$E$7900,5,FALSE))</f>
        <v/>
      </c>
      <c r="I19" s="51" t="str">
        <f>IF(H19="","",IF(E19=H19,"SIM","NÃO"))</f>
        <v/>
      </c>
      <c r="J19" s="51" t="str">
        <f>IF(H19="","",VLOOKUP(A19,'6.A'!$A$11:$E$480,4,FALSE))</f>
        <v/>
      </c>
      <c r="K19" s="51" t="str">
        <f>IF(H19="","",IF(J19=D19,"SIM","NÃO"))</f>
        <v/>
      </c>
      <c r="L19" s="51" t="str">
        <f>IF(H19="","",IF(C19="","",G12*C19))</f>
        <v/>
      </c>
      <c r="M19" s="93" t="str">
        <f>IF(A19="","",VLOOKUP(A19,'6.A'!$A$11:$C$480,2,FALSE))</f>
        <v/>
      </c>
      <c r="N19" s="56" t="str">
        <f>IF(A19="","",IF(M19=B19,"si","no"))</f>
        <v/>
      </c>
      <c r="O19" s="55"/>
      <c r="P19" s="55"/>
      <c r="Q19" s="47"/>
      <c r="R19" s="47"/>
      <c r="S19" s="64"/>
      <c r="T19" s="2"/>
      <c r="U19" s="2"/>
      <c r="V19" s="2"/>
    </row>
    <row r="20" spans="1:22" s="128" customFormat="1" ht="12.75" customHeight="1" x14ac:dyDescent="0.2">
      <c r="A20" s="137"/>
      <c r="B20" s="117" t="str">
        <f>IF(A20="","",VLOOKUP(A20,'6.A'!$A$11:$E$105,2,FALSE))</f>
        <v/>
      </c>
      <c r="C20" s="138"/>
      <c r="D20" s="139" t="str">
        <f>IF(A20="","",VLOOKUP(A20,'6.A'!$A$11:$E$105,4,FALSE))</f>
        <v/>
      </c>
      <c r="E20" s="140" t="str">
        <f>IF(A20="","",VLOOKUP(A20,'6.A'!$A$11:$E$105,5,FALSE))</f>
        <v/>
      </c>
      <c r="F20" s="24" t="str">
        <f t="shared" si="1"/>
        <v>0,00</v>
      </c>
      <c r="G20" s="51"/>
      <c r="H20" s="51" t="str">
        <f>IF(A20="","",VLOOKUP(A20,'6.A'!$A$11:$E$7900,5,FALSE))</f>
        <v/>
      </c>
      <c r="I20" s="51" t="str">
        <f>IF(H20="","",IF(E20=H20,"SIM","NÃO"))</f>
        <v/>
      </c>
      <c r="J20" s="51" t="str">
        <f>IF(H20="","",VLOOKUP(A20,'6.A'!$A$11:$E$480,4,FALSE))</f>
        <v/>
      </c>
      <c r="K20" s="51" t="str">
        <f>IF(H20="","",IF(J20=D20,"SIM","NÃO"))</f>
        <v/>
      </c>
      <c r="L20" s="51" t="str">
        <f>IF(H20="","",IF(C20="","",G12*C20))</f>
        <v/>
      </c>
      <c r="M20" s="93" t="str">
        <f>IF(A20="","",VLOOKUP(A20,'6.A'!$A$11:$C$480,2,FALSE))</f>
        <v/>
      </c>
      <c r="N20" s="56" t="str">
        <f>IF(A20="","",IF(M20=B20,"si","no"))</f>
        <v/>
      </c>
      <c r="O20" s="55"/>
      <c r="P20" s="55"/>
      <c r="Q20" s="47"/>
      <c r="R20" s="47"/>
      <c r="S20" s="64"/>
      <c r="T20" s="2"/>
      <c r="U20" s="2"/>
      <c r="V20" s="2"/>
    </row>
    <row r="21" spans="1:22" s="128" customFormat="1" ht="12.75" customHeight="1" x14ac:dyDescent="0.2">
      <c r="A21" s="137"/>
      <c r="B21" s="117" t="str">
        <f>IF(A21="","",VLOOKUP(A21,'6.A'!$A$11:$E$105,2,FALSE))</f>
        <v/>
      </c>
      <c r="C21" s="138"/>
      <c r="D21" s="139" t="str">
        <f>IF(A21="","",VLOOKUP(A21,'6.A'!$A$11:$E$105,4,FALSE))</f>
        <v/>
      </c>
      <c r="E21" s="140" t="str">
        <f>IF(A21="","",VLOOKUP(A21,'6.A'!$A$11:$E$105,5,FALSE))</f>
        <v/>
      </c>
      <c r="F21" s="24" t="str">
        <f t="shared" si="1"/>
        <v>0,00</v>
      </c>
      <c r="G21" s="51"/>
      <c r="H21" s="51" t="str">
        <f>IF(A21="","",VLOOKUP(A21,'6.A'!$A$11:$E$7900,5,FALSE))</f>
        <v/>
      </c>
      <c r="I21" s="51" t="str">
        <f t="shared" ref="I21" si="7">IF(H21="","",IF(E21=H21,"SIM","NÃO"))</f>
        <v/>
      </c>
      <c r="J21" s="51" t="str">
        <f>IF(H21="","",VLOOKUP(A21,'6.A'!$A$11:$E$480,4,FALSE))</f>
        <v/>
      </c>
      <c r="K21" s="51" t="str">
        <f t="shared" ref="K21" si="8">IF(H21="","",IF(J21=D21,"SIM","NÃO"))</f>
        <v/>
      </c>
      <c r="L21" s="51" t="str">
        <f>IF(H21="","",IF(C21="","",G12*C21))</f>
        <v/>
      </c>
      <c r="M21" s="93" t="str">
        <f>IF(A21="","",VLOOKUP(A21,'6.A'!$A$11:$C$480,2,FALSE))</f>
        <v/>
      </c>
      <c r="N21" s="56" t="str">
        <f t="shared" ref="N21" si="9">IF(A21="","",IF(M21=B21,"si","no"))</f>
        <v/>
      </c>
      <c r="O21" s="55"/>
      <c r="P21" s="55"/>
      <c r="Q21" s="47"/>
      <c r="R21" s="47"/>
      <c r="S21" s="64"/>
      <c r="T21" s="2"/>
      <c r="U21" s="2"/>
      <c r="V21" s="2"/>
    </row>
    <row r="22" spans="1:22" s="128" customFormat="1" ht="12.75" customHeight="1" x14ac:dyDescent="0.2">
      <c r="A22" s="137"/>
      <c r="B22" s="117" t="str">
        <f>IF(A22="","",VLOOKUP(A22,'6.A'!$A$11:$E$105,2,FALSE))</f>
        <v/>
      </c>
      <c r="C22" s="138"/>
      <c r="D22" s="139" t="str">
        <f>IF(A22="","",VLOOKUP(A22,'6.A'!$A$11:$E$105,4,FALSE))</f>
        <v/>
      </c>
      <c r="E22" s="140" t="str">
        <f>IF(A22="","",VLOOKUP(A22,'6.A'!$A$11:$E$105,5,FALSE))</f>
        <v/>
      </c>
      <c r="F22" s="24" t="str">
        <f t="shared" si="1"/>
        <v>0,00</v>
      </c>
      <c r="G22" s="51"/>
      <c r="H22" s="51" t="str">
        <f>IF(A22="","",VLOOKUP(A22,'6.A'!$A$11:$E$7900,5,FALSE))</f>
        <v/>
      </c>
      <c r="I22" s="51" t="str">
        <f>IF(H22="","",IF(E22=H22,"SIM","NÃO"))</f>
        <v/>
      </c>
      <c r="J22" s="51" t="str">
        <f>IF(H22="","",VLOOKUP(A22,'6.A'!$A$11:$E$480,4,FALSE))</f>
        <v/>
      </c>
      <c r="K22" s="51" t="str">
        <f>IF(H22="","",IF(J22=D22,"SIM","NÃO"))</f>
        <v/>
      </c>
      <c r="L22" s="51" t="str">
        <f>IF(H22="","",IF(C22="","",G12*C22))</f>
        <v/>
      </c>
      <c r="M22" s="93" t="str">
        <f>IF(A22="","",VLOOKUP(A22,'6.A'!$A$11:$C$480,2,FALSE))</f>
        <v/>
      </c>
      <c r="N22" s="56" t="str">
        <f>IF(A22="","",IF(M22=B22,"si","no"))</f>
        <v/>
      </c>
      <c r="O22" s="55"/>
      <c r="P22" s="55"/>
      <c r="Q22" s="47"/>
      <c r="R22" s="47"/>
      <c r="S22" s="64"/>
      <c r="T22" s="2"/>
      <c r="U22" s="2"/>
      <c r="V22" s="2"/>
    </row>
    <row r="23" spans="1:22" s="128" customFormat="1" ht="12.75" customHeight="1" x14ac:dyDescent="0.2">
      <c r="A23" s="137"/>
      <c r="B23" s="117" t="str">
        <f>IF(A23="","",VLOOKUP(A23,'6.A'!$A$11:$E$105,2,FALSE))</f>
        <v/>
      </c>
      <c r="C23" s="138"/>
      <c r="D23" s="139" t="str">
        <f>IF(A23="","",VLOOKUP(A23,'6.A'!$A$11:$E$105,4,FALSE))</f>
        <v/>
      </c>
      <c r="E23" s="140" t="str">
        <f>IF(A23="","",VLOOKUP(A23,'6.A'!$A$11:$E$105,5,FALSE))</f>
        <v/>
      </c>
      <c r="F23" s="24" t="str">
        <f t="shared" si="1"/>
        <v>0,00</v>
      </c>
      <c r="G23" s="51"/>
      <c r="H23" s="51" t="str">
        <f>IF(A23="","",VLOOKUP(A23,'6.A'!$A$11:$E$7900,5,FALSE))</f>
        <v/>
      </c>
      <c r="I23" s="51" t="str">
        <f t="shared" ref="I23" si="10">IF(H23="","",IF(E23=H23,"SIM","NÃO"))</f>
        <v/>
      </c>
      <c r="J23" s="51" t="str">
        <f>IF(H23="","",VLOOKUP(A23,'6.A'!$A$11:$E$480,4,FALSE))</f>
        <v/>
      </c>
      <c r="K23" s="51" t="str">
        <f t="shared" ref="K23" si="11">IF(H23="","",IF(J23=D23,"SIM","NÃO"))</f>
        <v/>
      </c>
      <c r="L23" s="51" t="str">
        <f>IF(H23="","",IF(C23="","",G12*C23))</f>
        <v/>
      </c>
      <c r="M23" s="93" t="str">
        <f>IF(A23="","",VLOOKUP(A23,'6.A'!$A$11:$C$480,2,FALSE))</f>
        <v/>
      </c>
      <c r="N23" s="56" t="str">
        <f t="shared" ref="N23" si="12">IF(A23="","",IF(M23=B23,"si","no"))</f>
        <v/>
      </c>
      <c r="O23" s="55"/>
      <c r="P23" s="55"/>
      <c r="Q23" s="47"/>
      <c r="R23" s="47"/>
      <c r="S23" s="64"/>
      <c r="T23" s="2"/>
      <c r="U23" s="2"/>
      <c r="V23" s="2"/>
    </row>
    <row r="24" spans="1:22" s="128" customFormat="1" ht="12.75" customHeight="1" x14ac:dyDescent="0.2">
      <c r="A24" s="134"/>
      <c r="B24" s="26" t="str">
        <f>$A$8</f>
        <v>LEIS SOCIAIS HORISTA - JORNADA NORMAL</v>
      </c>
      <c r="C24" s="27">
        <f>$C$8</f>
        <v>0</v>
      </c>
      <c r="D24" s="120"/>
      <c r="E24" s="126"/>
      <c r="F24" s="144">
        <f>ROUND(SUM(F14:F23)*C24,2)</f>
        <v>0</v>
      </c>
      <c r="G24" s="62"/>
      <c r="H24" s="51"/>
      <c r="I24" s="56"/>
      <c r="J24" s="56"/>
      <c r="K24" s="56"/>
      <c r="L24" s="51"/>
      <c r="M24" s="61"/>
      <c r="N24" s="56"/>
      <c r="O24" s="55"/>
      <c r="P24" s="55"/>
      <c r="Q24" s="47"/>
      <c r="R24" s="47"/>
      <c r="S24" s="64"/>
      <c r="T24" s="2"/>
      <c r="U24" s="2"/>
      <c r="V24" s="2"/>
    </row>
    <row r="25" spans="1:22" s="128" customFormat="1" ht="12.75" customHeight="1" x14ac:dyDescent="0.2">
      <c r="A25" s="137"/>
      <c r="B25" s="26" t="str">
        <f>$A$9</f>
        <v>BDI - MÃO DE OBRA / SERVIÇOS / MATERIAIS EM GERAL</v>
      </c>
      <c r="C25" s="27">
        <f>$C$9</f>
        <v>0</v>
      </c>
      <c r="D25" s="115"/>
      <c r="E25" s="126"/>
      <c r="F25" s="144">
        <f>ROUND(SUM(F14:F24)*C25,2)</f>
        <v>0</v>
      </c>
      <c r="G25" s="62"/>
      <c r="H25" s="51"/>
      <c r="I25" s="56"/>
      <c r="J25" s="56"/>
      <c r="K25" s="56"/>
      <c r="L25" s="51"/>
      <c r="M25" s="61"/>
      <c r="N25" s="56"/>
      <c r="O25" s="55"/>
      <c r="P25" s="55"/>
      <c r="Q25" s="47"/>
      <c r="R25" s="47"/>
      <c r="S25" s="64"/>
      <c r="T25" s="2"/>
      <c r="U25" s="2"/>
      <c r="V25" s="2"/>
    </row>
    <row r="26" spans="1:22" s="128" customFormat="1" ht="12.75" customHeight="1" x14ac:dyDescent="0.2">
      <c r="A26" s="145"/>
      <c r="B26" s="146" t="s">
        <v>56</v>
      </c>
      <c r="C26" s="147"/>
      <c r="D26" s="148"/>
      <c r="E26" s="149"/>
      <c r="F26" s="150">
        <f>ROUND(SUM(F14:F25),2)</f>
        <v>0</v>
      </c>
      <c r="G26" s="62"/>
      <c r="H26" s="51"/>
      <c r="I26" s="56"/>
      <c r="J26" s="56"/>
      <c r="K26" s="56"/>
      <c r="L26" s="51"/>
      <c r="M26" s="61"/>
      <c r="N26" s="56"/>
      <c r="O26" s="55"/>
      <c r="P26" s="55"/>
      <c r="Q26" s="47"/>
      <c r="R26" s="47"/>
      <c r="S26" s="64"/>
      <c r="T26" s="2"/>
      <c r="U26" s="2"/>
      <c r="V26" s="2"/>
    </row>
    <row r="27" spans="1:22" s="128" customFormat="1" ht="12.75" customHeight="1" x14ac:dyDescent="0.2">
      <c r="A27" s="134" t="s">
        <v>5</v>
      </c>
      <c r="B27" s="135" t="s">
        <v>132</v>
      </c>
      <c r="C27" s="119" t="s">
        <v>59</v>
      </c>
      <c r="D27" s="119" t="s">
        <v>17</v>
      </c>
      <c r="E27" s="136" t="s">
        <v>60</v>
      </c>
      <c r="F27" s="127" t="s">
        <v>61</v>
      </c>
      <c r="G27" s="21"/>
      <c r="H27" s="51"/>
      <c r="I27" s="56"/>
      <c r="J27" s="56"/>
      <c r="K27" s="56"/>
      <c r="L27" s="51"/>
      <c r="M27" s="61"/>
      <c r="N27" s="56"/>
      <c r="O27" s="55"/>
      <c r="P27" s="55"/>
      <c r="Q27" s="47"/>
      <c r="R27" s="47"/>
      <c r="S27" s="64"/>
      <c r="T27" s="2"/>
      <c r="U27" s="2"/>
      <c r="V27" s="2"/>
    </row>
    <row r="28" spans="1:22" s="128" customFormat="1" ht="12.75" customHeight="1" x14ac:dyDescent="0.2">
      <c r="A28" s="137" t="str">
        <f>'6.A'!$A$38</f>
        <v>EQ04499</v>
      </c>
      <c r="B28" s="117" t="str">
        <f>IF(A28="","",VLOOKUP(A28,'6.A'!$A$11:$E$105,2,FALSE))</f>
        <v>CAMINHÃO CARROCERIA FIXA ABERTA DE MADEIRA COM CAPACIDADE 9 T 190CV, COM GUINDASTE MUNCK 5 T</v>
      </c>
      <c r="C28" s="138">
        <v>3</v>
      </c>
      <c r="D28" s="139" t="str">
        <f>IF(A28="","",VLOOKUP(A28,'6.A'!$A$11:$E$105,4,FALSE))</f>
        <v>CHP</v>
      </c>
      <c r="E28" s="140">
        <f>IF(A28="","",VLOOKUP(A28,'6.A'!$A$11:$E$105,5,FALSE))</f>
        <v>0</v>
      </c>
      <c r="F28" s="24">
        <f t="shared" ref="F28:F37" si="13">IF(A28="","0,00",ROUND(C28*E28,2))</f>
        <v>0</v>
      </c>
      <c r="G28" s="51"/>
      <c r="H28" s="51">
        <f>IF(A28="","",VLOOKUP(A28,'6.A'!$A$11:$E$7900,5,FALSE))</f>
        <v>0</v>
      </c>
      <c r="I28" s="51" t="str">
        <f t="shared" ref="I28:I37" si="14">IF(H28="","",IF(E28=H28,"SIM","NÃO"))</f>
        <v>SIM</v>
      </c>
      <c r="J28" s="51" t="str">
        <f>IF(H28="","",VLOOKUP(A28,'6.A'!$A$11:$E$480,4,FALSE))</f>
        <v>CHP</v>
      </c>
      <c r="K28" s="51" t="str">
        <f t="shared" ref="K28:K37" si="15">IF(H28="","",IF(J28=D28,"SIM","NÃO"))</f>
        <v>SIM</v>
      </c>
      <c r="L28" s="51">
        <f>IF(H28="","",IF(C28="","",G12*C28))</f>
        <v>3</v>
      </c>
      <c r="M28" s="93" t="str">
        <f>IF(A28="","",VLOOKUP(A28,'6.A'!$A$11:$C$480,2,FALSE))</f>
        <v>CAMINHÃO CARROCERIA FIXA ABERTA DE MADEIRA COM CAPACIDADE 9 T 190CV, COM GUINDASTE MUNCK 5 T</v>
      </c>
      <c r="N28" s="56" t="str">
        <f t="shared" ref="N28:N34" si="16">IF(A28="","",IF(M28=B28,"si","no"))</f>
        <v>si</v>
      </c>
      <c r="O28" s="55"/>
      <c r="P28" s="55"/>
      <c r="Q28" s="47"/>
      <c r="R28" s="47"/>
      <c r="S28" s="64"/>
      <c r="T28" s="2"/>
      <c r="U28" s="2"/>
      <c r="V28" s="2"/>
    </row>
    <row r="29" spans="1:22" s="128" customFormat="1" ht="12.75" customHeight="1" x14ac:dyDescent="0.2">
      <c r="A29" s="137">
        <f>'6.A'!$A$55</f>
        <v>96245</v>
      </c>
      <c r="B29" s="117" t="str">
        <f>IF(A29="","",VLOOKUP(A29,'6.A'!$A$11:$E$105,2,FALSE))</f>
        <v>MINIESCAVADEIRA SOBRE ESTEIRAS, 30 HP, PESO OPERACIONAL DE 3.500 KG - CHP DIURNO</v>
      </c>
      <c r="C29" s="138">
        <v>1</v>
      </c>
      <c r="D29" s="139" t="str">
        <f>IF(A29="","",VLOOKUP(A29,'6.A'!$A$11:$E$105,4,FALSE))</f>
        <v>CHP</v>
      </c>
      <c r="E29" s="140">
        <f>IF(A29="","",VLOOKUP(A29,'6.A'!$A$11:$E$105,5,FALSE))</f>
        <v>0</v>
      </c>
      <c r="F29" s="24">
        <f t="shared" si="13"/>
        <v>0</v>
      </c>
      <c r="G29" s="51"/>
      <c r="H29" s="51">
        <f>IF(A29="","",VLOOKUP(A29,'6.A'!$A$11:$E$7900,5,FALSE))</f>
        <v>0</v>
      </c>
      <c r="I29" s="51" t="str">
        <f t="shared" si="14"/>
        <v>SIM</v>
      </c>
      <c r="J29" s="51" t="str">
        <f>IF(H29="","",VLOOKUP(A29,'6.A'!$A$11:$E$480,4,FALSE))</f>
        <v>CHP</v>
      </c>
      <c r="K29" s="51" t="str">
        <f t="shared" si="15"/>
        <v>SIM</v>
      </c>
      <c r="L29" s="51">
        <f>IF(H29="","",IF(C29="","",G12*C29))</f>
        <v>1</v>
      </c>
      <c r="M29" s="93" t="str">
        <f>IF(A29="","",VLOOKUP(A29,'6.A'!$A$11:$C$480,2,FALSE))</f>
        <v>MINIESCAVADEIRA SOBRE ESTEIRAS, 30 HP, PESO OPERACIONAL DE 3.500 KG - CHP DIURNO</v>
      </c>
      <c r="N29" s="56" t="str">
        <f t="shared" si="16"/>
        <v>si</v>
      </c>
      <c r="O29" s="55"/>
      <c r="P29" s="55"/>
      <c r="Q29" s="47"/>
      <c r="R29" s="47"/>
      <c r="S29" s="64"/>
      <c r="T29" s="2"/>
      <c r="U29" s="2"/>
      <c r="V29" s="2"/>
    </row>
    <row r="30" spans="1:22" s="128" customFormat="1" ht="12.75" customHeight="1" x14ac:dyDescent="0.2">
      <c r="A30" s="137">
        <f>'6.A'!$A$56</f>
        <v>96246</v>
      </c>
      <c r="B30" s="117" t="str">
        <f>IF(A30="","",VLOOKUP(A30,'6.A'!$A$11:$E$105,2,FALSE))</f>
        <v>MINIESCAVADEIRA SOBRE ESTEIRAS, 30 HP, PESO OPERACIONAL DE 3.500 KG - CHI DIURNO</v>
      </c>
      <c r="C30" s="138">
        <v>2</v>
      </c>
      <c r="D30" s="139" t="str">
        <f>IF(A30="","",VLOOKUP(A30,'6.A'!$A$11:$E$105,4,FALSE))</f>
        <v>CHI</v>
      </c>
      <c r="E30" s="140">
        <f>IF(A30="","",VLOOKUP(A30,'6.A'!$A$11:$E$105,5,FALSE))</f>
        <v>0</v>
      </c>
      <c r="F30" s="24">
        <f>IF(A30="","0,00",ROUND(C30*E30,2))</f>
        <v>0</v>
      </c>
      <c r="G30" s="51"/>
      <c r="H30" s="51">
        <f>IF(A30="","",VLOOKUP(A30,'6.A'!$A$11:$E$7900,5,FALSE))</f>
        <v>0</v>
      </c>
      <c r="I30" s="51" t="str">
        <f>IF(H30="","",IF(E30=H30,"SIM","NÃO"))</f>
        <v>SIM</v>
      </c>
      <c r="J30" s="51" t="str">
        <f>IF(H30="","",VLOOKUP(A30,'6.A'!$A$11:$E$480,4,FALSE))</f>
        <v>CHI</v>
      </c>
      <c r="K30" s="51" t="str">
        <f>IF(H30="","",IF(J30=D30,"SIM","NÃO"))</f>
        <v>SIM</v>
      </c>
      <c r="L30" s="51">
        <f>IF(H30="","",IF(C30="","",G12*C30))</f>
        <v>2</v>
      </c>
      <c r="M30" s="93" t="str">
        <f>IF(A30="","",VLOOKUP(A30,'6.A'!$A$11:$C$480,2,FALSE))</f>
        <v>MINIESCAVADEIRA SOBRE ESTEIRAS, 30 HP, PESO OPERACIONAL DE 3.500 KG - CHI DIURNO</v>
      </c>
      <c r="N30" s="56" t="str">
        <f>IF(A30="","",IF(M30=B30,"si","no"))</f>
        <v>si</v>
      </c>
      <c r="O30" s="55"/>
      <c r="P30" s="55"/>
      <c r="Q30" s="47"/>
      <c r="R30" s="47"/>
      <c r="S30" s="64"/>
      <c r="T30" s="2"/>
      <c r="U30" s="2"/>
      <c r="V30" s="2"/>
    </row>
    <row r="31" spans="1:22" s="128" customFormat="1" ht="12.75" customHeight="1" x14ac:dyDescent="0.2">
      <c r="A31" s="137">
        <f>'6.A'!$A$57</f>
        <v>98462</v>
      </c>
      <c r="B31" s="117" t="str">
        <f>IF(A31="","",VLOOKUP(A31,'6.A'!$A$11:$E$105,2,FALSE))</f>
        <v>ESTRUTURA DE MADEIRA PROVISÓRIA PARA SUPORTE DE CAIXA DÁGUA ELEVADA DE 3000 LITROS</v>
      </c>
      <c r="C31" s="138">
        <v>1</v>
      </c>
      <c r="D31" s="139" t="str">
        <f>IF(A31="","",VLOOKUP(A31,'6.A'!$A$11:$E$105,4,FALSE))</f>
        <v>UN</v>
      </c>
      <c r="E31" s="140">
        <f>IF(A31="","",VLOOKUP(A31,'6.A'!$A$11:$E$105,5,FALSE))</f>
        <v>0</v>
      </c>
      <c r="F31" s="24">
        <f>IF(A31="","0,00",ROUND(C31*E31,2))</f>
        <v>0</v>
      </c>
      <c r="G31" s="51"/>
      <c r="H31" s="51">
        <f>IF(A31="","",VLOOKUP(A31,'6.A'!$A$11:$E$7900,5,FALSE))</f>
        <v>0</v>
      </c>
      <c r="I31" s="51" t="str">
        <f>IF(H31="","",IF(E31=H31,"SIM","NÃO"))</f>
        <v>SIM</v>
      </c>
      <c r="J31" s="51" t="str">
        <f>IF(H31="","",VLOOKUP(A31,'6.A'!$A$11:$E$480,4,FALSE))</f>
        <v>UN</v>
      </c>
      <c r="K31" s="51" t="str">
        <f>IF(H31="","",IF(J31=D31,"SIM","NÃO"))</f>
        <v>SIM</v>
      </c>
      <c r="L31" s="51">
        <f>IF(H31="","",IF(C31="","",G12*C31))</f>
        <v>1</v>
      </c>
      <c r="M31" s="93" t="str">
        <f>IF(A31="","",VLOOKUP(A31,'6.A'!$A$11:$C$480,2,FALSE))</f>
        <v>ESTRUTURA DE MADEIRA PROVISÓRIA PARA SUPORTE DE CAIXA DÁGUA ELEVADA DE 3000 LITROS</v>
      </c>
      <c r="N31" s="56" t="str">
        <f>IF(A31="","",IF(M31=B31,"si","no"))</f>
        <v>si</v>
      </c>
      <c r="O31" s="55"/>
      <c r="P31" s="55"/>
      <c r="Q31" s="47"/>
      <c r="R31" s="47"/>
      <c r="S31" s="64"/>
      <c r="T31" s="2"/>
      <c r="U31" s="2"/>
      <c r="V31" s="2"/>
    </row>
    <row r="32" spans="1:22" s="128" customFormat="1" ht="12.75" customHeight="1" x14ac:dyDescent="0.2">
      <c r="A32" s="137">
        <f>'6.A'!$A$58</f>
        <v>104896</v>
      </c>
      <c r="B32" s="117" t="str">
        <f>IF(A32="","",VLOOKUP(A32,'6.A'!$A$11:$E$105,2,FALSE))</f>
        <v>CONSTRUÇÕES PROVISÓRIAS EM CANTEIRO DE OBRAS EM CHAPA DE MADEIRA COMPENSADA</v>
      </c>
      <c r="C32" s="87">
        <v>10</v>
      </c>
      <c r="D32" s="139" t="str">
        <f>IF(A32="","",VLOOKUP(A32,'6.A'!$A$11:$E$105,4,FALSE))</f>
        <v>M2</v>
      </c>
      <c r="E32" s="140">
        <f>IF(A32="","",VLOOKUP(A32,'6.A'!$A$11:$E$105,5,FALSE))</f>
        <v>0</v>
      </c>
      <c r="F32" s="24">
        <f>IF(A32="","0,00",ROUND(C32*E32,2))</f>
        <v>0</v>
      </c>
      <c r="G32" s="51"/>
      <c r="H32" s="51">
        <f>IF(A32="","",VLOOKUP(A32,'6.A'!$A$11:$E$7900,5,FALSE))</f>
        <v>0</v>
      </c>
      <c r="I32" s="51" t="str">
        <f>IF(H32="","",IF(E32=H32,"SIM","NÃO"))</f>
        <v>SIM</v>
      </c>
      <c r="J32" s="51" t="str">
        <f>IF(H32="","",VLOOKUP(A32,'6.A'!$A$11:$E$480,4,FALSE))</f>
        <v>M2</v>
      </c>
      <c r="K32" s="51" t="str">
        <f>IF(H32="","",IF(J32=D32,"SIM","NÃO"))</f>
        <v>SIM</v>
      </c>
      <c r="L32" s="51">
        <f>IF(H32="","",IF(C32="","",G12*C32))</f>
        <v>10</v>
      </c>
      <c r="M32" s="93" t="str">
        <f>IF(A32="","",VLOOKUP(A32,'6.A'!$A$11:$C$480,2,FALSE))</f>
        <v>CONSTRUÇÕES PROVISÓRIAS EM CANTEIRO DE OBRAS EM CHAPA DE MADEIRA COMPENSADA</v>
      </c>
      <c r="N32" s="56" t="str">
        <f>IF(A32="","",IF(M32=B32,"si","no"))</f>
        <v>si</v>
      </c>
      <c r="O32" s="55"/>
      <c r="P32" s="55"/>
      <c r="Q32" s="47"/>
      <c r="R32" s="47"/>
      <c r="S32" s="64"/>
      <c r="T32" s="2"/>
      <c r="U32" s="2"/>
      <c r="V32" s="2"/>
    </row>
    <row r="33" spans="1:22" s="128" customFormat="1" ht="12.75" customHeight="1" x14ac:dyDescent="0.2">
      <c r="A33" s="137">
        <f>'6.A'!$A$59</f>
        <v>105114</v>
      </c>
      <c r="B33" s="117" t="str">
        <f>IF(A33="","",VLOOKUP(A33,'6.A'!$A$11:$E$105,2,FALSE))</f>
        <v>EXECUÇÃO DOS APOIOS PARA CONTÊINER OU MÓDULO HABITÁVEL</v>
      </c>
      <c r="C33" s="138">
        <f>C32*0.2</f>
        <v>2</v>
      </c>
      <c r="D33" s="139" t="str">
        <f>IF(A33="","",VLOOKUP(A33,'6.A'!$A$11:$E$105,4,FALSE))</f>
        <v>M3</v>
      </c>
      <c r="E33" s="140">
        <f>IF(A33="","",VLOOKUP(A33,'6.A'!$A$11:$E$105,5,FALSE))</f>
        <v>0</v>
      </c>
      <c r="F33" s="24">
        <f t="shared" si="13"/>
        <v>0</v>
      </c>
      <c r="G33" s="51"/>
      <c r="H33" s="51">
        <f>IF(A33="","",VLOOKUP(A33,'6.A'!$A$11:$E$7900,5,FALSE))</f>
        <v>0</v>
      </c>
      <c r="I33" s="51" t="str">
        <f t="shared" si="14"/>
        <v>SIM</v>
      </c>
      <c r="J33" s="51" t="str">
        <f>IF(H33="","",VLOOKUP(A33,'6.A'!$A$11:$E$480,4,FALSE))</f>
        <v>M3</v>
      </c>
      <c r="K33" s="51" t="str">
        <f t="shared" si="15"/>
        <v>SIM</v>
      </c>
      <c r="L33" s="51">
        <f>IF(H33="","",IF(C33="","",G12*C33))</f>
        <v>2</v>
      </c>
      <c r="M33" s="93" t="str">
        <f>IF(A33="","",VLOOKUP(A33,'6.A'!$A$11:$C$480,2,FALSE))</f>
        <v>EXECUÇÃO DOS APOIOS PARA CONTÊINER OU MÓDULO HABITÁVEL</v>
      </c>
      <c r="N33" s="56" t="str">
        <f t="shared" si="16"/>
        <v>si</v>
      </c>
      <c r="O33" s="55"/>
      <c r="P33" s="55"/>
      <c r="Q33" s="47"/>
      <c r="R33" s="47"/>
      <c r="S33" s="64"/>
      <c r="T33" s="2"/>
      <c r="U33" s="2"/>
      <c r="V33" s="2"/>
    </row>
    <row r="34" spans="1:22" s="128" customFormat="1" ht="12.75" customHeight="1" x14ac:dyDescent="0.2">
      <c r="A34" s="137"/>
      <c r="B34" s="117" t="str">
        <f>IF(A34="","",VLOOKUP(A34,'6.A'!$A$11:$E$105,2,FALSE))</f>
        <v/>
      </c>
      <c r="C34" s="138"/>
      <c r="D34" s="139" t="str">
        <f>IF(A34="","",VLOOKUP(A34,'6.A'!$A$11:$E$105,4,FALSE))</f>
        <v/>
      </c>
      <c r="E34" s="140" t="str">
        <f>IF(A34="","",VLOOKUP(A34,'6.A'!$A$11:$E$105,5,FALSE))</f>
        <v/>
      </c>
      <c r="F34" s="24" t="str">
        <f t="shared" si="13"/>
        <v>0,00</v>
      </c>
      <c r="G34" s="51"/>
      <c r="H34" s="51" t="str">
        <f>IF(A34="","",VLOOKUP(A34,'6.A'!$A$11:$E$7900,5,FALSE))</f>
        <v/>
      </c>
      <c r="I34" s="51" t="str">
        <f t="shared" si="14"/>
        <v/>
      </c>
      <c r="J34" s="51" t="str">
        <f>IF(H34="","",VLOOKUP(A34,'6.A'!$A$11:$E$480,4,FALSE))</f>
        <v/>
      </c>
      <c r="K34" s="51" t="str">
        <f t="shared" si="15"/>
        <v/>
      </c>
      <c r="L34" s="51" t="str">
        <f>IF(H34="","",IF(C34="","",G12*C34))</f>
        <v/>
      </c>
      <c r="M34" s="93" t="str">
        <f>IF(A34="","",VLOOKUP(A34,'6.A'!$A$11:$C$480,2,FALSE))</f>
        <v/>
      </c>
      <c r="N34" s="56" t="str">
        <f t="shared" si="16"/>
        <v/>
      </c>
      <c r="O34" s="55"/>
      <c r="P34" s="55"/>
      <c r="Q34" s="47"/>
      <c r="R34" s="47"/>
      <c r="S34" s="64"/>
      <c r="T34" s="2"/>
      <c r="U34" s="2"/>
      <c r="V34" s="2"/>
    </row>
    <row r="35" spans="1:22" s="128" customFormat="1" ht="12.75" customHeight="1" x14ac:dyDescent="0.2">
      <c r="A35" s="137"/>
      <c r="B35" s="117" t="str">
        <f>IF(A35="","",VLOOKUP(A35,'6.A'!$A$11:$E$105,2,FALSE))</f>
        <v/>
      </c>
      <c r="C35" s="138"/>
      <c r="D35" s="139" t="str">
        <f>IF(A35="","",VLOOKUP(A35,'6.A'!$A$11:$E$105,4,FALSE))</f>
        <v/>
      </c>
      <c r="E35" s="140" t="str">
        <f>IF(A35="","",VLOOKUP(A35,'6.A'!$A$11:$E$105,5,FALSE))</f>
        <v/>
      </c>
      <c r="F35" s="24" t="str">
        <f>IF(A35="","0,00",ROUND(C35*E35,2))</f>
        <v>0,00</v>
      </c>
      <c r="G35" s="51"/>
      <c r="H35" s="51" t="str">
        <f>IF(A35="","",VLOOKUP(A35,'6.A'!$A$11:$E$7900,5,FALSE))</f>
        <v/>
      </c>
      <c r="I35" s="51" t="str">
        <f>IF(H35="","",IF(E35=H35,"SIM","NÃO"))</f>
        <v/>
      </c>
      <c r="J35" s="51" t="str">
        <f>IF(H35="","",VLOOKUP(A35,'6.A'!$A$11:$E$480,4,FALSE))</f>
        <v/>
      </c>
      <c r="K35" s="51" t="str">
        <f>IF(H35="","",IF(J35=D35,"SIM","NÃO"))</f>
        <v/>
      </c>
      <c r="L35" s="51" t="str">
        <f>IF(H35="","",IF(C35="","",G12*C35))</f>
        <v/>
      </c>
      <c r="M35" s="93" t="str">
        <f>IF(A35="","",VLOOKUP(A35,'6.A'!$A$11:$C$480,2,FALSE))</f>
        <v/>
      </c>
      <c r="N35" s="56" t="str">
        <f>IF(A35="","",IF(M35=B35,"si","no"))</f>
        <v/>
      </c>
      <c r="O35" s="55"/>
      <c r="P35" s="55"/>
      <c r="Q35" s="47"/>
      <c r="R35" s="47"/>
      <c r="S35" s="64"/>
      <c r="T35" s="2"/>
      <c r="U35" s="2"/>
      <c r="V35" s="2"/>
    </row>
    <row r="36" spans="1:22" s="128" customFormat="1" ht="12.75" customHeight="1" x14ac:dyDescent="0.2">
      <c r="A36" s="137"/>
      <c r="B36" s="23" t="str">
        <f>IF(A36="","",VLOOKUP(A36,'6.A'!$A$11:$E$105,2,FALSE))</f>
        <v/>
      </c>
      <c r="C36" s="87"/>
      <c r="D36" s="139" t="str">
        <f>IF(A36="","",VLOOKUP(A36,'6.A'!$A$11:$E$105,4,FALSE))</f>
        <v/>
      </c>
      <c r="E36" s="140" t="str">
        <f>IF(A36="","",VLOOKUP(A36,'6.A'!$A$11:$E$105,5,FALSE))</f>
        <v/>
      </c>
      <c r="F36" s="24" t="str">
        <f>IF(A36="","0,00",ROUND(C36*E36,2))</f>
        <v>0,00</v>
      </c>
      <c r="G36" s="51"/>
      <c r="H36" s="51" t="str">
        <f>IF(A36="","",VLOOKUP(A36,'6.A'!$A$11:$E$7900,5,FALSE))</f>
        <v/>
      </c>
      <c r="I36" s="51" t="str">
        <f>IF(H36="","",IF(E36=H36,"SIM","NÃO"))</f>
        <v/>
      </c>
      <c r="J36" s="51" t="str">
        <f>IF(H36="","",VLOOKUP(A36,'6.A'!$A$11:$E$480,4,FALSE))</f>
        <v/>
      </c>
      <c r="K36" s="51" t="str">
        <f>IF(H36="","",IF(J36=D36,"SIM","NÃO"))</f>
        <v/>
      </c>
      <c r="L36" s="51" t="str">
        <f>IF(H36="","",IF(C36="","",G12*C36))</f>
        <v/>
      </c>
      <c r="M36" s="93" t="str">
        <f>IF(A36="","",VLOOKUP(A36,'6.A'!$A$11:$C$480,2,FALSE))</f>
        <v/>
      </c>
      <c r="N36" s="56" t="str">
        <f>IF(A36="","",IF(M36=B36,"si","no"))</f>
        <v/>
      </c>
      <c r="O36" s="55"/>
      <c r="P36" s="55"/>
      <c r="Q36" s="47"/>
      <c r="R36" s="47"/>
      <c r="S36" s="64"/>
      <c r="T36" s="2"/>
      <c r="U36" s="2"/>
      <c r="V36" s="2"/>
    </row>
    <row r="37" spans="1:22" s="128" customFormat="1" ht="12.75" customHeight="1" x14ac:dyDescent="0.2">
      <c r="A37" s="137"/>
      <c r="B37" s="117" t="str">
        <f>IF(A37="","",VLOOKUP(A37,'6.A'!$A$11:$E$105,2,FALSE))</f>
        <v/>
      </c>
      <c r="C37" s="138"/>
      <c r="D37" s="139" t="str">
        <f>IF(A37="","",VLOOKUP(A37,'6.A'!$A$11:$E$105,4,FALSE))</f>
        <v/>
      </c>
      <c r="E37" s="140" t="str">
        <f>IF(A37="","",VLOOKUP(A37,'6.A'!$A$11:$E$105,5,FALSE))</f>
        <v/>
      </c>
      <c r="F37" s="24" t="str">
        <f t="shared" si="13"/>
        <v>0,00</v>
      </c>
      <c r="G37" s="51"/>
      <c r="H37" s="51" t="str">
        <f>IF(A37="","",VLOOKUP(A37,'6.A'!$A$11:$E$7900,5,FALSE))</f>
        <v/>
      </c>
      <c r="I37" s="51" t="str">
        <f t="shared" si="14"/>
        <v/>
      </c>
      <c r="J37" s="51" t="str">
        <f>IF(H37="","",VLOOKUP(A37,'6.A'!$A$11:$E$480,4,FALSE))</f>
        <v/>
      </c>
      <c r="K37" s="51" t="str">
        <f t="shared" si="15"/>
        <v/>
      </c>
      <c r="L37" s="51" t="str">
        <f>IF(H37="","",IF(C37="","",G12*C37))</f>
        <v/>
      </c>
      <c r="M37" s="93" t="str">
        <f>IF(A37="","",VLOOKUP(A37,'6.A'!$A$11:$C$480,2,FALSE))</f>
        <v/>
      </c>
      <c r="N37" s="56" t="str">
        <f>IF(A37="","",IF(M37=B37,"si","no"))</f>
        <v/>
      </c>
      <c r="O37" s="55"/>
      <c r="P37" s="55"/>
      <c r="Q37" s="47"/>
      <c r="R37" s="47"/>
      <c r="S37" s="64"/>
      <c r="T37" s="2"/>
      <c r="U37" s="2"/>
      <c r="V37" s="2"/>
    </row>
    <row r="38" spans="1:22" s="128" customFormat="1" ht="12.75" customHeight="1" x14ac:dyDescent="0.2">
      <c r="A38" s="137"/>
      <c r="B38" s="26" t="str">
        <f>$A$9</f>
        <v>BDI - MÃO DE OBRA / SERVIÇOS / MATERIAIS EM GERAL</v>
      </c>
      <c r="C38" s="27">
        <f>$C$9</f>
        <v>0</v>
      </c>
      <c r="D38" s="120"/>
      <c r="E38" s="126"/>
      <c r="F38" s="144">
        <f>ROUND(SUM(F28:F37)*C38,2)</f>
        <v>0</v>
      </c>
      <c r="G38" s="62"/>
      <c r="H38" s="51"/>
      <c r="I38" s="56"/>
      <c r="J38" s="56"/>
      <c r="K38" s="56"/>
      <c r="L38" s="51"/>
      <c r="M38" s="61"/>
      <c r="N38" s="56"/>
      <c r="O38" s="55"/>
      <c r="P38" s="55"/>
      <c r="Q38" s="47"/>
      <c r="R38" s="47"/>
      <c r="S38" s="64"/>
      <c r="T38" s="2"/>
      <c r="U38" s="2"/>
      <c r="V38" s="2"/>
    </row>
    <row r="39" spans="1:22" s="128" customFormat="1" ht="12.75" customHeight="1" x14ac:dyDescent="0.2">
      <c r="A39" s="145"/>
      <c r="B39" s="31" t="s">
        <v>120</v>
      </c>
      <c r="C39" s="36"/>
      <c r="D39" s="151"/>
      <c r="E39" s="152"/>
      <c r="F39" s="150">
        <f>ROUND(SUM(F28:F38),2)</f>
        <v>0</v>
      </c>
      <c r="G39" s="62"/>
      <c r="H39" s="51"/>
      <c r="I39" s="56"/>
      <c r="J39" s="56"/>
      <c r="K39" s="56"/>
      <c r="L39" s="51"/>
      <c r="M39" s="61"/>
      <c r="N39" s="56"/>
      <c r="O39" s="55"/>
      <c r="P39" s="55"/>
      <c r="Q39" s="47"/>
      <c r="R39" s="47"/>
      <c r="S39" s="64"/>
      <c r="T39" s="2"/>
      <c r="U39" s="2"/>
      <c r="V39" s="2"/>
    </row>
    <row r="40" spans="1:22" s="128" customFormat="1" ht="12.75" customHeight="1" x14ac:dyDescent="0.2">
      <c r="A40" s="134" t="s">
        <v>6</v>
      </c>
      <c r="B40" s="135" t="s">
        <v>18</v>
      </c>
      <c r="C40" s="119" t="s">
        <v>59</v>
      </c>
      <c r="D40" s="119" t="s">
        <v>17</v>
      </c>
      <c r="E40" s="136" t="s">
        <v>60</v>
      </c>
      <c r="F40" s="127" t="s">
        <v>61</v>
      </c>
      <c r="G40" s="21"/>
      <c r="H40" s="51"/>
      <c r="I40" s="56"/>
      <c r="J40" s="56"/>
      <c r="K40" s="56"/>
      <c r="L40" s="51"/>
      <c r="M40" s="61"/>
      <c r="N40" s="56"/>
      <c r="O40" s="55"/>
      <c r="P40" s="55"/>
      <c r="Q40" s="47"/>
      <c r="R40" s="47"/>
      <c r="S40" s="64"/>
      <c r="T40" s="2"/>
      <c r="U40" s="2"/>
      <c r="V40" s="2"/>
    </row>
    <row r="41" spans="1:22" s="128" customFormat="1" ht="12.75" customHeight="1" x14ac:dyDescent="0.2">
      <c r="A41" s="137"/>
      <c r="B41" s="117" t="str">
        <f>IF(A41="","",VLOOKUP(A41,'6.A'!$A$11:$E$105,2,FALSE))</f>
        <v/>
      </c>
      <c r="C41" s="138"/>
      <c r="D41" s="139" t="str">
        <f>IF(A41="","",VLOOKUP(A41,'6.A'!$A$11:$E$105,4,FALSE))</f>
        <v/>
      </c>
      <c r="E41" s="140" t="str">
        <f>IF(A41="","",VLOOKUP(A41,'6.A'!$A$11:$E$105,5,FALSE))</f>
        <v/>
      </c>
      <c r="F41" s="24" t="str">
        <f t="shared" ref="F41:F60" si="17">IF(A41="","0,00",ROUND(C41*E41,2))</f>
        <v>0,00</v>
      </c>
      <c r="G41" s="51"/>
      <c r="H41" s="51" t="str">
        <f>IF(A41="","",VLOOKUP(A41,'6.A'!$A$11:$E$7900,5,FALSE))</f>
        <v/>
      </c>
      <c r="I41" s="51" t="str">
        <f t="shared" ref="I41:I60" si="18">IF(H41="","",IF(E41=H41,"SIM","NÃO"))</f>
        <v/>
      </c>
      <c r="J41" s="51" t="str">
        <f>IF(H41="","",VLOOKUP(A41,'6.A'!$A$11:$E$480,4,FALSE))</f>
        <v/>
      </c>
      <c r="K41" s="51" t="str">
        <f t="shared" ref="K41:K60" si="19">IF(H41="","",IF(J41=D41,"SIM","NÃO"))</f>
        <v/>
      </c>
      <c r="L41" s="51" t="str">
        <f>IF(H41="","",IF(C41="","",G12*C41))</f>
        <v/>
      </c>
      <c r="M41" s="93" t="str">
        <f>IF(A41="","",VLOOKUP(A41,'6.A'!$A$11:$C$480,2,FALSE))</f>
        <v/>
      </c>
      <c r="N41" s="56" t="str">
        <f t="shared" ref="N41:N60" si="20">IF(A41="","",IF(M41=B41,"si","no"))</f>
        <v/>
      </c>
      <c r="O41" s="55"/>
      <c r="P41" s="55"/>
      <c r="Q41" s="47"/>
      <c r="R41" s="47"/>
      <c r="S41" s="64"/>
      <c r="T41" s="2"/>
      <c r="U41" s="2"/>
      <c r="V41" s="2"/>
    </row>
    <row r="42" spans="1:22" s="128" customFormat="1" ht="12.75" customHeight="1" x14ac:dyDescent="0.2">
      <c r="A42" s="137"/>
      <c r="B42" s="117" t="str">
        <f>IF(A42="","",VLOOKUP(A42,'6.A'!$A$11:$E$105,2,FALSE))</f>
        <v/>
      </c>
      <c r="C42" s="138"/>
      <c r="D42" s="139" t="str">
        <f>IF(A42="","",VLOOKUP(A42,'6.A'!$A$11:$E$105,4,FALSE))</f>
        <v/>
      </c>
      <c r="E42" s="140" t="str">
        <f>IF(A42="","",VLOOKUP(A42,'6.A'!$A$11:$E$105,5,FALSE))</f>
        <v/>
      </c>
      <c r="F42" s="24" t="str">
        <f t="shared" si="17"/>
        <v>0,00</v>
      </c>
      <c r="G42" s="51"/>
      <c r="H42" s="51" t="str">
        <f>IF(A42="","",VLOOKUP(A42,'6.A'!$A$11:$E$7900,5,FALSE))</f>
        <v/>
      </c>
      <c r="I42" s="51" t="str">
        <f t="shared" si="18"/>
        <v/>
      </c>
      <c r="J42" s="51" t="str">
        <f>IF(H42="","",VLOOKUP(A42,'6.A'!$A$11:$E$480,4,FALSE))</f>
        <v/>
      </c>
      <c r="K42" s="51" t="str">
        <f t="shared" si="19"/>
        <v/>
      </c>
      <c r="L42" s="51" t="str">
        <f>IF(H42="","",IF(C42="","",G12*C42))</f>
        <v/>
      </c>
      <c r="M42" s="93" t="str">
        <f>IF(A42="","",VLOOKUP(A42,'6.A'!$A$11:$C$480,2,FALSE))</f>
        <v/>
      </c>
      <c r="N42" s="56" t="str">
        <f t="shared" si="20"/>
        <v/>
      </c>
      <c r="O42" s="55"/>
      <c r="P42" s="55"/>
      <c r="Q42" s="47"/>
      <c r="R42" s="47"/>
      <c r="S42" s="64"/>
      <c r="T42" s="2"/>
      <c r="U42" s="2"/>
      <c r="V42" s="2"/>
    </row>
    <row r="43" spans="1:22" s="128" customFormat="1" ht="12.75" customHeight="1" x14ac:dyDescent="0.2">
      <c r="A43" s="137"/>
      <c r="B43" s="117" t="str">
        <f>IF(A43="","",VLOOKUP(A43,'6.A'!$A$11:$E$105,2,FALSE))</f>
        <v/>
      </c>
      <c r="C43" s="138"/>
      <c r="D43" s="139" t="str">
        <f>IF(A43="","",VLOOKUP(A43,'6.A'!$A$11:$E$105,4,FALSE))</f>
        <v/>
      </c>
      <c r="E43" s="140" t="str">
        <f>IF(A43="","",VLOOKUP(A43,'6.A'!$A$11:$E$105,5,FALSE))</f>
        <v/>
      </c>
      <c r="F43" s="24" t="str">
        <f t="shared" si="17"/>
        <v>0,00</v>
      </c>
      <c r="G43" s="51"/>
      <c r="H43" s="51" t="str">
        <f>IF(A43="","",VLOOKUP(A43,'6.A'!$A$11:$E$7900,5,FALSE))</f>
        <v/>
      </c>
      <c r="I43" s="51" t="str">
        <f t="shared" si="18"/>
        <v/>
      </c>
      <c r="J43" s="51" t="str">
        <f>IF(H43="","",VLOOKUP(A43,'6.A'!$A$11:$E$480,4,FALSE))</f>
        <v/>
      </c>
      <c r="K43" s="51" t="str">
        <f t="shared" si="19"/>
        <v/>
      </c>
      <c r="L43" s="51" t="str">
        <f>IF(H43="","",IF(C43="","",G12*C43))</f>
        <v/>
      </c>
      <c r="M43" s="93" t="str">
        <f>IF(A43="","",VLOOKUP(A43,'6.A'!$A$11:$C$480,2,FALSE))</f>
        <v/>
      </c>
      <c r="N43" s="56" t="str">
        <f t="shared" si="20"/>
        <v/>
      </c>
      <c r="O43" s="55"/>
      <c r="P43" s="55"/>
      <c r="Q43" s="47"/>
      <c r="R43" s="47"/>
      <c r="S43" s="64"/>
      <c r="T43" s="2"/>
      <c r="U43" s="2"/>
      <c r="V43" s="2"/>
    </row>
    <row r="44" spans="1:22" s="128" customFormat="1" ht="12.75" customHeight="1" x14ac:dyDescent="0.2">
      <c r="A44" s="137"/>
      <c r="B44" s="117" t="str">
        <f>IF(A44="","",VLOOKUP(A44,'6.A'!$A$11:$E$105,2,FALSE))</f>
        <v/>
      </c>
      <c r="C44" s="138"/>
      <c r="D44" s="139" t="str">
        <f>IF(A44="","",VLOOKUP(A44,'6.A'!$A$11:$E$105,4,FALSE))</f>
        <v/>
      </c>
      <c r="E44" s="140" t="str">
        <f>IF(A44="","",VLOOKUP(A44,'6.A'!$A$11:$E$105,5,FALSE))</f>
        <v/>
      </c>
      <c r="F44" s="24" t="str">
        <f t="shared" si="17"/>
        <v>0,00</v>
      </c>
      <c r="G44" s="51"/>
      <c r="H44" s="51" t="str">
        <f>IF(A44="","",VLOOKUP(A44,'6.A'!$A$11:$E$7900,5,FALSE))</f>
        <v/>
      </c>
      <c r="I44" s="51" t="str">
        <f t="shared" si="18"/>
        <v/>
      </c>
      <c r="J44" s="51" t="str">
        <f>IF(H44="","",VLOOKUP(A44,'6.A'!$A$11:$E$480,4,FALSE))</f>
        <v/>
      </c>
      <c r="K44" s="51" t="str">
        <f t="shared" si="19"/>
        <v/>
      </c>
      <c r="L44" s="51" t="str">
        <f>IF(H44="","",IF(C44="","",G12*C44))</f>
        <v/>
      </c>
      <c r="M44" s="93" t="str">
        <f>IF(A44="","",VLOOKUP(A44,'6.A'!$A$11:$C$480,2,FALSE))</f>
        <v/>
      </c>
      <c r="N44" s="56" t="str">
        <f t="shared" si="20"/>
        <v/>
      </c>
      <c r="O44" s="55"/>
      <c r="P44" s="55"/>
      <c r="Q44" s="47"/>
      <c r="R44" s="47"/>
      <c r="S44" s="64"/>
      <c r="T44" s="2"/>
      <c r="U44" s="2"/>
      <c r="V44" s="2"/>
    </row>
    <row r="45" spans="1:22" s="128" customFormat="1" ht="12.75" customHeight="1" x14ac:dyDescent="0.2">
      <c r="A45" s="137"/>
      <c r="B45" s="117" t="str">
        <f>IF(A45="","",VLOOKUP(A45,'6.A'!$A$11:$E$105,2,FALSE))</f>
        <v/>
      </c>
      <c r="C45" s="138"/>
      <c r="D45" s="139" t="str">
        <f>IF(A45="","",VLOOKUP(A45,'6.A'!$A$11:$E$105,4,FALSE))</f>
        <v/>
      </c>
      <c r="E45" s="140" t="str">
        <f>IF(A45="","",VLOOKUP(A45,'6.A'!$A$11:$E$105,5,FALSE))</f>
        <v/>
      </c>
      <c r="F45" s="24" t="str">
        <f t="shared" si="17"/>
        <v>0,00</v>
      </c>
      <c r="G45" s="51"/>
      <c r="H45" s="51" t="str">
        <f>IF(A45="","",VLOOKUP(A45,'6.A'!$A$11:$E$7900,5,FALSE))</f>
        <v/>
      </c>
      <c r="I45" s="51" t="str">
        <f t="shared" si="18"/>
        <v/>
      </c>
      <c r="J45" s="51" t="str">
        <f>IF(H45="","",VLOOKUP(A45,'6.A'!$A$11:$E$480,4,FALSE))</f>
        <v/>
      </c>
      <c r="K45" s="51" t="str">
        <f t="shared" si="19"/>
        <v/>
      </c>
      <c r="L45" s="51" t="str">
        <f>IF(H45="","",IF(C45="","",G12*C45))</f>
        <v/>
      </c>
      <c r="M45" s="93" t="str">
        <f>IF(A45="","",VLOOKUP(A45,'6.A'!$A$11:$C$480,2,FALSE))</f>
        <v/>
      </c>
      <c r="N45" s="56" t="str">
        <f t="shared" si="20"/>
        <v/>
      </c>
      <c r="O45" s="55"/>
      <c r="P45" s="55"/>
      <c r="Q45" s="47"/>
      <c r="R45" s="47"/>
      <c r="S45" s="64"/>
      <c r="T45" s="2"/>
      <c r="U45" s="2"/>
      <c r="V45" s="2"/>
    </row>
    <row r="46" spans="1:22" s="128" customFormat="1" ht="12.75" customHeight="1" x14ac:dyDescent="0.2">
      <c r="A46" s="137"/>
      <c r="B46" s="117" t="str">
        <f>IF(A46="","",VLOOKUP(A46,'6.A'!$A$11:$E$105,2,FALSE))</f>
        <v/>
      </c>
      <c r="C46" s="138"/>
      <c r="D46" s="139" t="str">
        <f>IF(A46="","",VLOOKUP(A46,'6.A'!$A$11:$E$105,4,FALSE))</f>
        <v/>
      </c>
      <c r="E46" s="140" t="str">
        <f>IF(A46="","",VLOOKUP(A46,'6.A'!$A$11:$E$105,5,FALSE))</f>
        <v/>
      </c>
      <c r="F46" s="24" t="str">
        <f t="shared" si="17"/>
        <v>0,00</v>
      </c>
      <c r="G46" s="51"/>
      <c r="H46" s="51" t="str">
        <f>IF(A46="","",VLOOKUP(A46,'6.A'!$A$11:$E$7900,5,FALSE))</f>
        <v/>
      </c>
      <c r="I46" s="51" t="str">
        <f t="shared" si="18"/>
        <v/>
      </c>
      <c r="J46" s="51" t="str">
        <f>IF(H46="","",VLOOKUP(A46,'6.A'!$A$11:$E$480,4,FALSE))</f>
        <v/>
      </c>
      <c r="K46" s="51" t="str">
        <f t="shared" si="19"/>
        <v/>
      </c>
      <c r="L46" s="51" t="str">
        <f>IF(H46="","",IF(C46="","",G12*C46))</f>
        <v/>
      </c>
      <c r="M46" s="93" t="str">
        <f>IF(A46="","",VLOOKUP(A46,'6.A'!$A$11:$C$480,2,FALSE))</f>
        <v/>
      </c>
      <c r="N46" s="56" t="str">
        <f t="shared" si="20"/>
        <v/>
      </c>
      <c r="O46" s="55"/>
      <c r="P46" s="55"/>
      <c r="Q46" s="47"/>
      <c r="R46" s="47"/>
      <c r="S46" s="64"/>
      <c r="T46" s="2"/>
      <c r="U46" s="2"/>
      <c r="V46" s="2"/>
    </row>
    <row r="47" spans="1:22" s="128" customFormat="1" ht="12.75" customHeight="1" x14ac:dyDescent="0.2">
      <c r="A47" s="137"/>
      <c r="B47" s="117" t="str">
        <f>IF(A47="","",VLOOKUP(A47,'6.A'!$A$11:$E$105,2,FALSE))</f>
        <v/>
      </c>
      <c r="C47" s="138"/>
      <c r="D47" s="139" t="str">
        <f>IF(A47="","",VLOOKUP(A47,'6.A'!$A$11:$E$105,4,FALSE))</f>
        <v/>
      </c>
      <c r="E47" s="140" t="str">
        <f>IF(A47="","",VLOOKUP(A47,'6.A'!$A$11:$E$105,5,FALSE))</f>
        <v/>
      </c>
      <c r="F47" s="24" t="str">
        <f t="shared" si="17"/>
        <v>0,00</v>
      </c>
      <c r="G47" s="51"/>
      <c r="H47" s="51" t="str">
        <f>IF(A47="","",VLOOKUP(A47,'6.A'!$A$11:$E$7900,5,FALSE))</f>
        <v/>
      </c>
      <c r="I47" s="51" t="str">
        <f t="shared" si="18"/>
        <v/>
      </c>
      <c r="J47" s="51" t="str">
        <f>IF(H47="","",VLOOKUP(A47,'6.A'!$A$11:$E$480,4,FALSE))</f>
        <v/>
      </c>
      <c r="K47" s="51" t="str">
        <f t="shared" si="19"/>
        <v/>
      </c>
      <c r="L47" s="51" t="str">
        <f>IF(H47="","",IF(C47="","",G12*C47))</f>
        <v/>
      </c>
      <c r="M47" s="93" t="str">
        <f>IF(A47="","",VLOOKUP(A47,'6.A'!$A$11:$C$480,2,FALSE))</f>
        <v/>
      </c>
      <c r="N47" s="56" t="str">
        <f t="shared" si="20"/>
        <v/>
      </c>
      <c r="O47" s="55"/>
      <c r="P47" s="55"/>
      <c r="Q47" s="47"/>
      <c r="R47" s="47"/>
      <c r="S47" s="64"/>
      <c r="T47" s="2"/>
      <c r="U47" s="2"/>
      <c r="V47" s="2"/>
    </row>
    <row r="48" spans="1:22" s="128" customFormat="1" ht="12.75" customHeight="1" x14ac:dyDescent="0.2">
      <c r="A48" s="137"/>
      <c r="B48" s="117" t="str">
        <f>IF(A48="","",VLOOKUP(A48,'6.A'!$A$11:$E$105,2,FALSE))</f>
        <v/>
      </c>
      <c r="C48" s="138"/>
      <c r="D48" s="139" t="str">
        <f>IF(A48="","",VLOOKUP(A48,'6.A'!$A$11:$E$105,4,FALSE))</f>
        <v/>
      </c>
      <c r="E48" s="140" t="str">
        <f>IF(A48="","",VLOOKUP(A48,'6.A'!$A$11:$E$105,5,FALSE))</f>
        <v/>
      </c>
      <c r="F48" s="24" t="str">
        <f t="shared" si="17"/>
        <v>0,00</v>
      </c>
      <c r="G48" s="51"/>
      <c r="H48" s="51" t="str">
        <f>IF(A48="","",VLOOKUP(A48,'6.A'!$A$11:$E$7900,5,FALSE))</f>
        <v/>
      </c>
      <c r="I48" s="51" t="str">
        <f t="shared" si="18"/>
        <v/>
      </c>
      <c r="J48" s="51" t="str">
        <f>IF(H48="","",VLOOKUP(A48,'6.A'!$A$11:$E$480,4,FALSE))</f>
        <v/>
      </c>
      <c r="K48" s="51" t="str">
        <f t="shared" si="19"/>
        <v/>
      </c>
      <c r="L48" s="51" t="str">
        <f>IF(H48="","",IF(C48="","",G12*C48))</f>
        <v/>
      </c>
      <c r="M48" s="93" t="str">
        <f>IF(A48="","",VLOOKUP(A48,'6.A'!$A$11:$C$480,2,FALSE))</f>
        <v/>
      </c>
      <c r="N48" s="56" t="str">
        <f t="shared" si="20"/>
        <v/>
      </c>
      <c r="O48" s="55"/>
      <c r="P48" s="55"/>
      <c r="Q48" s="47"/>
      <c r="R48" s="47"/>
      <c r="S48" s="64"/>
      <c r="T48" s="2"/>
      <c r="U48" s="2"/>
      <c r="V48" s="2"/>
    </row>
    <row r="49" spans="1:22" s="128" customFormat="1" ht="12.75" customHeight="1" x14ac:dyDescent="0.2">
      <c r="A49" s="137"/>
      <c r="B49" s="117" t="str">
        <f>IF(A49="","",VLOOKUP(A49,'6.A'!$A$11:$E$105,2,FALSE))</f>
        <v/>
      </c>
      <c r="C49" s="138"/>
      <c r="D49" s="139" t="str">
        <f>IF(A49="","",VLOOKUP(A49,'6.A'!$A$11:$E$105,4,FALSE))</f>
        <v/>
      </c>
      <c r="E49" s="140" t="str">
        <f>IF(A49="","",VLOOKUP(A49,'6.A'!$A$11:$E$105,5,FALSE))</f>
        <v/>
      </c>
      <c r="F49" s="24" t="str">
        <f t="shared" si="17"/>
        <v>0,00</v>
      </c>
      <c r="G49" s="51"/>
      <c r="H49" s="51" t="str">
        <f>IF(A49="","",VLOOKUP(A49,'6.A'!$A$11:$E$7900,5,FALSE))</f>
        <v/>
      </c>
      <c r="I49" s="51" t="str">
        <f t="shared" si="18"/>
        <v/>
      </c>
      <c r="J49" s="51" t="str">
        <f>IF(H49="","",VLOOKUP(A49,'6.A'!$A$11:$E$480,4,FALSE))</f>
        <v/>
      </c>
      <c r="K49" s="51" t="str">
        <f t="shared" si="19"/>
        <v/>
      </c>
      <c r="L49" s="51" t="str">
        <f>IF(H49="","",IF(C49="","",G12*C49))</f>
        <v/>
      </c>
      <c r="M49" s="93" t="str">
        <f>IF(A49="","",VLOOKUP(A49,'6.A'!$A$11:$C$480,2,FALSE))</f>
        <v/>
      </c>
      <c r="N49" s="56" t="str">
        <f t="shared" si="20"/>
        <v/>
      </c>
      <c r="O49" s="55"/>
      <c r="P49" s="55"/>
      <c r="Q49" s="47"/>
      <c r="R49" s="47"/>
      <c r="S49" s="64"/>
      <c r="T49" s="2"/>
      <c r="U49" s="2"/>
      <c r="V49" s="2"/>
    </row>
    <row r="50" spans="1:22" s="128" customFormat="1" ht="12.75" customHeight="1" x14ac:dyDescent="0.2">
      <c r="A50" s="137"/>
      <c r="B50" s="117" t="str">
        <f>IF(A50="","",VLOOKUP(A50,'6.A'!$A$11:$E$105,2,FALSE))</f>
        <v/>
      </c>
      <c r="C50" s="138"/>
      <c r="D50" s="139" t="str">
        <f>IF(A50="","",VLOOKUP(A50,'6.A'!$A$11:$E$105,4,FALSE))</f>
        <v/>
      </c>
      <c r="E50" s="140" t="str">
        <f>IF(A50="","",VLOOKUP(A50,'6.A'!$A$11:$E$105,5,FALSE))</f>
        <v/>
      </c>
      <c r="F50" s="24" t="str">
        <f t="shared" si="17"/>
        <v>0,00</v>
      </c>
      <c r="G50" s="51"/>
      <c r="H50" s="51" t="str">
        <f>IF(A50="","",VLOOKUP(A50,'6.A'!$A$11:$E$7900,5,FALSE))</f>
        <v/>
      </c>
      <c r="I50" s="51" t="str">
        <f t="shared" si="18"/>
        <v/>
      </c>
      <c r="J50" s="51" t="str">
        <f>IF(H50="","",VLOOKUP(A50,'6.A'!$A$11:$E$480,4,FALSE))</f>
        <v/>
      </c>
      <c r="K50" s="51" t="str">
        <f t="shared" si="19"/>
        <v/>
      </c>
      <c r="L50" s="51" t="str">
        <f>IF(H50="","",IF(C50="","",G12*C50))</f>
        <v/>
      </c>
      <c r="M50" s="93" t="str">
        <f>IF(A50="","",VLOOKUP(A50,'6.A'!$A$11:$C$480,2,FALSE))</f>
        <v/>
      </c>
      <c r="N50" s="56" t="str">
        <f t="shared" si="20"/>
        <v/>
      </c>
      <c r="O50" s="55"/>
      <c r="P50" s="55"/>
      <c r="Q50" s="47"/>
      <c r="R50" s="47"/>
      <c r="S50" s="64"/>
      <c r="T50" s="2"/>
      <c r="U50" s="2"/>
      <c r="V50" s="2"/>
    </row>
    <row r="51" spans="1:22" s="128" customFormat="1" ht="12.75" customHeight="1" x14ac:dyDescent="0.2">
      <c r="A51" s="137"/>
      <c r="B51" s="117" t="str">
        <f>IF(A51="","",VLOOKUP(A51,'6.A'!$A$11:$E$105,2,FALSE))</f>
        <v/>
      </c>
      <c r="C51" s="138"/>
      <c r="D51" s="139" t="str">
        <f>IF(A51="","",VLOOKUP(A51,'6.A'!$A$11:$E$105,4,FALSE))</f>
        <v/>
      </c>
      <c r="E51" s="140" t="str">
        <f>IF(A51="","",VLOOKUP(A51,'6.A'!$A$11:$E$105,5,FALSE))</f>
        <v/>
      </c>
      <c r="F51" s="24" t="str">
        <f t="shared" si="17"/>
        <v>0,00</v>
      </c>
      <c r="G51" s="51"/>
      <c r="H51" s="51" t="str">
        <f>IF(A51="","",VLOOKUP(A51,'6.A'!$A$11:$E$7900,5,FALSE))</f>
        <v/>
      </c>
      <c r="I51" s="51" t="str">
        <f t="shared" si="18"/>
        <v/>
      </c>
      <c r="J51" s="51" t="str">
        <f>IF(H51="","",VLOOKUP(A51,'6.A'!$A$11:$E$480,4,FALSE))</f>
        <v/>
      </c>
      <c r="K51" s="51" t="str">
        <f t="shared" si="19"/>
        <v/>
      </c>
      <c r="L51" s="51" t="str">
        <f>IF(H51="","",IF(C51="","",G12*C51))</f>
        <v/>
      </c>
      <c r="M51" s="93" t="str">
        <f>IF(A51="","",VLOOKUP(A51,'6.A'!$A$11:$C$480,2,FALSE))</f>
        <v/>
      </c>
      <c r="N51" s="56" t="str">
        <f t="shared" si="20"/>
        <v/>
      </c>
      <c r="O51" s="55"/>
      <c r="P51" s="55"/>
      <c r="Q51" s="47"/>
      <c r="R51" s="47"/>
      <c r="S51" s="64"/>
      <c r="T51" s="2"/>
      <c r="U51" s="2"/>
      <c r="V51" s="2"/>
    </row>
    <row r="52" spans="1:22" s="128" customFormat="1" ht="12.75" customHeight="1" x14ac:dyDescent="0.2">
      <c r="A52" s="137"/>
      <c r="B52" s="117" t="str">
        <f>IF(A52="","",VLOOKUP(A52,'6.A'!$A$11:$E$105,2,FALSE))</f>
        <v/>
      </c>
      <c r="C52" s="138"/>
      <c r="D52" s="139" t="str">
        <f>IF(A52="","",VLOOKUP(A52,'6.A'!$A$11:$E$105,4,FALSE))</f>
        <v/>
      </c>
      <c r="E52" s="140" t="str">
        <f>IF(A52="","",VLOOKUP(A52,'6.A'!$A$11:$E$105,5,FALSE))</f>
        <v/>
      </c>
      <c r="F52" s="24" t="str">
        <f t="shared" si="17"/>
        <v>0,00</v>
      </c>
      <c r="G52" s="51"/>
      <c r="H52" s="51" t="str">
        <f>IF(A52="","",VLOOKUP(A52,'6.A'!$A$11:$E$7900,5,FALSE))</f>
        <v/>
      </c>
      <c r="I52" s="51" t="str">
        <f t="shared" si="18"/>
        <v/>
      </c>
      <c r="J52" s="51" t="str">
        <f>IF(H52="","",VLOOKUP(A52,'6.A'!$A$11:$E$480,4,FALSE))</f>
        <v/>
      </c>
      <c r="K52" s="51" t="str">
        <f t="shared" si="19"/>
        <v/>
      </c>
      <c r="L52" s="51" t="str">
        <f>IF(H52="","",IF(C52="","",G12*C52))</f>
        <v/>
      </c>
      <c r="M52" s="93" t="str">
        <f>IF(A52="","",VLOOKUP(A52,'6.A'!$A$11:$C$480,2,FALSE))</f>
        <v/>
      </c>
      <c r="N52" s="56" t="str">
        <f t="shared" si="20"/>
        <v/>
      </c>
      <c r="O52" s="55"/>
      <c r="P52" s="55"/>
      <c r="Q52" s="47"/>
      <c r="R52" s="47"/>
      <c r="S52" s="64"/>
      <c r="T52" s="2"/>
      <c r="U52" s="2"/>
      <c r="V52" s="2"/>
    </row>
    <row r="53" spans="1:22" s="128" customFormat="1" ht="12.75" customHeight="1" x14ac:dyDescent="0.2">
      <c r="A53" s="137"/>
      <c r="B53" s="117" t="str">
        <f>IF(A53="","",VLOOKUP(A53,'6.A'!$A$11:$E$105,2,FALSE))</f>
        <v/>
      </c>
      <c r="C53" s="138"/>
      <c r="D53" s="139" t="str">
        <f>IF(A53="","",VLOOKUP(A53,'6.A'!$A$11:$E$105,4,FALSE))</f>
        <v/>
      </c>
      <c r="E53" s="140" t="str">
        <f>IF(A53="","",VLOOKUP(A53,'6.A'!$A$11:$E$105,5,FALSE))</f>
        <v/>
      </c>
      <c r="F53" s="24" t="str">
        <f t="shared" si="17"/>
        <v>0,00</v>
      </c>
      <c r="G53" s="51"/>
      <c r="H53" s="51" t="str">
        <f>IF(A53="","",VLOOKUP(A53,'6.A'!$A$11:$E$7900,5,FALSE))</f>
        <v/>
      </c>
      <c r="I53" s="51" t="str">
        <f t="shared" si="18"/>
        <v/>
      </c>
      <c r="J53" s="51" t="str">
        <f>IF(H53="","",VLOOKUP(A53,'6.A'!$A$11:$E$480,4,FALSE))</f>
        <v/>
      </c>
      <c r="K53" s="51" t="str">
        <f t="shared" si="19"/>
        <v/>
      </c>
      <c r="L53" s="51" t="str">
        <f>IF(H53="","",IF(C53="","",G12*C53))</f>
        <v/>
      </c>
      <c r="M53" s="93" t="str">
        <f>IF(A53="","",VLOOKUP(A53,'6.A'!$A$11:$C$480,2,FALSE))</f>
        <v/>
      </c>
      <c r="N53" s="56" t="str">
        <f t="shared" si="20"/>
        <v/>
      </c>
      <c r="O53" s="55"/>
      <c r="P53" s="55"/>
      <c r="Q53" s="47"/>
      <c r="R53" s="47"/>
      <c r="S53" s="64"/>
      <c r="T53" s="2"/>
      <c r="U53" s="2"/>
      <c r="V53" s="2"/>
    </row>
    <row r="54" spans="1:22" s="128" customFormat="1" ht="12.75" customHeight="1" x14ac:dyDescent="0.2">
      <c r="A54" s="137"/>
      <c r="B54" s="117" t="str">
        <f>IF(A54="","",VLOOKUP(A54,'6.A'!$A$11:$E$105,2,FALSE))</f>
        <v/>
      </c>
      <c r="C54" s="138"/>
      <c r="D54" s="139" t="str">
        <f>IF(A54="","",VLOOKUP(A54,'6.A'!$A$11:$E$105,4,FALSE))</f>
        <v/>
      </c>
      <c r="E54" s="140" t="str">
        <f>IF(A54="","",VLOOKUP(A54,'6.A'!$A$11:$E$105,5,FALSE))</f>
        <v/>
      </c>
      <c r="F54" s="24" t="str">
        <f t="shared" si="17"/>
        <v>0,00</v>
      </c>
      <c r="G54" s="51"/>
      <c r="H54" s="51" t="str">
        <f>IF(A54="","",VLOOKUP(A54,'6.A'!$A$11:$E$7900,5,FALSE))</f>
        <v/>
      </c>
      <c r="I54" s="51" t="str">
        <f t="shared" si="18"/>
        <v/>
      </c>
      <c r="J54" s="51" t="str">
        <f>IF(H54="","",VLOOKUP(A54,'6.A'!$A$11:$E$480,4,FALSE))</f>
        <v/>
      </c>
      <c r="K54" s="51" t="str">
        <f t="shared" si="19"/>
        <v/>
      </c>
      <c r="L54" s="51" t="str">
        <f>IF(H54="","",IF(C54="","",G12*C54))</f>
        <v/>
      </c>
      <c r="M54" s="93" t="str">
        <f>IF(A54="","",VLOOKUP(A54,'6.A'!$A$11:$C$480,2,FALSE))</f>
        <v/>
      </c>
      <c r="N54" s="56" t="str">
        <f t="shared" si="20"/>
        <v/>
      </c>
      <c r="O54" s="55"/>
      <c r="P54" s="55"/>
      <c r="Q54" s="47"/>
      <c r="R54" s="47"/>
      <c r="S54" s="64"/>
      <c r="T54" s="2"/>
      <c r="U54" s="2"/>
      <c r="V54" s="2"/>
    </row>
    <row r="55" spans="1:22" s="128" customFormat="1" ht="12.75" customHeight="1" x14ac:dyDescent="0.2">
      <c r="A55" s="137"/>
      <c r="B55" s="117" t="str">
        <f>IF(A55="","",VLOOKUP(A55,'6.A'!$A$11:$E$105,2,FALSE))</f>
        <v/>
      </c>
      <c r="C55" s="138"/>
      <c r="D55" s="139" t="str">
        <f>IF(A55="","",VLOOKUP(A55,'6.A'!$A$11:$E$105,4,FALSE))</f>
        <v/>
      </c>
      <c r="E55" s="140" t="str">
        <f>IF(A55="","",VLOOKUP(A55,'6.A'!$A$11:$E$105,5,FALSE))</f>
        <v/>
      </c>
      <c r="F55" s="24" t="str">
        <f t="shared" si="17"/>
        <v>0,00</v>
      </c>
      <c r="G55" s="51"/>
      <c r="H55" s="51" t="str">
        <f>IF(A55="","",VLOOKUP(A55,'6.A'!$A$11:$E$7900,5,FALSE))</f>
        <v/>
      </c>
      <c r="I55" s="51" t="str">
        <f t="shared" si="18"/>
        <v/>
      </c>
      <c r="J55" s="51" t="str">
        <f>IF(H55="","",VLOOKUP(A55,'6.A'!$A$11:$E$480,4,FALSE))</f>
        <v/>
      </c>
      <c r="K55" s="51" t="str">
        <f t="shared" si="19"/>
        <v/>
      </c>
      <c r="L55" s="51" t="str">
        <f>IF(H55="","",IF(C55="","",G12*C55))</f>
        <v/>
      </c>
      <c r="M55" s="93" t="str">
        <f>IF(A55="","",VLOOKUP(A55,'6.A'!$A$11:$C$480,2,FALSE))</f>
        <v/>
      </c>
      <c r="N55" s="56" t="str">
        <f t="shared" si="20"/>
        <v/>
      </c>
      <c r="O55" s="55"/>
      <c r="P55" s="55"/>
      <c r="Q55" s="47"/>
      <c r="R55" s="47"/>
      <c r="S55" s="64"/>
      <c r="T55" s="2"/>
      <c r="U55" s="2"/>
      <c r="V55" s="2"/>
    </row>
    <row r="56" spans="1:22" s="128" customFormat="1" ht="12.75" customHeight="1" x14ac:dyDescent="0.2">
      <c r="A56" s="137"/>
      <c r="B56" s="117" t="str">
        <f>IF(A56="","",VLOOKUP(A56,'6.A'!$A$11:$E$105,2,FALSE))</f>
        <v/>
      </c>
      <c r="C56" s="138"/>
      <c r="D56" s="139" t="str">
        <f>IF(A56="","",VLOOKUP(A56,'6.A'!$A$11:$E$105,4,FALSE))</f>
        <v/>
      </c>
      <c r="E56" s="140" t="str">
        <f>IF(A56="","",VLOOKUP(A56,'6.A'!$A$11:$E$105,5,FALSE))</f>
        <v/>
      </c>
      <c r="F56" s="24" t="str">
        <f t="shared" si="17"/>
        <v>0,00</v>
      </c>
      <c r="G56" s="51"/>
      <c r="H56" s="51" t="str">
        <f>IF(A56="","",VLOOKUP(A56,'6.A'!$A$11:$E$7900,5,FALSE))</f>
        <v/>
      </c>
      <c r="I56" s="51" t="str">
        <f t="shared" si="18"/>
        <v/>
      </c>
      <c r="J56" s="51" t="str">
        <f>IF(H56="","",VLOOKUP(A56,'6.A'!$A$11:$E$480,4,FALSE))</f>
        <v/>
      </c>
      <c r="K56" s="51" t="str">
        <f t="shared" si="19"/>
        <v/>
      </c>
      <c r="L56" s="51" t="str">
        <f>IF(H56="","",IF(C56="","",G12*C56))</f>
        <v/>
      </c>
      <c r="M56" s="93" t="str">
        <f>IF(A56="","",VLOOKUP(A56,'6.A'!$A$11:$C$480,2,FALSE))</f>
        <v/>
      </c>
      <c r="N56" s="56" t="str">
        <f t="shared" si="20"/>
        <v/>
      </c>
      <c r="O56" s="55"/>
      <c r="P56" s="55"/>
      <c r="Q56" s="47"/>
      <c r="R56" s="47"/>
      <c r="S56" s="64"/>
      <c r="T56" s="2"/>
      <c r="U56" s="2"/>
      <c r="V56" s="2"/>
    </row>
    <row r="57" spans="1:22" s="128" customFormat="1" ht="12.75" customHeight="1" x14ac:dyDescent="0.2">
      <c r="A57" s="137"/>
      <c r="B57" s="153" t="str">
        <f>IF(A57="","",VLOOKUP(A57,'6.A'!$A$11:$E$105,2,FALSE))</f>
        <v/>
      </c>
      <c r="C57" s="138"/>
      <c r="D57" s="139" t="str">
        <f>IF(A57="","",VLOOKUP(A57,'6.A'!$A$11:$E$105,4,FALSE))</f>
        <v/>
      </c>
      <c r="E57" s="140" t="str">
        <f>IF(A57="","",VLOOKUP(A57,'6.A'!$A$11:$E$105,5,FALSE))</f>
        <v/>
      </c>
      <c r="F57" s="24" t="str">
        <f t="shared" si="17"/>
        <v>0,00</v>
      </c>
      <c r="G57" s="51"/>
      <c r="H57" s="51" t="str">
        <f>IF(A57="","",VLOOKUP(A57,'6.A'!$A$11:$E$7900,5,FALSE))</f>
        <v/>
      </c>
      <c r="I57" s="51" t="str">
        <f t="shared" si="18"/>
        <v/>
      </c>
      <c r="J57" s="51" t="str">
        <f>IF(H57="","",VLOOKUP(A57,'6.A'!$A$11:$E$480,4,FALSE))</f>
        <v/>
      </c>
      <c r="K57" s="51" t="str">
        <f t="shared" si="19"/>
        <v/>
      </c>
      <c r="L57" s="51" t="str">
        <f>IF(H57="","",IF(C57="","",G12*C57))</f>
        <v/>
      </c>
      <c r="M57" s="93" t="str">
        <f>IF(A57="","",VLOOKUP(A57,'6.A'!$A$11:$C$480,2,FALSE))</f>
        <v/>
      </c>
      <c r="N57" s="56" t="str">
        <f t="shared" si="20"/>
        <v/>
      </c>
      <c r="O57" s="55"/>
      <c r="P57" s="55"/>
      <c r="Q57" s="47"/>
      <c r="R57" s="47"/>
      <c r="S57" s="64"/>
      <c r="T57" s="2"/>
      <c r="U57" s="2"/>
      <c r="V57" s="2"/>
    </row>
    <row r="58" spans="1:22" s="128" customFormat="1" ht="12.75" customHeight="1" x14ac:dyDescent="0.2">
      <c r="A58" s="137"/>
      <c r="B58" s="153" t="str">
        <f>IF(A58="","",VLOOKUP(A58,'6.A'!$A$11:$E$105,2,FALSE))</f>
        <v/>
      </c>
      <c r="C58" s="138"/>
      <c r="D58" s="139" t="str">
        <f>IF(A58="","",VLOOKUP(A58,'6.A'!$A$11:$E$105,4,FALSE))</f>
        <v/>
      </c>
      <c r="E58" s="140" t="str">
        <f>IF(A58="","",VLOOKUP(A58,'6.A'!$A$11:$E$105,5,FALSE))</f>
        <v/>
      </c>
      <c r="F58" s="24" t="str">
        <f t="shared" si="17"/>
        <v>0,00</v>
      </c>
      <c r="G58" s="51"/>
      <c r="H58" s="51" t="str">
        <f>IF(A58="","",VLOOKUP(A58,'6.A'!$A$11:$E$7900,5,FALSE))</f>
        <v/>
      </c>
      <c r="I58" s="51" t="str">
        <f t="shared" si="18"/>
        <v/>
      </c>
      <c r="J58" s="51" t="str">
        <f>IF(H58="","",VLOOKUP(A58,'6.A'!$A$11:$E$480,4,FALSE))</f>
        <v/>
      </c>
      <c r="K58" s="51" t="str">
        <f t="shared" si="19"/>
        <v/>
      </c>
      <c r="L58" s="51" t="str">
        <f>IF(H58="","",IF(C58="","",G12*C58))</f>
        <v/>
      </c>
      <c r="M58" s="93" t="str">
        <f>IF(A58="","",VLOOKUP(A58,'6.A'!$A$11:$C$480,2,FALSE))</f>
        <v/>
      </c>
      <c r="N58" s="56" t="str">
        <f t="shared" si="20"/>
        <v/>
      </c>
      <c r="O58" s="55"/>
      <c r="P58" s="55"/>
      <c r="Q58" s="47"/>
      <c r="R58" s="47"/>
      <c r="S58" s="64"/>
      <c r="T58" s="2"/>
      <c r="U58" s="2"/>
      <c r="V58" s="2"/>
    </row>
    <row r="59" spans="1:22" s="116" customFormat="1" ht="12.75" customHeight="1" x14ac:dyDescent="0.2">
      <c r="A59" s="137"/>
      <c r="B59" s="153" t="str">
        <f>IF(A59="","",VLOOKUP(A59,'6.A'!$A$11:$E$105,2,FALSE))</f>
        <v/>
      </c>
      <c r="C59" s="138"/>
      <c r="D59" s="139" t="str">
        <f>IF(A59="","",VLOOKUP(A59,'6.A'!$A$11:$E$105,4,FALSE))</f>
        <v/>
      </c>
      <c r="E59" s="140" t="str">
        <f>IF(A59="","",VLOOKUP(A59,'6.A'!$A$11:$E$105,5,FALSE))</f>
        <v/>
      </c>
      <c r="F59" s="24" t="str">
        <f t="shared" si="17"/>
        <v>0,00</v>
      </c>
      <c r="G59" s="51"/>
      <c r="H59" s="51" t="str">
        <f>IF(A59="","",VLOOKUP(A59,'6.A'!$A$11:$E$7900,5,FALSE))</f>
        <v/>
      </c>
      <c r="I59" s="51" t="str">
        <f t="shared" si="18"/>
        <v/>
      </c>
      <c r="J59" s="51" t="str">
        <f>IF(H59="","",VLOOKUP(A59,'6.A'!$A$11:$E$480,4,FALSE))</f>
        <v/>
      </c>
      <c r="K59" s="51" t="str">
        <f t="shared" si="19"/>
        <v/>
      </c>
      <c r="L59" s="51" t="str">
        <f>IF(H59="","",IF(C59="","",G12*C59))</f>
        <v/>
      </c>
      <c r="M59" s="93" t="str">
        <f>IF(A59="","",VLOOKUP(A59,'6.A'!$A$11:$C$480,2,FALSE))</f>
        <v/>
      </c>
      <c r="N59" s="56" t="str">
        <f t="shared" si="20"/>
        <v/>
      </c>
      <c r="O59" s="55"/>
      <c r="P59" s="55"/>
      <c r="Q59" s="47"/>
      <c r="R59" s="47"/>
      <c r="S59" s="64"/>
      <c r="T59" s="2"/>
      <c r="U59" s="2"/>
      <c r="V59" s="2"/>
    </row>
    <row r="60" spans="1:22" s="116" customFormat="1" ht="12.75" customHeight="1" x14ac:dyDescent="0.2">
      <c r="A60" s="137"/>
      <c r="B60" s="153" t="str">
        <f>IF(A60="","",VLOOKUP(A60,'6.A'!$A$11:$E$105,2,FALSE))</f>
        <v/>
      </c>
      <c r="C60" s="138"/>
      <c r="D60" s="139" t="str">
        <f>IF(A60="","",VLOOKUP(A60,'6.A'!$A$11:$E$105,4,FALSE))</f>
        <v/>
      </c>
      <c r="E60" s="140" t="str">
        <f>IF(A60="","",VLOOKUP(A60,'6.A'!$A$11:$E$105,5,FALSE))</f>
        <v/>
      </c>
      <c r="F60" s="24" t="str">
        <f t="shared" si="17"/>
        <v>0,00</v>
      </c>
      <c r="G60" s="51"/>
      <c r="H60" s="51" t="str">
        <f>IF(A60="","",VLOOKUP(A60,'6.A'!$A$11:$E$7900,5,FALSE))</f>
        <v/>
      </c>
      <c r="I60" s="51" t="str">
        <f t="shared" si="18"/>
        <v/>
      </c>
      <c r="J60" s="51" t="str">
        <f>IF(H60="","",VLOOKUP(A60,'6.A'!$A$11:$E$480,4,FALSE))</f>
        <v/>
      </c>
      <c r="K60" s="51" t="str">
        <f t="shared" si="19"/>
        <v/>
      </c>
      <c r="L60" s="51" t="str">
        <f>IF(H60="","",IF(C60="","",G12*C60))</f>
        <v/>
      </c>
      <c r="M60" s="93" t="str">
        <f>IF(A60="","",VLOOKUP(A60,'6.A'!$A$11:$C$480,2,FALSE))</f>
        <v/>
      </c>
      <c r="N60" s="56" t="str">
        <f t="shared" si="20"/>
        <v/>
      </c>
      <c r="O60" s="55"/>
      <c r="P60" s="55"/>
      <c r="Q60" s="47"/>
      <c r="R60" s="47"/>
      <c r="S60" s="64"/>
      <c r="T60" s="2"/>
      <c r="U60" s="2"/>
      <c r="V60" s="2"/>
    </row>
    <row r="61" spans="1:22" s="116" customFormat="1" ht="12.75" customHeight="1" x14ac:dyDescent="0.2">
      <c r="A61" s="137"/>
      <c r="B61" s="26" t="str">
        <f>$A$9</f>
        <v>BDI - MÃO DE OBRA / SERVIÇOS / MATERIAIS EM GERAL</v>
      </c>
      <c r="C61" s="27">
        <f>$C$9</f>
        <v>0</v>
      </c>
      <c r="D61" s="120"/>
      <c r="E61" s="126"/>
      <c r="F61" s="144">
        <f>ROUND(SUM(F41:F60)*C61,2)</f>
        <v>0</v>
      </c>
      <c r="G61" s="62"/>
      <c r="H61" s="51"/>
      <c r="I61" s="56"/>
      <c r="J61" s="56"/>
      <c r="K61" s="56"/>
      <c r="L61" s="51"/>
      <c r="M61" s="56"/>
      <c r="N61" s="56"/>
      <c r="O61" s="55"/>
      <c r="P61" s="55"/>
      <c r="Q61" s="47"/>
      <c r="R61" s="47"/>
      <c r="S61" s="64"/>
      <c r="T61" s="2"/>
      <c r="U61" s="2"/>
      <c r="V61" s="2"/>
    </row>
    <row r="62" spans="1:22" s="116" customFormat="1" ht="12.75" customHeight="1" thickBot="1" x14ac:dyDescent="0.25">
      <c r="A62" s="154"/>
      <c r="B62" s="41" t="s">
        <v>57</v>
      </c>
      <c r="C62" s="42"/>
      <c r="D62" s="155"/>
      <c r="E62" s="156"/>
      <c r="F62" s="157">
        <f>ROUND(SUM(F41:F61),2)</f>
        <v>0</v>
      </c>
      <c r="G62" s="62"/>
      <c r="H62" s="51"/>
      <c r="I62" s="56"/>
      <c r="J62" s="56"/>
      <c r="K62" s="56"/>
      <c r="L62" s="51"/>
      <c r="M62" s="56"/>
      <c r="N62" s="56"/>
      <c r="O62" s="55"/>
      <c r="P62" s="55"/>
      <c r="Q62" s="47"/>
      <c r="R62" s="47"/>
      <c r="S62" s="64"/>
      <c r="T62" s="2"/>
      <c r="U62" s="2"/>
      <c r="V62" s="2"/>
    </row>
    <row r="63" spans="1:22" s="116" customFormat="1" ht="12" customHeight="1" thickBot="1" x14ac:dyDescent="0.25">
      <c r="A63" s="129"/>
      <c r="B63" s="124"/>
      <c r="C63" s="125"/>
      <c r="D63" s="120"/>
      <c r="E63" s="126"/>
      <c r="F63" s="121"/>
      <c r="G63" s="121"/>
      <c r="H63" s="118"/>
      <c r="I63" s="120"/>
      <c r="J63" s="120"/>
      <c r="K63" s="120"/>
      <c r="L63" s="118"/>
      <c r="M63" s="122"/>
      <c r="N63" s="122"/>
      <c r="O63" s="123"/>
      <c r="P63" s="123"/>
      <c r="Q63" s="114"/>
      <c r="R63" s="114"/>
      <c r="S63" s="128"/>
    </row>
    <row r="64" spans="1:22" s="116" customFormat="1" ht="50.1" customHeight="1" x14ac:dyDescent="0.2">
      <c r="A64" s="130" t="str">
        <f>'3.A'!$A$19</f>
        <v>1.2</v>
      </c>
      <c r="B64" s="131" t="str">
        <f>IF(A64="","",VLOOKUP(A64,'3.A'!$A$16:$M$111,2,FALSE))</f>
        <v>OPERAÇÃO E MANUTENÇÃO DO CANTEIRO DE OBRAS</v>
      </c>
      <c r="C64" s="284" t="s">
        <v>62</v>
      </c>
      <c r="D64" s="284"/>
      <c r="E64" s="132" t="str">
        <f>IF(A64="","",VLOOKUP(A64,'3.A'!$A$16:$M$111,3,FALSE))</f>
        <v>GB</v>
      </c>
      <c r="F64" s="133">
        <f>ROUND(F78+F91+F114,2)</f>
        <v>0</v>
      </c>
      <c r="G64" s="94">
        <f>VLOOKUP(A64,'3.A'!$A$18:$I$111,4,FALSE)</f>
        <v>1</v>
      </c>
      <c r="H64" s="46">
        <f>SUM(F66:F77)</f>
        <v>0</v>
      </c>
      <c r="I64" s="46">
        <f>SUM(F80:F90)</f>
        <v>0</v>
      </c>
      <c r="J64" s="46">
        <f>SUM(F93:F113)</f>
        <v>0</v>
      </c>
      <c r="K64" s="46">
        <f>SUM(H64:J64)</f>
        <v>0</v>
      </c>
      <c r="L64" s="46" t="str">
        <f>IF(K64=F64,"SIM","NÃO")</f>
        <v>SIM</v>
      </c>
      <c r="M64" s="57">
        <f>ROUND(SUM(F66:F75)*C76,2)+ROUND(SUM(F66:F76)*C77,2)+ROUND(SUM(F66:F75),2)+ROUND(SUM(F80:F89)*C90,2)+ROUND(SUM(F80:F89),2)+ROUND(SUM(F93:F112)*C113,2)+ROUND(SUM(F93:F112),2)</f>
        <v>0</v>
      </c>
      <c r="N64" s="49" t="str">
        <f>IF(M64=F64,"SIM","NÃO")</f>
        <v>SIM</v>
      </c>
      <c r="O64" s="50" t="str">
        <f>VLOOKUP(A64,'3.A'!$A$8:$E$111,3,FALSE)</f>
        <v>GB</v>
      </c>
      <c r="P64" s="50" t="str">
        <f>IF(O64=E64,"SIM","NÃO")</f>
        <v>SIM</v>
      </c>
      <c r="Q64" s="52">
        <f>ROUND(G64*F78,2)+ROUND(G64*F91,2)+ROUND(G64*F114,2)</f>
        <v>0</v>
      </c>
      <c r="R64" s="58">
        <f>VLOOKUP(A64,'3.A'!$A$16:$L$111,12,FALSE)</f>
        <v>0</v>
      </c>
      <c r="S64" s="59" t="str">
        <f>IF(Q64=R64,"si","no")</f>
        <v>si</v>
      </c>
      <c r="T64" s="60">
        <f>SUM(L66:L75)+SUM(L80:L89)+SUM(L93:L112)</f>
        <v>1182</v>
      </c>
      <c r="U64" s="51">
        <f>G64*C68+G64*C66+G64*C73+G64*C71+G64*C75+G64*C70+G64*C69+G64*C72+G64*C74+G64*C67+G64*C88+G64*C82+G64*C81+G64*C80+G64*C87+G64*C84+G64*C83+G64*C85+G64*C89+G64*C86+G64*C93+G64*C94+G64*C95+G64*C103+G64*C104+G64*C105+G64*C106+G64*C107+G64*C108+G64*C109+G64*C110+G64*C111+G64*C112+G64*C101+G64*C102+G64*C96+G64*C97+G64*C98+G64*C99+G64*C100</f>
        <v>1182</v>
      </c>
      <c r="V64" s="53" t="str">
        <f>IF(T64=U64,"si","no")</f>
        <v>si</v>
      </c>
    </row>
    <row r="65" spans="1:22" s="116" customFormat="1" ht="12.75" customHeight="1" x14ac:dyDescent="0.2">
      <c r="A65" s="134" t="s">
        <v>3</v>
      </c>
      <c r="B65" s="135" t="s">
        <v>58</v>
      </c>
      <c r="C65" s="119" t="s">
        <v>59</v>
      </c>
      <c r="D65" s="119" t="s">
        <v>17</v>
      </c>
      <c r="E65" s="136" t="s">
        <v>60</v>
      </c>
      <c r="F65" s="127" t="s">
        <v>61</v>
      </c>
      <c r="G65" s="21"/>
      <c r="H65" s="51"/>
      <c r="I65" s="56"/>
      <c r="J65" s="56"/>
      <c r="K65" s="56"/>
      <c r="L65" s="51"/>
      <c r="M65" s="56"/>
      <c r="N65" s="56"/>
      <c r="O65" s="55"/>
      <c r="P65" s="55"/>
      <c r="Q65" s="47"/>
      <c r="R65" s="47"/>
      <c r="S65" s="64"/>
      <c r="T65" s="2"/>
      <c r="U65" s="2"/>
      <c r="V65" s="2"/>
    </row>
    <row r="66" spans="1:22" s="128" customFormat="1" ht="12.75" customHeight="1" x14ac:dyDescent="0.2">
      <c r="A66" s="137">
        <f>'6.A'!$A$22</f>
        <v>90772</v>
      </c>
      <c r="B66" s="117" t="str">
        <f>IF(A66="","",VLOOKUP(A66,'6.A'!$A$11:$E$105,2,FALSE))</f>
        <v>AUXILIAR DE ESCRITORIO COM ENCARGOS COMPLEMENTARES</v>
      </c>
      <c r="C66" s="138">
        <f>3*20*5</f>
        <v>300</v>
      </c>
      <c r="D66" s="120" t="str">
        <f>IF(A66="","",VLOOKUP(A66,'6.A'!$A$11:$E$105,4,FALSE))</f>
        <v>H</v>
      </c>
      <c r="E66" s="142">
        <f>IF(A66="","",VLOOKUP(A66,'6.A'!$A$11:$E$105,5,FALSE))</f>
        <v>0</v>
      </c>
      <c r="F66" s="141">
        <f t="shared" ref="F66:F71" si="21">IF(A66="","0,00",ROUND(C66*E66,2))</f>
        <v>0</v>
      </c>
      <c r="G66" s="51"/>
      <c r="H66" s="51">
        <f>IF(A66="","",VLOOKUP(A66,'6.A'!$A$11:$E$7900,5,FALSE))</f>
        <v>0</v>
      </c>
      <c r="I66" s="51" t="str">
        <f>IF(H66="","",IF(E66=H66,"SIM","NÃO"))</f>
        <v>SIM</v>
      </c>
      <c r="J66" s="51" t="str">
        <f>IF(H66="","",VLOOKUP(A66,'6.A'!$A$11:$E$480,4,FALSE))</f>
        <v>H</v>
      </c>
      <c r="K66" s="51" t="str">
        <f>IF(H66="","",IF(J66=D66,"SIM","NÃO"))</f>
        <v>SIM</v>
      </c>
      <c r="L66" s="51">
        <f>IF(H66="","",IF(C66="","",G64*C66))</f>
        <v>300</v>
      </c>
      <c r="M66" s="93" t="str">
        <f>IF(A66="","",VLOOKUP(A66,'6.A'!$A$11:$C$480,2,FALSE))</f>
        <v>AUXILIAR DE ESCRITORIO COM ENCARGOS COMPLEMENTARES</v>
      </c>
      <c r="N66" s="56" t="str">
        <f>IF(A66="","",IF(M66=B66,"si","no"))</f>
        <v>si</v>
      </c>
      <c r="O66" s="55"/>
      <c r="P66" s="55"/>
      <c r="Q66" s="47"/>
      <c r="R66" s="47"/>
      <c r="S66" s="64"/>
      <c r="T66" s="2"/>
      <c r="U66" s="2"/>
      <c r="V66" s="2"/>
    </row>
    <row r="67" spans="1:22" s="128" customFormat="1" ht="12.75" customHeight="1" x14ac:dyDescent="0.2">
      <c r="A67" s="137">
        <f>'6.A'!$A$24</f>
        <v>90776</v>
      </c>
      <c r="B67" s="23" t="str">
        <f>IF(A67="","",VLOOKUP(A67,'6.A'!$A$11:$E$105,2,FALSE))</f>
        <v>ENCARREGADO GERAL COM ENCARGOS COMPLEMENTARES</v>
      </c>
      <c r="C67" s="138">
        <f>4*20*5</f>
        <v>400</v>
      </c>
      <c r="D67" s="139" t="str">
        <f>IF(A67="","",VLOOKUP(A67,'6.A'!$A$11:$E$105,4,FALSE))</f>
        <v>H</v>
      </c>
      <c r="E67" s="140">
        <f>IF(A67="","",VLOOKUP(A67,'6.A'!$A$11:$E$105,5,FALSE))</f>
        <v>0</v>
      </c>
      <c r="F67" s="141">
        <f t="shared" si="21"/>
        <v>0</v>
      </c>
      <c r="G67" s="51"/>
      <c r="H67" s="51">
        <f>IF(A67="","",VLOOKUP(A67,'6.A'!$A$11:$E$7900,5,FALSE))</f>
        <v>0</v>
      </c>
      <c r="I67" s="51" t="str">
        <f>IF(H67="","",IF(E67=H67,"SIM","NÃO"))</f>
        <v>SIM</v>
      </c>
      <c r="J67" s="51" t="str">
        <f>IF(H67="","",VLOOKUP(A67,'6.A'!$A$11:$E$480,4,FALSE))</f>
        <v>H</v>
      </c>
      <c r="K67" s="51" t="str">
        <f>IF(H67="","",IF(J67=D67,"SIM","NÃO"))</f>
        <v>SIM</v>
      </c>
      <c r="L67" s="51">
        <f>IF(H67="","",IF(C67="","",G64*C67))</f>
        <v>400</v>
      </c>
      <c r="M67" s="93" t="str">
        <f>IF(A67="","",VLOOKUP(A67,'6.A'!$A$11:$C$480,2,FALSE))</f>
        <v>ENCARREGADO GERAL COM ENCARGOS COMPLEMENTARES</v>
      </c>
      <c r="N67" s="56" t="str">
        <f>IF(A67="","",IF(M67=B67,"si","no"))</f>
        <v>si</v>
      </c>
      <c r="O67" s="55"/>
      <c r="P67" s="55"/>
      <c r="Q67" s="47"/>
      <c r="R67" s="47"/>
      <c r="S67" s="64"/>
      <c r="T67" s="2"/>
      <c r="U67" s="2"/>
      <c r="V67" s="2"/>
    </row>
    <row r="68" spans="1:22" s="116" customFormat="1" ht="12.75" customHeight="1" x14ac:dyDescent="0.2">
      <c r="A68" s="137">
        <f>'6.A'!$A$25</f>
        <v>90777</v>
      </c>
      <c r="B68" s="117" t="str">
        <f>IF(A68="","",VLOOKUP(A68,'6.A'!$A$11:$E$105,2,FALSE))</f>
        <v>ENGENHEIRO CIVIL DE OBRA JUNIOR COM ENCARGOS COMPLEMENTARES</v>
      </c>
      <c r="C68" s="138">
        <f>2*20*5</f>
        <v>200</v>
      </c>
      <c r="D68" s="120" t="str">
        <f>IF(A68="","",VLOOKUP(A68,'6.A'!$A$11:$E$105,4,FALSE))</f>
        <v>H</v>
      </c>
      <c r="E68" s="140">
        <f>IF(A68="","",VLOOKUP(A68,'6.A'!$A$11:$E$105,5,FALSE))</f>
        <v>0</v>
      </c>
      <c r="F68" s="141">
        <f t="shared" si="21"/>
        <v>0</v>
      </c>
      <c r="G68" s="51"/>
      <c r="H68" s="51">
        <f>IF(A68="","",VLOOKUP(A68,'6.A'!$A$11:$E$7900,5,FALSE))</f>
        <v>0</v>
      </c>
      <c r="I68" s="51" t="str">
        <f t="shared" ref="I68" si="22">IF(H68="","",IF(E68=H68,"SIM","NÃO"))</f>
        <v>SIM</v>
      </c>
      <c r="J68" s="51" t="str">
        <f>IF(H68="","",VLOOKUP(A68,'6.A'!$A$11:$E$480,4,FALSE))</f>
        <v>H</v>
      </c>
      <c r="K68" s="51" t="str">
        <f t="shared" ref="K68" si="23">IF(H68="","",IF(J68=D68,"SIM","NÃO"))</f>
        <v>SIM</v>
      </c>
      <c r="L68" s="51">
        <f>IF(H68="","",IF(C68="","",G64*C68))</f>
        <v>200</v>
      </c>
      <c r="M68" s="93" t="str">
        <f>IF(A68="","",VLOOKUP(A68,'6.A'!$A$11:$C$480,2,FALSE))</f>
        <v>ENGENHEIRO CIVIL DE OBRA JUNIOR COM ENCARGOS COMPLEMENTARES</v>
      </c>
      <c r="N68" s="56" t="str">
        <f t="shared" ref="N68" si="24">IF(A68="","",IF(M68=B68,"si","no"))</f>
        <v>si</v>
      </c>
      <c r="O68" s="55"/>
      <c r="P68" s="55"/>
      <c r="Q68" s="47"/>
      <c r="R68" s="47"/>
      <c r="S68" s="64"/>
      <c r="T68" s="2"/>
      <c r="U68" s="2"/>
      <c r="V68" s="2"/>
    </row>
    <row r="69" spans="1:22" s="116" customFormat="1" ht="12.75" customHeight="1" x14ac:dyDescent="0.2">
      <c r="A69" s="137">
        <f>'6.A'!$A$28</f>
        <v>100309</v>
      </c>
      <c r="B69" s="117" t="str">
        <f>IF(A69="","",VLOOKUP(A69,'6.A'!$A$11:$E$105,2,FALSE))</f>
        <v>TÉCNICO EM SEGURANÇA DO TRABALHO COM ENCARGOS COMPLEMENTARES</v>
      </c>
      <c r="C69" s="138">
        <f>1*20*4</f>
        <v>80</v>
      </c>
      <c r="D69" s="139" t="str">
        <f>IF(A69="","",VLOOKUP(A69,'6.A'!$A$11:$E$105,4,FALSE))</f>
        <v>H</v>
      </c>
      <c r="E69" s="140">
        <f>IF(A69="","",VLOOKUP(A69,'6.A'!$A$11:$E$105,5,FALSE))</f>
        <v>0</v>
      </c>
      <c r="F69" s="141">
        <f t="shared" si="21"/>
        <v>0</v>
      </c>
      <c r="G69" s="51"/>
      <c r="H69" s="51">
        <f>IF(A69="","",VLOOKUP(A69,'6.A'!$A$11:$E$7900,5,FALSE))</f>
        <v>0</v>
      </c>
      <c r="I69" s="51" t="str">
        <f>IF(H69="","",IF(E69=H69,"SIM","NÃO"))</f>
        <v>SIM</v>
      </c>
      <c r="J69" s="51" t="str">
        <f>IF(H69="","",VLOOKUP(A69,'6.A'!$A$11:$E$480,4,FALSE))</f>
        <v>H</v>
      </c>
      <c r="K69" s="51" t="str">
        <f>IF(H69="","",IF(J69=D69,"SIM","NÃO"))</f>
        <v>SIM</v>
      </c>
      <c r="L69" s="51">
        <f>IF(H69="","",IF(C69="","",G64*C69))</f>
        <v>80</v>
      </c>
      <c r="M69" s="93" t="str">
        <f>IF(A69="","",VLOOKUP(A69,'6.A'!$A$11:$C$480,2,FALSE))</f>
        <v>TÉCNICO EM SEGURANÇA DO TRABALHO COM ENCARGOS COMPLEMENTARES</v>
      </c>
      <c r="N69" s="56" t="str">
        <f>IF(A69="","",IF(M69=B69,"si","no"))</f>
        <v>si</v>
      </c>
      <c r="O69" s="55"/>
      <c r="P69" s="55"/>
      <c r="Q69" s="47"/>
      <c r="R69" s="47"/>
      <c r="S69" s="64"/>
      <c r="T69" s="2"/>
      <c r="U69" s="2"/>
      <c r="V69" s="2"/>
    </row>
    <row r="70" spans="1:22" s="128" customFormat="1" ht="12.75" customHeight="1" x14ac:dyDescent="0.2">
      <c r="A70" s="137"/>
      <c r="B70" s="117" t="str">
        <f>IF(A70="","",VLOOKUP(A70,'6.A'!$A$11:$E$105,2,FALSE))</f>
        <v/>
      </c>
      <c r="C70" s="138"/>
      <c r="D70" s="139" t="str">
        <f>IF(A70="","",VLOOKUP(A70,'6.A'!$A$11:$E$105,4,FALSE))</f>
        <v/>
      </c>
      <c r="E70" s="140" t="str">
        <f>IF(A70="","",VLOOKUP(A70,'6.A'!$A$11:$E$105,5,FALSE))</f>
        <v/>
      </c>
      <c r="F70" s="141" t="str">
        <f t="shared" si="21"/>
        <v>0,00</v>
      </c>
      <c r="G70" s="51"/>
      <c r="H70" s="51" t="str">
        <f>IF(A70="","",VLOOKUP(A70,'6.A'!$A$11:$E$7900,5,FALSE))</f>
        <v/>
      </c>
      <c r="I70" s="51" t="str">
        <f t="shared" ref="I70" si="25">IF(H70="","",IF(E70=H70,"SIM","NÃO"))</f>
        <v/>
      </c>
      <c r="J70" s="51" t="str">
        <f>IF(H70="","",VLOOKUP(A70,'6.A'!$A$11:$E$480,4,FALSE))</f>
        <v/>
      </c>
      <c r="K70" s="51" t="str">
        <f t="shared" ref="K70:K71" si="26">IF(H70="","",IF(J70=D70,"SIM","NÃO"))</f>
        <v/>
      </c>
      <c r="L70" s="51" t="str">
        <f>IF(H70="","",IF(C70="","",G62*C70))</f>
        <v/>
      </c>
      <c r="M70" s="93" t="str">
        <f>IF(A70="","",VLOOKUP(A70,'6.A'!$A$11:$C$480,2,FALSE))</f>
        <v/>
      </c>
      <c r="N70" s="56" t="str">
        <f t="shared" ref="N70:N71" si="27">IF(A70="","",IF(M70=B70,"si","no"))</f>
        <v/>
      </c>
      <c r="O70" s="55"/>
      <c r="P70" s="55"/>
      <c r="Q70" s="47"/>
      <c r="R70" s="47"/>
      <c r="S70" s="64"/>
      <c r="T70" s="2"/>
      <c r="U70" s="2"/>
      <c r="V70" s="2"/>
    </row>
    <row r="71" spans="1:22" s="116" customFormat="1" ht="12.75" customHeight="1" x14ac:dyDescent="0.2">
      <c r="A71" s="137"/>
      <c r="B71" s="117" t="str">
        <f>IF(A71="","",VLOOKUP(A71,'6.A'!$A$11:$E$105,2,FALSE))</f>
        <v/>
      </c>
      <c r="C71" s="138"/>
      <c r="D71" s="139" t="str">
        <f>IF(A71="","",VLOOKUP(A71,'6.A'!$A$11:$E$105,4,FALSE))</f>
        <v/>
      </c>
      <c r="E71" s="140" t="str">
        <f>IF(A71="","",VLOOKUP(A71,'6.A'!$A$11:$E$105,5,FALSE))</f>
        <v/>
      </c>
      <c r="F71" s="141" t="str">
        <f t="shared" si="21"/>
        <v>0,00</v>
      </c>
      <c r="G71" s="51"/>
      <c r="H71" s="51" t="str">
        <f>IF(A71="","",VLOOKUP(A71,'6.A'!$A$11:$E$7900,5,FALSE))</f>
        <v/>
      </c>
      <c r="I71" s="51" t="str">
        <f>IF(H71="","",IF(E71=H71,"SIM","NÃO"))</f>
        <v/>
      </c>
      <c r="J71" s="51" t="str">
        <f>IF(H71="","",VLOOKUP(A71,'6.A'!$A$11:$E$480,4,FALSE))</f>
        <v/>
      </c>
      <c r="K71" s="51" t="str">
        <f t="shared" si="26"/>
        <v/>
      </c>
      <c r="L71" s="51" t="str">
        <f>IF(H71="","",IF(C71="","",G62*C71))</f>
        <v/>
      </c>
      <c r="M71" s="93" t="str">
        <f>IF(A71="","",VLOOKUP(A71,'6.A'!$A$11:$C$480,2,FALSE))</f>
        <v/>
      </c>
      <c r="N71" s="56" t="str">
        <f t="shared" si="27"/>
        <v/>
      </c>
      <c r="O71" s="55"/>
      <c r="P71" s="55"/>
      <c r="Q71" s="47"/>
      <c r="R71" s="47"/>
      <c r="S71" s="64"/>
      <c r="T71" s="2"/>
      <c r="U71" s="2"/>
      <c r="V71" s="2"/>
    </row>
    <row r="72" spans="1:22" s="116" customFormat="1" ht="12.75" customHeight="1" x14ac:dyDescent="0.2">
      <c r="A72" s="137"/>
      <c r="B72" s="117" t="str">
        <f>IF(A72="","",VLOOKUP(A72,'6.A'!$A$11:$E$105,2,FALSE))</f>
        <v/>
      </c>
      <c r="C72" s="138"/>
      <c r="D72" s="139" t="str">
        <f>IF(A72="","",VLOOKUP(A72,'6.A'!$A$11:$E$105,4,FALSE))</f>
        <v/>
      </c>
      <c r="E72" s="140" t="str">
        <f>IF(A72="","",VLOOKUP(A72,'6.A'!$A$11:$E$105,5,FALSE))</f>
        <v/>
      </c>
      <c r="F72" s="141" t="str">
        <f t="shared" ref="F72:F73" si="28">IF(A72="","0,00",ROUND(C72*E72,2))</f>
        <v>0,00</v>
      </c>
      <c r="G72" s="51"/>
      <c r="H72" s="51" t="str">
        <f>IF(A72="","",VLOOKUP(A72,'6.A'!$A$11:$E$7900,5,FALSE))</f>
        <v/>
      </c>
      <c r="I72" s="51" t="str">
        <f>IF(H72="","",IF(E72=H72,"SIM","NÃO"))</f>
        <v/>
      </c>
      <c r="J72" s="51" t="str">
        <f>IF(H72="","",VLOOKUP(A72,'6.A'!$A$11:$E$480,4,FALSE))</f>
        <v/>
      </c>
      <c r="K72" s="51" t="str">
        <f>IF(H72="","",IF(J72=D72,"SIM","NÃO"))</f>
        <v/>
      </c>
      <c r="L72" s="51" t="str">
        <f>IF(H72="","",IF(C72="","",G62*C72))</f>
        <v/>
      </c>
      <c r="M72" s="93" t="str">
        <f>IF(A72="","",VLOOKUP(A72,'6.A'!$A$11:$C$480,2,FALSE))</f>
        <v/>
      </c>
      <c r="N72" s="56" t="str">
        <f>IF(A72="","",IF(M72=B72,"si","no"))</f>
        <v/>
      </c>
      <c r="O72" s="55"/>
      <c r="P72" s="55"/>
      <c r="Q72" s="47"/>
      <c r="R72" s="47"/>
      <c r="S72" s="64"/>
      <c r="T72" s="2"/>
      <c r="U72" s="2"/>
      <c r="V72" s="2"/>
    </row>
    <row r="73" spans="1:22" s="116" customFormat="1" ht="12.75" customHeight="1" x14ac:dyDescent="0.2">
      <c r="A73" s="137"/>
      <c r="B73" s="117" t="str">
        <f>IF(A73="","",VLOOKUP(A73,'6.A'!$A$11:$E$105,2,FALSE))</f>
        <v/>
      </c>
      <c r="C73" s="138"/>
      <c r="D73" s="139" t="str">
        <f>IF(A73="","",VLOOKUP(A73,'6.A'!$A$11:$E$105,4,FALSE))</f>
        <v/>
      </c>
      <c r="E73" s="140" t="str">
        <f>IF(A73="","",VLOOKUP(A73,'6.A'!$A$11:$E$105,5,FALSE))</f>
        <v/>
      </c>
      <c r="F73" s="141" t="str">
        <f t="shared" si="28"/>
        <v>0,00</v>
      </c>
      <c r="G73" s="51"/>
      <c r="H73" s="51" t="str">
        <f>IF(A73="","",VLOOKUP(A73,'6.A'!$A$11:$E$7900,5,FALSE))</f>
        <v/>
      </c>
      <c r="I73" s="51" t="str">
        <f>IF(H73="","",IF(E73=H73,"SIM","NÃO"))</f>
        <v/>
      </c>
      <c r="J73" s="51" t="str">
        <f>IF(H73="","",VLOOKUP(A73,'6.A'!$A$11:$E$480,4,FALSE))</f>
        <v/>
      </c>
      <c r="K73" s="51" t="str">
        <f>IF(H73="","",IF(J73=D73,"SIM","NÃO"))</f>
        <v/>
      </c>
      <c r="L73" s="51" t="str">
        <f>IF(H73="","",IF(C73="","",G62*C73))</f>
        <v/>
      </c>
      <c r="M73" s="93" t="str">
        <f>IF(A73="","",VLOOKUP(A73,'6.A'!$A$11:$C$480,2,FALSE))</f>
        <v/>
      </c>
      <c r="N73" s="56" t="str">
        <f>IF(A73="","",IF(M73=B73,"si","no"))</f>
        <v/>
      </c>
      <c r="O73" s="55"/>
      <c r="P73" s="55"/>
      <c r="Q73" s="47"/>
      <c r="R73" s="47"/>
      <c r="S73" s="64"/>
      <c r="T73" s="2"/>
      <c r="U73" s="2"/>
      <c r="V73" s="2"/>
    </row>
    <row r="74" spans="1:22" s="116" customFormat="1" ht="12.75" customHeight="1" x14ac:dyDescent="0.2">
      <c r="A74" s="137"/>
      <c r="B74" s="117" t="str">
        <f>IF(A74="","",VLOOKUP(A74,'6.A'!$A$11:$E$105,2,FALSE))</f>
        <v/>
      </c>
      <c r="C74" s="138"/>
      <c r="D74" s="139" t="str">
        <f>IF(A74="","",VLOOKUP(A74,'6.A'!$A$11:$E$105,4,FALSE))</f>
        <v/>
      </c>
      <c r="E74" s="140" t="str">
        <f>IF(A74="","",VLOOKUP(A74,'6.A'!$A$11:$E$105,5,FALSE))</f>
        <v/>
      </c>
      <c r="F74" s="141" t="str">
        <f t="shared" ref="F74:F75" si="29">IF(A74="","0,00",ROUND(C74*E74,2))</f>
        <v>0,00</v>
      </c>
      <c r="G74" s="51"/>
      <c r="H74" s="51" t="str">
        <f>IF(A74="","",VLOOKUP(A74,'6.A'!$A$11:$E$7900,5,FALSE))</f>
        <v/>
      </c>
      <c r="I74" s="51" t="str">
        <f>IF(H74="","",IF(E74=H74,"SIM","NÃO"))</f>
        <v/>
      </c>
      <c r="J74" s="51" t="str">
        <f>IF(H74="","",VLOOKUP(A74,'6.A'!$A$11:$E$480,4,FALSE))</f>
        <v/>
      </c>
      <c r="K74" s="51" t="str">
        <f>IF(H74="","",IF(J74=D74,"SIM","NÃO"))</f>
        <v/>
      </c>
      <c r="L74" s="51" t="str">
        <f>IF(H74="","",IF(C74="","",G64*C74))</f>
        <v/>
      </c>
      <c r="M74" s="93" t="str">
        <f>IF(A74="","",VLOOKUP(A74,'6.A'!$A$11:$C$480,2,FALSE))</f>
        <v/>
      </c>
      <c r="N74" s="56" t="str">
        <f>IF(A74="","",IF(M74=B74,"si","no"))</f>
        <v/>
      </c>
      <c r="O74" s="55"/>
      <c r="P74" s="55"/>
      <c r="Q74" s="47"/>
      <c r="R74" s="47"/>
      <c r="S74" s="64"/>
      <c r="T74" s="2"/>
      <c r="U74" s="2"/>
      <c r="V74" s="2"/>
    </row>
    <row r="75" spans="1:22" s="116" customFormat="1" ht="12.75" customHeight="1" x14ac:dyDescent="0.2">
      <c r="A75" s="137"/>
      <c r="B75" s="117" t="str">
        <f>IF(A75="","",VLOOKUP(A75,'6.A'!$A$11:$E$105,2,FALSE))</f>
        <v/>
      </c>
      <c r="C75" s="138"/>
      <c r="D75" s="139" t="str">
        <f>IF(A75="","",VLOOKUP(A75,'6.A'!$A$11:$E$105,4,FALSE))</f>
        <v/>
      </c>
      <c r="E75" s="140" t="str">
        <f>IF(A75="","",VLOOKUP(A75,'6.A'!$A$11:$E$105,5,FALSE))</f>
        <v/>
      </c>
      <c r="F75" s="141" t="str">
        <f t="shared" si="29"/>
        <v>0,00</v>
      </c>
      <c r="G75" s="51"/>
      <c r="H75" s="51" t="str">
        <f>IF(A75="","",VLOOKUP(A75,'6.A'!$A$11:$E$7900,5,FALSE))</f>
        <v/>
      </c>
      <c r="I75" s="51" t="str">
        <f>IF(H75="","",IF(E75=H75,"SIM","NÃO"))</f>
        <v/>
      </c>
      <c r="J75" s="51" t="str">
        <f>IF(H75="","",VLOOKUP(A75,'6.A'!$A$11:$E$480,4,FALSE))</f>
        <v/>
      </c>
      <c r="K75" s="51" t="str">
        <f>IF(H75="","",IF(J75=D75,"SIM","NÃO"))</f>
        <v/>
      </c>
      <c r="L75" s="51" t="str">
        <f>IF(H75="","",IF(C75="","",G64*C75))</f>
        <v/>
      </c>
      <c r="M75" s="93" t="str">
        <f>IF(A75="","",VLOOKUP(A75,'6.A'!$A$11:$C$480,2,FALSE))</f>
        <v/>
      </c>
      <c r="N75" s="56" t="str">
        <f>IF(A75="","",IF(M75=B75,"si","no"))</f>
        <v/>
      </c>
      <c r="O75" s="55"/>
      <c r="P75" s="55"/>
      <c r="Q75" s="47"/>
      <c r="R75" s="47"/>
      <c r="S75" s="64"/>
      <c r="T75" s="2"/>
      <c r="U75" s="2"/>
      <c r="V75" s="2"/>
    </row>
    <row r="76" spans="1:22" s="128" customFormat="1" ht="12.75" customHeight="1" x14ac:dyDescent="0.2">
      <c r="A76" s="134"/>
      <c r="B76" s="26" t="str">
        <f>$A$8</f>
        <v>LEIS SOCIAIS HORISTA - JORNADA NORMAL</v>
      </c>
      <c r="C76" s="27">
        <f>$C$8</f>
        <v>0</v>
      </c>
      <c r="D76" s="120"/>
      <c r="E76" s="126"/>
      <c r="F76" s="144">
        <f>ROUND(SUM(F66:F75)*C76,2)</f>
        <v>0</v>
      </c>
      <c r="G76" s="62"/>
      <c r="H76" s="51"/>
      <c r="I76" s="56"/>
      <c r="J76" s="56"/>
      <c r="K76" s="56"/>
      <c r="L76" s="51"/>
      <c r="M76" s="61"/>
      <c r="N76" s="56"/>
      <c r="O76" s="55"/>
      <c r="P76" s="55"/>
      <c r="Q76" s="47"/>
      <c r="R76" s="47"/>
      <c r="S76" s="64"/>
      <c r="T76" s="2"/>
      <c r="U76" s="2"/>
      <c r="V76" s="2"/>
    </row>
    <row r="77" spans="1:22" s="128" customFormat="1" ht="12.75" customHeight="1" x14ac:dyDescent="0.2">
      <c r="A77" s="137"/>
      <c r="B77" s="26" t="str">
        <f>$A$9</f>
        <v>BDI - MÃO DE OBRA / SERVIÇOS / MATERIAIS EM GERAL</v>
      </c>
      <c r="C77" s="27">
        <f>$C$9</f>
        <v>0</v>
      </c>
      <c r="D77" s="115"/>
      <c r="E77" s="126"/>
      <c r="F77" s="144">
        <f>ROUND(SUM(F66:F76)*C77,2)</f>
        <v>0</v>
      </c>
      <c r="G77" s="62"/>
      <c r="H77" s="51"/>
      <c r="I77" s="56"/>
      <c r="J77" s="56"/>
      <c r="K77" s="56"/>
      <c r="L77" s="51"/>
      <c r="M77" s="61"/>
      <c r="N77" s="56"/>
      <c r="O77" s="55"/>
      <c r="P77" s="55"/>
      <c r="Q77" s="47"/>
      <c r="R77" s="47"/>
      <c r="S77" s="64"/>
      <c r="T77" s="2"/>
      <c r="U77" s="2"/>
      <c r="V77" s="2"/>
    </row>
    <row r="78" spans="1:22" s="128" customFormat="1" ht="12.75" customHeight="1" x14ac:dyDescent="0.2">
      <c r="A78" s="145"/>
      <c r="B78" s="146" t="s">
        <v>56</v>
      </c>
      <c r="C78" s="147"/>
      <c r="D78" s="148"/>
      <c r="E78" s="149"/>
      <c r="F78" s="150">
        <f>ROUND(SUM(F66:F77),2)</f>
        <v>0</v>
      </c>
      <c r="G78" s="62"/>
      <c r="H78" s="51"/>
      <c r="I78" s="56"/>
      <c r="J78" s="56"/>
      <c r="K78" s="56"/>
      <c r="L78" s="51"/>
      <c r="M78" s="61"/>
      <c r="N78" s="56"/>
      <c r="O78" s="55"/>
      <c r="P78" s="55"/>
      <c r="Q78" s="47"/>
      <c r="R78" s="47"/>
      <c r="S78" s="64"/>
      <c r="T78" s="2"/>
      <c r="U78" s="2"/>
      <c r="V78" s="2"/>
    </row>
    <row r="79" spans="1:22" s="128" customFormat="1" ht="12.75" customHeight="1" x14ac:dyDescent="0.2">
      <c r="A79" s="134" t="s">
        <v>5</v>
      </c>
      <c r="B79" s="135" t="s">
        <v>132</v>
      </c>
      <c r="C79" s="119" t="s">
        <v>59</v>
      </c>
      <c r="D79" s="119" t="s">
        <v>17</v>
      </c>
      <c r="E79" s="136" t="s">
        <v>60</v>
      </c>
      <c r="F79" s="127" t="s">
        <v>61</v>
      </c>
      <c r="G79" s="21"/>
      <c r="H79" s="51"/>
      <c r="I79" s="56"/>
      <c r="J79" s="56"/>
      <c r="K79" s="56"/>
      <c r="L79" s="51"/>
      <c r="M79" s="61"/>
      <c r="N79" s="56"/>
      <c r="O79" s="55"/>
      <c r="P79" s="55"/>
      <c r="Q79" s="47"/>
      <c r="R79" s="47"/>
      <c r="S79" s="64"/>
      <c r="T79" s="2"/>
      <c r="U79" s="2"/>
      <c r="V79" s="2"/>
    </row>
    <row r="80" spans="1:22" s="128" customFormat="1" ht="12.75" customHeight="1" x14ac:dyDescent="0.2">
      <c r="A80" s="137" t="str">
        <f>'6.A'!$A$31</f>
        <v>B8953</v>
      </c>
      <c r="B80" s="117" t="str">
        <f>IF(A80="","",VLOOKUP(A80,'6.A'!$A$11:$E$105,2,FALSE))</f>
        <v>MOBILIÁRIO DE ESCRITÓRIO - POR OCUPANTE</v>
      </c>
      <c r="C80" s="138">
        <f>4*4</f>
        <v>16</v>
      </c>
      <c r="D80" s="120" t="str">
        <f>IF(A80="","",VLOOKUP(A80,'6.A'!$A$11:$E$105,4,FALSE))</f>
        <v>UN.MÊS</v>
      </c>
      <c r="E80" s="142">
        <f>IF(A80="","",VLOOKUP(A80,'6.A'!$A$11:$E$105,5,FALSE))</f>
        <v>0</v>
      </c>
      <c r="F80" s="141">
        <f t="shared" ref="F80:F89" si="30">IF(A80="","0,00",ROUND(C80*E80,2))</f>
        <v>0</v>
      </c>
      <c r="G80" s="51"/>
      <c r="H80" s="51">
        <f>IF(A80="","",VLOOKUP(A80,'6.A'!$A$11:$E$7900,5,FALSE))</f>
        <v>0</v>
      </c>
      <c r="I80" s="51" t="str">
        <f t="shared" ref="I80:I89" si="31">IF(H80="","",IF(E80=H80,"SIM","NÃO"))</f>
        <v>SIM</v>
      </c>
      <c r="J80" s="51" t="str">
        <f>IF(H80="","",VLOOKUP(A80,'6.A'!$A$11:$E$480,4,FALSE))</f>
        <v>UN.MÊS</v>
      </c>
      <c r="K80" s="51" t="str">
        <f t="shared" ref="K80:K89" si="32">IF(H80="","",IF(J80=D80,"SIM","NÃO"))</f>
        <v>SIM</v>
      </c>
      <c r="L80" s="51">
        <f>IF(H80="","",IF(C80="","",G64*C80))</f>
        <v>16</v>
      </c>
      <c r="M80" s="93" t="str">
        <f>IF(A80="","",VLOOKUP(A80,'6.A'!$A$11:$C$480,2,FALSE))</f>
        <v>MOBILIÁRIO DE ESCRITÓRIO - POR OCUPANTE</v>
      </c>
      <c r="N80" s="56" t="str">
        <f>IF(A80="","",IF(M80=B80,"si","no"))</f>
        <v>si</v>
      </c>
      <c r="O80" s="55"/>
      <c r="P80" s="55"/>
      <c r="Q80" s="47"/>
      <c r="R80" s="47"/>
      <c r="S80" s="64"/>
      <c r="T80" s="2"/>
      <c r="U80" s="2"/>
      <c r="V80" s="2"/>
    </row>
    <row r="81" spans="1:22" s="128" customFormat="1" ht="12.75" customHeight="1" x14ac:dyDescent="0.2">
      <c r="A81" s="22" t="str">
        <f>'6.A'!$A$32</f>
        <v>B8959</v>
      </c>
      <c r="B81" s="23" t="str">
        <f>IF(A81="","",VLOOKUP(A81,'6.A'!$A$11:$E$105,2,FALSE))</f>
        <v>CUSTOS DIVERSOS DE ESCRITÓRIO - POR OCUPANTE</v>
      </c>
      <c r="C81" s="138">
        <f>4*4</f>
        <v>16</v>
      </c>
      <c r="D81" s="120" t="str">
        <f>IF(A81="","",VLOOKUP(A81,'6.A'!$A$11:$E$105,4,FALSE))</f>
        <v>UN.MÊS</v>
      </c>
      <c r="E81" s="142">
        <f>IF(A81="","",VLOOKUP(A81,'6.A'!$A$11:$E$105,5,FALSE))</f>
        <v>0</v>
      </c>
      <c r="F81" s="141">
        <f t="shared" si="30"/>
        <v>0</v>
      </c>
      <c r="G81" s="51"/>
      <c r="H81" s="51">
        <f>IF(A81="","",VLOOKUP(A81,'6.A'!$A$11:$E$7900,5,FALSE))</f>
        <v>0</v>
      </c>
      <c r="I81" s="51" t="str">
        <f t="shared" si="31"/>
        <v>SIM</v>
      </c>
      <c r="J81" s="51" t="str">
        <f>IF(H81="","",VLOOKUP(A81,'6.A'!$A$11:$E$480,4,FALSE))</f>
        <v>UN.MÊS</v>
      </c>
      <c r="K81" s="51" t="str">
        <f t="shared" si="32"/>
        <v>SIM</v>
      </c>
      <c r="L81" s="51">
        <f>IF(H81="","",IF(C81="","",G64*C81))</f>
        <v>16</v>
      </c>
      <c r="M81" s="93" t="str">
        <f>IF(A81="","",VLOOKUP(A81,'6.A'!$A$11:$C$480,2,FALSE))</f>
        <v>CUSTOS DIVERSOS DE ESCRITÓRIO - POR OCUPANTE</v>
      </c>
      <c r="N81" s="56" t="str">
        <f t="shared" ref="N81:N89" si="33">IF(A81="","",IF(M81=B81,"si","no"))</f>
        <v>si</v>
      </c>
      <c r="O81" s="55"/>
      <c r="P81" s="55"/>
      <c r="Q81" s="47"/>
      <c r="R81" s="47"/>
      <c r="S81" s="64"/>
      <c r="T81" s="2"/>
      <c r="U81" s="2"/>
      <c r="V81" s="2"/>
    </row>
    <row r="82" spans="1:22" s="128" customFormat="1" ht="12.75" customHeight="1" x14ac:dyDescent="0.2">
      <c r="A82" s="22" t="str">
        <f>'6.A'!$A$36</f>
        <v>E9684.P</v>
      </c>
      <c r="B82" s="23" t="str">
        <f>IF(A82="","",VLOOKUP(A82,'6.A'!$A$11:$E$105,2,FALSE))</f>
        <v>VEÍCULO LEVE PICAPE 4 X 4 COM CAPACIDADE DE 1,10 T - 147 KW - CHP DIURNO</v>
      </c>
      <c r="C82" s="138">
        <f>1*20*4</f>
        <v>80</v>
      </c>
      <c r="D82" s="120" t="str">
        <f>IF(A82="","",VLOOKUP(A82,'6.A'!$A$11:$E$105,4,FALSE))</f>
        <v>CHP</v>
      </c>
      <c r="E82" s="88">
        <f>IF(A82="","",VLOOKUP(A82,'6.A'!$A$11:$E$105,5,FALSE))</f>
        <v>0</v>
      </c>
      <c r="F82" s="141">
        <f t="shared" ref="F82:F88" si="34">IF(A82="","0,00",ROUND(C82*E82,2))</f>
        <v>0</v>
      </c>
      <c r="G82" s="51"/>
      <c r="H82" s="51">
        <f>IF(A82="","",VLOOKUP(A82,'6.A'!$A$11:$E$7900,5,FALSE))</f>
        <v>0</v>
      </c>
      <c r="I82" s="51" t="str">
        <f t="shared" ref="I82:I88" si="35">IF(H82="","",IF(E82=H82,"SIM","NÃO"))</f>
        <v>SIM</v>
      </c>
      <c r="J82" s="51" t="str">
        <f>IF(H82="","",VLOOKUP(A82,'6.A'!$A$11:$E$480,4,FALSE))</f>
        <v>CHP</v>
      </c>
      <c r="K82" s="51" t="str">
        <f t="shared" ref="K82:K88" si="36">IF(H82="","",IF(J82=D82,"SIM","NÃO"))</f>
        <v>SIM</v>
      </c>
      <c r="L82" s="51">
        <f>IF(H82="","",IF(C82="","",G64*C82))</f>
        <v>80</v>
      </c>
      <c r="M82" s="93" t="str">
        <f>IF(A82="","",VLOOKUP(A82,'6.A'!$A$11:$C$480,2,FALSE))</f>
        <v>VEÍCULO LEVE PICAPE 4 X 4 COM CAPACIDADE DE 1,10 T - 147 KW - CHP DIURNO</v>
      </c>
      <c r="N82" s="56" t="str">
        <f t="shared" ref="N82:N87" si="37">IF(A82="","",IF(M82=B82,"si","no"))</f>
        <v>si</v>
      </c>
      <c r="O82" s="55"/>
      <c r="P82" s="55"/>
      <c r="Q82" s="47"/>
      <c r="R82" s="47"/>
      <c r="S82" s="64"/>
      <c r="T82" s="2"/>
      <c r="U82" s="2"/>
      <c r="V82" s="2"/>
    </row>
    <row r="83" spans="1:22" s="128" customFormat="1" ht="12.75" customHeight="1" x14ac:dyDescent="0.2">
      <c r="A83" s="22" t="str">
        <f>'6.A'!$A$37</f>
        <v>E9684.I</v>
      </c>
      <c r="B83" s="23" t="str">
        <f>IF(A83="","",VLOOKUP(A83,'6.A'!$A$11:$E$105,2,FALSE))</f>
        <v>VEÍCULO LEVE PICAPE 4 X 4 COM CAPACIDADE DE 1,10 T - 147 KW - CHI DIURNO</v>
      </c>
      <c r="C83" s="138">
        <f>1*20*4</f>
        <v>80</v>
      </c>
      <c r="D83" s="120" t="str">
        <f>IF(A83="","",VLOOKUP(A83,'6.A'!$A$11:$E$105,4,FALSE))</f>
        <v>CHI</v>
      </c>
      <c r="E83" s="88">
        <f>IF(A83="","",VLOOKUP(A83,'6.A'!$A$11:$E$105,5,FALSE))</f>
        <v>0</v>
      </c>
      <c r="F83" s="141">
        <f t="shared" si="34"/>
        <v>0</v>
      </c>
      <c r="G83" s="51"/>
      <c r="H83" s="51">
        <f>IF(A83="","",VLOOKUP(A83,'6.A'!$A$11:$E$7900,5,FALSE))</f>
        <v>0</v>
      </c>
      <c r="I83" s="51" t="str">
        <f t="shared" si="35"/>
        <v>SIM</v>
      </c>
      <c r="J83" s="51" t="str">
        <f>IF(H83="","",VLOOKUP(A83,'6.A'!$A$11:$E$480,4,FALSE))</f>
        <v>CHI</v>
      </c>
      <c r="K83" s="51" t="str">
        <f t="shared" si="36"/>
        <v>SIM</v>
      </c>
      <c r="L83" s="51">
        <f>IF(H83="","",IF(C83="","",G64*C83))</f>
        <v>80</v>
      </c>
      <c r="M83" s="93" t="str">
        <f>IF(A83="","",VLOOKUP(A83,'6.A'!$A$11:$C$480,2,FALSE))</f>
        <v>VEÍCULO LEVE PICAPE 4 X 4 COM CAPACIDADE DE 1,10 T - 147 KW - CHI DIURNO</v>
      </c>
      <c r="N83" s="56" t="str">
        <f t="shared" si="37"/>
        <v>si</v>
      </c>
      <c r="O83" s="55"/>
      <c r="P83" s="55"/>
      <c r="Q83" s="47"/>
      <c r="R83" s="47"/>
      <c r="S83" s="64"/>
      <c r="T83" s="2"/>
      <c r="U83" s="2"/>
      <c r="V83" s="2"/>
    </row>
    <row r="84" spans="1:22" s="128" customFormat="1" ht="12.75" customHeight="1" x14ac:dyDescent="0.2">
      <c r="A84" s="137">
        <f>'6.A'!$A$47</f>
        <v>10775</v>
      </c>
      <c r="B84" s="117" t="str">
        <f>IF(A84="","",VLOOKUP(A84,'6.A'!$A$11:$E$105,2,FALSE))</f>
        <v>LOCACAO DE CONTAINER 2,30 X 6,00 M, ALT. 2,50 M, 1 SANITARIO, PARA ESCRITORIO, SEM DIVISORIAS INTERNAS</v>
      </c>
      <c r="C84" s="138">
        <v>5</v>
      </c>
      <c r="D84" s="120" t="str">
        <f>IF(A84="","",VLOOKUP(A84,'6.A'!$A$11:$E$105,4,FALSE))</f>
        <v>MÊS</v>
      </c>
      <c r="E84" s="142">
        <f>IF(A84="","",VLOOKUP(A84,'6.A'!$A$11:$E$105,5,FALSE))</f>
        <v>0</v>
      </c>
      <c r="F84" s="141">
        <f t="shared" si="34"/>
        <v>0</v>
      </c>
      <c r="G84" s="51"/>
      <c r="H84" s="51">
        <f>IF(A84="","",VLOOKUP(A84,'6.A'!$A$11:$E$7900,5,FALSE))</f>
        <v>0</v>
      </c>
      <c r="I84" s="51" t="str">
        <f t="shared" si="35"/>
        <v>SIM</v>
      </c>
      <c r="J84" s="51" t="str">
        <f>IF(H84="","",VLOOKUP(A84,'6.A'!$A$11:$E$480,4,FALSE))</f>
        <v>MÊS</v>
      </c>
      <c r="K84" s="51" t="str">
        <f t="shared" si="36"/>
        <v>SIM</v>
      </c>
      <c r="L84" s="51">
        <f>IF(H84="","",IF(C84="","",G64*C84))</f>
        <v>5</v>
      </c>
      <c r="M84" s="93" t="str">
        <f>IF(A84="","",VLOOKUP(A84,'6.A'!$A$11:$C$480,2,FALSE))</f>
        <v>LOCACAO DE CONTAINER 2,30 X 6,00 M, ALT. 2,50 M, 1 SANITARIO, PARA ESCRITORIO, SEM DIVISORIAS INTERNAS</v>
      </c>
      <c r="N84" s="56" t="str">
        <f t="shared" si="37"/>
        <v>si</v>
      </c>
      <c r="O84" s="55"/>
      <c r="P84" s="55"/>
      <c r="Q84" s="47"/>
      <c r="R84" s="47"/>
      <c r="S84" s="64"/>
      <c r="T84" s="2"/>
      <c r="U84" s="2"/>
      <c r="V84" s="2"/>
    </row>
    <row r="85" spans="1:22" s="128" customFormat="1" ht="12.75" customHeight="1" x14ac:dyDescent="0.2">
      <c r="A85" s="22">
        <f>'6.A'!$A$48</f>
        <v>10777</v>
      </c>
      <c r="B85" s="117" t="str">
        <f>IF(A85="","",VLOOKUP(A85,'6.A'!$A$11:$E$105,2,FALSE))</f>
        <v>LOCACAO DE CONTAINER 2,30 X 4,30 M, ALT. 2,50 M, 3 BACIAS, 4 CHUVEIROS, 1 LAVATORIO E 1 MICTORIO</v>
      </c>
      <c r="C85" s="138">
        <v>5</v>
      </c>
      <c r="D85" s="120" t="str">
        <f>IF(A85="","",VLOOKUP(A85,'6.A'!$A$11:$E$105,4,FALSE))</f>
        <v>MÊS</v>
      </c>
      <c r="E85" s="142">
        <f>IF(A85="","",VLOOKUP(A85,'6.A'!$A$11:$E$105,5,FALSE))</f>
        <v>0</v>
      </c>
      <c r="F85" s="141">
        <f t="shared" si="34"/>
        <v>0</v>
      </c>
      <c r="G85" s="51"/>
      <c r="H85" s="51">
        <f>IF(A85="","",VLOOKUP(A85,'6.A'!$A$11:$E$7900,5,FALSE))</f>
        <v>0</v>
      </c>
      <c r="I85" s="51" t="str">
        <f t="shared" si="35"/>
        <v>SIM</v>
      </c>
      <c r="J85" s="51" t="str">
        <f>IF(H85="","",VLOOKUP(A85,'6.A'!$A$11:$E$480,4,FALSE))</f>
        <v>MÊS</v>
      </c>
      <c r="K85" s="51" t="str">
        <f t="shared" si="36"/>
        <v>SIM</v>
      </c>
      <c r="L85" s="51">
        <f>IF(H85="","",IF(C85="","",G64*C85))</f>
        <v>5</v>
      </c>
      <c r="M85" s="93" t="str">
        <f>IF(A85="","",VLOOKUP(A85,'6.A'!$A$11:$C$480,2,FALSE))</f>
        <v>LOCACAO DE CONTAINER 2,30 X 4,30 M, ALT. 2,50 M, 3 BACIAS, 4 CHUVEIROS, 1 LAVATORIO E 1 MICTORIO</v>
      </c>
      <c r="N85" s="56" t="str">
        <f t="shared" si="37"/>
        <v>si</v>
      </c>
      <c r="O85" s="55"/>
      <c r="P85" s="55"/>
      <c r="Q85" s="47"/>
      <c r="R85" s="47"/>
      <c r="S85" s="64"/>
      <c r="T85" s="2"/>
      <c r="U85" s="2"/>
      <c r="V85" s="2"/>
    </row>
    <row r="86" spans="1:22" s="128" customFormat="1" ht="12.75" customHeight="1" x14ac:dyDescent="0.2">
      <c r="A86" s="22"/>
      <c r="B86" s="23" t="str">
        <f>IF(A86="","",VLOOKUP(A86,'6.A'!$A$11:$E$105,2,FALSE))</f>
        <v/>
      </c>
      <c r="C86" s="138"/>
      <c r="D86" s="120" t="str">
        <f>IF(A86="","",VLOOKUP(A86,'6.A'!$A$11:$E$105,4,FALSE))</f>
        <v/>
      </c>
      <c r="E86" s="88" t="str">
        <f>IF(A86="","",VLOOKUP(A86,'6.A'!$A$11:$E$105,5,FALSE))</f>
        <v/>
      </c>
      <c r="F86" s="141" t="str">
        <f t="shared" si="34"/>
        <v>0,00</v>
      </c>
      <c r="G86" s="51"/>
      <c r="H86" s="51" t="str">
        <f>IF(A86="","",VLOOKUP(A86,'6.A'!$A$11:$E$7900,5,FALSE))</f>
        <v/>
      </c>
      <c r="I86" s="51" t="str">
        <f t="shared" si="35"/>
        <v/>
      </c>
      <c r="J86" s="51" t="str">
        <f>IF(H86="","",VLOOKUP(A86,'6.A'!$A$11:$E$480,4,FALSE))</f>
        <v/>
      </c>
      <c r="K86" s="51" t="str">
        <f t="shared" si="36"/>
        <v/>
      </c>
      <c r="L86" s="51" t="str">
        <f>IF(H86="","",IF(C86="","",G64*C86))</f>
        <v/>
      </c>
      <c r="M86" s="93" t="str">
        <f>IF(A86="","",VLOOKUP(A86,'6.A'!$A$11:$C$480,2,FALSE))</f>
        <v/>
      </c>
      <c r="N86" s="56" t="str">
        <f t="shared" si="37"/>
        <v/>
      </c>
      <c r="O86" s="55"/>
      <c r="P86" s="55"/>
      <c r="Q86" s="47"/>
      <c r="R86" s="47"/>
      <c r="S86" s="64"/>
      <c r="T86" s="2"/>
      <c r="U86" s="2"/>
      <c r="V86" s="2"/>
    </row>
    <row r="87" spans="1:22" s="128" customFormat="1" ht="12.75" customHeight="1" x14ac:dyDescent="0.2">
      <c r="A87" s="137"/>
      <c r="B87" s="117" t="str">
        <f>IF(A87="","",VLOOKUP(A87,'6.A'!$A$11:$E$105,2,FALSE))</f>
        <v/>
      </c>
      <c r="C87" s="138"/>
      <c r="D87" s="120" t="str">
        <f>IF(A87="","",VLOOKUP(A87,'6.A'!$A$11:$E$105,4,FALSE))</f>
        <v/>
      </c>
      <c r="E87" s="142" t="str">
        <f>IF(A87="","",VLOOKUP(A87,'6.A'!$A$11:$E$105,5,FALSE))</f>
        <v/>
      </c>
      <c r="F87" s="141" t="str">
        <f t="shared" si="34"/>
        <v>0,00</v>
      </c>
      <c r="G87" s="51"/>
      <c r="H87" s="51" t="str">
        <f>IF(A87="","",VLOOKUP(A87,'6.A'!$A$11:$E$7900,5,FALSE))</f>
        <v/>
      </c>
      <c r="I87" s="51" t="str">
        <f t="shared" si="35"/>
        <v/>
      </c>
      <c r="J87" s="51" t="str">
        <f>IF(H87="","",VLOOKUP(A87,'6.A'!$A$11:$E$480,4,FALSE))</f>
        <v/>
      </c>
      <c r="K87" s="51" t="str">
        <f t="shared" si="36"/>
        <v/>
      </c>
      <c r="L87" s="51" t="str">
        <f>IF(H87="","",IF(C87="","",G64*C87))</f>
        <v/>
      </c>
      <c r="M87" s="93" t="str">
        <f>IF(A87="","",VLOOKUP(A87,'6.A'!$A$11:$C$480,2,FALSE))</f>
        <v/>
      </c>
      <c r="N87" s="56" t="str">
        <f t="shared" si="37"/>
        <v/>
      </c>
      <c r="O87" s="55"/>
      <c r="P87" s="55"/>
      <c r="Q87" s="47"/>
      <c r="R87" s="47"/>
      <c r="S87" s="64"/>
      <c r="T87" s="2"/>
      <c r="U87" s="2"/>
      <c r="V87" s="2"/>
    </row>
    <row r="88" spans="1:22" s="128" customFormat="1" ht="12.75" customHeight="1" x14ac:dyDescent="0.2">
      <c r="A88" s="22"/>
      <c r="B88" s="23" t="str">
        <f>IF(A88="","",VLOOKUP(A88,'6.A'!$A$11:$E$105,2,FALSE))</f>
        <v/>
      </c>
      <c r="C88" s="138"/>
      <c r="D88" s="120" t="str">
        <f>IF(A88="","",VLOOKUP(A88,'6.A'!$A$11:$E$105,4,FALSE))</f>
        <v/>
      </c>
      <c r="E88" s="142" t="str">
        <f>IF(A88="","",VLOOKUP(A88,'6.A'!$A$11:$E$105,5,FALSE))</f>
        <v/>
      </c>
      <c r="F88" s="141" t="str">
        <f t="shared" si="34"/>
        <v>0,00</v>
      </c>
      <c r="G88" s="51"/>
      <c r="H88" s="51" t="str">
        <f>IF(A88="","",VLOOKUP(A88,'6.A'!$A$11:$E$7900,5,FALSE))</f>
        <v/>
      </c>
      <c r="I88" s="51" t="str">
        <f t="shared" si="35"/>
        <v/>
      </c>
      <c r="J88" s="51" t="str">
        <f>IF(H88="","",VLOOKUP(A88,'6.A'!$A$11:$E$480,4,FALSE))</f>
        <v/>
      </c>
      <c r="K88" s="51" t="str">
        <f t="shared" si="36"/>
        <v/>
      </c>
      <c r="L88" s="51" t="str">
        <f>IF(H88="","",IF(C88="","",G64*C88))</f>
        <v/>
      </c>
      <c r="M88" s="93" t="str">
        <f>IF(A88="","",VLOOKUP(A88,'6.A'!$A$11:$C$480,2,FALSE))</f>
        <v/>
      </c>
      <c r="N88" s="56" t="str">
        <f>IF(A88="","",IF(M88=B88,"si","no"))</f>
        <v/>
      </c>
      <c r="O88" s="55"/>
      <c r="P88" s="55"/>
      <c r="Q88" s="47"/>
      <c r="R88" s="47"/>
      <c r="S88" s="64"/>
      <c r="T88" s="2"/>
      <c r="U88" s="2"/>
      <c r="V88" s="2"/>
    </row>
    <row r="89" spans="1:22" s="128" customFormat="1" ht="12.75" customHeight="1" x14ac:dyDescent="0.2">
      <c r="A89" s="137"/>
      <c r="B89" s="117" t="str">
        <f>IF(A89="","",VLOOKUP(A89,'6.A'!$A$11:$E$105,2,FALSE))</f>
        <v/>
      </c>
      <c r="C89" s="138"/>
      <c r="D89" s="120" t="str">
        <f>IF(A89="","",VLOOKUP(A89,'6.A'!$A$11:$E$105,4,FALSE))</f>
        <v/>
      </c>
      <c r="E89" s="142" t="str">
        <f>IF(A89="","",VLOOKUP(A89,'6.A'!$A$11:$E$105,5,FALSE))</f>
        <v/>
      </c>
      <c r="F89" s="141" t="str">
        <f t="shared" si="30"/>
        <v>0,00</v>
      </c>
      <c r="G89" s="51"/>
      <c r="H89" s="51" t="str">
        <f>IF(A89="","",VLOOKUP(A89,'6.A'!$A$11:$E$7900,5,FALSE))</f>
        <v/>
      </c>
      <c r="I89" s="51" t="str">
        <f t="shared" si="31"/>
        <v/>
      </c>
      <c r="J89" s="51" t="str">
        <f>IF(H89="","",VLOOKUP(A89,'6.A'!$A$11:$E$480,4,FALSE))</f>
        <v/>
      </c>
      <c r="K89" s="51" t="str">
        <f t="shared" si="32"/>
        <v/>
      </c>
      <c r="L89" s="51" t="str">
        <f>IF(H89="","",IF(C89="","",G64*C89))</f>
        <v/>
      </c>
      <c r="M89" s="93" t="str">
        <f>IF(A89="","",VLOOKUP(A89,'6.A'!$A$11:$C$480,2,FALSE))</f>
        <v/>
      </c>
      <c r="N89" s="56" t="str">
        <f t="shared" si="33"/>
        <v/>
      </c>
      <c r="O89" s="55"/>
      <c r="P89" s="55"/>
      <c r="Q89" s="47"/>
      <c r="R89" s="47"/>
      <c r="S89" s="64"/>
      <c r="T89" s="2"/>
      <c r="U89" s="2"/>
      <c r="V89" s="2"/>
    </row>
    <row r="90" spans="1:22" s="128" customFormat="1" ht="12.75" customHeight="1" x14ac:dyDescent="0.2">
      <c r="A90" s="137"/>
      <c r="B90" s="26" t="str">
        <f>$A$9</f>
        <v>BDI - MÃO DE OBRA / SERVIÇOS / MATERIAIS EM GERAL</v>
      </c>
      <c r="C90" s="27">
        <f>$C$9</f>
        <v>0</v>
      </c>
      <c r="D90" s="120"/>
      <c r="E90" s="126"/>
      <c r="F90" s="144">
        <f>ROUND(SUM(F80:F89)*C90,2)</f>
        <v>0</v>
      </c>
      <c r="G90" s="62"/>
      <c r="H90" s="51"/>
      <c r="I90" s="56"/>
      <c r="J90" s="56"/>
      <c r="K90" s="56"/>
      <c r="L90" s="51"/>
      <c r="M90" s="61"/>
      <c r="N90" s="56"/>
      <c r="O90" s="55"/>
      <c r="P90" s="55"/>
      <c r="Q90" s="47"/>
      <c r="R90" s="47"/>
      <c r="S90" s="64"/>
      <c r="T90" s="2"/>
      <c r="U90" s="2"/>
      <c r="V90" s="2"/>
    </row>
    <row r="91" spans="1:22" s="128" customFormat="1" ht="12.75" customHeight="1" x14ac:dyDescent="0.2">
      <c r="A91" s="145"/>
      <c r="B91" s="31" t="s">
        <v>120</v>
      </c>
      <c r="C91" s="36"/>
      <c r="D91" s="151"/>
      <c r="E91" s="152"/>
      <c r="F91" s="150">
        <f>ROUND(SUM(F80:F90),2)</f>
        <v>0</v>
      </c>
      <c r="G91" s="62"/>
      <c r="H91" s="51"/>
      <c r="I91" s="56"/>
      <c r="J91" s="56"/>
      <c r="K91" s="56"/>
      <c r="L91" s="51"/>
      <c r="M91" s="61"/>
      <c r="N91" s="56"/>
      <c r="O91" s="55"/>
      <c r="P91" s="55"/>
      <c r="Q91" s="47"/>
      <c r="R91" s="47"/>
      <c r="S91" s="64"/>
      <c r="T91" s="2"/>
      <c r="U91" s="2"/>
      <c r="V91" s="2"/>
    </row>
    <row r="92" spans="1:22" s="128" customFormat="1" ht="12.75" customHeight="1" x14ac:dyDescent="0.2">
      <c r="A92" s="134" t="s">
        <v>6</v>
      </c>
      <c r="B92" s="135" t="s">
        <v>18</v>
      </c>
      <c r="C92" s="119" t="s">
        <v>59</v>
      </c>
      <c r="D92" s="119" t="s">
        <v>17</v>
      </c>
      <c r="E92" s="136" t="s">
        <v>60</v>
      </c>
      <c r="F92" s="127" t="s">
        <v>61</v>
      </c>
      <c r="G92" s="21"/>
      <c r="H92" s="51"/>
      <c r="I92" s="56"/>
      <c r="J92" s="56"/>
      <c r="K92" s="56"/>
      <c r="L92" s="51"/>
      <c r="M92" s="61"/>
      <c r="N92" s="56"/>
      <c r="O92" s="55"/>
      <c r="P92" s="55"/>
      <c r="Q92" s="47"/>
      <c r="R92" s="47"/>
      <c r="S92" s="64"/>
      <c r="T92" s="2"/>
      <c r="U92" s="2"/>
      <c r="V92" s="2"/>
    </row>
    <row r="93" spans="1:22" s="128" customFormat="1" ht="12.75" customHeight="1" x14ac:dyDescent="0.2">
      <c r="A93" s="22"/>
      <c r="B93" s="23" t="str">
        <f>IF(A93="","",VLOOKUP(A93,'6.A'!$A$11:$E$105,2,FALSE))</f>
        <v/>
      </c>
      <c r="C93" s="87"/>
      <c r="D93" s="120" t="str">
        <f>IF(A93="","",VLOOKUP(A93,'6.A'!$A$11:$E$105,4,FALSE))</f>
        <v/>
      </c>
      <c r="E93" s="142" t="str">
        <f>IF(A93="","",VLOOKUP(A93,'6.A'!$A$11:$E$105,5,FALSE))</f>
        <v/>
      </c>
      <c r="F93" s="141" t="str">
        <f t="shared" ref="F93:F112" si="38">IF(A93="","0,00",ROUND(C93*E93,2))</f>
        <v>0,00</v>
      </c>
      <c r="G93" s="51"/>
      <c r="H93" s="51" t="str">
        <f>IF(A93="","",VLOOKUP(A93,'6.A'!$A$11:$E$7900,5,FALSE))</f>
        <v/>
      </c>
      <c r="I93" s="51" t="str">
        <f t="shared" ref="I93:I112" si="39">IF(H93="","",IF(E93=H93,"SIM","NÃO"))</f>
        <v/>
      </c>
      <c r="J93" s="51" t="str">
        <f>IF(H93="","",VLOOKUP(A93,'6.A'!$A$11:$E$480,4,FALSE))</f>
        <v/>
      </c>
      <c r="K93" s="51" t="str">
        <f t="shared" ref="K93:K112" si="40">IF(H93="","",IF(J93=D93,"SIM","NÃO"))</f>
        <v/>
      </c>
      <c r="L93" s="51" t="str">
        <f>IF(H93="","",IF(C93="","",G64*C93))</f>
        <v/>
      </c>
      <c r="M93" s="93" t="str">
        <f>IF(A93="","",VLOOKUP(A93,'6.A'!$A$11:$C$480,2,FALSE))</f>
        <v/>
      </c>
      <c r="N93" s="56" t="str">
        <f t="shared" ref="N93:N112" si="41">IF(A93="","",IF(M93=B93,"si","no"))</f>
        <v/>
      </c>
      <c r="O93" s="55"/>
      <c r="P93" s="55"/>
      <c r="Q93" s="47"/>
      <c r="R93" s="47"/>
      <c r="S93" s="64"/>
      <c r="T93" s="2"/>
      <c r="U93" s="2"/>
      <c r="V93" s="2"/>
    </row>
    <row r="94" spans="1:22" s="128" customFormat="1" ht="12.75" customHeight="1" x14ac:dyDescent="0.2">
      <c r="A94" s="137"/>
      <c r="B94" s="117" t="str">
        <f>IF(A94="","",VLOOKUP(A94,'6.A'!$A$11:$E$105,2,FALSE))</f>
        <v/>
      </c>
      <c r="C94" s="138"/>
      <c r="D94" s="120" t="str">
        <f>IF(A94="","",VLOOKUP(A94,'6.A'!$A$11:$E$105,4,FALSE))</f>
        <v/>
      </c>
      <c r="E94" s="142" t="str">
        <f>IF(A94="","",VLOOKUP(A94,'6.A'!$A$11:$E$105,5,FALSE))</f>
        <v/>
      </c>
      <c r="F94" s="141" t="str">
        <f t="shared" si="38"/>
        <v>0,00</v>
      </c>
      <c r="G94" s="51"/>
      <c r="H94" s="51" t="str">
        <f>IF(A94="","",VLOOKUP(A94,'6.A'!$A$11:$E$7900,5,FALSE))</f>
        <v/>
      </c>
      <c r="I94" s="51" t="str">
        <f t="shared" si="39"/>
        <v/>
      </c>
      <c r="J94" s="51" t="str">
        <f>IF(H94="","",VLOOKUP(A94,'6.A'!$A$11:$E$480,4,FALSE))</f>
        <v/>
      </c>
      <c r="K94" s="51" t="str">
        <f t="shared" si="40"/>
        <v/>
      </c>
      <c r="L94" s="51" t="str">
        <f>IF(H94="","",IF(C94="","",G64*C94))</f>
        <v/>
      </c>
      <c r="M94" s="93" t="str">
        <f>IF(A94="","",VLOOKUP(A94,'6.A'!$A$11:$C$480,2,FALSE))</f>
        <v/>
      </c>
      <c r="N94" s="56" t="str">
        <f t="shared" si="41"/>
        <v/>
      </c>
      <c r="O94" s="55"/>
      <c r="P94" s="55"/>
      <c r="Q94" s="47"/>
      <c r="R94" s="47"/>
      <c r="S94" s="64"/>
      <c r="T94" s="2"/>
      <c r="U94" s="2"/>
      <c r="V94" s="2"/>
    </row>
    <row r="95" spans="1:22" s="128" customFormat="1" ht="12.75" customHeight="1" x14ac:dyDescent="0.2">
      <c r="A95" s="137"/>
      <c r="B95" s="117" t="str">
        <f>IF(A95="","",VLOOKUP(A95,'6.A'!$A$11:$E$105,2,FALSE))</f>
        <v/>
      </c>
      <c r="C95" s="138"/>
      <c r="D95" s="120" t="str">
        <f>IF(A95="","",VLOOKUP(A95,'6.A'!$A$11:$E$105,4,FALSE))</f>
        <v/>
      </c>
      <c r="E95" s="142" t="str">
        <f>IF(A95="","",VLOOKUP(A95,'6.A'!$A$11:$E$105,5,FALSE))</f>
        <v/>
      </c>
      <c r="F95" s="141" t="str">
        <f t="shared" si="38"/>
        <v>0,00</v>
      </c>
      <c r="G95" s="51"/>
      <c r="H95" s="51" t="str">
        <f>IF(A95="","",VLOOKUP(A95,'6.A'!$A$11:$E$7900,5,FALSE))</f>
        <v/>
      </c>
      <c r="I95" s="51" t="str">
        <f t="shared" si="39"/>
        <v/>
      </c>
      <c r="J95" s="51" t="str">
        <f>IF(H95="","",VLOOKUP(A95,'6.A'!$A$11:$E$480,4,FALSE))</f>
        <v/>
      </c>
      <c r="K95" s="51" t="str">
        <f t="shared" si="40"/>
        <v/>
      </c>
      <c r="L95" s="51" t="str">
        <f>IF(H95="","",IF(C95="","",G64*C95))</f>
        <v/>
      </c>
      <c r="M95" s="93" t="str">
        <f>IF(A95="","",VLOOKUP(A95,'6.A'!$A$11:$C$480,2,FALSE))</f>
        <v/>
      </c>
      <c r="N95" s="56" t="str">
        <f t="shared" si="41"/>
        <v/>
      </c>
      <c r="O95" s="55"/>
      <c r="P95" s="55"/>
      <c r="Q95" s="47"/>
      <c r="R95" s="47"/>
      <c r="S95" s="64"/>
      <c r="T95" s="2"/>
      <c r="U95" s="2"/>
      <c r="V95" s="2"/>
    </row>
    <row r="96" spans="1:22" s="128" customFormat="1" ht="12.75" customHeight="1" x14ac:dyDescent="0.2">
      <c r="A96" s="137"/>
      <c r="B96" s="117" t="str">
        <f>IF(A96="","",VLOOKUP(A96,'6.A'!$A$11:$E$105,2,FALSE))</f>
        <v/>
      </c>
      <c r="C96" s="138"/>
      <c r="D96" s="120" t="str">
        <f>IF(A96="","",VLOOKUP(A96,'6.A'!$A$11:$E$105,4,FALSE))</f>
        <v/>
      </c>
      <c r="E96" s="142" t="str">
        <f>IF(A96="","",VLOOKUP(A96,'6.A'!$A$11:$E$105,5,FALSE))</f>
        <v/>
      </c>
      <c r="F96" s="141" t="str">
        <f t="shared" si="38"/>
        <v>0,00</v>
      </c>
      <c r="G96" s="51"/>
      <c r="H96" s="51" t="str">
        <f>IF(A96="","",VLOOKUP(A96,'6.A'!$A$11:$E$7900,5,FALSE))</f>
        <v/>
      </c>
      <c r="I96" s="51" t="str">
        <f t="shared" si="39"/>
        <v/>
      </c>
      <c r="J96" s="51" t="str">
        <f>IF(H96="","",VLOOKUP(A96,'6.A'!$A$11:$E$480,4,FALSE))</f>
        <v/>
      </c>
      <c r="K96" s="51" t="str">
        <f t="shared" si="40"/>
        <v/>
      </c>
      <c r="L96" s="51" t="str">
        <f>IF(H96="","",IF(C96="","",G64*C96))</f>
        <v/>
      </c>
      <c r="M96" s="93" t="str">
        <f>IF(A96="","",VLOOKUP(A96,'6.A'!$A$11:$C$480,2,FALSE))</f>
        <v/>
      </c>
      <c r="N96" s="56" t="str">
        <f t="shared" si="41"/>
        <v/>
      </c>
      <c r="O96" s="55"/>
      <c r="P96" s="55"/>
      <c r="Q96" s="47"/>
      <c r="R96" s="47"/>
      <c r="S96" s="64"/>
      <c r="T96" s="2"/>
      <c r="U96" s="2"/>
      <c r="V96" s="2"/>
    </row>
    <row r="97" spans="1:22" s="128" customFormat="1" ht="12.75" customHeight="1" x14ac:dyDescent="0.2">
      <c r="A97" s="137"/>
      <c r="B97" s="117" t="str">
        <f>IF(A97="","",VLOOKUP(A97,'6.A'!$A$11:$E$105,2,FALSE))</f>
        <v/>
      </c>
      <c r="C97" s="138"/>
      <c r="D97" s="120" t="str">
        <f>IF(A97="","",VLOOKUP(A97,'6.A'!$A$11:$E$105,4,FALSE))</f>
        <v/>
      </c>
      <c r="E97" s="142" t="str">
        <f>IF(A97="","",VLOOKUP(A97,'6.A'!$A$11:$E$105,5,FALSE))</f>
        <v/>
      </c>
      <c r="F97" s="141" t="str">
        <f t="shared" si="38"/>
        <v>0,00</v>
      </c>
      <c r="G97" s="51"/>
      <c r="H97" s="51" t="str">
        <f>IF(A97="","",VLOOKUP(A97,'6.A'!$A$11:$E$7900,5,FALSE))</f>
        <v/>
      </c>
      <c r="I97" s="51" t="str">
        <f t="shared" si="39"/>
        <v/>
      </c>
      <c r="J97" s="51" t="str">
        <f>IF(H97="","",VLOOKUP(A97,'6.A'!$A$11:$E$480,4,FALSE))</f>
        <v/>
      </c>
      <c r="K97" s="51" t="str">
        <f t="shared" si="40"/>
        <v/>
      </c>
      <c r="L97" s="51" t="str">
        <f>IF(H97="","",IF(C97="","",G64*C97))</f>
        <v/>
      </c>
      <c r="M97" s="93" t="str">
        <f>IF(A97="","",VLOOKUP(A97,'6.A'!$A$11:$C$480,2,FALSE))</f>
        <v/>
      </c>
      <c r="N97" s="56" t="str">
        <f t="shared" si="41"/>
        <v/>
      </c>
      <c r="O97" s="55"/>
      <c r="P97" s="55"/>
      <c r="Q97" s="47"/>
      <c r="R97" s="47"/>
      <c r="S97" s="64"/>
      <c r="T97" s="2"/>
      <c r="U97" s="2"/>
      <c r="V97" s="2"/>
    </row>
    <row r="98" spans="1:22" s="128" customFormat="1" ht="12.75" customHeight="1" x14ac:dyDescent="0.2">
      <c r="A98" s="137"/>
      <c r="B98" s="117" t="str">
        <f>IF(A98="","",VLOOKUP(A98,'6.A'!$A$11:$E$105,2,FALSE))</f>
        <v/>
      </c>
      <c r="C98" s="138"/>
      <c r="D98" s="120" t="str">
        <f>IF(A98="","",VLOOKUP(A98,'6.A'!$A$11:$E$105,4,FALSE))</f>
        <v/>
      </c>
      <c r="E98" s="142" t="str">
        <f>IF(A98="","",VLOOKUP(A98,'6.A'!$A$11:$E$105,5,FALSE))</f>
        <v/>
      </c>
      <c r="F98" s="141" t="str">
        <f t="shared" si="38"/>
        <v>0,00</v>
      </c>
      <c r="G98" s="51"/>
      <c r="H98" s="51" t="str">
        <f>IF(A98="","",VLOOKUP(A98,'6.A'!$A$11:$E$7900,5,FALSE))</f>
        <v/>
      </c>
      <c r="I98" s="51" t="str">
        <f t="shared" si="39"/>
        <v/>
      </c>
      <c r="J98" s="51" t="str">
        <f>IF(H98="","",VLOOKUP(A98,'6.A'!$A$11:$E$480,4,FALSE))</f>
        <v/>
      </c>
      <c r="K98" s="51" t="str">
        <f t="shared" si="40"/>
        <v/>
      </c>
      <c r="L98" s="51" t="str">
        <f>IF(H98="","",IF(C98="","",G64*C98))</f>
        <v/>
      </c>
      <c r="M98" s="93" t="str">
        <f>IF(A98="","",VLOOKUP(A98,'6.A'!$A$11:$C$480,2,FALSE))</f>
        <v/>
      </c>
      <c r="N98" s="56" t="str">
        <f t="shared" si="41"/>
        <v/>
      </c>
      <c r="O98" s="55"/>
      <c r="P98" s="55"/>
      <c r="Q98" s="47"/>
      <c r="R98" s="47"/>
      <c r="S98" s="64"/>
      <c r="T98" s="2"/>
      <c r="U98" s="2"/>
      <c r="V98" s="2"/>
    </row>
    <row r="99" spans="1:22" s="128" customFormat="1" ht="12.75" customHeight="1" x14ac:dyDescent="0.2">
      <c r="A99" s="137"/>
      <c r="B99" s="117" t="str">
        <f>IF(A99="","",VLOOKUP(A99,'6.A'!$A$11:$E$105,2,FALSE))</f>
        <v/>
      </c>
      <c r="C99" s="138"/>
      <c r="D99" s="120" t="str">
        <f>IF(A99="","",VLOOKUP(A99,'6.A'!$A$11:$E$105,4,FALSE))</f>
        <v/>
      </c>
      <c r="E99" s="142"/>
      <c r="F99" s="141" t="str">
        <f t="shared" si="38"/>
        <v>0,00</v>
      </c>
      <c r="G99" s="51"/>
      <c r="H99" s="51" t="str">
        <f>IF(A99="","",VLOOKUP(A99,'6.A'!$A$11:$E$7900,5,FALSE))</f>
        <v/>
      </c>
      <c r="I99" s="51" t="str">
        <f t="shared" si="39"/>
        <v/>
      </c>
      <c r="J99" s="51" t="str">
        <f>IF(H99="","",VLOOKUP(A99,'6.A'!$A$11:$E$480,4,FALSE))</f>
        <v/>
      </c>
      <c r="K99" s="51" t="str">
        <f t="shared" si="40"/>
        <v/>
      </c>
      <c r="L99" s="51" t="str">
        <f>IF(H99="","",IF(C99="","",G64*C99))</f>
        <v/>
      </c>
      <c r="M99" s="93" t="str">
        <f>IF(A99="","",VLOOKUP(A99,'6.A'!$A$11:$C$480,2,FALSE))</f>
        <v/>
      </c>
      <c r="N99" s="56" t="str">
        <f t="shared" si="41"/>
        <v/>
      </c>
      <c r="O99" s="55"/>
      <c r="P99" s="55"/>
      <c r="Q99" s="47"/>
      <c r="R99" s="47"/>
      <c r="S99" s="64"/>
      <c r="T99" s="2"/>
      <c r="U99" s="2"/>
      <c r="V99" s="2"/>
    </row>
    <row r="100" spans="1:22" s="128" customFormat="1" ht="12.75" customHeight="1" x14ac:dyDescent="0.2">
      <c r="A100" s="137"/>
      <c r="B100" s="117" t="str">
        <f>IF(A100="","",VLOOKUP(A100,'6.A'!$A$11:$E$105,2,FALSE))</f>
        <v/>
      </c>
      <c r="C100" s="138"/>
      <c r="D100" s="120" t="str">
        <f>IF(A100="","",VLOOKUP(A100,'6.A'!$A$11:$E$105,4,FALSE))</f>
        <v/>
      </c>
      <c r="E100" s="142" t="str">
        <f>IF(A100="","",VLOOKUP(A100,'6.A'!$A$11:$E$105,5,FALSE))</f>
        <v/>
      </c>
      <c r="F100" s="141" t="str">
        <f t="shared" si="38"/>
        <v>0,00</v>
      </c>
      <c r="G100" s="51"/>
      <c r="H100" s="51" t="str">
        <f>IF(A100="","",VLOOKUP(A100,'6.A'!$A$11:$E$7900,5,FALSE))</f>
        <v/>
      </c>
      <c r="I100" s="51" t="str">
        <f t="shared" si="39"/>
        <v/>
      </c>
      <c r="J100" s="51" t="str">
        <f>IF(H100="","",VLOOKUP(A100,'6.A'!$A$11:$E$480,4,FALSE))</f>
        <v/>
      </c>
      <c r="K100" s="51" t="str">
        <f t="shared" si="40"/>
        <v/>
      </c>
      <c r="L100" s="51" t="str">
        <f>IF(H100="","",IF(C100="","",G64*C100))</f>
        <v/>
      </c>
      <c r="M100" s="93" t="str">
        <f>IF(A100="","",VLOOKUP(A100,'6.A'!$A$11:$C$480,2,FALSE))</f>
        <v/>
      </c>
      <c r="N100" s="56" t="str">
        <f t="shared" si="41"/>
        <v/>
      </c>
      <c r="O100" s="55"/>
      <c r="P100" s="55"/>
      <c r="Q100" s="47"/>
      <c r="R100" s="47"/>
      <c r="S100" s="64"/>
      <c r="T100" s="2"/>
      <c r="U100" s="2"/>
      <c r="V100" s="2"/>
    </row>
    <row r="101" spans="1:22" s="128" customFormat="1" ht="12.75" customHeight="1" x14ac:dyDescent="0.2">
      <c r="A101" s="137"/>
      <c r="B101" s="117" t="str">
        <f>IF(A101="","",VLOOKUP(A101,'6.A'!$A$11:$E$105,2,FALSE))</f>
        <v/>
      </c>
      <c r="C101" s="138"/>
      <c r="D101" s="120" t="str">
        <f>IF(A101="","",VLOOKUP(A101,'6.A'!$A$11:$E$105,4,FALSE))</f>
        <v/>
      </c>
      <c r="E101" s="142" t="str">
        <f>IF(A101="","",VLOOKUP(A101,'6.A'!$A$11:$E$105,5,FALSE))</f>
        <v/>
      </c>
      <c r="F101" s="141" t="str">
        <f t="shared" si="38"/>
        <v>0,00</v>
      </c>
      <c r="G101" s="51"/>
      <c r="H101" s="51" t="str">
        <f>IF(A101="","",VLOOKUP(A101,'6.A'!$A$11:$E$7900,5,FALSE))</f>
        <v/>
      </c>
      <c r="I101" s="51" t="str">
        <f t="shared" si="39"/>
        <v/>
      </c>
      <c r="J101" s="51" t="str">
        <f>IF(H101="","",VLOOKUP(A101,'6.A'!$A$11:$E$480,4,FALSE))</f>
        <v/>
      </c>
      <c r="K101" s="51" t="str">
        <f t="shared" si="40"/>
        <v/>
      </c>
      <c r="L101" s="51" t="str">
        <f>IF(H101="","",IF(C101="","",G64*C101))</f>
        <v/>
      </c>
      <c r="M101" s="93" t="str">
        <f>IF(A101="","",VLOOKUP(A101,'6.A'!$A$11:$C$480,2,FALSE))</f>
        <v/>
      </c>
      <c r="N101" s="56" t="str">
        <f t="shared" si="41"/>
        <v/>
      </c>
      <c r="O101" s="55"/>
      <c r="P101" s="55"/>
      <c r="Q101" s="47"/>
      <c r="R101" s="47"/>
      <c r="S101" s="64"/>
      <c r="T101" s="2"/>
      <c r="U101" s="2"/>
      <c r="V101" s="2"/>
    </row>
    <row r="102" spans="1:22" s="128" customFormat="1" ht="12.75" customHeight="1" x14ac:dyDescent="0.2">
      <c r="A102" s="137"/>
      <c r="B102" s="117" t="str">
        <f>IF(A102="","",VLOOKUP(A102,'6.A'!$A$11:$E$105,2,FALSE))</f>
        <v/>
      </c>
      <c r="C102" s="138"/>
      <c r="D102" s="120" t="str">
        <f>IF(A102="","",VLOOKUP(A102,'6.A'!$A$11:$E$105,4,FALSE))</f>
        <v/>
      </c>
      <c r="E102" s="142" t="str">
        <f>IF(A102="","",VLOOKUP(A102,'6.A'!$A$11:$E$105,5,FALSE))</f>
        <v/>
      </c>
      <c r="F102" s="141" t="str">
        <f t="shared" si="38"/>
        <v>0,00</v>
      </c>
      <c r="G102" s="51"/>
      <c r="H102" s="51" t="str">
        <f>IF(A102="","",VLOOKUP(A102,'6.A'!$A$11:$E$7900,5,FALSE))</f>
        <v/>
      </c>
      <c r="I102" s="51" t="str">
        <f t="shared" si="39"/>
        <v/>
      </c>
      <c r="J102" s="51" t="str">
        <f>IF(H102="","",VLOOKUP(A102,'6.A'!$A$11:$E$480,4,FALSE))</f>
        <v/>
      </c>
      <c r="K102" s="51" t="str">
        <f t="shared" si="40"/>
        <v/>
      </c>
      <c r="L102" s="51" t="str">
        <f>IF(H102="","",IF(C102="","",G64*C102))</f>
        <v/>
      </c>
      <c r="M102" s="93" t="str">
        <f>IF(A102="","",VLOOKUP(A102,'6.A'!$A$11:$C$480,2,FALSE))</f>
        <v/>
      </c>
      <c r="N102" s="56" t="str">
        <f t="shared" si="41"/>
        <v/>
      </c>
      <c r="O102" s="55"/>
      <c r="P102" s="55"/>
      <c r="Q102" s="47"/>
      <c r="R102" s="47"/>
      <c r="S102" s="64"/>
      <c r="T102" s="2"/>
      <c r="U102" s="2"/>
      <c r="V102" s="2"/>
    </row>
    <row r="103" spans="1:22" s="128" customFormat="1" ht="12.75" customHeight="1" x14ac:dyDescent="0.2">
      <c r="A103" s="137"/>
      <c r="B103" s="117" t="str">
        <f>IF(A103="","",VLOOKUP(A103,'6.A'!$A$11:$E$105,2,FALSE))</f>
        <v/>
      </c>
      <c r="C103" s="138"/>
      <c r="D103" s="120" t="str">
        <f>IF(A103="","",VLOOKUP(A103,'6.A'!$A$11:$E$105,4,FALSE))</f>
        <v/>
      </c>
      <c r="E103" s="142" t="str">
        <f>IF(A103="","",VLOOKUP(A103,'6.A'!$A$11:$E$105,5,FALSE))</f>
        <v/>
      </c>
      <c r="F103" s="141" t="str">
        <f t="shared" si="38"/>
        <v>0,00</v>
      </c>
      <c r="G103" s="51"/>
      <c r="H103" s="51" t="str">
        <f>IF(A103="","",VLOOKUP(A103,'6.A'!$A$11:$E$7900,5,FALSE))</f>
        <v/>
      </c>
      <c r="I103" s="51" t="str">
        <f t="shared" si="39"/>
        <v/>
      </c>
      <c r="J103" s="51" t="str">
        <f>IF(H103="","",VLOOKUP(A103,'6.A'!$A$11:$E$480,4,FALSE))</f>
        <v/>
      </c>
      <c r="K103" s="51" t="str">
        <f t="shared" si="40"/>
        <v/>
      </c>
      <c r="L103" s="51" t="str">
        <f>IF(H103="","",IF(C103="","",G64*C103))</f>
        <v/>
      </c>
      <c r="M103" s="93" t="str">
        <f>IF(A103="","",VLOOKUP(A103,'6.A'!$A$11:$C$480,2,FALSE))</f>
        <v/>
      </c>
      <c r="N103" s="56" t="str">
        <f t="shared" si="41"/>
        <v/>
      </c>
      <c r="O103" s="55"/>
      <c r="P103" s="55"/>
      <c r="Q103" s="47"/>
      <c r="R103" s="47"/>
      <c r="S103" s="64"/>
      <c r="T103" s="2"/>
      <c r="U103" s="2"/>
      <c r="V103" s="2"/>
    </row>
    <row r="104" spans="1:22" s="116" customFormat="1" ht="12.75" customHeight="1" x14ac:dyDescent="0.2">
      <c r="A104" s="137"/>
      <c r="B104" s="117" t="str">
        <f>IF(A104="","",VLOOKUP(A104,'6.A'!$A$11:$E$105,2,FALSE))</f>
        <v/>
      </c>
      <c r="C104" s="138"/>
      <c r="D104" s="120" t="str">
        <f>IF(A104="","",VLOOKUP(A104,'6.A'!$A$11:$E$105,4,FALSE))</f>
        <v/>
      </c>
      <c r="E104" s="142" t="str">
        <f>IF(A104="","",VLOOKUP(A104,'6.A'!$A$11:$E$105,5,FALSE))</f>
        <v/>
      </c>
      <c r="F104" s="141" t="str">
        <f t="shared" si="38"/>
        <v>0,00</v>
      </c>
      <c r="G104" s="51"/>
      <c r="H104" s="51" t="str">
        <f>IF(A104="","",VLOOKUP(A104,'6.A'!$A$11:$E$7900,5,FALSE))</f>
        <v/>
      </c>
      <c r="I104" s="51" t="str">
        <f t="shared" si="39"/>
        <v/>
      </c>
      <c r="J104" s="51" t="str">
        <f>IF(H104="","",VLOOKUP(A104,'6.A'!$A$11:$E$480,4,FALSE))</f>
        <v/>
      </c>
      <c r="K104" s="51" t="str">
        <f t="shared" si="40"/>
        <v/>
      </c>
      <c r="L104" s="51" t="str">
        <f>IF(H104="","",IF(C104="","",G64*C104))</f>
        <v/>
      </c>
      <c r="M104" s="93" t="str">
        <f>IF(A104="","",VLOOKUP(A104,'6.A'!$A$11:$C$480,2,FALSE))</f>
        <v/>
      </c>
      <c r="N104" s="56" t="str">
        <f t="shared" si="41"/>
        <v/>
      </c>
      <c r="O104" s="55"/>
      <c r="P104" s="55"/>
      <c r="Q104" s="47"/>
      <c r="R104" s="47"/>
      <c r="S104" s="64"/>
      <c r="T104" s="2"/>
      <c r="U104" s="2"/>
      <c r="V104" s="2"/>
    </row>
    <row r="105" spans="1:22" s="116" customFormat="1" ht="12.75" customHeight="1" x14ac:dyDescent="0.2">
      <c r="A105" s="137"/>
      <c r="B105" s="117" t="str">
        <f>IF(A105="","",VLOOKUP(A105,'6.A'!$A$11:$E$105,2,FALSE))</f>
        <v/>
      </c>
      <c r="C105" s="138"/>
      <c r="D105" s="120" t="str">
        <f>IF(A105="","",VLOOKUP(A105,'6.A'!$A$11:$E$105,4,FALSE))</f>
        <v/>
      </c>
      <c r="E105" s="142" t="str">
        <f>IF(A105="","",VLOOKUP(A105,'6.A'!$A$11:$E$105,5,FALSE))</f>
        <v/>
      </c>
      <c r="F105" s="141" t="str">
        <f t="shared" si="38"/>
        <v>0,00</v>
      </c>
      <c r="G105" s="51"/>
      <c r="H105" s="51" t="str">
        <f>IF(A105="","",VLOOKUP(A105,'6.A'!$A$11:$E$7900,5,FALSE))</f>
        <v/>
      </c>
      <c r="I105" s="51" t="str">
        <f t="shared" si="39"/>
        <v/>
      </c>
      <c r="J105" s="51" t="str">
        <f>IF(H105="","",VLOOKUP(A105,'6.A'!$A$11:$E$480,4,FALSE))</f>
        <v/>
      </c>
      <c r="K105" s="51" t="str">
        <f t="shared" si="40"/>
        <v/>
      </c>
      <c r="L105" s="51" t="str">
        <f>IF(H105="","",IF(C105="","",G64*C105))</f>
        <v/>
      </c>
      <c r="M105" s="93" t="str">
        <f>IF(A105="","",VLOOKUP(A105,'6.A'!$A$11:$C$480,2,FALSE))</f>
        <v/>
      </c>
      <c r="N105" s="56" t="str">
        <f t="shared" si="41"/>
        <v/>
      </c>
      <c r="O105" s="55"/>
      <c r="P105" s="55"/>
      <c r="Q105" s="47"/>
      <c r="R105" s="47"/>
      <c r="S105" s="64"/>
      <c r="T105" s="2"/>
      <c r="U105" s="2"/>
      <c r="V105" s="2"/>
    </row>
    <row r="106" spans="1:22" s="116" customFormat="1" ht="12.75" customHeight="1" x14ac:dyDescent="0.2">
      <c r="A106" s="137"/>
      <c r="B106" s="117" t="str">
        <f>IF(A106="","",VLOOKUP(A106,'6.A'!$A$11:$E$105,2,FALSE))</f>
        <v/>
      </c>
      <c r="C106" s="138"/>
      <c r="D106" s="120" t="str">
        <f>IF(A106="","",VLOOKUP(A106,'6.A'!$A$11:$E$105,4,FALSE))</f>
        <v/>
      </c>
      <c r="E106" s="142" t="str">
        <f>IF(A106="","",VLOOKUP(A106,'6.A'!$A$11:$E$105,5,FALSE))</f>
        <v/>
      </c>
      <c r="F106" s="141" t="str">
        <f t="shared" si="38"/>
        <v>0,00</v>
      </c>
      <c r="G106" s="51"/>
      <c r="H106" s="51" t="str">
        <f>IF(A106="","",VLOOKUP(A106,'6.A'!$A$11:$E$7900,5,FALSE))</f>
        <v/>
      </c>
      <c r="I106" s="51" t="str">
        <f t="shared" si="39"/>
        <v/>
      </c>
      <c r="J106" s="51" t="str">
        <f>IF(H106="","",VLOOKUP(A106,'6.A'!$A$11:$E$480,4,FALSE))</f>
        <v/>
      </c>
      <c r="K106" s="51" t="str">
        <f t="shared" si="40"/>
        <v/>
      </c>
      <c r="L106" s="51" t="str">
        <f>IF(H106="","",IF(C106="","",G64*C106))</f>
        <v/>
      </c>
      <c r="M106" s="93" t="str">
        <f>IF(A106="","",VLOOKUP(A106,'6.A'!$A$11:$C$480,2,FALSE))</f>
        <v/>
      </c>
      <c r="N106" s="56" t="str">
        <f t="shared" si="41"/>
        <v/>
      </c>
      <c r="O106" s="55"/>
      <c r="P106" s="55"/>
      <c r="Q106" s="47"/>
      <c r="R106" s="47"/>
      <c r="S106" s="64"/>
      <c r="T106" s="2"/>
      <c r="U106" s="2"/>
      <c r="V106" s="2"/>
    </row>
    <row r="107" spans="1:22" s="116" customFormat="1" ht="12.75" customHeight="1" x14ac:dyDescent="0.2">
      <c r="A107" s="137"/>
      <c r="B107" s="117" t="str">
        <f>IF(A107="","",VLOOKUP(A107,'6.A'!$A$11:$E$105,2,FALSE))</f>
        <v/>
      </c>
      <c r="C107" s="138"/>
      <c r="D107" s="120" t="str">
        <f>IF(A107="","",VLOOKUP(A107,'6.A'!$A$11:$E$105,4,FALSE))</f>
        <v/>
      </c>
      <c r="E107" s="142" t="str">
        <f>IF(A107="","",VLOOKUP(A107,'6.A'!$A$11:$E$105,5,FALSE))</f>
        <v/>
      </c>
      <c r="F107" s="141" t="str">
        <f t="shared" si="38"/>
        <v>0,00</v>
      </c>
      <c r="G107" s="51"/>
      <c r="H107" s="51" t="str">
        <f>IF(A107="","",VLOOKUP(A107,'6.A'!$A$11:$E$7900,5,FALSE))</f>
        <v/>
      </c>
      <c r="I107" s="51" t="str">
        <f t="shared" si="39"/>
        <v/>
      </c>
      <c r="J107" s="51" t="str">
        <f>IF(H107="","",VLOOKUP(A107,'6.A'!$A$11:$E$480,4,FALSE))</f>
        <v/>
      </c>
      <c r="K107" s="51" t="str">
        <f t="shared" si="40"/>
        <v/>
      </c>
      <c r="L107" s="51" t="str">
        <f>IF(H107="","",IF(C107="","",G64*C107))</f>
        <v/>
      </c>
      <c r="M107" s="93" t="str">
        <f>IF(A107="","",VLOOKUP(A107,'6.A'!$A$11:$C$480,2,FALSE))</f>
        <v/>
      </c>
      <c r="N107" s="56" t="str">
        <f t="shared" si="41"/>
        <v/>
      </c>
      <c r="O107" s="55"/>
      <c r="P107" s="55"/>
      <c r="Q107" s="47"/>
      <c r="R107" s="47"/>
      <c r="S107" s="64"/>
      <c r="T107" s="2"/>
      <c r="U107" s="2"/>
      <c r="V107" s="2"/>
    </row>
    <row r="108" spans="1:22" s="116" customFormat="1" ht="12.75" customHeight="1" x14ac:dyDescent="0.2">
      <c r="A108" s="137"/>
      <c r="B108" s="117" t="str">
        <f>IF(A108="","",VLOOKUP(A108,'6.A'!$A$11:$E$105,2,FALSE))</f>
        <v/>
      </c>
      <c r="C108" s="138"/>
      <c r="D108" s="120" t="str">
        <f>IF(A108="","",VLOOKUP(A108,'6.A'!$A$11:$E$105,4,FALSE))</f>
        <v/>
      </c>
      <c r="E108" s="142" t="str">
        <f>IF(A108="","",VLOOKUP(A108,'6.A'!$A$11:$E$105,5,FALSE))</f>
        <v/>
      </c>
      <c r="F108" s="141" t="str">
        <f t="shared" si="38"/>
        <v>0,00</v>
      </c>
      <c r="G108" s="51"/>
      <c r="H108" s="51" t="str">
        <f>IF(A108="","",VLOOKUP(A108,'6.A'!$A$11:$E$7900,5,FALSE))</f>
        <v/>
      </c>
      <c r="I108" s="51" t="str">
        <f t="shared" si="39"/>
        <v/>
      </c>
      <c r="J108" s="51" t="str">
        <f>IF(H108="","",VLOOKUP(A108,'6.A'!$A$11:$E$480,4,FALSE))</f>
        <v/>
      </c>
      <c r="K108" s="51" t="str">
        <f t="shared" si="40"/>
        <v/>
      </c>
      <c r="L108" s="51" t="str">
        <f>IF(H108="","",IF(C108="","",G64*C108))</f>
        <v/>
      </c>
      <c r="M108" s="93" t="str">
        <f>IF(A108="","",VLOOKUP(A108,'6.A'!$A$11:$C$480,2,FALSE))</f>
        <v/>
      </c>
      <c r="N108" s="56" t="str">
        <f t="shared" si="41"/>
        <v/>
      </c>
      <c r="O108" s="55"/>
      <c r="P108" s="55"/>
      <c r="Q108" s="47"/>
      <c r="R108" s="47"/>
      <c r="S108" s="64"/>
      <c r="T108" s="2"/>
      <c r="U108" s="2"/>
      <c r="V108" s="2"/>
    </row>
    <row r="109" spans="1:22" s="116" customFormat="1" ht="12.75" customHeight="1" x14ac:dyDescent="0.2">
      <c r="A109" s="137"/>
      <c r="B109" s="153" t="str">
        <f>IF(A109="","",VLOOKUP(A109,'6.A'!$A$11:$E$105,2,FALSE))</f>
        <v/>
      </c>
      <c r="C109" s="138"/>
      <c r="D109" s="120" t="str">
        <f>IF(A109="","",VLOOKUP(A109,'6.A'!$A$11:$E$105,4,FALSE))</f>
        <v/>
      </c>
      <c r="E109" s="142" t="str">
        <f>IF(A109="","",VLOOKUP(A109,'6.A'!$A$11:$E$105,5,FALSE))</f>
        <v/>
      </c>
      <c r="F109" s="141" t="str">
        <f t="shared" si="38"/>
        <v>0,00</v>
      </c>
      <c r="G109" s="51"/>
      <c r="H109" s="51" t="str">
        <f>IF(A109="","",VLOOKUP(A109,'6.A'!$A$11:$E$7900,5,FALSE))</f>
        <v/>
      </c>
      <c r="I109" s="51" t="str">
        <f t="shared" si="39"/>
        <v/>
      </c>
      <c r="J109" s="51" t="str">
        <f>IF(H109="","",VLOOKUP(A109,'6.A'!$A$11:$E$480,4,FALSE))</f>
        <v/>
      </c>
      <c r="K109" s="51" t="str">
        <f t="shared" si="40"/>
        <v/>
      </c>
      <c r="L109" s="51" t="str">
        <f>IF(H109="","",IF(C109="","",G64*C109))</f>
        <v/>
      </c>
      <c r="M109" s="93" t="str">
        <f>IF(A109="","",VLOOKUP(A109,'6.A'!$A$11:$C$480,2,FALSE))</f>
        <v/>
      </c>
      <c r="N109" s="56" t="str">
        <f t="shared" si="41"/>
        <v/>
      </c>
      <c r="O109" s="55"/>
      <c r="P109" s="55"/>
      <c r="Q109" s="47"/>
      <c r="R109" s="47"/>
      <c r="S109" s="64"/>
      <c r="T109" s="2"/>
      <c r="U109" s="2"/>
      <c r="V109" s="2"/>
    </row>
    <row r="110" spans="1:22" s="116" customFormat="1" ht="12.75" customHeight="1" x14ac:dyDescent="0.2">
      <c r="A110" s="137"/>
      <c r="B110" s="153" t="str">
        <f>IF(A110="","",VLOOKUP(A110,'6.A'!$A$11:$E$105,2,FALSE))</f>
        <v/>
      </c>
      <c r="C110" s="138"/>
      <c r="D110" s="120" t="str">
        <f>IF(A110="","",VLOOKUP(A110,'6.A'!$A$11:$E$105,4,FALSE))</f>
        <v/>
      </c>
      <c r="E110" s="142" t="str">
        <f>IF(A110="","",VLOOKUP(A110,'6.A'!$A$11:$E$105,5,FALSE))</f>
        <v/>
      </c>
      <c r="F110" s="141" t="str">
        <f t="shared" si="38"/>
        <v>0,00</v>
      </c>
      <c r="G110" s="51"/>
      <c r="H110" s="51" t="str">
        <f>IF(A110="","",VLOOKUP(A110,'6.A'!$A$11:$E$7900,5,FALSE))</f>
        <v/>
      </c>
      <c r="I110" s="51" t="str">
        <f t="shared" si="39"/>
        <v/>
      </c>
      <c r="J110" s="51" t="str">
        <f>IF(H110="","",VLOOKUP(A110,'6.A'!$A$11:$E$480,4,FALSE))</f>
        <v/>
      </c>
      <c r="K110" s="51" t="str">
        <f t="shared" si="40"/>
        <v/>
      </c>
      <c r="L110" s="51" t="str">
        <f>IF(H110="","",IF(C110="","",G64*C110))</f>
        <v/>
      </c>
      <c r="M110" s="93" t="str">
        <f>IF(A110="","",VLOOKUP(A110,'6.A'!$A$11:$C$480,2,FALSE))</f>
        <v/>
      </c>
      <c r="N110" s="56" t="str">
        <f t="shared" si="41"/>
        <v/>
      </c>
      <c r="O110" s="55"/>
      <c r="P110" s="55"/>
      <c r="Q110" s="47"/>
      <c r="R110" s="47"/>
      <c r="S110" s="64"/>
      <c r="T110" s="2"/>
      <c r="U110" s="2"/>
      <c r="V110" s="2"/>
    </row>
    <row r="111" spans="1:22" s="116" customFormat="1" ht="12.75" customHeight="1" x14ac:dyDescent="0.2">
      <c r="A111" s="137"/>
      <c r="B111" s="153" t="str">
        <f>IF(A111="","",VLOOKUP(A111,'6.A'!$A$11:$E$105,2,FALSE))</f>
        <v/>
      </c>
      <c r="C111" s="138"/>
      <c r="D111" s="120" t="str">
        <f>IF(A111="","",VLOOKUP(A111,'6.A'!$A$11:$E$105,4,FALSE))</f>
        <v/>
      </c>
      <c r="E111" s="142" t="str">
        <f>IF(A111="","",VLOOKUP(A111,'6.A'!$A$11:$E$105,5,FALSE))</f>
        <v/>
      </c>
      <c r="F111" s="141" t="str">
        <f t="shared" si="38"/>
        <v>0,00</v>
      </c>
      <c r="G111" s="51"/>
      <c r="H111" s="51" t="str">
        <f>IF(A111="","",VLOOKUP(A111,'6.A'!$A$11:$E$7900,5,FALSE))</f>
        <v/>
      </c>
      <c r="I111" s="51" t="str">
        <f t="shared" si="39"/>
        <v/>
      </c>
      <c r="J111" s="51" t="str">
        <f>IF(H111="","",VLOOKUP(A111,'6.A'!$A$11:$E$480,4,FALSE))</f>
        <v/>
      </c>
      <c r="K111" s="51" t="str">
        <f t="shared" si="40"/>
        <v/>
      </c>
      <c r="L111" s="51" t="str">
        <f>IF(H111="","",IF(C111="","",G64*C111))</f>
        <v/>
      </c>
      <c r="M111" s="93" t="str">
        <f>IF(A111="","",VLOOKUP(A111,'6.A'!$A$11:$C$480,2,FALSE))</f>
        <v/>
      </c>
      <c r="N111" s="56" t="str">
        <f t="shared" si="41"/>
        <v/>
      </c>
      <c r="O111" s="55"/>
      <c r="P111" s="55"/>
      <c r="Q111" s="47"/>
      <c r="R111" s="47"/>
      <c r="S111" s="64"/>
      <c r="T111" s="2"/>
      <c r="U111" s="2"/>
      <c r="V111" s="2"/>
    </row>
    <row r="112" spans="1:22" s="116" customFormat="1" ht="12.75" customHeight="1" x14ac:dyDescent="0.2">
      <c r="A112" s="137"/>
      <c r="B112" s="153" t="str">
        <f>IF(A112="","",VLOOKUP(A112,'6.A'!$A$11:$E$105,2,FALSE))</f>
        <v/>
      </c>
      <c r="C112" s="138"/>
      <c r="D112" s="120" t="str">
        <f>IF(A112="","",VLOOKUP(A112,'6.A'!$A$11:$E$105,4,FALSE))</f>
        <v/>
      </c>
      <c r="E112" s="142" t="str">
        <f>IF(A112="","",VLOOKUP(A112,'6.A'!$A$11:$E$105,5,FALSE))</f>
        <v/>
      </c>
      <c r="F112" s="141" t="str">
        <f t="shared" si="38"/>
        <v>0,00</v>
      </c>
      <c r="G112" s="51"/>
      <c r="H112" s="51" t="str">
        <f>IF(A112="","",VLOOKUP(A112,'6.A'!$A$11:$E$7900,5,FALSE))</f>
        <v/>
      </c>
      <c r="I112" s="51" t="str">
        <f t="shared" si="39"/>
        <v/>
      </c>
      <c r="J112" s="51" t="str">
        <f>IF(H112="","",VLOOKUP(A112,'6.A'!$A$11:$E$480,4,FALSE))</f>
        <v/>
      </c>
      <c r="K112" s="51" t="str">
        <f t="shared" si="40"/>
        <v/>
      </c>
      <c r="L112" s="51" t="str">
        <f>IF(H112="","",IF(C112="","",G64*C112))</f>
        <v/>
      </c>
      <c r="M112" s="93" t="str">
        <f>IF(A112="","",VLOOKUP(A112,'6.A'!$A$11:$C$480,2,FALSE))</f>
        <v/>
      </c>
      <c r="N112" s="56" t="str">
        <f t="shared" si="41"/>
        <v/>
      </c>
      <c r="O112" s="55"/>
      <c r="P112" s="55"/>
      <c r="Q112" s="47"/>
      <c r="R112" s="47"/>
      <c r="S112" s="64"/>
      <c r="T112" s="2"/>
      <c r="U112" s="2"/>
      <c r="V112" s="2"/>
    </row>
    <row r="113" spans="1:22" s="116" customFormat="1" ht="12.75" customHeight="1" x14ac:dyDescent="0.2">
      <c r="A113" s="137"/>
      <c r="B113" s="26" t="str">
        <f>$A$9</f>
        <v>BDI - MÃO DE OBRA / SERVIÇOS / MATERIAIS EM GERAL</v>
      </c>
      <c r="C113" s="27">
        <f>$C$9</f>
        <v>0</v>
      </c>
      <c r="D113" s="120"/>
      <c r="E113" s="126"/>
      <c r="F113" s="144">
        <f>ROUND(SUM(F93:F112)*C113,2)</f>
        <v>0</v>
      </c>
      <c r="G113" s="62"/>
      <c r="H113" s="51"/>
      <c r="I113" s="56"/>
      <c r="J113" s="56"/>
      <c r="K113" s="56"/>
      <c r="L113" s="51"/>
      <c r="M113" s="56"/>
      <c r="N113" s="56"/>
      <c r="O113" s="55"/>
      <c r="P113" s="55"/>
      <c r="Q113" s="47"/>
      <c r="R113" s="47"/>
      <c r="S113" s="64"/>
      <c r="T113" s="2"/>
      <c r="U113" s="2"/>
      <c r="V113" s="2"/>
    </row>
    <row r="114" spans="1:22" s="116" customFormat="1" ht="12.75" customHeight="1" thickBot="1" x14ac:dyDescent="0.25">
      <c r="A114" s="154"/>
      <c r="B114" s="41" t="s">
        <v>57</v>
      </c>
      <c r="C114" s="42"/>
      <c r="D114" s="155"/>
      <c r="E114" s="156"/>
      <c r="F114" s="157">
        <f>ROUND(SUM(F93:F113),2)</f>
        <v>0</v>
      </c>
      <c r="G114" s="62"/>
      <c r="H114" s="51"/>
      <c r="I114" s="56"/>
      <c r="J114" s="56"/>
      <c r="K114" s="56"/>
      <c r="L114" s="51"/>
      <c r="M114" s="56"/>
      <c r="N114" s="56"/>
      <c r="O114" s="55"/>
      <c r="P114" s="55"/>
      <c r="Q114" s="47"/>
      <c r="R114" s="47"/>
      <c r="S114" s="64"/>
      <c r="T114" s="2"/>
      <c r="U114" s="2"/>
      <c r="V114" s="2"/>
    </row>
    <row r="115" spans="1:22" s="116" customFormat="1" ht="12" customHeight="1" thickBot="1" x14ac:dyDescent="0.25">
      <c r="A115" s="129"/>
      <c r="B115" s="124"/>
      <c r="C115" s="125"/>
      <c r="D115" s="120"/>
      <c r="E115" s="126"/>
      <c r="F115" s="121"/>
      <c r="G115" s="121"/>
      <c r="H115" s="118"/>
      <c r="I115" s="120"/>
      <c r="J115" s="120"/>
      <c r="K115" s="120"/>
      <c r="L115" s="118"/>
      <c r="M115" s="122"/>
      <c r="N115" s="122"/>
      <c r="O115" s="123"/>
      <c r="P115" s="123"/>
      <c r="Q115" s="114"/>
      <c r="R115" s="114"/>
      <c r="S115" s="128"/>
    </row>
    <row r="116" spans="1:22" s="116" customFormat="1" ht="50.1" customHeight="1" x14ac:dyDescent="0.2">
      <c r="A116" s="130" t="str">
        <f>'3.A'!$A$20</f>
        <v>1.3</v>
      </c>
      <c r="B116" s="131" t="str">
        <f>IF(A116="","",VLOOKUP(A116,'3.A'!$A$16:$M$111,2,FALSE))</f>
        <v>DESMOBILIZAÇÃO DO CANTEIRO DE OBRAS</v>
      </c>
      <c r="C116" s="284" t="s">
        <v>62</v>
      </c>
      <c r="D116" s="284"/>
      <c r="E116" s="132" t="str">
        <f>IF(A116="","",VLOOKUP(A116,'3.A'!$A$16:$M$111,3,FALSE))</f>
        <v>GB</v>
      </c>
      <c r="F116" s="133">
        <f>ROUND(F130+F143+F166,2)</f>
        <v>0</v>
      </c>
      <c r="G116" s="94">
        <f>VLOOKUP(A116,'3.A'!$A$18:$I$111,4,FALSE)</f>
        <v>1</v>
      </c>
      <c r="H116" s="46">
        <f>SUM(F118:F129)</f>
        <v>0</v>
      </c>
      <c r="I116" s="46">
        <f>SUM(F132:F142)</f>
        <v>0</v>
      </c>
      <c r="J116" s="46">
        <f>SUM(F145:F165)</f>
        <v>0</v>
      </c>
      <c r="K116" s="46">
        <f>SUM(H116:J116)</f>
        <v>0</v>
      </c>
      <c r="L116" s="46" t="str">
        <f>IF(K116=F116,"SIM","NÃO")</f>
        <v>SIM</v>
      </c>
      <c r="M116" s="57">
        <f>ROUND(SUM(F118:F127)*C128,2)+ROUND(SUM(F118:F128)*C129,2)+ROUND(SUM(F118:F127),2)+ROUND(SUM(F132:F141)*C142,2)+ROUND(SUM(F132:F141),2)+ROUND(SUM(F145:F164)*C165,2)+ROUND(SUM(F145:F164),2)</f>
        <v>0</v>
      </c>
      <c r="N116" s="49" t="str">
        <f>IF(M116=F116,"SIM","NÃO")</f>
        <v>SIM</v>
      </c>
      <c r="O116" s="50" t="str">
        <f>VLOOKUP(A116,'3.A'!$A$8:$E$111,3,FALSE)</f>
        <v>GB</v>
      </c>
      <c r="P116" s="50" t="str">
        <f>IF(O116=E116,"SIM","NÃO")</f>
        <v>SIM</v>
      </c>
      <c r="Q116" s="52">
        <f>ROUND(G116*F130,2)+ROUND(G116*F143,2)+ROUND(G116*F166,2)</f>
        <v>0</v>
      </c>
      <c r="R116" s="58">
        <f>VLOOKUP(A116,'3.A'!$A$16:$L$111,12,FALSE)</f>
        <v>0</v>
      </c>
      <c r="S116" s="59" t="str">
        <f>IF(Q116=R116,"si","no")</f>
        <v>si</v>
      </c>
      <c r="T116" s="60">
        <f>SUM(L118:L127)+SUM(L132:L141)+SUM(L145:L164)</f>
        <v>26</v>
      </c>
      <c r="U116" s="51">
        <f>G116*C124+G116*C126+G116*C120+G116*C119+G116*C121+G116*C125+G116*C123+G116*C122+G116*C118+G116*C127+G116*C132+G116*C133+G116*C140+G116*C139+G116*C136+G116*C137+G116*C134+G116*C138+G116*C141+G116*C135+G116*C145+G116*C146+G116*C147+G116*C155+G116*C156+G116*C157+G116*C158+G116*C159+G116*C160+G116*C161+G116*C162+G116*C163+G116*C164+G116*C153+G116*C154+G116*C148+G116*C149+G116*C150+G116*C151+G116*C152</f>
        <v>26</v>
      </c>
      <c r="V116" s="53" t="str">
        <f>IF(T116=U116,"si","no")</f>
        <v>si</v>
      </c>
    </row>
    <row r="117" spans="1:22" s="116" customFormat="1" ht="12.75" customHeight="1" x14ac:dyDescent="0.2">
      <c r="A117" s="134" t="s">
        <v>3</v>
      </c>
      <c r="B117" s="135" t="s">
        <v>58</v>
      </c>
      <c r="C117" s="119" t="s">
        <v>59</v>
      </c>
      <c r="D117" s="119" t="s">
        <v>17</v>
      </c>
      <c r="E117" s="136" t="s">
        <v>60</v>
      </c>
      <c r="F117" s="127" t="s">
        <v>61</v>
      </c>
      <c r="G117" s="21"/>
      <c r="H117" s="51"/>
      <c r="I117" s="56"/>
      <c r="J117" s="56"/>
      <c r="K117" s="56"/>
      <c r="L117" s="51"/>
      <c r="M117" s="56"/>
      <c r="N117" s="56"/>
      <c r="O117" s="55"/>
      <c r="P117" s="55"/>
      <c r="Q117" s="47"/>
      <c r="R117" s="47"/>
      <c r="S117" s="64"/>
      <c r="T117" s="2"/>
      <c r="U117" s="2"/>
      <c r="V117" s="2"/>
    </row>
    <row r="118" spans="1:22" s="116" customFormat="1" ht="12.75" customHeight="1" x14ac:dyDescent="0.2">
      <c r="A118" s="137">
        <f>'6.A'!$A$21</f>
        <v>88316</v>
      </c>
      <c r="B118" s="117" t="str">
        <f>IF(A118="","",VLOOKUP(A118,'6.A'!$A$11:$E$105,2,FALSE))</f>
        <v>SERVENTE COM ENCARGOS COMPLEMENTARES</v>
      </c>
      <c r="C118" s="138">
        <v>4</v>
      </c>
      <c r="D118" s="139" t="str">
        <f>IF(A118="","",VLOOKUP(A118,'6.A'!$A$11:$E$105,4,FALSE))</f>
        <v>H</v>
      </c>
      <c r="E118" s="140">
        <f>IF(A118="","",VLOOKUP(A118,'6.A'!$A$11:$E$105,5,FALSE))</f>
        <v>0</v>
      </c>
      <c r="F118" s="141">
        <f t="shared" ref="F118:F127" si="42">IF(A118="","0,00",ROUND(C118*E118,2))</f>
        <v>0</v>
      </c>
      <c r="G118" s="51"/>
      <c r="H118" s="51">
        <f>IF(A118="","",VLOOKUP(A118,'6.A'!$A$11:$E$7900,5,FALSE))</f>
        <v>0</v>
      </c>
      <c r="I118" s="51" t="str">
        <f>IF(H118="","",IF(E118=H118,"SIM","NÃO"))</f>
        <v>SIM</v>
      </c>
      <c r="J118" s="51" t="str">
        <f>IF(H118="","",VLOOKUP(A118,'6.A'!$A$11:$E$480,4,FALSE))</f>
        <v>H</v>
      </c>
      <c r="K118" s="51" t="str">
        <f>IF(H118="","",IF(J118=D118,"SIM","NÃO"))</f>
        <v>SIM</v>
      </c>
      <c r="L118" s="51">
        <f>IF(H118="","",IF(C118="","",G116*C118))</f>
        <v>4</v>
      </c>
      <c r="M118" s="93" t="str">
        <f>IF(A118="","",VLOOKUP(A118,'6.A'!$A$11:$C$480,2,FALSE))</f>
        <v>SERVENTE COM ENCARGOS COMPLEMENTARES</v>
      </c>
      <c r="N118" s="56" t="str">
        <f>IF(A118="","",IF(M118=B118,"si","no"))</f>
        <v>si</v>
      </c>
      <c r="O118" s="55"/>
      <c r="P118" s="55"/>
      <c r="Q118" s="47"/>
      <c r="R118" s="47"/>
      <c r="S118" s="64"/>
      <c r="T118" s="2"/>
      <c r="U118" s="2"/>
      <c r="V118" s="2"/>
    </row>
    <row r="119" spans="1:22" s="116" customFormat="1" ht="12.75" customHeight="1" x14ac:dyDescent="0.2">
      <c r="A119" s="137">
        <f>'6.A'!$A$24</f>
        <v>90776</v>
      </c>
      <c r="B119" s="117" t="str">
        <f>IF(A119="","",VLOOKUP(A119,'6.A'!$A$11:$E$105,2,FALSE))</f>
        <v>ENCARREGADO GERAL COM ENCARGOS COMPLEMENTARES</v>
      </c>
      <c r="C119" s="138">
        <v>4</v>
      </c>
      <c r="D119" s="139" t="str">
        <f>IF(A119="","",VLOOKUP(A119,'6.A'!$A$11:$E$105,4,FALSE))</f>
        <v>H</v>
      </c>
      <c r="E119" s="140">
        <f>IF(A119="","",VLOOKUP(A119,'6.A'!$A$11:$E$105,5,FALSE))</f>
        <v>0</v>
      </c>
      <c r="F119" s="141">
        <f t="shared" si="42"/>
        <v>0</v>
      </c>
      <c r="G119" s="51"/>
      <c r="H119" s="51">
        <f>IF(A119="","",VLOOKUP(A119,'6.A'!$A$11:$E$7900,5,FALSE))</f>
        <v>0</v>
      </c>
      <c r="I119" s="51" t="str">
        <f>IF(H119="","",IF(E119=H119,"SIM","NÃO"))</f>
        <v>SIM</v>
      </c>
      <c r="J119" s="51" t="str">
        <f>IF(H119="","",VLOOKUP(A119,'6.A'!$A$11:$E$480,4,FALSE))</f>
        <v>H</v>
      </c>
      <c r="K119" s="51" t="str">
        <f>IF(H119="","",IF(J119=D119,"SIM","NÃO"))</f>
        <v>SIM</v>
      </c>
      <c r="L119" s="51">
        <f>IF(H119="","",IF(C119="","",G116*C119))</f>
        <v>4</v>
      </c>
      <c r="M119" s="93" t="str">
        <f>IF(A119="","",VLOOKUP(A119,'6.A'!$A$11:$C$480,2,FALSE))</f>
        <v>ENCARREGADO GERAL COM ENCARGOS COMPLEMENTARES</v>
      </c>
      <c r="N119" s="56" t="str">
        <f>IF(A119="","",IF(M119=B119,"si","no"))</f>
        <v>si</v>
      </c>
      <c r="O119" s="55"/>
      <c r="P119" s="55"/>
      <c r="Q119" s="47"/>
      <c r="R119" s="47"/>
      <c r="S119" s="64"/>
      <c r="T119" s="2"/>
      <c r="U119" s="2"/>
      <c r="V119" s="2"/>
    </row>
    <row r="120" spans="1:22" s="128" customFormat="1" ht="12.75" customHeight="1" x14ac:dyDescent="0.2">
      <c r="A120" s="137">
        <f>'6.A'!$A$26</f>
        <v>90778</v>
      </c>
      <c r="B120" s="117" t="str">
        <f>IF(A120="","",VLOOKUP(A120,'6.A'!$A$11:$E$105,2,FALSE))</f>
        <v>ENGENHEIRO CIVIL DE OBRA PLENO COM ENCARGOS COMPLEMENTARES</v>
      </c>
      <c r="C120" s="138">
        <v>4</v>
      </c>
      <c r="D120" s="139" t="str">
        <f>IF(A120="","",VLOOKUP(A120,'6.A'!$A$11:$E$105,4,FALSE))</f>
        <v>H</v>
      </c>
      <c r="E120" s="140">
        <f>IF(A120="","",VLOOKUP(A120,'6.A'!$A$11:$E$105,5,FALSE))</f>
        <v>0</v>
      </c>
      <c r="F120" s="141">
        <f t="shared" si="42"/>
        <v>0</v>
      </c>
      <c r="G120" s="51"/>
      <c r="H120" s="51">
        <f>IF(A120="","",VLOOKUP(A120,'6.A'!$A$11:$E$7900,5,FALSE))</f>
        <v>0</v>
      </c>
      <c r="I120" s="51" t="str">
        <f>IF(H120="","",IF(E120=H120,"SIM","NÃO"))</f>
        <v>SIM</v>
      </c>
      <c r="J120" s="51" t="str">
        <f>IF(H120="","",VLOOKUP(A120,'6.A'!$A$11:$E$480,4,FALSE))</f>
        <v>H</v>
      </c>
      <c r="K120" s="51" t="str">
        <f t="shared" ref="K120" si="43">IF(H120="","",IF(J120=D120,"SIM","NÃO"))</f>
        <v>SIM</v>
      </c>
      <c r="L120" s="51">
        <f>IF(H120="","",IF(C120="","",G116*C120))</f>
        <v>4</v>
      </c>
      <c r="M120" s="93" t="str">
        <f>IF(A120="","",VLOOKUP(A120,'6.A'!$A$11:$C$480,2,FALSE))</f>
        <v>ENGENHEIRO CIVIL DE OBRA PLENO COM ENCARGOS COMPLEMENTARES</v>
      </c>
      <c r="N120" s="56" t="str">
        <f t="shared" ref="N120" si="44">IF(A120="","",IF(M120=B120,"si","no"))</f>
        <v>si</v>
      </c>
      <c r="O120" s="55"/>
      <c r="P120" s="55"/>
      <c r="Q120" s="47"/>
      <c r="R120" s="47"/>
      <c r="S120" s="64"/>
      <c r="T120" s="2"/>
      <c r="U120" s="2"/>
      <c r="V120" s="2"/>
    </row>
    <row r="121" spans="1:22" s="128" customFormat="1" ht="12.75" customHeight="1" x14ac:dyDescent="0.2">
      <c r="A121" s="137">
        <f>'6.A'!$A$28</f>
        <v>100309</v>
      </c>
      <c r="B121" s="117" t="str">
        <f>IF(A121="","",VLOOKUP(A121,'6.A'!$A$11:$E$105,2,FALSE))</f>
        <v>TÉCNICO EM SEGURANÇA DO TRABALHO COM ENCARGOS COMPLEMENTARES</v>
      </c>
      <c r="C121" s="138">
        <v>4</v>
      </c>
      <c r="D121" s="139" t="str">
        <f>IF(A121="","",VLOOKUP(A121,'6.A'!$A$11:$E$105,4,FALSE))</f>
        <v>H</v>
      </c>
      <c r="E121" s="140">
        <f>IF(A121="","",VLOOKUP(A121,'6.A'!$A$11:$E$105,5,FALSE))</f>
        <v>0</v>
      </c>
      <c r="F121" s="141">
        <f t="shared" si="42"/>
        <v>0</v>
      </c>
      <c r="G121" s="51"/>
      <c r="H121" s="51">
        <f>IF(A121="","",VLOOKUP(A121,'6.A'!$A$11:$E$7900,5,FALSE))</f>
        <v>0</v>
      </c>
      <c r="I121" s="51" t="str">
        <f>IF(H121="","",IF(E121=H121,"SIM","NÃO"))</f>
        <v>SIM</v>
      </c>
      <c r="J121" s="51" t="str">
        <f>IF(H121="","",VLOOKUP(A121,'6.A'!$A$11:$E$480,4,FALSE))</f>
        <v>H</v>
      </c>
      <c r="K121" s="51" t="str">
        <f>IF(H121="","",IF(J121=D121,"SIM","NÃO"))</f>
        <v>SIM</v>
      </c>
      <c r="L121" s="51">
        <f>IF(H121="","",IF(C121="","",G116*C121))</f>
        <v>4</v>
      </c>
      <c r="M121" s="93" t="str">
        <f>IF(A121="","",VLOOKUP(A121,'6.A'!$A$11:$C$480,2,FALSE))</f>
        <v>TÉCNICO EM SEGURANÇA DO TRABALHO COM ENCARGOS COMPLEMENTARES</v>
      </c>
      <c r="N121" s="56" t="str">
        <f>IF(A121="","",IF(M121=B121,"si","no"))</f>
        <v>si</v>
      </c>
      <c r="O121" s="55"/>
      <c r="P121" s="55"/>
      <c r="Q121" s="47"/>
      <c r="R121" s="47"/>
      <c r="S121" s="64"/>
      <c r="T121" s="2"/>
      <c r="U121" s="2"/>
      <c r="V121" s="2"/>
    </row>
    <row r="122" spans="1:22" s="128" customFormat="1" ht="12.75" customHeight="1" x14ac:dyDescent="0.2">
      <c r="A122" s="137"/>
      <c r="B122" s="117" t="str">
        <f>IF(A122="","",VLOOKUP(A122,'6.A'!$A$11:$E$105,2,FALSE))</f>
        <v/>
      </c>
      <c r="C122" s="138"/>
      <c r="D122" s="139" t="str">
        <f>IF(A122="","",VLOOKUP(A122,'6.A'!$A$11:$E$105,4,FALSE))</f>
        <v/>
      </c>
      <c r="E122" s="140" t="str">
        <f>IF(A122="","",VLOOKUP(A122,'6.A'!$A$11:$E$105,5,FALSE))</f>
        <v/>
      </c>
      <c r="F122" s="141" t="str">
        <f t="shared" si="42"/>
        <v>0,00</v>
      </c>
      <c r="G122" s="51"/>
      <c r="H122" s="51" t="str">
        <f>IF(A122="","",VLOOKUP(A122,'6.A'!$A$11:$E$7900,5,FALSE))</f>
        <v/>
      </c>
      <c r="I122" s="51" t="str">
        <f t="shared" ref="I122" si="45">IF(H122="","",IF(E122=H122,"SIM","NÃO"))</f>
        <v/>
      </c>
      <c r="J122" s="51" t="str">
        <f>IF(H122="","",VLOOKUP(A122,'6.A'!$A$11:$E$480,4,FALSE))</f>
        <v/>
      </c>
      <c r="K122" s="51" t="str">
        <f t="shared" ref="K122" si="46">IF(H122="","",IF(J122=D122,"SIM","NÃO"))</f>
        <v/>
      </c>
      <c r="L122" s="51" t="str">
        <f>IF(H122="","",IF(C122="","",G116*C122))</f>
        <v/>
      </c>
      <c r="M122" s="93" t="str">
        <f>IF(A122="","",VLOOKUP(A122,'6.A'!$A$11:$C$480,2,FALSE))</f>
        <v/>
      </c>
      <c r="N122" s="56" t="str">
        <f t="shared" ref="N122" si="47">IF(A122="","",IF(M122=B122,"si","no"))</f>
        <v/>
      </c>
      <c r="O122" s="55"/>
      <c r="P122" s="55"/>
      <c r="Q122" s="47"/>
      <c r="R122" s="47"/>
      <c r="S122" s="64"/>
      <c r="T122" s="2"/>
      <c r="U122" s="2"/>
      <c r="V122" s="2"/>
    </row>
    <row r="123" spans="1:22" s="128" customFormat="1" ht="12.75" customHeight="1" x14ac:dyDescent="0.2">
      <c r="A123" s="137"/>
      <c r="B123" s="117" t="str">
        <f>IF(A123="","",VLOOKUP(A123,'6.A'!$A$11:$E$105,2,FALSE))</f>
        <v/>
      </c>
      <c r="C123" s="138"/>
      <c r="D123" s="139" t="str">
        <f>IF(A123="","",VLOOKUP(A123,'6.A'!$A$11:$E$105,4,FALSE))</f>
        <v/>
      </c>
      <c r="E123" s="140" t="str">
        <f>IF(A123="","",VLOOKUP(A123,'6.A'!$A$11:$E$105,5,FALSE))</f>
        <v/>
      </c>
      <c r="F123" s="141" t="str">
        <f t="shared" si="42"/>
        <v>0,00</v>
      </c>
      <c r="G123" s="51"/>
      <c r="H123" s="51" t="str">
        <f>IF(A123="","",VLOOKUP(A123,'6.A'!$A$11:$E$7900,5,FALSE))</f>
        <v/>
      </c>
      <c r="I123" s="51" t="str">
        <f>IF(H123="","",IF(E123=H123,"SIM","NÃO"))</f>
        <v/>
      </c>
      <c r="J123" s="51" t="str">
        <f>IF(H123="","",VLOOKUP(A123,'6.A'!$A$11:$E$480,4,FALSE))</f>
        <v/>
      </c>
      <c r="K123" s="51" t="str">
        <f>IF(H123="","",IF(J123=D123,"SIM","NÃO"))</f>
        <v/>
      </c>
      <c r="L123" s="51" t="str">
        <f>IF(H123="","",IF(C123="","",G116*C123))</f>
        <v/>
      </c>
      <c r="M123" s="93" t="str">
        <f>IF(A123="","",VLOOKUP(A123,'6.A'!$A$11:$C$480,2,FALSE))</f>
        <v/>
      </c>
      <c r="N123" s="56" t="str">
        <f>IF(A123="","",IF(M123=B123,"si","no"))</f>
        <v/>
      </c>
      <c r="O123" s="55"/>
      <c r="P123" s="55"/>
      <c r="Q123" s="47"/>
      <c r="R123" s="47"/>
      <c r="S123" s="64"/>
      <c r="T123" s="2"/>
      <c r="U123" s="2"/>
      <c r="V123" s="2"/>
    </row>
    <row r="124" spans="1:22" s="128" customFormat="1" ht="12.75" customHeight="1" x14ac:dyDescent="0.2">
      <c r="A124" s="137"/>
      <c r="B124" s="117" t="str">
        <f>IF(A124="","",VLOOKUP(A124,'6.A'!$A$11:$E$105,2,FALSE))</f>
        <v/>
      </c>
      <c r="C124" s="138"/>
      <c r="D124" s="139" t="str">
        <f>IF(A124="","",VLOOKUP(A124,'6.A'!$A$11:$E$105,4,FALSE))</f>
        <v/>
      </c>
      <c r="E124" s="140" t="str">
        <f>IF(A124="","",VLOOKUP(A124,'6.A'!$A$11:$E$105,5,FALSE))</f>
        <v/>
      </c>
      <c r="F124" s="141" t="str">
        <f t="shared" si="42"/>
        <v>0,00</v>
      </c>
      <c r="G124" s="51"/>
      <c r="H124" s="51" t="str">
        <f>IF(A124="","",VLOOKUP(A124,'6.A'!$A$11:$E$7900,5,FALSE))</f>
        <v/>
      </c>
      <c r="I124" s="51" t="str">
        <f>IF(H124="","",IF(E124=H124,"SIM","NÃO"))</f>
        <v/>
      </c>
      <c r="J124" s="51" t="str">
        <f>IF(H124="","",VLOOKUP(A124,'6.A'!$A$11:$E$480,4,FALSE))</f>
        <v/>
      </c>
      <c r="K124" s="51" t="str">
        <f>IF(H124="","",IF(J124=D124,"SIM","NÃO"))</f>
        <v/>
      </c>
      <c r="L124" s="51" t="str">
        <f>IF(H124="","",IF(C124="","",G116*C124))</f>
        <v/>
      </c>
      <c r="M124" s="93" t="str">
        <f>IF(A124="","",VLOOKUP(A124,'6.A'!$A$11:$C$480,2,FALSE))</f>
        <v/>
      </c>
      <c r="N124" s="56" t="str">
        <f>IF(A124="","",IF(M124=B124,"si","no"))</f>
        <v/>
      </c>
      <c r="O124" s="55"/>
      <c r="P124" s="55"/>
      <c r="Q124" s="47"/>
      <c r="R124" s="47"/>
      <c r="S124" s="64"/>
      <c r="T124" s="2"/>
      <c r="U124" s="2"/>
      <c r="V124" s="2"/>
    </row>
    <row r="125" spans="1:22" s="128" customFormat="1" ht="12.75" customHeight="1" x14ac:dyDescent="0.2">
      <c r="A125" s="137"/>
      <c r="B125" s="117" t="str">
        <f>IF(A125="","",VLOOKUP(A125,'6.A'!$A$11:$E$105,2,FALSE))</f>
        <v/>
      </c>
      <c r="C125" s="138"/>
      <c r="D125" s="139" t="str">
        <f>IF(A125="","",VLOOKUP(A125,'6.A'!$A$11:$E$105,4,FALSE))</f>
        <v/>
      </c>
      <c r="E125" s="140" t="str">
        <f>IF(A125="","",VLOOKUP(A125,'6.A'!$A$11:$E$105,5,FALSE))</f>
        <v/>
      </c>
      <c r="F125" s="141" t="str">
        <f t="shared" si="42"/>
        <v>0,00</v>
      </c>
      <c r="G125" s="51"/>
      <c r="H125" s="51" t="str">
        <f>IF(A125="","",VLOOKUP(A125,'6.A'!$A$11:$E$7900,5,FALSE))</f>
        <v/>
      </c>
      <c r="I125" s="51" t="str">
        <f t="shared" ref="I125" si="48">IF(H125="","",IF(E125=H125,"SIM","NÃO"))</f>
        <v/>
      </c>
      <c r="J125" s="51" t="str">
        <f>IF(H125="","",VLOOKUP(A125,'6.A'!$A$11:$E$480,4,FALSE))</f>
        <v/>
      </c>
      <c r="K125" s="51" t="str">
        <f t="shared" ref="K125" si="49">IF(H125="","",IF(J125=D125,"SIM","NÃO"))</f>
        <v/>
      </c>
      <c r="L125" s="51" t="str">
        <f>IF(H125="","",IF(C125="","",G116*C125))</f>
        <v/>
      </c>
      <c r="M125" s="93" t="str">
        <f>IF(A125="","",VLOOKUP(A125,'6.A'!$A$11:$C$480,2,FALSE))</f>
        <v/>
      </c>
      <c r="N125" s="56" t="str">
        <f t="shared" ref="N125" si="50">IF(A125="","",IF(M125=B125,"si","no"))</f>
        <v/>
      </c>
      <c r="O125" s="55"/>
      <c r="P125" s="55"/>
      <c r="Q125" s="47"/>
      <c r="R125" s="47"/>
      <c r="S125" s="64"/>
      <c r="T125" s="2"/>
      <c r="U125" s="2"/>
      <c r="V125" s="2"/>
    </row>
    <row r="126" spans="1:22" s="128" customFormat="1" ht="12.75" customHeight="1" x14ac:dyDescent="0.2">
      <c r="A126" s="137"/>
      <c r="B126" s="117" t="str">
        <f>IF(A126="","",VLOOKUP(A126,'6.A'!$A$11:$E$105,2,FALSE))</f>
        <v/>
      </c>
      <c r="C126" s="138"/>
      <c r="D126" s="139" t="str">
        <f>IF(A126="","",VLOOKUP(A126,'6.A'!$A$11:$E$105,4,FALSE))</f>
        <v/>
      </c>
      <c r="E126" s="140" t="str">
        <f>IF(A126="","",VLOOKUP(A126,'6.A'!$A$11:$E$105,5,FALSE))</f>
        <v/>
      </c>
      <c r="F126" s="141" t="str">
        <f t="shared" si="42"/>
        <v>0,00</v>
      </c>
      <c r="G126" s="51"/>
      <c r="H126" s="51" t="str">
        <f>IF(A126="","",VLOOKUP(A126,'6.A'!$A$11:$E$7900,5,FALSE))</f>
        <v/>
      </c>
      <c r="I126" s="51" t="str">
        <f>IF(H126="","",IF(E126=H126,"SIM","NÃO"))</f>
        <v/>
      </c>
      <c r="J126" s="51" t="str">
        <f>IF(H126="","",VLOOKUP(A126,'6.A'!$A$11:$E$480,4,FALSE))</f>
        <v/>
      </c>
      <c r="K126" s="51" t="str">
        <f>IF(H126="","",IF(J126=D126,"SIM","NÃO"))</f>
        <v/>
      </c>
      <c r="L126" s="51" t="str">
        <f>IF(H126="","",IF(C126="","",G116*C126))</f>
        <v/>
      </c>
      <c r="M126" s="93" t="str">
        <f>IF(A126="","",VLOOKUP(A126,'6.A'!$A$11:$C$480,2,FALSE))</f>
        <v/>
      </c>
      <c r="N126" s="56" t="str">
        <f>IF(A126="","",IF(M126=B126,"si","no"))</f>
        <v/>
      </c>
      <c r="O126" s="55"/>
      <c r="P126" s="55"/>
      <c r="Q126" s="47"/>
      <c r="R126" s="47"/>
      <c r="S126" s="64"/>
      <c r="T126" s="2"/>
      <c r="U126" s="2"/>
      <c r="V126" s="2"/>
    </row>
    <row r="127" spans="1:22" s="128" customFormat="1" ht="12.75" customHeight="1" x14ac:dyDescent="0.2">
      <c r="A127" s="137"/>
      <c r="B127" s="117" t="str">
        <f>IF(A127="","",VLOOKUP(A127,'6.A'!$A$11:$E$105,2,FALSE))</f>
        <v/>
      </c>
      <c r="C127" s="138"/>
      <c r="D127" s="139" t="str">
        <f>IF(A127="","",VLOOKUP(A127,'6.A'!$A$11:$E$105,4,FALSE))</f>
        <v/>
      </c>
      <c r="E127" s="140" t="str">
        <f>IF(A127="","",VLOOKUP(A127,'6.A'!$A$11:$E$105,5,FALSE))</f>
        <v/>
      </c>
      <c r="F127" s="141" t="str">
        <f t="shared" si="42"/>
        <v>0,00</v>
      </c>
      <c r="G127" s="51"/>
      <c r="H127" s="51" t="str">
        <f>IF(A127="","",VLOOKUP(A127,'6.A'!$A$11:$E$7900,5,FALSE))</f>
        <v/>
      </c>
      <c r="I127" s="51" t="str">
        <f t="shared" ref="I127" si="51">IF(H127="","",IF(E127=H127,"SIM","NÃO"))</f>
        <v/>
      </c>
      <c r="J127" s="51" t="str">
        <f>IF(H127="","",VLOOKUP(A127,'6.A'!$A$11:$E$480,4,FALSE))</f>
        <v/>
      </c>
      <c r="K127" s="51" t="str">
        <f t="shared" ref="K127" si="52">IF(H127="","",IF(J127=D127,"SIM","NÃO"))</f>
        <v/>
      </c>
      <c r="L127" s="51" t="str">
        <f>IF(H127="","",IF(C127="","",G116*C127))</f>
        <v/>
      </c>
      <c r="M127" s="93" t="str">
        <f>IF(A127="","",VLOOKUP(A127,'6.A'!$A$11:$C$480,2,FALSE))</f>
        <v/>
      </c>
      <c r="N127" s="56" t="str">
        <f t="shared" ref="N127" si="53">IF(A127="","",IF(M127=B127,"si","no"))</f>
        <v/>
      </c>
      <c r="O127" s="55"/>
      <c r="P127" s="55"/>
      <c r="Q127" s="47"/>
      <c r="R127" s="47"/>
      <c r="S127" s="64"/>
      <c r="T127" s="2"/>
      <c r="U127" s="2"/>
      <c r="V127" s="2"/>
    </row>
    <row r="128" spans="1:22" s="128" customFormat="1" ht="12.75" customHeight="1" x14ac:dyDescent="0.2">
      <c r="A128" s="134"/>
      <c r="B128" s="26" t="str">
        <f>$A$8</f>
        <v>LEIS SOCIAIS HORISTA - JORNADA NORMAL</v>
      </c>
      <c r="C128" s="27">
        <f>$C$8</f>
        <v>0</v>
      </c>
      <c r="D128" s="120"/>
      <c r="E128" s="126"/>
      <c r="F128" s="144">
        <f>ROUND(SUM(F118:F127)*C128,2)</f>
        <v>0</v>
      </c>
      <c r="G128" s="62"/>
      <c r="H128" s="51"/>
      <c r="I128" s="56"/>
      <c r="J128" s="56"/>
      <c r="K128" s="56"/>
      <c r="L128" s="51"/>
      <c r="M128" s="61"/>
      <c r="N128" s="56"/>
      <c r="O128" s="55"/>
      <c r="P128" s="55"/>
      <c r="Q128" s="47"/>
      <c r="R128" s="47"/>
      <c r="S128" s="64"/>
      <c r="T128" s="2"/>
      <c r="U128" s="2"/>
      <c r="V128" s="2"/>
    </row>
    <row r="129" spans="1:22" s="128" customFormat="1" ht="12.75" customHeight="1" x14ac:dyDescent="0.2">
      <c r="A129" s="137"/>
      <c r="B129" s="26" t="str">
        <f>$A$9</f>
        <v>BDI - MÃO DE OBRA / SERVIÇOS / MATERIAIS EM GERAL</v>
      </c>
      <c r="C129" s="27">
        <f>$C$9</f>
        <v>0</v>
      </c>
      <c r="D129" s="115"/>
      <c r="E129" s="126"/>
      <c r="F129" s="144">
        <f>ROUND(SUM(F118:F128)*C129,2)</f>
        <v>0</v>
      </c>
      <c r="G129" s="62"/>
      <c r="H129" s="51"/>
      <c r="I129" s="56"/>
      <c r="J129" s="56"/>
      <c r="K129" s="56"/>
      <c r="L129" s="51"/>
      <c r="M129" s="61"/>
      <c r="N129" s="56"/>
      <c r="O129" s="55"/>
      <c r="P129" s="55"/>
      <c r="Q129" s="47"/>
      <c r="R129" s="47"/>
      <c r="S129" s="64"/>
      <c r="T129" s="2"/>
      <c r="U129" s="2"/>
      <c r="V129" s="2"/>
    </row>
    <row r="130" spans="1:22" s="128" customFormat="1" ht="12.75" customHeight="1" x14ac:dyDescent="0.2">
      <c r="A130" s="145"/>
      <c r="B130" s="146" t="s">
        <v>56</v>
      </c>
      <c r="C130" s="147"/>
      <c r="D130" s="148"/>
      <c r="E130" s="149"/>
      <c r="F130" s="150">
        <f>ROUND(SUM(F118:F129),2)</f>
        <v>0</v>
      </c>
      <c r="G130" s="62"/>
      <c r="H130" s="51"/>
      <c r="I130" s="56"/>
      <c r="J130" s="56"/>
      <c r="K130" s="56"/>
      <c r="L130" s="51"/>
      <c r="M130" s="61"/>
      <c r="N130" s="56"/>
      <c r="O130" s="55"/>
      <c r="P130" s="55"/>
      <c r="Q130" s="47"/>
      <c r="R130" s="47"/>
      <c r="S130" s="64"/>
      <c r="T130" s="2"/>
      <c r="U130" s="2"/>
      <c r="V130" s="2"/>
    </row>
    <row r="131" spans="1:22" s="128" customFormat="1" ht="12.75" customHeight="1" x14ac:dyDescent="0.2">
      <c r="A131" s="134" t="s">
        <v>5</v>
      </c>
      <c r="B131" s="135" t="s">
        <v>132</v>
      </c>
      <c r="C131" s="119" t="s">
        <v>59</v>
      </c>
      <c r="D131" s="119" t="s">
        <v>17</v>
      </c>
      <c r="E131" s="136" t="s">
        <v>60</v>
      </c>
      <c r="F131" s="127" t="s">
        <v>61</v>
      </c>
      <c r="G131" s="21"/>
      <c r="H131" s="51"/>
      <c r="I131" s="56"/>
      <c r="J131" s="56"/>
      <c r="K131" s="56"/>
      <c r="L131" s="51"/>
      <c r="M131" s="61"/>
      <c r="N131" s="56"/>
      <c r="O131" s="55"/>
      <c r="P131" s="55"/>
      <c r="Q131" s="47"/>
      <c r="R131" s="47"/>
      <c r="S131" s="64"/>
      <c r="T131" s="2"/>
      <c r="U131" s="2"/>
      <c r="V131" s="2"/>
    </row>
    <row r="132" spans="1:22" s="128" customFormat="1" ht="12.75" customHeight="1" x14ac:dyDescent="0.2">
      <c r="A132" s="137" t="str">
        <f>'6.A'!$A$38</f>
        <v>EQ04499</v>
      </c>
      <c r="B132" s="117" t="str">
        <f>IF(A132="","",VLOOKUP(A132,'6.A'!$A$11:$E$105,2,FALSE))</f>
        <v>CAMINHÃO CARROCERIA FIXA ABERTA DE MADEIRA COM CAPACIDADE 9 T 190CV, COM GUINDASTE MUNCK 5 T</v>
      </c>
      <c r="C132" s="138">
        <v>6</v>
      </c>
      <c r="D132" s="120" t="str">
        <f>IF(A132="","",VLOOKUP(A132,'6.A'!$A$11:$E$105,4,FALSE))</f>
        <v>CHP</v>
      </c>
      <c r="E132" s="142">
        <f>IF(A132="","",VLOOKUP(A132,'6.A'!$A$11:$E$105,5,FALSE))</f>
        <v>0</v>
      </c>
      <c r="F132" s="141">
        <f t="shared" ref="F132:F141" si="54">IF(A132="","0,00",ROUND(C132*E132,2))</f>
        <v>0</v>
      </c>
      <c r="G132" s="51"/>
      <c r="H132" s="51">
        <f>IF(A132="","",VLOOKUP(A132,'6.A'!$A$11:$E$7900,5,FALSE))</f>
        <v>0</v>
      </c>
      <c r="I132" s="51" t="str">
        <f t="shared" ref="I132:I141" si="55">IF(H132="","",IF(E132=H132,"SIM","NÃO"))</f>
        <v>SIM</v>
      </c>
      <c r="J132" s="51" t="str">
        <f>IF(H132="","",VLOOKUP(A132,'6.A'!$A$11:$E$480,4,FALSE))</f>
        <v>CHP</v>
      </c>
      <c r="K132" s="51" t="str">
        <f t="shared" ref="K132:K141" si="56">IF(H132="","",IF(J132=D132,"SIM","NÃO"))</f>
        <v>SIM</v>
      </c>
      <c r="L132" s="51">
        <f>IF(H132="","",IF(C132="","",G116*C132))</f>
        <v>6</v>
      </c>
      <c r="M132" s="93" t="str">
        <f>IF(A132="","",VLOOKUP(A132,'6.A'!$A$11:$C$480,2,FALSE))</f>
        <v>CAMINHÃO CARROCERIA FIXA ABERTA DE MADEIRA COM CAPACIDADE 9 T 190CV, COM GUINDASTE MUNCK 5 T</v>
      </c>
      <c r="N132" s="56" t="str">
        <f>IF(A132="","",IF(M132=B132,"si","no"))</f>
        <v>si</v>
      </c>
      <c r="O132" s="55"/>
      <c r="P132" s="55"/>
      <c r="Q132" s="47"/>
      <c r="R132" s="47"/>
      <c r="S132" s="64"/>
      <c r="T132" s="2"/>
      <c r="U132" s="2"/>
      <c r="V132" s="2"/>
    </row>
    <row r="133" spans="1:22" s="128" customFormat="1" ht="12.75" customHeight="1" x14ac:dyDescent="0.2">
      <c r="A133" s="137">
        <f>'6.A'!$A$55</f>
        <v>96245</v>
      </c>
      <c r="B133" s="117" t="str">
        <f>IF(A133="","",VLOOKUP(A133,'6.A'!$A$11:$E$105,2,FALSE))</f>
        <v>MINIESCAVADEIRA SOBRE ESTEIRAS, 30 HP, PESO OPERACIONAL DE 3.500 KG - CHP DIURNO</v>
      </c>
      <c r="C133" s="138">
        <v>2</v>
      </c>
      <c r="D133" s="139" t="str">
        <f>IF(A133="","",VLOOKUP(A133,'6.A'!$A$11:$E$105,4,FALSE))</f>
        <v>CHP</v>
      </c>
      <c r="E133" s="140">
        <f>IF(A133="","",VLOOKUP(A133,'6.A'!$A$11:$E$105,5,FALSE))</f>
        <v>0</v>
      </c>
      <c r="F133" s="141">
        <f t="shared" ref="F133:F138" si="57">IF(A133="","0,00",ROUND(C133*E133,2))</f>
        <v>0</v>
      </c>
      <c r="G133" s="51"/>
      <c r="H133" s="51">
        <f>IF(A133="","",VLOOKUP(A133,'6.A'!$A$11:$E$7900,5,FALSE))</f>
        <v>0</v>
      </c>
      <c r="I133" s="51" t="str">
        <f t="shared" ref="I133:I138" si="58">IF(H133="","",IF(E133=H133,"SIM","NÃO"))</f>
        <v>SIM</v>
      </c>
      <c r="J133" s="51" t="str">
        <f>IF(H133="","",VLOOKUP(A133,'6.A'!$A$11:$E$480,4,FALSE))</f>
        <v>CHP</v>
      </c>
      <c r="K133" s="51" t="str">
        <f t="shared" ref="K133:K138" si="59">IF(H133="","",IF(J133=D133,"SIM","NÃO"))</f>
        <v>SIM</v>
      </c>
      <c r="L133" s="51">
        <f>IF(H133="","",IF(C133="","",G116*C133))</f>
        <v>2</v>
      </c>
      <c r="M133" s="93" t="str">
        <f>IF(A133="","",VLOOKUP(A133,'6.A'!$A$11:$C$480,2,FALSE))</f>
        <v>MINIESCAVADEIRA SOBRE ESTEIRAS, 30 HP, PESO OPERACIONAL DE 3.500 KG - CHP DIURNO</v>
      </c>
      <c r="N133" s="56" t="str">
        <f t="shared" ref="N133:N138" si="60">IF(A133="","",IF(M133=B133,"si","no"))</f>
        <v>si</v>
      </c>
      <c r="O133" s="55"/>
      <c r="P133" s="55"/>
      <c r="Q133" s="47"/>
      <c r="R133" s="47"/>
      <c r="S133" s="64"/>
      <c r="T133" s="2"/>
      <c r="U133" s="2"/>
      <c r="V133" s="2"/>
    </row>
    <row r="134" spans="1:22" s="128" customFormat="1" ht="12.75" customHeight="1" x14ac:dyDescent="0.2">
      <c r="A134" s="137">
        <f>'6.A'!$A$56</f>
        <v>96246</v>
      </c>
      <c r="B134" s="117" t="str">
        <f>IF(A134="","",VLOOKUP(A134,'6.A'!$A$11:$E$105,2,FALSE))</f>
        <v>MINIESCAVADEIRA SOBRE ESTEIRAS, 30 HP, PESO OPERACIONAL DE 3.500 KG - CHI DIURNO</v>
      </c>
      <c r="C134" s="138">
        <v>2</v>
      </c>
      <c r="D134" s="139" t="str">
        <f>IF(A134="","",VLOOKUP(A134,'6.A'!$A$11:$E$105,4,FALSE))</f>
        <v>CHI</v>
      </c>
      <c r="E134" s="140">
        <f>IF(A134="","",VLOOKUP(A134,'6.A'!$A$11:$E$105,5,FALSE))</f>
        <v>0</v>
      </c>
      <c r="F134" s="141">
        <f t="shared" si="57"/>
        <v>0</v>
      </c>
      <c r="G134" s="51"/>
      <c r="H134" s="51">
        <f>IF(A134="","",VLOOKUP(A134,'6.A'!$A$11:$E$7900,5,FALSE))</f>
        <v>0</v>
      </c>
      <c r="I134" s="51" t="str">
        <f t="shared" si="58"/>
        <v>SIM</v>
      </c>
      <c r="J134" s="51" t="str">
        <f>IF(H134="","",VLOOKUP(A134,'6.A'!$A$11:$E$480,4,FALSE))</f>
        <v>CHI</v>
      </c>
      <c r="K134" s="51" t="str">
        <f t="shared" si="59"/>
        <v>SIM</v>
      </c>
      <c r="L134" s="51">
        <f>IF(H134="","",IF(C134="","",G116*C134))</f>
        <v>2</v>
      </c>
      <c r="M134" s="93" t="str">
        <f>IF(A134="","",VLOOKUP(A134,'6.A'!$A$11:$C$480,2,FALSE))</f>
        <v>MINIESCAVADEIRA SOBRE ESTEIRAS, 30 HP, PESO OPERACIONAL DE 3.500 KG - CHI DIURNO</v>
      </c>
      <c r="N134" s="56" t="str">
        <f t="shared" si="60"/>
        <v>si</v>
      </c>
      <c r="O134" s="55"/>
      <c r="P134" s="55"/>
      <c r="Q134" s="47"/>
      <c r="R134" s="47"/>
      <c r="S134" s="64"/>
      <c r="T134" s="2"/>
      <c r="U134" s="2"/>
      <c r="V134" s="2"/>
    </row>
    <row r="135" spans="1:22" s="128" customFormat="1" ht="12.75" customHeight="1" x14ac:dyDescent="0.2">
      <c r="A135" s="137"/>
      <c r="B135" s="117" t="str">
        <f>IF(A135="","",VLOOKUP(A135,'6.A'!$A$11:$E$105,2,FALSE))</f>
        <v/>
      </c>
      <c r="C135" s="138"/>
      <c r="D135" s="139" t="str">
        <f>IF(A135="","",VLOOKUP(A135,'6.A'!$A$11:$E$105,4,FALSE))</f>
        <v/>
      </c>
      <c r="E135" s="140" t="str">
        <f>IF(A135="","",VLOOKUP(A135,'6.A'!$A$11:$E$105,5,FALSE))</f>
        <v/>
      </c>
      <c r="F135" s="141" t="str">
        <f t="shared" si="57"/>
        <v>0,00</v>
      </c>
      <c r="G135" s="51"/>
      <c r="H135" s="51" t="str">
        <f>IF(A135="","",VLOOKUP(A135,'6.A'!$A$11:$E$7900,5,FALSE))</f>
        <v/>
      </c>
      <c r="I135" s="51" t="str">
        <f t="shared" si="58"/>
        <v/>
      </c>
      <c r="J135" s="51" t="str">
        <f>IF(H135="","",VLOOKUP(A135,'6.A'!$A$11:$E$480,4,FALSE))</f>
        <v/>
      </c>
      <c r="K135" s="51" t="str">
        <f t="shared" si="59"/>
        <v/>
      </c>
      <c r="L135" s="51" t="str">
        <f>IF(H135="","",IF(C135="","",G116*C135))</f>
        <v/>
      </c>
      <c r="M135" s="93" t="str">
        <f>IF(A135="","",VLOOKUP(A135,'6.A'!$A$11:$C$480,2,FALSE))</f>
        <v/>
      </c>
      <c r="N135" s="56" t="str">
        <f>IF(A135="","",IF(M135=B135,"si","no"))</f>
        <v/>
      </c>
      <c r="O135" s="55"/>
      <c r="P135" s="55"/>
      <c r="Q135" s="47"/>
      <c r="R135" s="47"/>
      <c r="S135" s="64"/>
      <c r="T135" s="2"/>
      <c r="U135" s="2"/>
      <c r="V135" s="2"/>
    </row>
    <row r="136" spans="1:22" s="128" customFormat="1" ht="12.75" customHeight="1" x14ac:dyDescent="0.2">
      <c r="A136" s="137"/>
      <c r="B136" s="117" t="str">
        <f>IF(A136="","",VLOOKUP(A136,'6.A'!$A$11:$E$105,2,FALSE))</f>
        <v/>
      </c>
      <c r="C136" s="138"/>
      <c r="D136" s="139" t="str">
        <f>IF(A136="","",VLOOKUP(A136,'6.A'!$A$11:$E$105,4,FALSE))</f>
        <v/>
      </c>
      <c r="E136" s="140" t="str">
        <f>IF(A136="","",VLOOKUP(A136,'6.A'!$A$11:$E$105,5,FALSE))</f>
        <v/>
      </c>
      <c r="F136" s="141" t="str">
        <f t="shared" si="57"/>
        <v>0,00</v>
      </c>
      <c r="G136" s="51"/>
      <c r="H136" s="51" t="str">
        <f>IF(A136="","",VLOOKUP(A136,'6.A'!$A$11:$E$7900,5,FALSE))</f>
        <v/>
      </c>
      <c r="I136" s="51" t="str">
        <f t="shared" si="58"/>
        <v/>
      </c>
      <c r="J136" s="51" t="str">
        <f>IF(H136="","",VLOOKUP(A136,'6.A'!$A$11:$E$480,4,FALSE))</f>
        <v/>
      </c>
      <c r="K136" s="51" t="str">
        <f t="shared" si="59"/>
        <v/>
      </c>
      <c r="L136" s="51" t="str">
        <f>IF(H136="","",IF(C136="","",G116*C136))</f>
        <v/>
      </c>
      <c r="M136" s="93" t="str">
        <f>IF(A136="","",VLOOKUP(A136,'6.A'!$A$11:$C$480,2,FALSE))</f>
        <v/>
      </c>
      <c r="N136" s="56" t="str">
        <f>IF(A136="","",IF(M136=B136,"si","no"))</f>
        <v/>
      </c>
      <c r="O136" s="55"/>
      <c r="P136" s="55"/>
      <c r="Q136" s="47"/>
      <c r="R136" s="47"/>
      <c r="S136" s="64"/>
      <c r="T136" s="2"/>
      <c r="U136" s="2"/>
      <c r="V136" s="2"/>
    </row>
    <row r="137" spans="1:22" s="128" customFormat="1" ht="12.75" customHeight="1" x14ac:dyDescent="0.2">
      <c r="A137" s="137"/>
      <c r="B137" s="117" t="str">
        <f>IF(A137="","",VLOOKUP(A137,'6.A'!$A$11:$E$105,2,FALSE))</f>
        <v/>
      </c>
      <c r="C137" s="138"/>
      <c r="D137" s="139" t="str">
        <f>IF(A137="","",VLOOKUP(A137,'6.A'!$A$11:$E$105,4,FALSE))</f>
        <v/>
      </c>
      <c r="E137" s="140" t="str">
        <f>IF(A137="","",VLOOKUP(A137,'6.A'!$A$11:$E$105,5,FALSE))</f>
        <v/>
      </c>
      <c r="F137" s="141" t="str">
        <f t="shared" si="57"/>
        <v>0,00</v>
      </c>
      <c r="G137" s="51"/>
      <c r="H137" s="51" t="str">
        <f>IF(A137="","",VLOOKUP(A137,'6.A'!$A$11:$E$7900,5,FALSE))</f>
        <v/>
      </c>
      <c r="I137" s="51" t="str">
        <f t="shared" si="58"/>
        <v/>
      </c>
      <c r="J137" s="51" t="str">
        <f>IF(H137="","",VLOOKUP(A137,'6.A'!$A$11:$E$480,4,FALSE))</f>
        <v/>
      </c>
      <c r="K137" s="51" t="str">
        <f t="shared" si="59"/>
        <v/>
      </c>
      <c r="L137" s="51" t="str">
        <f>IF(H137="","",IF(C137="","",G116*C137))</f>
        <v/>
      </c>
      <c r="M137" s="93" t="str">
        <f>IF(A137="","",VLOOKUP(A137,'6.A'!$A$11:$C$480,2,FALSE))</f>
        <v/>
      </c>
      <c r="N137" s="56" t="str">
        <f t="shared" si="60"/>
        <v/>
      </c>
      <c r="O137" s="55"/>
      <c r="P137" s="55"/>
      <c r="Q137" s="47"/>
      <c r="R137" s="47"/>
      <c r="S137" s="64"/>
      <c r="T137" s="2"/>
      <c r="U137" s="2"/>
      <c r="V137" s="2"/>
    </row>
    <row r="138" spans="1:22" s="128" customFormat="1" ht="12.75" customHeight="1" x14ac:dyDescent="0.2">
      <c r="A138" s="137"/>
      <c r="B138" s="117" t="str">
        <f>IF(A138="","",VLOOKUP(A138,'6.A'!$A$11:$E$105,2,FALSE))</f>
        <v/>
      </c>
      <c r="C138" s="138"/>
      <c r="D138" s="139" t="str">
        <f>IF(A138="","",VLOOKUP(A138,'6.A'!$A$11:$E$105,4,FALSE))</f>
        <v/>
      </c>
      <c r="E138" s="140" t="str">
        <f>IF(A138="","",VLOOKUP(A138,'6.A'!$A$11:$E$105,5,FALSE))</f>
        <v/>
      </c>
      <c r="F138" s="141" t="str">
        <f t="shared" si="57"/>
        <v>0,00</v>
      </c>
      <c r="G138" s="51"/>
      <c r="H138" s="51" t="str">
        <f>IF(A138="","",VLOOKUP(A138,'6.A'!$A$11:$E$7900,5,FALSE))</f>
        <v/>
      </c>
      <c r="I138" s="51" t="str">
        <f t="shared" si="58"/>
        <v/>
      </c>
      <c r="J138" s="51" t="str">
        <f>IF(H138="","",VLOOKUP(A138,'6.A'!$A$11:$E$480,4,FALSE))</f>
        <v/>
      </c>
      <c r="K138" s="51" t="str">
        <f t="shared" si="59"/>
        <v/>
      </c>
      <c r="L138" s="51" t="str">
        <f>IF(H138="","",IF(C138="","",G116*C138))</f>
        <v/>
      </c>
      <c r="M138" s="93" t="str">
        <f>IF(A138="","",VLOOKUP(A138,'6.A'!$A$11:$C$480,2,FALSE))</f>
        <v/>
      </c>
      <c r="N138" s="56" t="str">
        <f t="shared" si="60"/>
        <v/>
      </c>
      <c r="O138" s="55"/>
      <c r="P138" s="55"/>
      <c r="Q138" s="47"/>
      <c r="R138" s="47"/>
      <c r="S138" s="64"/>
      <c r="T138" s="2"/>
      <c r="U138" s="2"/>
      <c r="V138" s="2"/>
    </row>
    <row r="139" spans="1:22" s="128" customFormat="1" ht="12.75" customHeight="1" x14ac:dyDescent="0.2">
      <c r="A139" s="137"/>
      <c r="B139" s="117" t="str">
        <f>IF(A139="","",VLOOKUP(A139,'6.A'!$A$11:$E$105,2,FALSE))</f>
        <v/>
      </c>
      <c r="C139" s="138"/>
      <c r="D139" s="120" t="str">
        <f>IF(A139="","",VLOOKUP(A139,'6.A'!$A$11:$E$105,4,FALSE))</f>
        <v/>
      </c>
      <c r="E139" s="142" t="str">
        <f>IF(A139="","",VLOOKUP(A139,'6.A'!$A$11:$E$105,5,FALSE))</f>
        <v/>
      </c>
      <c r="F139" s="141" t="str">
        <f t="shared" si="54"/>
        <v>0,00</v>
      </c>
      <c r="G139" s="51"/>
      <c r="H139" s="51" t="str">
        <f>IF(A139="","",VLOOKUP(A139,'6.A'!$A$11:$E$7900,5,FALSE))</f>
        <v/>
      </c>
      <c r="I139" s="51" t="str">
        <f t="shared" si="55"/>
        <v/>
      </c>
      <c r="J139" s="51" t="str">
        <f>IF(H139="","",VLOOKUP(A139,'6.A'!$A$11:$E$480,4,FALSE))</f>
        <v/>
      </c>
      <c r="K139" s="51" t="str">
        <f t="shared" si="56"/>
        <v/>
      </c>
      <c r="L139" s="51" t="str">
        <f>IF(H139="","",IF(C139="","",G116*C139))</f>
        <v/>
      </c>
      <c r="M139" s="93" t="str">
        <f>IF(A139="","",VLOOKUP(A139,'6.A'!$A$11:$C$480,2,FALSE))</f>
        <v/>
      </c>
      <c r="N139" s="56" t="str">
        <f>IF(A139="","",IF(M139=B139,"si","no"))</f>
        <v/>
      </c>
      <c r="O139" s="55"/>
      <c r="P139" s="55"/>
      <c r="Q139" s="47"/>
      <c r="R139" s="47"/>
      <c r="S139" s="64"/>
      <c r="T139" s="2"/>
      <c r="U139" s="2"/>
      <c r="V139" s="2"/>
    </row>
    <row r="140" spans="1:22" s="128" customFormat="1" ht="12.75" customHeight="1" x14ac:dyDescent="0.2">
      <c r="A140" s="137"/>
      <c r="B140" s="117" t="str">
        <f>IF(A140="","",VLOOKUP(A140,'6.A'!$A$11:$E$105,2,FALSE))</f>
        <v/>
      </c>
      <c r="C140" s="138"/>
      <c r="D140" s="120" t="str">
        <f>IF(A140="","",VLOOKUP(A140,'6.A'!$A$11:$E$105,4,FALSE))</f>
        <v/>
      </c>
      <c r="E140" s="142" t="str">
        <f>IF(A140="","",VLOOKUP(A140,'6.A'!$A$11:$E$105,5,FALSE))</f>
        <v/>
      </c>
      <c r="F140" s="141" t="str">
        <f t="shared" si="54"/>
        <v>0,00</v>
      </c>
      <c r="G140" s="51"/>
      <c r="H140" s="51" t="str">
        <f>IF(A140="","",VLOOKUP(A140,'6.A'!$A$11:$E$7900,5,FALSE))</f>
        <v/>
      </c>
      <c r="I140" s="51" t="str">
        <f t="shared" si="55"/>
        <v/>
      </c>
      <c r="J140" s="51" t="str">
        <f>IF(H140="","",VLOOKUP(A140,'6.A'!$A$11:$E$480,4,FALSE))</f>
        <v/>
      </c>
      <c r="K140" s="51" t="str">
        <f t="shared" si="56"/>
        <v/>
      </c>
      <c r="L140" s="51" t="str">
        <f>IF(H140="","",IF(C140="","",G116*C140))</f>
        <v/>
      </c>
      <c r="M140" s="93" t="str">
        <f>IF(A140="","",VLOOKUP(A140,'6.A'!$A$11:$C$480,2,FALSE))</f>
        <v/>
      </c>
      <c r="N140" s="56" t="str">
        <f t="shared" ref="N140:N141" si="61">IF(A140="","",IF(M140=B140,"si","no"))</f>
        <v/>
      </c>
      <c r="O140" s="55"/>
      <c r="P140" s="55"/>
      <c r="Q140" s="47"/>
      <c r="R140" s="47"/>
      <c r="S140" s="64"/>
      <c r="T140" s="2"/>
      <c r="U140" s="2"/>
      <c r="V140" s="2"/>
    </row>
    <row r="141" spans="1:22" s="128" customFormat="1" ht="12.75" customHeight="1" x14ac:dyDescent="0.2">
      <c r="A141" s="137"/>
      <c r="B141" s="117" t="str">
        <f>IF(A141="","",VLOOKUP(A141,'6.A'!$A$11:$E$105,2,FALSE))</f>
        <v/>
      </c>
      <c r="C141" s="138"/>
      <c r="D141" s="120" t="str">
        <f>IF(A141="","",VLOOKUP(A141,'6.A'!$A$11:$E$105,4,FALSE))</f>
        <v/>
      </c>
      <c r="E141" s="142" t="str">
        <f>IF(A141="","",VLOOKUP(A141,'6.A'!$A$11:$E$105,5,FALSE))</f>
        <v/>
      </c>
      <c r="F141" s="141" t="str">
        <f t="shared" si="54"/>
        <v>0,00</v>
      </c>
      <c r="G141" s="51"/>
      <c r="H141" s="51" t="str">
        <f>IF(A141="","",VLOOKUP(A141,'6.A'!$A$11:$E$7900,5,FALSE))</f>
        <v/>
      </c>
      <c r="I141" s="51" t="str">
        <f t="shared" si="55"/>
        <v/>
      </c>
      <c r="J141" s="51" t="str">
        <f>IF(H141="","",VLOOKUP(A141,'6.A'!$A$11:$E$480,4,FALSE))</f>
        <v/>
      </c>
      <c r="K141" s="51" t="str">
        <f t="shared" si="56"/>
        <v/>
      </c>
      <c r="L141" s="51" t="str">
        <f>IF(H141="","",IF(C141="","",G116*C141))</f>
        <v/>
      </c>
      <c r="M141" s="93" t="str">
        <f>IF(A141="","",VLOOKUP(A141,'6.A'!$A$11:$C$480,2,FALSE))</f>
        <v/>
      </c>
      <c r="N141" s="56" t="str">
        <f t="shared" si="61"/>
        <v/>
      </c>
      <c r="O141" s="55"/>
      <c r="P141" s="55"/>
      <c r="Q141" s="47"/>
      <c r="R141" s="47"/>
      <c r="S141" s="64"/>
      <c r="T141" s="2"/>
      <c r="U141" s="2"/>
      <c r="V141" s="2"/>
    </row>
    <row r="142" spans="1:22" s="128" customFormat="1" ht="12.75" customHeight="1" x14ac:dyDescent="0.2">
      <c r="A142" s="137"/>
      <c r="B142" s="26" t="str">
        <f>$A$9</f>
        <v>BDI - MÃO DE OBRA / SERVIÇOS / MATERIAIS EM GERAL</v>
      </c>
      <c r="C142" s="27">
        <f>$C$9</f>
        <v>0</v>
      </c>
      <c r="D142" s="120"/>
      <c r="E142" s="126"/>
      <c r="F142" s="144">
        <f>ROUND(SUM(F132:F141)*C142,2)</f>
        <v>0</v>
      </c>
      <c r="G142" s="62"/>
      <c r="H142" s="51"/>
      <c r="I142" s="56"/>
      <c r="J142" s="56"/>
      <c r="K142" s="56"/>
      <c r="L142" s="51"/>
      <c r="M142" s="61"/>
      <c r="N142" s="56"/>
      <c r="O142" s="55"/>
      <c r="P142" s="55"/>
      <c r="Q142" s="47"/>
      <c r="R142" s="47"/>
      <c r="S142" s="64"/>
      <c r="T142" s="2"/>
      <c r="U142" s="2"/>
      <c r="V142" s="2"/>
    </row>
    <row r="143" spans="1:22" s="128" customFormat="1" ht="12.75" customHeight="1" x14ac:dyDescent="0.2">
      <c r="A143" s="145"/>
      <c r="B143" s="31" t="s">
        <v>120</v>
      </c>
      <c r="C143" s="36"/>
      <c r="D143" s="151"/>
      <c r="E143" s="152"/>
      <c r="F143" s="150">
        <f>ROUND(SUM(F132:F142),2)</f>
        <v>0</v>
      </c>
      <c r="G143" s="62"/>
      <c r="H143" s="51"/>
      <c r="I143" s="56"/>
      <c r="J143" s="56"/>
      <c r="K143" s="56"/>
      <c r="L143" s="51"/>
      <c r="M143" s="61"/>
      <c r="N143" s="56"/>
      <c r="O143" s="55"/>
      <c r="P143" s="55"/>
      <c r="Q143" s="47"/>
      <c r="R143" s="47"/>
      <c r="S143" s="64"/>
      <c r="T143" s="2"/>
      <c r="U143" s="2"/>
      <c r="V143" s="2"/>
    </row>
    <row r="144" spans="1:22" s="128" customFormat="1" ht="12.75" customHeight="1" x14ac:dyDescent="0.2">
      <c r="A144" s="134" t="s">
        <v>6</v>
      </c>
      <c r="B144" s="135" t="s">
        <v>18</v>
      </c>
      <c r="C144" s="119" t="s">
        <v>59</v>
      </c>
      <c r="D144" s="119" t="s">
        <v>17</v>
      </c>
      <c r="E144" s="136" t="s">
        <v>60</v>
      </c>
      <c r="F144" s="127" t="s">
        <v>61</v>
      </c>
      <c r="G144" s="21"/>
      <c r="H144" s="51"/>
      <c r="I144" s="56"/>
      <c r="J144" s="56"/>
      <c r="K144" s="56"/>
      <c r="L144" s="51"/>
      <c r="M144" s="61"/>
      <c r="N144" s="56"/>
      <c r="O144" s="55"/>
      <c r="P144" s="55"/>
      <c r="Q144" s="47"/>
      <c r="R144" s="47"/>
      <c r="S144" s="64"/>
      <c r="T144" s="2"/>
      <c r="U144" s="2"/>
      <c r="V144" s="2"/>
    </row>
    <row r="145" spans="1:22" s="128" customFormat="1" ht="12.75" customHeight="1" x14ac:dyDescent="0.2">
      <c r="A145" s="137"/>
      <c r="B145" s="117" t="str">
        <f>IF(A145="","",VLOOKUP(A145,'6.A'!$A$11:$E$105,2,FALSE))</f>
        <v/>
      </c>
      <c r="C145" s="138"/>
      <c r="D145" s="120" t="str">
        <f>IF(A145="","",VLOOKUP(A145,'6.A'!$A$11:$E$105,4,FALSE))</f>
        <v/>
      </c>
      <c r="E145" s="142" t="str">
        <f>IF(A145="","",VLOOKUP(A145,'6.A'!$A$11:$E$105,5,FALSE))</f>
        <v/>
      </c>
      <c r="F145" s="141" t="str">
        <f t="shared" ref="F145:F164" si="62">IF(A145="","0,00",ROUND(C145*E145,2))</f>
        <v>0,00</v>
      </c>
      <c r="G145" s="51"/>
      <c r="H145" s="51" t="str">
        <f>IF(A145="","",VLOOKUP(A145,'6.A'!$A$11:$E$7900,5,FALSE))</f>
        <v/>
      </c>
      <c r="I145" s="51" t="str">
        <f t="shared" ref="I145:I164" si="63">IF(H145="","",IF(E145=H145,"SIM","NÃO"))</f>
        <v/>
      </c>
      <c r="J145" s="51" t="str">
        <f>IF(H145="","",VLOOKUP(A145,'6.A'!$A$11:$E$480,4,FALSE))</f>
        <v/>
      </c>
      <c r="K145" s="51" t="str">
        <f t="shared" ref="K145:K164" si="64">IF(H145="","",IF(J145=D145,"SIM","NÃO"))</f>
        <v/>
      </c>
      <c r="L145" s="51" t="str">
        <f>IF(H145="","",IF(C145="","",G116*C145))</f>
        <v/>
      </c>
      <c r="M145" s="93" t="str">
        <f>IF(A145="","",VLOOKUP(A145,'6.A'!$A$11:$C$480,2,FALSE))</f>
        <v/>
      </c>
      <c r="N145" s="56" t="str">
        <f t="shared" ref="N145:N164" si="65">IF(A145="","",IF(M145=B145,"si","no"))</f>
        <v/>
      </c>
      <c r="O145" s="55"/>
      <c r="P145" s="55"/>
      <c r="Q145" s="47"/>
      <c r="R145" s="47"/>
      <c r="S145" s="64"/>
      <c r="T145" s="2"/>
      <c r="U145" s="2"/>
      <c r="V145" s="2"/>
    </row>
    <row r="146" spans="1:22" s="128" customFormat="1" ht="12.75" customHeight="1" x14ac:dyDescent="0.2">
      <c r="A146" s="137"/>
      <c r="B146" s="117" t="str">
        <f>IF(A146="","",VLOOKUP(A146,'6.A'!$A$11:$E$105,2,FALSE))</f>
        <v/>
      </c>
      <c r="C146" s="138"/>
      <c r="D146" s="120" t="str">
        <f>IF(A146="","",VLOOKUP(A146,'6.A'!$A$11:$E$105,4,FALSE))</f>
        <v/>
      </c>
      <c r="E146" s="142" t="str">
        <f>IF(A146="","",VLOOKUP(A146,'6.A'!$A$11:$E$105,5,FALSE))</f>
        <v/>
      </c>
      <c r="F146" s="141" t="str">
        <f t="shared" si="62"/>
        <v>0,00</v>
      </c>
      <c r="G146" s="51"/>
      <c r="H146" s="51" t="str">
        <f>IF(A146="","",VLOOKUP(A146,'6.A'!$A$11:$E$7900,5,FALSE))</f>
        <v/>
      </c>
      <c r="I146" s="51" t="str">
        <f t="shared" si="63"/>
        <v/>
      </c>
      <c r="J146" s="51" t="str">
        <f>IF(H146="","",VLOOKUP(A146,'6.A'!$A$11:$E$480,4,FALSE))</f>
        <v/>
      </c>
      <c r="K146" s="51" t="str">
        <f t="shared" si="64"/>
        <v/>
      </c>
      <c r="L146" s="51" t="str">
        <f>IF(H146="","",IF(C146="","",G116*C146))</f>
        <v/>
      </c>
      <c r="M146" s="93" t="str">
        <f>IF(A146="","",VLOOKUP(A146,'6.A'!$A$11:$C$480,2,FALSE))</f>
        <v/>
      </c>
      <c r="N146" s="56" t="str">
        <f t="shared" si="65"/>
        <v/>
      </c>
      <c r="O146" s="55"/>
      <c r="P146" s="55"/>
      <c r="Q146" s="47"/>
      <c r="R146" s="47"/>
      <c r="S146" s="64"/>
      <c r="T146" s="2"/>
      <c r="U146" s="2"/>
      <c r="V146" s="2"/>
    </row>
    <row r="147" spans="1:22" s="128" customFormat="1" ht="12.75" customHeight="1" x14ac:dyDescent="0.2">
      <c r="A147" s="137"/>
      <c r="B147" s="117" t="str">
        <f>IF(A147="","",VLOOKUP(A147,'6.A'!$A$11:$E$105,2,FALSE))</f>
        <v/>
      </c>
      <c r="C147" s="138"/>
      <c r="D147" s="120" t="str">
        <f>IF(A147="","",VLOOKUP(A147,'6.A'!$A$11:$E$105,4,FALSE))</f>
        <v/>
      </c>
      <c r="E147" s="142" t="str">
        <f>IF(A147="","",VLOOKUP(A147,'6.A'!$A$11:$E$105,5,FALSE))</f>
        <v/>
      </c>
      <c r="F147" s="141" t="str">
        <f t="shared" si="62"/>
        <v>0,00</v>
      </c>
      <c r="G147" s="51"/>
      <c r="H147" s="51" t="str">
        <f>IF(A147="","",VLOOKUP(A147,'6.A'!$A$11:$E$7900,5,FALSE))</f>
        <v/>
      </c>
      <c r="I147" s="51" t="str">
        <f t="shared" si="63"/>
        <v/>
      </c>
      <c r="J147" s="51" t="str">
        <f>IF(H147="","",VLOOKUP(A147,'6.A'!$A$11:$E$480,4,FALSE))</f>
        <v/>
      </c>
      <c r="K147" s="51" t="str">
        <f t="shared" si="64"/>
        <v/>
      </c>
      <c r="L147" s="51" t="str">
        <f>IF(H147="","",IF(C147="","",G116*C147))</f>
        <v/>
      </c>
      <c r="M147" s="93" t="str">
        <f>IF(A147="","",VLOOKUP(A147,'6.A'!$A$11:$C$480,2,FALSE))</f>
        <v/>
      </c>
      <c r="N147" s="56" t="str">
        <f t="shared" si="65"/>
        <v/>
      </c>
      <c r="O147" s="55"/>
      <c r="P147" s="55"/>
      <c r="Q147" s="47"/>
      <c r="R147" s="47"/>
      <c r="S147" s="64"/>
      <c r="T147" s="2"/>
      <c r="U147" s="2"/>
      <c r="V147" s="2"/>
    </row>
    <row r="148" spans="1:22" s="128" customFormat="1" ht="12.75" customHeight="1" x14ac:dyDescent="0.2">
      <c r="A148" s="137"/>
      <c r="B148" s="117" t="str">
        <f>IF(A148="","",VLOOKUP(A148,'6.A'!$A$11:$E$105,2,FALSE))</f>
        <v/>
      </c>
      <c r="C148" s="138"/>
      <c r="D148" s="120" t="str">
        <f>IF(A148="","",VLOOKUP(A148,'6.A'!$A$11:$E$105,4,FALSE))</f>
        <v/>
      </c>
      <c r="E148" s="142" t="str">
        <f>IF(A148="","",VLOOKUP(A148,'6.A'!$A$11:$E$105,5,FALSE))</f>
        <v/>
      </c>
      <c r="F148" s="141" t="str">
        <f t="shared" si="62"/>
        <v>0,00</v>
      </c>
      <c r="G148" s="51"/>
      <c r="H148" s="51" t="str">
        <f>IF(A148="","",VLOOKUP(A148,'6.A'!$A$11:$E$7900,5,FALSE))</f>
        <v/>
      </c>
      <c r="I148" s="51" t="str">
        <f t="shared" si="63"/>
        <v/>
      </c>
      <c r="J148" s="51" t="str">
        <f>IF(H148="","",VLOOKUP(A148,'6.A'!$A$11:$E$480,4,FALSE))</f>
        <v/>
      </c>
      <c r="K148" s="51" t="str">
        <f t="shared" si="64"/>
        <v/>
      </c>
      <c r="L148" s="51" t="str">
        <f>IF(H148="","",IF(C148="","",G116*C148))</f>
        <v/>
      </c>
      <c r="M148" s="93" t="str">
        <f>IF(A148="","",VLOOKUP(A148,'6.A'!$A$11:$C$480,2,FALSE))</f>
        <v/>
      </c>
      <c r="N148" s="56" t="str">
        <f t="shared" si="65"/>
        <v/>
      </c>
      <c r="O148" s="55"/>
      <c r="P148" s="55"/>
      <c r="Q148" s="47"/>
      <c r="R148" s="47"/>
      <c r="S148" s="64"/>
      <c r="T148" s="2"/>
      <c r="U148" s="2"/>
      <c r="V148" s="2"/>
    </row>
    <row r="149" spans="1:22" s="128" customFormat="1" ht="12.75" customHeight="1" x14ac:dyDescent="0.2">
      <c r="A149" s="137"/>
      <c r="B149" s="117" t="str">
        <f>IF(A149="","",VLOOKUP(A149,'6.A'!$A$11:$E$105,2,FALSE))</f>
        <v/>
      </c>
      <c r="C149" s="138"/>
      <c r="D149" s="120" t="str">
        <f>IF(A149="","",VLOOKUP(A149,'6.A'!$A$11:$E$105,4,FALSE))</f>
        <v/>
      </c>
      <c r="E149" s="142" t="str">
        <f>IF(A149="","",VLOOKUP(A149,'6.A'!$A$11:$E$105,5,FALSE))</f>
        <v/>
      </c>
      <c r="F149" s="141" t="str">
        <f t="shared" si="62"/>
        <v>0,00</v>
      </c>
      <c r="G149" s="51"/>
      <c r="H149" s="51" t="str">
        <f>IF(A149="","",VLOOKUP(A149,'6.A'!$A$11:$E$7900,5,FALSE))</f>
        <v/>
      </c>
      <c r="I149" s="51" t="str">
        <f t="shared" si="63"/>
        <v/>
      </c>
      <c r="J149" s="51" t="str">
        <f>IF(H149="","",VLOOKUP(A149,'6.A'!$A$11:$E$480,4,FALSE))</f>
        <v/>
      </c>
      <c r="K149" s="51" t="str">
        <f t="shared" si="64"/>
        <v/>
      </c>
      <c r="L149" s="51" t="str">
        <f>IF(H149="","",IF(C149="","",G116*C149))</f>
        <v/>
      </c>
      <c r="M149" s="93" t="str">
        <f>IF(A149="","",VLOOKUP(A149,'6.A'!$A$11:$C$480,2,FALSE))</f>
        <v/>
      </c>
      <c r="N149" s="56" t="str">
        <f t="shared" si="65"/>
        <v/>
      </c>
      <c r="O149" s="55"/>
      <c r="P149" s="55"/>
      <c r="Q149" s="47"/>
      <c r="R149" s="47"/>
      <c r="S149" s="64"/>
      <c r="T149" s="2"/>
      <c r="U149" s="2"/>
      <c r="V149" s="2"/>
    </row>
    <row r="150" spans="1:22" s="128" customFormat="1" ht="12.75" customHeight="1" x14ac:dyDescent="0.2">
      <c r="A150" s="137"/>
      <c r="B150" s="117" t="str">
        <f>IF(A150="","",VLOOKUP(A150,'6.A'!$A$11:$E$105,2,FALSE))</f>
        <v/>
      </c>
      <c r="C150" s="138"/>
      <c r="D150" s="120" t="str">
        <f>IF(A150="","",VLOOKUP(A150,'6.A'!$A$11:$E$105,4,FALSE))</f>
        <v/>
      </c>
      <c r="E150" s="142" t="str">
        <f>IF(A150="","",VLOOKUP(A150,'6.A'!$A$11:$E$105,5,FALSE))</f>
        <v/>
      </c>
      <c r="F150" s="141" t="str">
        <f t="shared" si="62"/>
        <v>0,00</v>
      </c>
      <c r="G150" s="51"/>
      <c r="H150" s="51" t="str">
        <f>IF(A150="","",VLOOKUP(A150,'6.A'!$A$11:$E$7900,5,FALSE))</f>
        <v/>
      </c>
      <c r="I150" s="51" t="str">
        <f t="shared" si="63"/>
        <v/>
      </c>
      <c r="J150" s="51" t="str">
        <f>IF(H150="","",VLOOKUP(A150,'6.A'!$A$11:$E$480,4,FALSE))</f>
        <v/>
      </c>
      <c r="K150" s="51" t="str">
        <f t="shared" si="64"/>
        <v/>
      </c>
      <c r="L150" s="51" t="str">
        <f>IF(H150="","",IF(C150="","",G116*C150))</f>
        <v/>
      </c>
      <c r="M150" s="93" t="str">
        <f>IF(A150="","",VLOOKUP(A150,'6.A'!$A$11:$C$480,2,FALSE))</f>
        <v/>
      </c>
      <c r="N150" s="56" t="str">
        <f t="shared" si="65"/>
        <v/>
      </c>
      <c r="O150" s="55"/>
      <c r="P150" s="55"/>
      <c r="Q150" s="47"/>
      <c r="R150" s="47"/>
      <c r="S150" s="64"/>
      <c r="T150" s="2"/>
      <c r="U150" s="2"/>
      <c r="V150" s="2"/>
    </row>
    <row r="151" spans="1:22" s="128" customFormat="1" ht="12.75" customHeight="1" x14ac:dyDescent="0.2">
      <c r="A151" s="137"/>
      <c r="B151" s="117" t="str">
        <f>IF(A151="","",VLOOKUP(A151,'6.A'!$A$11:$E$105,2,FALSE))</f>
        <v/>
      </c>
      <c r="C151" s="138"/>
      <c r="D151" s="120" t="str">
        <f>IF(A151="","",VLOOKUP(A151,'6.A'!$A$11:$E$105,4,FALSE))</f>
        <v/>
      </c>
      <c r="E151" s="142" t="str">
        <f>IF(A151="","",VLOOKUP(A151,'6.A'!$A$11:$E$105,5,FALSE))</f>
        <v/>
      </c>
      <c r="F151" s="141" t="str">
        <f t="shared" si="62"/>
        <v>0,00</v>
      </c>
      <c r="G151" s="51"/>
      <c r="H151" s="51" t="str">
        <f>IF(A151="","",VLOOKUP(A151,'6.A'!$A$11:$E$7900,5,FALSE))</f>
        <v/>
      </c>
      <c r="I151" s="51" t="str">
        <f t="shared" si="63"/>
        <v/>
      </c>
      <c r="J151" s="51" t="str">
        <f>IF(H151="","",VLOOKUP(A151,'6.A'!$A$11:$E$480,4,FALSE))</f>
        <v/>
      </c>
      <c r="K151" s="51" t="str">
        <f t="shared" si="64"/>
        <v/>
      </c>
      <c r="L151" s="51" t="str">
        <f>IF(H151="","",IF(C151="","",G116*C151))</f>
        <v/>
      </c>
      <c r="M151" s="93" t="str">
        <f>IF(A151="","",VLOOKUP(A151,'6.A'!$A$11:$C$480,2,FALSE))</f>
        <v/>
      </c>
      <c r="N151" s="56" t="str">
        <f t="shared" si="65"/>
        <v/>
      </c>
      <c r="O151" s="55"/>
      <c r="P151" s="55"/>
      <c r="Q151" s="47"/>
      <c r="R151" s="47"/>
      <c r="S151" s="64"/>
      <c r="T151" s="2"/>
      <c r="U151" s="2"/>
      <c r="V151" s="2"/>
    </row>
    <row r="152" spans="1:22" s="128" customFormat="1" ht="12.75" customHeight="1" x14ac:dyDescent="0.2">
      <c r="A152" s="137"/>
      <c r="B152" s="117" t="str">
        <f>IF(A152="","",VLOOKUP(A152,'6.A'!$A$11:$E$105,2,FALSE))</f>
        <v/>
      </c>
      <c r="C152" s="138"/>
      <c r="D152" s="120" t="str">
        <f>IF(A152="","",VLOOKUP(A152,'6.A'!$A$11:$E$105,4,FALSE))</f>
        <v/>
      </c>
      <c r="E152" s="142" t="str">
        <f>IF(A152="","",VLOOKUP(A152,'6.A'!$A$11:$E$105,5,FALSE))</f>
        <v/>
      </c>
      <c r="F152" s="141" t="str">
        <f t="shared" si="62"/>
        <v>0,00</v>
      </c>
      <c r="G152" s="51"/>
      <c r="H152" s="51" t="str">
        <f>IF(A152="","",VLOOKUP(A152,'6.A'!$A$11:$E$7900,5,FALSE))</f>
        <v/>
      </c>
      <c r="I152" s="51" t="str">
        <f t="shared" si="63"/>
        <v/>
      </c>
      <c r="J152" s="51" t="str">
        <f>IF(H152="","",VLOOKUP(A152,'6.A'!$A$11:$E$480,4,FALSE))</f>
        <v/>
      </c>
      <c r="K152" s="51" t="str">
        <f t="shared" si="64"/>
        <v/>
      </c>
      <c r="L152" s="51" t="str">
        <f>IF(H152="","",IF(C152="","",G116*C152))</f>
        <v/>
      </c>
      <c r="M152" s="93" t="str">
        <f>IF(A152="","",VLOOKUP(A152,'6.A'!$A$11:$C$480,2,FALSE))</f>
        <v/>
      </c>
      <c r="N152" s="56" t="str">
        <f t="shared" si="65"/>
        <v/>
      </c>
      <c r="O152" s="55"/>
      <c r="P152" s="55"/>
      <c r="Q152" s="47"/>
      <c r="R152" s="47"/>
      <c r="S152" s="64"/>
      <c r="T152" s="2"/>
      <c r="U152" s="2"/>
      <c r="V152" s="2"/>
    </row>
    <row r="153" spans="1:22" s="128" customFormat="1" ht="12.75" customHeight="1" x14ac:dyDescent="0.2">
      <c r="A153" s="137"/>
      <c r="B153" s="117" t="str">
        <f>IF(A153="","",VLOOKUP(A153,'6.A'!$A$11:$E$105,2,FALSE))</f>
        <v/>
      </c>
      <c r="C153" s="138"/>
      <c r="D153" s="120" t="str">
        <f>IF(A153="","",VLOOKUP(A153,'6.A'!$A$11:$E$105,4,FALSE))</f>
        <v/>
      </c>
      <c r="E153" s="142" t="str">
        <f>IF(A153="","",VLOOKUP(A153,'6.A'!$A$11:$E$105,5,FALSE))</f>
        <v/>
      </c>
      <c r="F153" s="141" t="str">
        <f t="shared" si="62"/>
        <v>0,00</v>
      </c>
      <c r="G153" s="51"/>
      <c r="H153" s="51" t="str">
        <f>IF(A153="","",VLOOKUP(A153,'6.A'!$A$11:$E$7900,5,FALSE))</f>
        <v/>
      </c>
      <c r="I153" s="51" t="str">
        <f t="shared" si="63"/>
        <v/>
      </c>
      <c r="J153" s="51" t="str">
        <f>IF(H153="","",VLOOKUP(A153,'6.A'!$A$11:$E$480,4,FALSE))</f>
        <v/>
      </c>
      <c r="K153" s="51" t="str">
        <f t="shared" si="64"/>
        <v/>
      </c>
      <c r="L153" s="51" t="str">
        <f>IF(H153="","",IF(C153="","",G116*C153))</f>
        <v/>
      </c>
      <c r="M153" s="93" t="str">
        <f>IF(A153="","",VLOOKUP(A153,'6.A'!$A$11:$C$480,2,FALSE))</f>
        <v/>
      </c>
      <c r="N153" s="56" t="str">
        <f t="shared" si="65"/>
        <v/>
      </c>
      <c r="O153" s="55"/>
      <c r="P153" s="55"/>
      <c r="Q153" s="47"/>
      <c r="R153" s="47"/>
      <c r="S153" s="64"/>
      <c r="T153" s="2"/>
      <c r="U153" s="2"/>
      <c r="V153" s="2"/>
    </row>
    <row r="154" spans="1:22" s="128" customFormat="1" ht="12.75" customHeight="1" x14ac:dyDescent="0.2">
      <c r="A154" s="137"/>
      <c r="B154" s="117" t="str">
        <f>IF(A154="","",VLOOKUP(A154,'6.A'!$A$11:$E$105,2,FALSE))</f>
        <v/>
      </c>
      <c r="C154" s="138"/>
      <c r="D154" s="120" t="str">
        <f>IF(A154="","",VLOOKUP(A154,'6.A'!$A$11:$E$105,4,FALSE))</f>
        <v/>
      </c>
      <c r="E154" s="142" t="str">
        <f>IF(A154="","",VLOOKUP(A154,'6.A'!$A$11:$E$105,5,FALSE))</f>
        <v/>
      </c>
      <c r="F154" s="141" t="str">
        <f t="shared" si="62"/>
        <v>0,00</v>
      </c>
      <c r="G154" s="51"/>
      <c r="H154" s="51" t="str">
        <f>IF(A154="","",VLOOKUP(A154,'6.A'!$A$11:$E$7900,5,FALSE))</f>
        <v/>
      </c>
      <c r="I154" s="51" t="str">
        <f t="shared" si="63"/>
        <v/>
      </c>
      <c r="J154" s="51" t="str">
        <f>IF(H154="","",VLOOKUP(A154,'6.A'!$A$11:$E$480,4,FALSE))</f>
        <v/>
      </c>
      <c r="K154" s="51" t="str">
        <f t="shared" si="64"/>
        <v/>
      </c>
      <c r="L154" s="51" t="str">
        <f>IF(H154="","",IF(C154="","",G116*C154))</f>
        <v/>
      </c>
      <c r="M154" s="93" t="str">
        <f>IF(A154="","",VLOOKUP(A154,'6.A'!$A$11:$C$480,2,FALSE))</f>
        <v/>
      </c>
      <c r="N154" s="56" t="str">
        <f t="shared" si="65"/>
        <v/>
      </c>
      <c r="O154" s="55"/>
      <c r="P154" s="55"/>
      <c r="Q154" s="47"/>
      <c r="R154" s="47"/>
      <c r="S154" s="64"/>
      <c r="T154" s="2"/>
      <c r="U154" s="2"/>
      <c r="V154" s="2"/>
    </row>
    <row r="155" spans="1:22" s="128" customFormat="1" ht="12.75" customHeight="1" x14ac:dyDescent="0.2">
      <c r="A155" s="137"/>
      <c r="B155" s="117" t="str">
        <f>IF(A155="","",VLOOKUP(A155,'6.A'!$A$11:$E$105,2,FALSE))</f>
        <v/>
      </c>
      <c r="C155" s="138"/>
      <c r="D155" s="120" t="str">
        <f>IF(A155="","",VLOOKUP(A155,'6.A'!$A$11:$E$105,4,FALSE))</f>
        <v/>
      </c>
      <c r="E155" s="142" t="str">
        <f>IF(A155="","",VLOOKUP(A155,'6.A'!$A$11:$E$105,5,FALSE))</f>
        <v/>
      </c>
      <c r="F155" s="141" t="str">
        <f t="shared" si="62"/>
        <v>0,00</v>
      </c>
      <c r="G155" s="51"/>
      <c r="H155" s="51" t="str">
        <f>IF(A155="","",VLOOKUP(A155,'6.A'!$A$11:$E$7900,5,FALSE))</f>
        <v/>
      </c>
      <c r="I155" s="51" t="str">
        <f t="shared" si="63"/>
        <v/>
      </c>
      <c r="J155" s="51" t="str">
        <f>IF(H155="","",VLOOKUP(A155,'6.A'!$A$11:$E$480,4,FALSE))</f>
        <v/>
      </c>
      <c r="K155" s="51" t="str">
        <f t="shared" si="64"/>
        <v/>
      </c>
      <c r="L155" s="51" t="str">
        <f>IF(H155="","",IF(C155="","",G116*C155))</f>
        <v/>
      </c>
      <c r="M155" s="93" t="str">
        <f>IF(A155="","",VLOOKUP(A155,'6.A'!$A$11:$C$480,2,FALSE))</f>
        <v/>
      </c>
      <c r="N155" s="56" t="str">
        <f t="shared" si="65"/>
        <v/>
      </c>
      <c r="O155" s="55"/>
      <c r="P155" s="55"/>
      <c r="Q155" s="47"/>
      <c r="R155" s="47"/>
      <c r="S155" s="64"/>
      <c r="T155" s="2"/>
      <c r="U155" s="2"/>
      <c r="V155" s="2"/>
    </row>
    <row r="156" spans="1:22" s="128" customFormat="1" ht="12.75" customHeight="1" x14ac:dyDescent="0.2">
      <c r="A156" s="137"/>
      <c r="B156" s="117" t="str">
        <f>IF(A156="","",VLOOKUP(A156,'6.A'!$A$11:$E$105,2,FALSE))</f>
        <v/>
      </c>
      <c r="C156" s="138"/>
      <c r="D156" s="120" t="str">
        <f>IF(A156="","",VLOOKUP(A156,'6.A'!$A$11:$E$105,4,FALSE))</f>
        <v/>
      </c>
      <c r="E156" s="142" t="str">
        <f>IF(A156="","",VLOOKUP(A156,'6.A'!$A$11:$E$105,5,FALSE))</f>
        <v/>
      </c>
      <c r="F156" s="141" t="str">
        <f t="shared" si="62"/>
        <v>0,00</v>
      </c>
      <c r="G156" s="51"/>
      <c r="H156" s="51" t="str">
        <f>IF(A156="","",VLOOKUP(A156,'6.A'!$A$11:$E$7900,5,FALSE))</f>
        <v/>
      </c>
      <c r="I156" s="51" t="str">
        <f t="shared" si="63"/>
        <v/>
      </c>
      <c r="J156" s="51" t="str">
        <f>IF(H156="","",VLOOKUP(A156,'6.A'!$A$11:$E$480,4,FALSE))</f>
        <v/>
      </c>
      <c r="K156" s="51" t="str">
        <f t="shared" si="64"/>
        <v/>
      </c>
      <c r="L156" s="51" t="str">
        <f>IF(H156="","",IF(C156="","",G116*C156))</f>
        <v/>
      </c>
      <c r="M156" s="93" t="str">
        <f>IF(A156="","",VLOOKUP(A156,'6.A'!$A$11:$C$480,2,FALSE))</f>
        <v/>
      </c>
      <c r="N156" s="56" t="str">
        <f t="shared" si="65"/>
        <v/>
      </c>
      <c r="O156" s="55"/>
      <c r="P156" s="55"/>
      <c r="Q156" s="47"/>
      <c r="R156" s="47"/>
      <c r="S156" s="64"/>
      <c r="T156" s="2"/>
      <c r="U156" s="2"/>
      <c r="V156" s="2"/>
    </row>
    <row r="157" spans="1:22" s="128" customFormat="1" ht="12.75" customHeight="1" x14ac:dyDescent="0.2">
      <c r="A157" s="137"/>
      <c r="B157" s="117" t="str">
        <f>IF(A157="","",VLOOKUP(A157,'6.A'!$A$11:$E$105,2,FALSE))</f>
        <v/>
      </c>
      <c r="C157" s="138"/>
      <c r="D157" s="120" t="str">
        <f>IF(A157="","",VLOOKUP(A157,'6.A'!$A$11:$E$105,4,FALSE))</f>
        <v/>
      </c>
      <c r="E157" s="142" t="str">
        <f>IF(A157="","",VLOOKUP(A157,'6.A'!$A$11:$E$105,5,FALSE))</f>
        <v/>
      </c>
      <c r="F157" s="141" t="str">
        <f t="shared" si="62"/>
        <v>0,00</v>
      </c>
      <c r="G157" s="51"/>
      <c r="H157" s="51" t="str">
        <f>IF(A157="","",VLOOKUP(A157,'6.A'!$A$11:$E$7900,5,FALSE))</f>
        <v/>
      </c>
      <c r="I157" s="51" t="str">
        <f t="shared" si="63"/>
        <v/>
      </c>
      <c r="J157" s="51" t="str">
        <f>IF(H157="","",VLOOKUP(A157,'6.A'!$A$11:$E$480,4,FALSE))</f>
        <v/>
      </c>
      <c r="K157" s="51" t="str">
        <f t="shared" si="64"/>
        <v/>
      </c>
      <c r="L157" s="51" t="str">
        <f>IF(H157="","",IF(C157="","",G116*C157))</f>
        <v/>
      </c>
      <c r="M157" s="93" t="str">
        <f>IF(A157="","",VLOOKUP(A157,'6.A'!$A$11:$C$480,2,FALSE))</f>
        <v/>
      </c>
      <c r="N157" s="56" t="str">
        <f t="shared" si="65"/>
        <v/>
      </c>
      <c r="O157" s="55"/>
      <c r="P157" s="55"/>
      <c r="Q157" s="47"/>
      <c r="R157" s="47"/>
      <c r="S157" s="64"/>
      <c r="T157" s="2"/>
      <c r="U157" s="2"/>
      <c r="V157" s="2"/>
    </row>
    <row r="158" spans="1:22" s="128" customFormat="1" ht="12.75" customHeight="1" x14ac:dyDescent="0.2">
      <c r="A158" s="137"/>
      <c r="B158" s="117" t="str">
        <f>IF(A158="","",VLOOKUP(A158,'6.A'!$A$11:$E$105,2,FALSE))</f>
        <v/>
      </c>
      <c r="C158" s="138"/>
      <c r="D158" s="120" t="str">
        <f>IF(A158="","",VLOOKUP(A158,'6.A'!$A$11:$E$105,4,FALSE))</f>
        <v/>
      </c>
      <c r="E158" s="142" t="str">
        <f>IF(A158="","",VLOOKUP(A158,'6.A'!$A$11:$E$105,5,FALSE))</f>
        <v/>
      </c>
      <c r="F158" s="141" t="str">
        <f t="shared" si="62"/>
        <v>0,00</v>
      </c>
      <c r="G158" s="51"/>
      <c r="H158" s="51" t="str">
        <f>IF(A158="","",VLOOKUP(A158,'6.A'!$A$11:$E$7900,5,FALSE))</f>
        <v/>
      </c>
      <c r="I158" s="51" t="str">
        <f t="shared" si="63"/>
        <v/>
      </c>
      <c r="J158" s="51" t="str">
        <f>IF(H158="","",VLOOKUP(A158,'6.A'!$A$11:$E$480,4,FALSE))</f>
        <v/>
      </c>
      <c r="K158" s="51" t="str">
        <f t="shared" si="64"/>
        <v/>
      </c>
      <c r="L158" s="51" t="str">
        <f>IF(H158="","",IF(C158="","",G116*C158))</f>
        <v/>
      </c>
      <c r="M158" s="93" t="str">
        <f>IF(A158="","",VLOOKUP(A158,'6.A'!$A$11:$C$480,2,FALSE))</f>
        <v/>
      </c>
      <c r="N158" s="56" t="str">
        <f t="shared" si="65"/>
        <v/>
      </c>
      <c r="O158" s="55"/>
      <c r="P158" s="55"/>
      <c r="Q158" s="47"/>
      <c r="R158" s="47"/>
      <c r="S158" s="64"/>
      <c r="T158" s="2"/>
      <c r="U158" s="2"/>
      <c r="V158" s="2"/>
    </row>
    <row r="159" spans="1:22" s="128" customFormat="1" ht="12.75" customHeight="1" x14ac:dyDescent="0.2">
      <c r="A159" s="137"/>
      <c r="B159" s="117" t="str">
        <f>IF(A159="","",VLOOKUP(A159,'6.A'!$A$11:$E$105,2,FALSE))</f>
        <v/>
      </c>
      <c r="C159" s="138"/>
      <c r="D159" s="120" t="str">
        <f>IF(A159="","",VLOOKUP(A159,'6.A'!$A$11:$E$105,4,FALSE))</f>
        <v/>
      </c>
      <c r="E159" s="142" t="str">
        <f>IF(A159="","",VLOOKUP(A159,'6.A'!$A$11:$E$105,5,FALSE))</f>
        <v/>
      </c>
      <c r="F159" s="141" t="str">
        <f t="shared" si="62"/>
        <v>0,00</v>
      </c>
      <c r="G159" s="51"/>
      <c r="H159" s="51" t="str">
        <f>IF(A159="","",VLOOKUP(A159,'6.A'!$A$11:$E$7900,5,FALSE))</f>
        <v/>
      </c>
      <c r="I159" s="51" t="str">
        <f t="shared" si="63"/>
        <v/>
      </c>
      <c r="J159" s="51" t="str">
        <f>IF(H159="","",VLOOKUP(A159,'6.A'!$A$11:$E$480,4,FALSE))</f>
        <v/>
      </c>
      <c r="K159" s="51" t="str">
        <f t="shared" si="64"/>
        <v/>
      </c>
      <c r="L159" s="51" t="str">
        <f>IF(H159="","",IF(C159="","",G116*C159))</f>
        <v/>
      </c>
      <c r="M159" s="93" t="str">
        <f>IF(A159="","",VLOOKUP(A159,'6.A'!$A$11:$C$480,2,FALSE))</f>
        <v/>
      </c>
      <c r="N159" s="56" t="str">
        <f t="shared" si="65"/>
        <v/>
      </c>
      <c r="O159" s="55"/>
      <c r="P159" s="55"/>
      <c r="Q159" s="47"/>
      <c r="R159" s="47"/>
      <c r="S159" s="64"/>
      <c r="T159" s="2"/>
      <c r="U159" s="2"/>
      <c r="V159" s="2"/>
    </row>
    <row r="160" spans="1:22" s="128" customFormat="1" ht="12.75" customHeight="1" x14ac:dyDescent="0.2">
      <c r="A160" s="137"/>
      <c r="B160" s="117" t="str">
        <f>IF(A160="","",VLOOKUP(A160,'6.A'!$A$11:$E$105,2,FALSE))</f>
        <v/>
      </c>
      <c r="C160" s="138"/>
      <c r="D160" s="120" t="str">
        <f>IF(A160="","",VLOOKUP(A160,'6.A'!$A$11:$E$105,4,FALSE))</f>
        <v/>
      </c>
      <c r="E160" s="142" t="str">
        <f>IF(A160="","",VLOOKUP(A160,'6.A'!$A$11:$E$105,5,FALSE))</f>
        <v/>
      </c>
      <c r="F160" s="141" t="str">
        <f t="shared" si="62"/>
        <v>0,00</v>
      </c>
      <c r="G160" s="51"/>
      <c r="H160" s="51" t="str">
        <f>IF(A160="","",VLOOKUP(A160,'6.A'!$A$11:$E$7900,5,FALSE))</f>
        <v/>
      </c>
      <c r="I160" s="51" t="str">
        <f t="shared" si="63"/>
        <v/>
      </c>
      <c r="J160" s="51" t="str">
        <f>IF(H160="","",VLOOKUP(A160,'6.A'!$A$11:$E$480,4,FALSE))</f>
        <v/>
      </c>
      <c r="K160" s="51" t="str">
        <f t="shared" si="64"/>
        <v/>
      </c>
      <c r="L160" s="51" t="str">
        <f>IF(H160="","",IF(C160="","",G116*C160))</f>
        <v/>
      </c>
      <c r="M160" s="93" t="str">
        <f>IF(A160="","",VLOOKUP(A160,'6.A'!$A$11:$C$480,2,FALSE))</f>
        <v/>
      </c>
      <c r="N160" s="56" t="str">
        <f t="shared" si="65"/>
        <v/>
      </c>
      <c r="O160" s="55"/>
      <c r="P160" s="55"/>
      <c r="Q160" s="47"/>
      <c r="R160" s="47"/>
      <c r="S160" s="64"/>
      <c r="T160" s="2"/>
      <c r="U160" s="2"/>
      <c r="V160" s="2"/>
    </row>
    <row r="161" spans="1:22" s="128" customFormat="1" ht="12.75" customHeight="1" x14ac:dyDescent="0.2">
      <c r="A161" s="137"/>
      <c r="B161" s="153" t="str">
        <f>IF(A161="","",VLOOKUP(A161,'6.A'!$A$11:$E$105,2,FALSE))</f>
        <v/>
      </c>
      <c r="C161" s="138"/>
      <c r="D161" s="120" t="str">
        <f>IF(A161="","",VLOOKUP(A161,'6.A'!$A$11:$E$105,4,FALSE))</f>
        <v/>
      </c>
      <c r="E161" s="142" t="str">
        <f>IF(A161="","",VLOOKUP(A161,'6.A'!$A$11:$E$105,5,FALSE))</f>
        <v/>
      </c>
      <c r="F161" s="141" t="str">
        <f t="shared" si="62"/>
        <v>0,00</v>
      </c>
      <c r="G161" s="51"/>
      <c r="H161" s="51" t="str">
        <f>IF(A161="","",VLOOKUP(A161,'6.A'!$A$11:$E$7900,5,FALSE))</f>
        <v/>
      </c>
      <c r="I161" s="51" t="str">
        <f t="shared" si="63"/>
        <v/>
      </c>
      <c r="J161" s="51" t="str">
        <f>IF(H161="","",VLOOKUP(A161,'6.A'!$A$11:$E$480,4,FALSE))</f>
        <v/>
      </c>
      <c r="K161" s="51" t="str">
        <f t="shared" si="64"/>
        <v/>
      </c>
      <c r="L161" s="51" t="str">
        <f>IF(H161="","",IF(C161="","",G116*C161))</f>
        <v/>
      </c>
      <c r="M161" s="93" t="str">
        <f>IF(A161="","",VLOOKUP(A161,'6.A'!$A$11:$C$480,2,FALSE))</f>
        <v/>
      </c>
      <c r="N161" s="56" t="str">
        <f t="shared" si="65"/>
        <v/>
      </c>
      <c r="O161" s="55"/>
      <c r="P161" s="55"/>
      <c r="Q161" s="47"/>
      <c r="R161" s="47"/>
      <c r="S161" s="64"/>
      <c r="T161" s="2"/>
      <c r="U161" s="2"/>
      <c r="V161" s="2"/>
    </row>
    <row r="162" spans="1:22" s="128" customFormat="1" ht="12.75" customHeight="1" x14ac:dyDescent="0.2">
      <c r="A162" s="137"/>
      <c r="B162" s="153" t="str">
        <f>IF(A162="","",VLOOKUP(A162,'6.A'!$A$11:$E$105,2,FALSE))</f>
        <v/>
      </c>
      <c r="C162" s="138"/>
      <c r="D162" s="120" t="str">
        <f>IF(A162="","",VLOOKUP(A162,'6.A'!$A$11:$E$105,4,FALSE))</f>
        <v/>
      </c>
      <c r="E162" s="142" t="str">
        <f>IF(A162="","",VLOOKUP(A162,'6.A'!$A$11:$E$105,5,FALSE))</f>
        <v/>
      </c>
      <c r="F162" s="141" t="str">
        <f t="shared" si="62"/>
        <v>0,00</v>
      </c>
      <c r="G162" s="51"/>
      <c r="H162" s="51" t="str">
        <f>IF(A162="","",VLOOKUP(A162,'6.A'!$A$11:$E$7900,5,FALSE))</f>
        <v/>
      </c>
      <c r="I162" s="51" t="str">
        <f t="shared" si="63"/>
        <v/>
      </c>
      <c r="J162" s="51" t="str">
        <f>IF(H162="","",VLOOKUP(A162,'6.A'!$A$11:$E$480,4,FALSE))</f>
        <v/>
      </c>
      <c r="K162" s="51" t="str">
        <f t="shared" si="64"/>
        <v/>
      </c>
      <c r="L162" s="51" t="str">
        <f>IF(H162="","",IF(C162="","",G116*C162))</f>
        <v/>
      </c>
      <c r="M162" s="93" t="str">
        <f>IF(A162="","",VLOOKUP(A162,'6.A'!$A$11:$C$480,2,FALSE))</f>
        <v/>
      </c>
      <c r="N162" s="56" t="str">
        <f t="shared" si="65"/>
        <v/>
      </c>
      <c r="O162" s="55"/>
      <c r="P162" s="55"/>
      <c r="Q162" s="47"/>
      <c r="R162" s="47"/>
      <c r="S162" s="64"/>
      <c r="T162" s="2"/>
      <c r="U162" s="2"/>
      <c r="V162" s="2"/>
    </row>
    <row r="163" spans="1:22" s="128" customFormat="1" ht="12.75" customHeight="1" x14ac:dyDescent="0.2">
      <c r="A163" s="137"/>
      <c r="B163" s="153" t="str">
        <f>IF(A163="","",VLOOKUP(A163,'6.A'!$A$11:$E$105,2,FALSE))</f>
        <v/>
      </c>
      <c r="C163" s="138"/>
      <c r="D163" s="120" t="str">
        <f>IF(A163="","",VLOOKUP(A163,'6.A'!$A$11:$E$105,4,FALSE))</f>
        <v/>
      </c>
      <c r="E163" s="142" t="str">
        <f>IF(A163="","",VLOOKUP(A163,'6.A'!$A$11:$E$105,5,FALSE))</f>
        <v/>
      </c>
      <c r="F163" s="141" t="str">
        <f t="shared" si="62"/>
        <v>0,00</v>
      </c>
      <c r="G163" s="51"/>
      <c r="H163" s="51" t="str">
        <f>IF(A163="","",VLOOKUP(A163,'6.A'!$A$11:$E$7900,5,FALSE))</f>
        <v/>
      </c>
      <c r="I163" s="51" t="str">
        <f t="shared" si="63"/>
        <v/>
      </c>
      <c r="J163" s="51" t="str">
        <f>IF(H163="","",VLOOKUP(A163,'6.A'!$A$11:$E$480,4,FALSE))</f>
        <v/>
      </c>
      <c r="K163" s="51" t="str">
        <f t="shared" si="64"/>
        <v/>
      </c>
      <c r="L163" s="51" t="str">
        <f>IF(H163="","",IF(C163="","",G116*C163))</f>
        <v/>
      </c>
      <c r="M163" s="93" t="str">
        <f>IF(A163="","",VLOOKUP(A163,'6.A'!$A$11:$C$480,2,FALSE))</f>
        <v/>
      </c>
      <c r="N163" s="56" t="str">
        <f t="shared" si="65"/>
        <v/>
      </c>
      <c r="O163" s="55"/>
      <c r="P163" s="55"/>
      <c r="Q163" s="47"/>
      <c r="R163" s="47"/>
      <c r="S163" s="64"/>
      <c r="T163" s="2"/>
      <c r="U163" s="2"/>
      <c r="V163" s="2"/>
    </row>
    <row r="164" spans="1:22" s="128" customFormat="1" ht="12.75" customHeight="1" x14ac:dyDescent="0.2">
      <c r="A164" s="137"/>
      <c r="B164" s="153" t="str">
        <f>IF(A164="","",VLOOKUP(A164,'6.A'!$A$11:$E$105,2,FALSE))</f>
        <v/>
      </c>
      <c r="C164" s="138"/>
      <c r="D164" s="120" t="str">
        <f>IF(A164="","",VLOOKUP(A164,'6.A'!$A$11:$E$105,4,FALSE))</f>
        <v/>
      </c>
      <c r="E164" s="142" t="str">
        <f>IF(A164="","",VLOOKUP(A164,'6.A'!$A$11:$E$105,5,FALSE))</f>
        <v/>
      </c>
      <c r="F164" s="141" t="str">
        <f t="shared" si="62"/>
        <v>0,00</v>
      </c>
      <c r="G164" s="51"/>
      <c r="H164" s="51" t="str">
        <f>IF(A164="","",VLOOKUP(A164,'6.A'!$A$11:$E$7900,5,FALSE))</f>
        <v/>
      </c>
      <c r="I164" s="51" t="str">
        <f t="shared" si="63"/>
        <v/>
      </c>
      <c r="J164" s="51" t="str">
        <f>IF(H164="","",VLOOKUP(A164,'6.A'!$A$11:$E$480,4,FALSE))</f>
        <v/>
      </c>
      <c r="K164" s="51" t="str">
        <f t="shared" si="64"/>
        <v/>
      </c>
      <c r="L164" s="51" t="str">
        <f>IF(H164="","",IF(C164="","",G116*C164))</f>
        <v/>
      </c>
      <c r="M164" s="93" t="str">
        <f>IF(A164="","",VLOOKUP(A164,'6.A'!$A$11:$C$480,2,FALSE))</f>
        <v/>
      </c>
      <c r="N164" s="56" t="str">
        <f t="shared" si="65"/>
        <v/>
      </c>
      <c r="O164" s="55"/>
      <c r="P164" s="55"/>
      <c r="Q164" s="47"/>
      <c r="R164" s="47"/>
      <c r="S164" s="64"/>
      <c r="T164" s="2"/>
      <c r="U164" s="2"/>
      <c r="V164" s="2"/>
    </row>
    <row r="165" spans="1:22" s="116" customFormat="1" ht="12.75" customHeight="1" x14ac:dyDescent="0.2">
      <c r="A165" s="137"/>
      <c r="B165" s="26" t="str">
        <f>$A$9</f>
        <v>BDI - MÃO DE OBRA / SERVIÇOS / MATERIAIS EM GERAL</v>
      </c>
      <c r="C165" s="27">
        <f>$C$9</f>
        <v>0</v>
      </c>
      <c r="D165" s="120"/>
      <c r="E165" s="126"/>
      <c r="F165" s="144">
        <f>ROUND(SUM(F145:F164)*C165,2)</f>
        <v>0</v>
      </c>
      <c r="G165" s="62"/>
      <c r="H165" s="51"/>
      <c r="I165" s="56"/>
      <c r="J165" s="56"/>
      <c r="K165" s="56"/>
      <c r="L165" s="51"/>
      <c r="M165" s="56"/>
      <c r="N165" s="56"/>
      <c r="O165" s="55"/>
      <c r="P165" s="55"/>
      <c r="Q165" s="47"/>
      <c r="R165" s="47"/>
      <c r="S165" s="64"/>
      <c r="T165" s="2"/>
      <c r="U165" s="2"/>
      <c r="V165" s="2"/>
    </row>
    <row r="166" spans="1:22" s="116" customFormat="1" ht="12.75" customHeight="1" thickBot="1" x14ac:dyDescent="0.25">
      <c r="A166" s="154"/>
      <c r="B166" s="41" t="s">
        <v>57</v>
      </c>
      <c r="C166" s="42"/>
      <c r="D166" s="155"/>
      <c r="E166" s="156"/>
      <c r="F166" s="157">
        <f>ROUND(SUM(F145:F165),2)</f>
        <v>0</v>
      </c>
      <c r="G166" s="62"/>
      <c r="H166" s="51"/>
      <c r="I166" s="56"/>
      <c r="J166" s="56"/>
      <c r="K166" s="56"/>
      <c r="L166" s="51"/>
      <c r="M166" s="56"/>
      <c r="N166" s="56"/>
      <c r="O166" s="55"/>
      <c r="P166" s="55"/>
      <c r="Q166" s="47"/>
      <c r="R166" s="47"/>
      <c r="S166" s="64"/>
      <c r="T166" s="2"/>
      <c r="U166" s="2"/>
      <c r="V166" s="2"/>
    </row>
    <row r="167" spans="1:22" ht="12" customHeight="1" thickBot="1" x14ac:dyDescent="0.25">
      <c r="A167" s="8"/>
      <c r="B167" s="9"/>
      <c r="C167" s="10"/>
      <c r="D167" s="56"/>
      <c r="F167" s="12"/>
      <c r="G167" s="12"/>
      <c r="M167" s="56"/>
      <c r="N167" s="56"/>
      <c r="O167" s="55"/>
      <c r="P167" s="55"/>
      <c r="Q167" s="47"/>
      <c r="R167" s="47"/>
    </row>
    <row r="168" spans="1:22" ht="50.1" customHeight="1" x14ac:dyDescent="0.2">
      <c r="A168" s="13" t="str">
        <f>'3.A'!$A$21</f>
        <v>1.4</v>
      </c>
      <c r="B168" s="14" t="str">
        <f>IF(A168="","",VLOOKUP(A168,'3.A'!$A$16:$M$111,2,FALSE))</f>
        <v>TAPUME COM COMPENSADO DE MADEIRA</v>
      </c>
      <c r="C168" s="283" t="s">
        <v>62</v>
      </c>
      <c r="D168" s="283"/>
      <c r="E168" s="15" t="str">
        <f>IF(A168="","",VLOOKUP(A168,'3.A'!$A$16:$M$111,3,FALSE))</f>
        <v>M2</v>
      </c>
      <c r="F168" s="16">
        <f>ROUND(F182+F195+F218,2)</f>
        <v>0</v>
      </c>
      <c r="G168" s="94">
        <f>VLOOKUP(A168,'3.A'!$A$18:$I$111,4,FALSE)</f>
        <v>20</v>
      </c>
      <c r="H168" s="46">
        <f>SUM(F170:F181)</f>
        <v>0</v>
      </c>
      <c r="I168" s="46">
        <f>SUM(F184:F194)</f>
        <v>0</v>
      </c>
      <c r="J168" s="46">
        <f>SUM(F197:F217)</f>
        <v>0</v>
      </c>
      <c r="K168" s="46">
        <f>SUM(H168:J168)</f>
        <v>0</v>
      </c>
      <c r="L168" s="46" t="str">
        <f>IF(K168=F168,"SIM","NÃO")</f>
        <v>SIM</v>
      </c>
      <c r="M168" s="57">
        <f>ROUND(SUM(F170:F179)*C180,2)+ROUND(SUM(F170:F180)*C181,2)+ROUND(SUM(F170:F179),2)+ROUND(SUM(F184:F193)*C194,2)+ROUND(SUM(F184:F193),2)+ROUND(SUM(F197:F216)*C217,2)+ROUND(SUM(F197:F216),2)</f>
        <v>0</v>
      </c>
      <c r="N168" s="49" t="str">
        <f>IF(M168=F168,"SIM","NÃO")</f>
        <v>SIM</v>
      </c>
      <c r="O168" s="50" t="str">
        <f>VLOOKUP(A168,'3.A'!$A$8:$E$111,3,FALSE)</f>
        <v>M2</v>
      </c>
      <c r="P168" s="50" t="str">
        <f>IF(O168=E168,"SIM","NÃO")</f>
        <v>SIM</v>
      </c>
      <c r="Q168" s="52">
        <f>ROUND(G168*F182,2)+ROUND(G168*F195,2)+ROUND(G168*F218,2)</f>
        <v>0</v>
      </c>
      <c r="R168" s="58">
        <f>VLOOKUP(A168,'3.A'!$A$16:$L$111,12,FALSE)</f>
        <v>0</v>
      </c>
      <c r="S168" s="59" t="str">
        <f>IF(Q168=R168,"si","no")</f>
        <v>si</v>
      </c>
      <c r="T168" s="60">
        <f>SUM(L170:L179)+SUM(L184:L193)+SUM(L197:L216)</f>
        <v>97.085999999999984</v>
      </c>
      <c r="U168" s="51">
        <f>G168*C176+G168*C178+G168*C172+G168*C171+G168*C173+G168*C177+G168*C175+G168*C174+G168*C170+G168*C179+G168*C190+G168*C184+G168*C192+G168*C191+G168*C189+G168*C186+G168*C185+G168*C187+G168*C193+G168*C188+G168*C198+G168*C199+G168*C200+G168*C207+G168*C208+G168*C209+G168*C210+G168*C211+G168*C212+G168*C213+G168*C214+G168*C215+G168*C216+G168*C205+G168*C206+G168*C201+G168*C197+G168*C202+G168*C203+G168*C204</f>
        <v>97.085999999999984</v>
      </c>
      <c r="V168" s="53" t="str">
        <f>IF(T168=U168,"si","no")</f>
        <v>si</v>
      </c>
    </row>
    <row r="169" spans="1:22" ht="12.75" customHeight="1" x14ac:dyDescent="0.2">
      <c r="A169" s="17" t="s">
        <v>3</v>
      </c>
      <c r="B169" s="18" t="s">
        <v>58</v>
      </c>
      <c r="C169" s="55" t="s">
        <v>59</v>
      </c>
      <c r="D169" s="55" t="s">
        <v>17</v>
      </c>
      <c r="E169" s="19" t="s">
        <v>60</v>
      </c>
      <c r="F169" s="20" t="s">
        <v>61</v>
      </c>
      <c r="G169" s="21"/>
      <c r="M169" s="56"/>
      <c r="N169" s="56"/>
      <c r="O169" s="55"/>
      <c r="P169" s="55"/>
      <c r="Q169" s="47"/>
      <c r="R169" s="47"/>
    </row>
    <row r="170" spans="1:22" ht="12.75" customHeight="1" x14ac:dyDescent="0.2">
      <c r="A170" s="22">
        <f>'6.A'!$A$13</f>
        <v>88239</v>
      </c>
      <c r="B170" s="23" t="str">
        <f>IF(A170="","",VLOOKUP(A170,'6.A'!$A$11:$E$105,2,FALSE))</f>
        <v>AJUDANTE DE CARPINTEIRO COM ENCARGOS COMPLEMENTARES</v>
      </c>
      <c r="C170" s="87">
        <v>0.20419999999999999</v>
      </c>
      <c r="D170" s="56" t="str">
        <f>IF(A170="","",VLOOKUP(A170,'6.A'!$A$11:$E$105,4,FALSE))</f>
        <v>H</v>
      </c>
      <c r="E170" s="88">
        <f>IF(A170="","",VLOOKUP(A170,'6.A'!$A$11:$E$105,5,FALSE))</f>
        <v>0</v>
      </c>
      <c r="F170" s="24">
        <f t="shared" ref="F170:F179" si="66">IF(A170="","0,00",ROUND(C170*E170,2))</f>
        <v>0</v>
      </c>
      <c r="G170" s="51"/>
      <c r="H170" s="51">
        <f>IF(A170="","",VLOOKUP(A170,'6.A'!$A$11:$E$7900,5,FALSE))</f>
        <v>0</v>
      </c>
      <c r="I170" s="51" t="str">
        <f>IF(H170="","",IF(E170=H170,"SIM","NÃO"))</f>
        <v>SIM</v>
      </c>
      <c r="J170" s="51" t="str">
        <f>IF(H170="","",VLOOKUP(A170,'6.A'!$A$11:$E$480,4,FALSE))</f>
        <v>H</v>
      </c>
      <c r="K170" s="51" t="str">
        <f>IF(H170="","",IF(J170=D170,"SIM","NÃO"))</f>
        <v>SIM</v>
      </c>
      <c r="L170" s="51">
        <f>IF(H170="","",IF(C170="","",G168*C170))</f>
        <v>4.0839999999999996</v>
      </c>
      <c r="M170" s="93" t="str">
        <f>IF(A170="","",VLOOKUP(A170,'6.A'!$A$11:$C$480,2,FALSE))</f>
        <v>AJUDANTE DE CARPINTEIRO COM ENCARGOS COMPLEMENTARES</v>
      </c>
      <c r="N170" s="56" t="str">
        <f>IF(A170="","",IF(M170=B170,"si","no"))</f>
        <v>si</v>
      </c>
      <c r="O170" s="55"/>
      <c r="P170" s="55"/>
      <c r="Q170" s="47"/>
      <c r="R170" s="47"/>
    </row>
    <row r="171" spans="1:22" ht="12.75" customHeight="1" x14ac:dyDescent="0.2">
      <c r="A171" s="22">
        <f>'6.A'!$A$17</f>
        <v>88262</v>
      </c>
      <c r="B171" s="23" t="str">
        <f>IF(A171="","",VLOOKUP(A171,'6.A'!$A$11:$E$105,2,FALSE))</f>
        <v>CARPINTEIRO DE FORMAS COM ENCARGOS COMPLEMENTARES</v>
      </c>
      <c r="C171" s="87">
        <v>0.61270000000000002</v>
      </c>
      <c r="D171" s="56" t="str">
        <f>IF(A171="","",VLOOKUP(A171,'6.A'!$A$11:$E$105,4,FALSE))</f>
        <v>H</v>
      </c>
      <c r="E171" s="88">
        <f>IF(A171="","",VLOOKUP(A171,'6.A'!$A$11:$E$105,5,FALSE))</f>
        <v>0</v>
      </c>
      <c r="F171" s="24">
        <f t="shared" si="66"/>
        <v>0</v>
      </c>
      <c r="G171" s="51"/>
      <c r="H171" s="51">
        <f>IF(A171="","",VLOOKUP(A171,'6.A'!$A$11:$E$7900,5,FALSE))</f>
        <v>0</v>
      </c>
      <c r="I171" s="51" t="str">
        <f>IF(H171="","",IF(E171=H171,"SIM","NÃO"))</f>
        <v>SIM</v>
      </c>
      <c r="J171" s="51" t="str">
        <f>IF(H171="","",VLOOKUP(A171,'6.A'!$A$11:$E$480,4,FALSE))</f>
        <v>H</v>
      </c>
      <c r="K171" s="51" t="str">
        <f>IF(H171="","",IF(J171=D171,"SIM","NÃO"))</f>
        <v>SIM</v>
      </c>
      <c r="L171" s="51">
        <f>IF(H171="","",IF(C171="","",G168*C171))</f>
        <v>12.254000000000001</v>
      </c>
      <c r="M171" s="93" t="str">
        <f>IF(A171="","",VLOOKUP(A171,'6.A'!$A$11:$C$480,2,FALSE))</f>
        <v>CARPINTEIRO DE FORMAS COM ENCARGOS COMPLEMENTARES</v>
      </c>
      <c r="N171" s="56" t="str">
        <f>IF(A171="","",IF(M171=B171,"si","no"))</f>
        <v>si</v>
      </c>
      <c r="O171" s="55"/>
      <c r="P171" s="55"/>
      <c r="Q171" s="47"/>
      <c r="R171" s="47"/>
    </row>
    <row r="172" spans="1:22" ht="12.75" customHeight="1" x14ac:dyDescent="0.2">
      <c r="A172" s="22"/>
      <c r="B172" s="23" t="str">
        <f>IF(A172="","",VLOOKUP(A172,'6.A'!$A$11:$E$105,2,FALSE))</f>
        <v/>
      </c>
      <c r="C172" s="87"/>
      <c r="D172" s="56" t="str">
        <f>IF(A172="","",VLOOKUP(A172,'6.A'!$A$11:$E$105,4,FALSE))</f>
        <v/>
      </c>
      <c r="E172" s="88" t="str">
        <f>IF(A172="","",VLOOKUP(A172,'6.A'!$A$11:$E$105,5,FALSE))</f>
        <v/>
      </c>
      <c r="F172" s="24" t="str">
        <f t="shared" si="66"/>
        <v>0,00</v>
      </c>
      <c r="G172" s="51"/>
      <c r="H172" s="51" t="str">
        <f>IF(A172="","",VLOOKUP(A172,'6.A'!$A$11:$E$7900,5,FALSE))</f>
        <v/>
      </c>
      <c r="I172" s="51" t="str">
        <f>IF(H172="","",IF(E172=H172,"SIM","NÃO"))</f>
        <v/>
      </c>
      <c r="J172" s="51" t="str">
        <f>IF(H172="","",VLOOKUP(A172,'6.A'!$A$11:$E$480,4,FALSE))</f>
        <v/>
      </c>
      <c r="K172" s="51" t="str">
        <f t="shared" ref="K172" si="67">IF(H172="","",IF(J172=D172,"SIM","NÃO"))</f>
        <v/>
      </c>
      <c r="L172" s="51" t="str">
        <f>IF(H172="","",IF(C172="","",G168*C172))</f>
        <v/>
      </c>
      <c r="M172" s="93" t="str">
        <f>IF(A172="","",VLOOKUP(A172,'6.A'!$A$11:$C$480,2,FALSE))</f>
        <v/>
      </c>
      <c r="N172" s="56" t="str">
        <f t="shared" ref="N172" si="68">IF(A172="","",IF(M172=B172,"si","no"))</f>
        <v/>
      </c>
      <c r="O172" s="55"/>
      <c r="P172" s="55"/>
      <c r="Q172" s="47"/>
      <c r="R172" s="47"/>
    </row>
    <row r="173" spans="1:22" ht="12.75" customHeight="1" x14ac:dyDescent="0.2">
      <c r="A173" s="22"/>
      <c r="B173" s="23" t="str">
        <f>IF(A173="","",VLOOKUP(A173,'6.A'!$A$11:$E$105,2,FALSE))</f>
        <v/>
      </c>
      <c r="C173" s="87"/>
      <c r="D173" s="56" t="str">
        <f>IF(A173="","",VLOOKUP(A173,'6.A'!$A$11:$E$105,4,FALSE))</f>
        <v/>
      </c>
      <c r="E173" s="88" t="str">
        <f>IF(A173="","",VLOOKUP(A173,'6.A'!$A$11:$E$105,5,FALSE))</f>
        <v/>
      </c>
      <c r="F173" s="24" t="str">
        <f t="shared" si="66"/>
        <v>0,00</v>
      </c>
      <c r="G173" s="51"/>
      <c r="H173" s="51" t="str">
        <f>IF(A173="","",VLOOKUP(A173,'6.A'!$A$11:$E$7900,5,FALSE))</f>
        <v/>
      </c>
      <c r="I173" s="51" t="str">
        <f>IF(H173="","",IF(E173=H173,"SIM","NÃO"))</f>
        <v/>
      </c>
      <c r="J173" s="51" t="str">
        <f>IF(H173="","",VLOOKUP(A173,'6.A'!$A$11:$E$480,4,FALSE))</f>
        <v/>
      </c>
      <c r="K173" s="51" t="str">
        <f>IF(H173="","",IF(J173=D173,"SIM","NÃO"))</f>
        <v/>
      </c>
      <c r="L173" s="51" t="str">
        <f>IF(H173="","",IF(C173="","",G168*C173))</f>
        <v/>
      </c>
      <c r="M173" s="93" t="str">
        <f>IF(A173="","",VLOOKUP(A173,'6.A'!$A$11:$C$480,2,FALSE))</f>
        <v/>
      </c>
      <c r="N173" s="56" t="str">
        <f>IF(A173="","",IF(M173=B173,"si","no"))</f>
        <v/>
      </c>
      <c r="O173" s="55"/>
      <c r="P173" s="55"/>
      <c r="Q173" s="47"/>
      <c r="R173" s="47"/>
    </row>
    <row r="174" spans="1:22" ht="12.75" customHeight="1" x14ac:dyDescent="0.2">
      <c r="A174" s="22"/>
      <c r="B174" s="23" t="str">
        <f>IF(A174="","",VLOOKUP(A174,'6.A'!$A$11:$E$105,2,FALSE))</f>
        <v/>
      </c>
      <c r="C174" s="87"/>
      <c r="D174" s="56" t="str">
        <f>IF(A174="","",VLOOKUP(A174,'6.A'!$A$11:$E$105,4,FALSE))</f>
        <v/>
      </c>
      <c r="E174" s="89" t="str">
        <f>IF(A174="","",VLOOKUP(A174,'6.A'!$A$11:$E$105,5,FALSE))</f>
        <v/>
      </c>
      <c r="F174" s="24" t="str">
        <f t="shared" si="66"/>
        <v>0,00</v>
      </c>
      <c r="G174" s="51"/>
      <c r="H174" s="51" t="str">
        <f>IF(A174="","",VLOOKUP(A174,'6.A'!$A$11:$E$7900,5,FALSE))</f>
        <v/>
      </c>
      <c r="I174" s="51" t="str">
        <f t="shared" ref="I174" si="69">IF(H174="","",IF(E174=H174,"SIM","NÃO"))</f>
        <v/>
      </c>
      <c r="J174" s="51" t="str">
        <f>IF(H174="","",VLOOKUP(A174,'6.A'!$A$11:$E$480,4,FALSE))</f>
        <v/>
      </c>
      <c r="K174" s="51" t="str">
        <f t="shared" ref="K174" si="70">IF(H174="","",IF(J174=D174,"SIM","NÃO"))</f>
        <v/>
      </c>
      <c r="L174" s="51" t="str">
        <f>IF(H174="","",IF(C174="","",G168*C174))</f>
        <v/>
      </c>
      <c r="M174" s="93" t="str">
        <f>IF(A174="","",VLOOKUP(A174,'6.A'!$A$11:$C$480,2,FALSE))</f>
        <v/>
      </c>
      <c r="N174" s="56" t="str">
        <f t="shared" ref="N174" si="71">IF(A174="","",IF(M174=B174,"si","no"))</f>
        <v/>
      </c>
      <c r="O174" s="55"/>
      <c r="P174" s="55"/>
      <c r="Q174" s="47"/>
      <c r="R174" s="47"/>
    </row>
    <row r="175" spans="1:22" ht="12.75" customHeight="1" x14ac:dyDescent="0.2">
      <c r="A175" s="22"/>
      <c r="B175" s="23" t="str">
        <f>IF(A175="","",VLOOKUP(A175,'6.A'!$A$11:$E$105,2,FALSE))</f>
        <v/>
      </c>
      <c r="C175" s="87"/>
      <c r="D175" s="56" t="str">
        <f>IF(A175="","",VLOOKUP(A175,'6.A'!$A$11:$E$105,4,FALSE))</f>
        <v/>
      </c>
      <c r="E175" s="89" t="str">
        <f>IF(A175="","",VLOOKUP(A175,'6.A'!$A$11:$E$105,5,FALSE))</f>
        <v/>
      </c>
      <c r="F175" s="24" t="str">
        <f t="shared" si="66"/>
        <v>0,00</v>
      </c>
      <c r="G175" s="51"/>
      <c r="H175" s="51" t="str">
        <f>IF(A175="","",VLOOKUP(A175,'6.A'!$A$11:$E$7900,5,FALSE))</f>
        <v/>
      </c>
      <c r="I175" s="51" t="str">
        <f>IF(H175="","",IF(E175=H175,"SIM","NÃO"))</f>
        <v/>
      </c>
      <c r="J175" s="51" t="str">
        <f>IF(H175="","",VLOOKUP(A175,'6.A'!$A$11:$E$480,4,FALSE))</f>
        <v/>
      </c>
      <c r="K175" s="51" t="str">
        <f>IF(H175="","",IF(J175=D175,"SIM","NÃO"))</f>
        <v/>
      </c>
      <c r="L175" s="51" t="str">
        <f>IF(H175="","",IF(C175="","",G168*C175))</f>
        <v/>
      </c>
      <c r="M175" s="93" t="str">
        <f>IF(A175="","",VLOOKUP(A175,'6.A'!$A$11:$C$480,2,FALSE))</f>
        <v/>
      </c>
      <c r="N175" s="56" t="str">
        <f>IF(A175="","",IF(M175=B175,"si","no"))</f>
        <v/>
      </c>
      <c r="O175" s="55"/>
      <c r="P175" s="55"/>
      <c r="Q175" s="47"/>
      <c r="R175" s="47"/>
    </row>
    <row r="176" spans="1:22" ht="12.75" customHeight="1" x14ac:dyDescent="0.2">
      <c r="A176" s="22"/>
      <c r="B176" s="23" t="str">
        <f>IF(A176="","",VLOOKUP(A176,'6.A'!$A$11:$E$105,2,FALSE))</f>
        <v/>
      </c>
      <c r="C176" s="87"/>
      <c r="D176" s="56" t="str">
        <f>IF(A176="","",VLOOKUP(A176,'6.A'!$A$11:$E$105,4,FALSE))</f>
        <v/>
      </c>
      <c r="E176" s="88" t="str">
        <f>IF(A176="","",VLOOKUP(A176,'6.A'!$A$11:$E$105,5,FALSE))</f>
        <v/>
      </c>
      <c r="F176" s="24" t="str">
        <f t="shared" si="66"/>
        <v>0,00</v>
      </c>
      <c r="G176" s="51"/>
      <c r="H176" s="51" t="str">
        <f>IF(A176="","",VLOOKUP(A176,'6.A'!$A$11:$E$7900,5,FALSE))</f>
        <v/>
      </c>
      <c r="I176" s="51" t="str">
        <f>IF(H176="","",IF(E176=H176,"SIM","NÃO"))</f>
        <v/>
      </c>
      <c r="J176" s="51" t="str">
        <f>IF(H176="","",VLOOKUP(A176,'6.A'!$A$11:$E$480,4,FALSE))</f>
        <v/>
      </c>
      <c r="K176" s="51" t="str">
        <f>IF(H176="","",IF(J176=D176,"SIM","NÃO"))</f>
        <v/>
      </c>
      <c r="L176" s="51" t="str">
        <f>IF(H176="","",IF(C176="","",G168*C176))</f>
        <v/>
      </c>
      <c r="M176" s="93" t="str">
        <f>IF(A176="","",VLOOKUP(A176,'6.A'!$A$11:$C$480,2,FALSE))</f>
        <v/>
      </c>
      <c r="N176" s="56" t="str">
        <f>IF(A176="","",IF(M176=B176,"si","no"))</f>
        <v/>
      </c>
      <c r="O176" s="55"/>
      <c r="P176" s="55"/>
      <c r="Q176" s="47"/>
      <c r="R176" s="47"/>
      <c r="S176" s="2"/>
    </row>
    <row r="177" spans="1:19" ht="12.75" customHeight="1" x14ac:dyDescent="0.2">
      <c r="A177" s="22"/>
      <c r="B177" s="23" t="str">
        <f>IF(A177="","",VLOOKUP(A177,'6.A'!$A$11:$E$105,2,FALSE))</f>
        <v/>
      </c>
      <c r="C177" s="87"/>
      <c r="D177" s="56" t="str">
        <f>IF(A177="","",VLOOKUP(A177,'6.A'!$A$11:$E$105,4,FALSE))</f>
        <v/>
      </c>
      <c r="E177" s="88" t="str">
        <f>IF(A177="","",VLOOKUP(A177,'6.A'!$A$11:$E$105,5,FALSE))</f>
        <v/>
      </c>
      <c r="F177" s="24" t="str">
        <f t="shared" si="66"/>
        <v>0,00</v>
      </c>
      <c r="G177" s="51"/>
      <c r="H177" s="51" t="str">
        <f>IF(A177="","",VLOOKUP(A177,'6.A'!$A$11:$E$7900,5,FALSE))</f>
        <v/>
      </c>
      <c r="I177" s="51" t="str">
        <f t="shared" ref="I177" si="72">IF(H177="","",IF(E177=H177,"SIM","NÃO"))</f>
        <v/>
      </c>
      <c r="J177" s="51" t="str">
        <f>IF(H177="","",VLOOKUP(A177,'6.A'!$A$11:$E$480,4,FALSE))</f>
        <v/>
      </c>
      <c r="K177" s="51" t="str">
        <f t="shared" ref="K177" si="73">IF(H177="","",IF(J177=D177,"SIM","NÃO"))</f>
        <v/>
      </c>
      <c r="L177" s="51" t="str">
        <f>IF(H177="","",IF(C177="","",G168*C177))</f>
        <v/>
      </c>
      <c r="M177" s="93" t="str">
        <f>IF(A177="","",VLOOKUP(A177,'6.A'!$A$11:$C$480,2,FALSE))</f>
        <v/>
      </c>
      <c r="N177" s="56" t="str">
        <f t="shared" ref="N177" si="74">IF(A177="","",IF(M177=B177,"si","no"))</f>
        <v/>
      </c>
      <c r="O177" s="55"/>
      <c r="P177" s="55"/>
      <c r="Q177" s="47"/>
      <c r="R177" s="47"/>
      <c r="S177" s="2"/>
    </row>
    <row r="178" spans="1:19" ht="12.75" customHeight="1" x14ac:dyDescent="0.2">
      <c r="A178" s="22"/>
      <c r="B178" s="23" t="str">
        <f>IF(A178="","",VLOOKUP(A178,'6.A'!$A$11:$E$105,2,FALSE))</f>
        <v/>
      </c>
      <c r="C178" s="87"/>
      <c r="D178" s="69" t="str">
        <f>IF(A178="","",VLOOKUP(A178,'6.A'!$A$11:$E$105,4,FALSE))</f>
        <v/>
      </c>
      <c r="E178" s="89" t="str">
        <f>IF(A178="","",VLOOKUP(A178,'6.A'!$A$11:$E$105,5,FALSE))</f>
        <v/>
      </c>
      <c r="F178" s="24" t="str">
        <f t="shared" si="66"/>
        <v>0,00</v>
      </c>
      <c r="G178" s="51"/>
      <c r="H178" s="51" t="str">
        <f>IF(A178="","",VLOOKUP(A178,'6.A'!$A$11:$E$7900,5,FALSE))</f>
        <v/>
      </c>
      <c r="I178" s="51" t="str">
        <f>IF(H178="","",IF(E178=H178,"SIM","NÃO"))</f>
        <v/>
      </c>
      <c r="J178" s="51" t="str">
        <f>IF(H178="","",VLOOKUP(A178,'6.A'!$A$11:$E$480,4,FALSE))</f>
        <v/>
      </c>
      <c r="K178" s="51" t="str">
        <f>IF(H178="","",IF(J178=D178,"SIM","NÃO"))</f>
        <v/>
      </c>
      <c r="L178" s="51" t="str">
        <f>IF(H178="","",IF(C178="","",G168*C178))</f>
        <v/>
      </c>
      <c r="M178" s="93" t="str">
        <f>IF(A178="","",VLOOKUP(A178,'6.A'!$A$11:$C$480,2,FALSE))</f>
        <v/>
      </c>
      <c r="N178" s="56" t="str">
        <f>IF(A178="","",IF(M178=B178,"si","no"))</f>
        <v/>
      </c>
      <c r="O178" s="55"/>
      <c r="P178" s="55"/>
      <c r="Q178" s="47"/>
      <c r="R178" s="47"/>
      <c r="S178" s="2"/>
    </row>
    <row r="179" spans="1:19" ht="12.75" customHeight="1" x14ac:dyDescent="0.2">
      <c r="A179" s="22"/>
      <c r="B179" s="23" t="str">
        <f>IF(A179="","",VLOOKUP(A179,'6.A'!$A$11:$E$105,2,FALSE))</f>
        <v/>
      </c>
      <c r="C179" s="87"/>
      <c r="D179" s="25" t="str">
        <f>IF(A179="","",VLOOKUP(A179,'6.A'!$A$11:$E$105,4,FALSE))</f>
        <v/>
      </c>
      <c r="E179" s="89" t="str">
        <f>IF(A179="","",VLOOKUP(A179,'6.A'!$A$11:$E$105,5,FALSE))</f>
        <v/>
      </c>
      <c r="F179" s="24" t="str">
        <f t="shared" si="66"/>
        <v>0,00</v>
      </c>
      <c r="G179" s="51"/>
      <c r="H179" s="51" t="str">
        <f>IF(A179="","",VLOOKUP(A179,'6.A'!$A$11:$E$7900,5,FALSE))</f>
        <v/>
      </c>
      <c r="I179" s="51" t="str">
        <f t="shared" ref="I179" si="75">IF(H179="","",IF(E179=H179,"SIM","NÃO"))</f>
        <v/>
      </c>
      <c r="J179" s="51" t="str">
        <f>IF(H179="","",VLOOKUP(A179,'6.A'!$A$11:$E$480,4,FALSE))</f>
        <v/>
      </c>
      <c r="K179" s="51" t="str">
        <f t="shared" ref="K179" si="76">IF(H179="","",IF(J179=D179,"SIM","NÃO"))</f>
        <v/>
      </c>
      <c r="L179" s="51" t="str">
        <f>IF(H179="","",IF(C179="","",G168*C179))</f>
        <v/>
      </c>
      <c r="M179" s="93" t="str">
        <f>IF(A179="","",VLOOKUP(A179,'6.A'!$A$11:$C$480,2,FALSE))</f>
        <v/>
      </c>
      <c r="N179" s="56" t="str">
        <f t="shared" ref="N179" si="77">IF(A179="","",IF(M179=B179,"si","no"))</f>
        <v/>
      </c>
      <c r="O179" s="55"/>
      <c r="P179" s="55"/>
      <c r="Q179" s="47"/>
      <c r="R179" s="47"/>
      <c r="S179" s="2"/>
    </row>
    <row r="180" spans="1:19" ht="12.75" customHeight="1" x14ac:dyDescent="0.2">
      <c r="A180" s="17"/>
      <c r="B180" s="26" t="str">
        <f>$A$8</f>
        <v>LEIS SOCIAIS HORISTA - JORNADA NORMAL</v>
      </c>
      <c r="C180" s="27">
        <f>$C$8</f>
        <v>0</v>
      </c>
      <c r="D180" s="56"/>
      <c r="F180" s="28">
        <f>ROUND(SUM(F170:F179)*C180,2)</f>
        <v>0</v>
      </c>
      <c r="G180" s="62"/>
      <c r="M180" s="61"/>
      <c r="N180" s="56"/>
      <c r="O180" s="55"/>
      <c r="P180" s="55"/>
      <c r="Q180" s="47"/>
      <c r="R180" s="47"/>
      <c r="S180" s="2"/>
    </row>
    <row r="181" spans="1:19" ht="12.75" customHeight="1" x14ac:dyDescent="0.2">
      <c r="A181" s="22"/>
      <c r="B181" s="26" t="str">
        <f>$A$9</f>
        <v>BDI - MÃO DE OBRA / SERVIÇOS / MATERIAIS EM GERAL</v>
      </c>
      <c r="C181" s="27">
        <f>$C$9</f>
        <v>0</v>
      </c>
      <c r="D181" s="29"/>
      <c r="F181" s="28">
        <f>ROUND(SUM(F170:F180)*C181,2)</f>
        <v>0</v>
      </c>
      <c r="G181" s="62"/>
      <c r="M181" s="61"/>
      <c r="N181" s="56"/>
      <c r="O181" s="55"/>
      <c r="P181" s="55"/>
      <c r="Q181" s="47"/>
      <c r="R181" s="47"/>
      <c r="S181" s="2"/>
    </row>
    <row r="182" spans="1:19" ht="12.75" customHeight="1" x14ac:dyDescent="0.2">
      <c r="A182" s="30"/>
      <c r="B182" s="31" t="s">
        <v>56</v>
      </c>
      <c r="C182" s="32"/>
      <c r="D182" s="33"/>
      <c r="E182" s="34"/>
      <c r="F182" s="35">
        <f>ROUND(SUM(F170:F181),2)</f>
        <v>0</v>
      </c>
      <c r="G182" s="62"/>
      <c r="M182" s="61"/>
      <c r="N182" s="56"/>
      <c r="O182" s="55"/>
      <c r="P182" s="55"/>
      <c r="Q182" s="47"/>
      <c r="R182" s="47"/>
      <c r="S182" s="2"/>
    </row>
    <row r="183" spans="1:19" ht="12.75" customHeight="1" x14ac:dyDescent="0.2">
      <c r="A183" s="17" t="s">
        <v>5</v>
      </c>
      <c r="B183" s="135" t="s">
        <v>132</v>
      </c>
      <c r="C183" s="55" t="s">
        <v>59</v>
      </c>
      <c r="D183" s="55" t="s">
        <v>17</v>
      </c>
      <c r="E183" s="19" t="s">
        <v>60</v>
      </c>
      <c r="F183" s="20" t="s">
        <v>61</v>
      </c>
      <c r="G183" s="21"/>
      <c r="M183" s="61"/>
      <c r="N183" s="56"/>
      <c r="O183" s="55"/>
      <c r="P183" s="55"/>
      <c r="Q183" s="47"/>
      <c r="R183" s="47"/>
      <c r="S183" s="2"/>
    </row>
    <row r="184" spans="1:19" ht="12.75" customHeight="1" x14ac:dyDescent="0.2">
      <c r="A184" s="137">
        <f>'6.A'!$A$52</f>
        <v>91692</v>
      </c>
      <c r="B184" s="117" t="str">
        <f>IF(A184="","",VLOOKUP(A184,'6.A'!$A$11:$E$105,2,FALSE))</f>
        <v>SERRA CIRCULAR DE BANCADA, MOTOR ELÉTRICO 5HP, COM COIFA PARA DISCO 10" - CHP DIURNO</v>
      </c>
      <c r="C184" s="138">
        <v>4.4000000000000003E-3</v>
      </c>
      <c r="D184" s="139" t="str">
        <f>IF(A184="","",VLOOKUP(A184,'6.A'!$A$11:$E$105,4,FALSE))</f>
        <v>CHP</v>
      </c>
      <c r="E184" s="140">
        <f>IF(A184="","",VLOOKUP(A184,'6.A'!$A$11:$E$105,5,FALSE))</f>
        <v>0</v>
      </c>
      <c r="F184" s="24">
        <f t="shared" ref="F184:F193" si="78">IF(A184="","0,00",ROUND(C184*E184,2))</f>
        <v>0</v>
      </c>
      <c r="G184" s="51"/>
      <c r="H184" s="51">
        <f>IF(A184="","",VLOOKUP(A184,'6.A'!$A$11:$E$7900,5,FALSE))</f>
        <v>0</v>
      </c>
      <c r="I184" s="51" t="str">
        <f t="shared" ref="I184:I193" si="79">IF(H184="","",IF(E184=H184,"SIM","NÃO"))</f>
        <v>SIM</v>
      </c>
      <c r="J184" s="51" t="str">
        <f>IF(H184="","",VLOOKUP(A184,'6.A'!$A$11:$E$480,4,FALSE))</f>
        <v>CHP</v>
      </c>
      <c r="K184" s="51" t="str">
        <f t="shared" ref="K184:K193" si="80">IF(H184="","",IF(J184=D184,"SIM","NÃO"))</f>
        <v>SIM</v>
      </c>
      <c r="L184" s="51">
        <f>IF(H184="","",IF(C184="","",G168*C184))</f>
        <v>8.8000000000000009E-2</v>
      </c>
      <c r="M184" s="93" t="str">
        <f>IF(A184="","",VLOOKUP(A184,'6.A'!$A$11:$C$480,2,FALSE))</f>
        <v>SERRA CIRCULAR DE BANCADA, MOTOR ELÉTRICO 5HP, COM COIFA PARA DISCO 10" - CHP DIURNO</v>
      </c>
      <c r="N184" s="56" t="str">
        <f t="shared" ref="N184:N189" si="81">IF(A184="","",IF(M184=B184,"si","no"))</f>
        <v>si</v>
      </c>
      <c r="O184" s="55"/>
      <c r="P184" s="55"/>
      <c r="Q184" s="47"/>
      <c r="R184" s="47"/>
      <c r="S184" s="2"/>
    </row>
    <row r="185" spans="1:19" ht="12.75" customHeight="1" x14ac:dyDescent="0.2">
      <c r="A185" s="137">
        <f>'6.A'!$A$53</f>
        <v>91693</v>
      </c>
      <c r="B185" s="117" t="str">
        <f>IF(A185="","",VLOOKUP(A185,'6.A'!$A$11:$E$105,2,FALSE))</f>
        <v>SERRA CIRCULAR DE BANCADA, MOTOR ELÉTRICO 5HP, COM COIFA PARA DISCO 10" - CHI DIURNO</v>
      </c>
      <c r="C185" s="138">
        <v>1.9099999999999999E-2</v>
      </c>
      <c r="D185" s="139" t="str">
        <f>IF(A185="","",VLOOKUP(A185,'6.A'!$A$11:$E$105,4,FALSE))</f>
        <v>CHI</v>
      </c>
      <c r="E185" s="140">
        <f>IF(A185="","",VLOOKUP(A185,'6.A'!$A$11:$E$105,5,FALSE))</f>
        <v>0</v>
      </c>
      <c r="F185" s="24">
        <f t="shared" si="78"/>
        <v>0</v>
      </c>
      <c r="G185" s="51"/>
      <c r="H185" s="51">
        <f>IF(A185="","",VLOOKUP(A185,'6.A'!$A$11:$E$7900,5,FALSE))</f>
        <v>0</v>
      </c>
      <c r="I185" s="51" t="str">
        <f t="shared" si="79"/>
        <v>SIM</v>
      </c>
      <c r="J185" s="51" t="str">
        <f>IF(H185="","",VLOOKUP(A185,'6.A'!$A$11:$E$480,4,FALSE))</f>
        <v>CHI</v>
      </c>
      <c r="K185" s="51" t="str">
        <f t="shared" si="80"/>
        <v>SIM</v>
      </c>
      <c r="L185" s="51">
        <f>IF(H185="","",IF(C185="","",G168*C185))</f>
        <v>0.38200000000000001</v>
      </c>
      <c r="M185" s="93" t="str">
        <f>IF(A185="","",VLOOKUP(A185,'6.A'!$A$11:$C$480,2,FALSE))</f>
        <v>SERRA CIRCULAR DE BANCADA, MOTOR ELÉTRICO 5HP, COM COIFA PARA DISCO 10" - CHI DIURNO</v>
      </c>
      <c r="N185" s="56" t="str">
        <f t="shared" si="81"/>
        <v>si</v>
      </c>
      <c r="O185" s="55"/>
      <c r="P185" s="55"/>
      <c r="Q185" s="47"/>
      <c r="R185" s="47"/>
      <c r="S185" s="2"/>
    </row>
    <row r="186" spans="1:19" ht="12.75" customHeight="1" x14ac:dyDescent="0.2">
      <c r="A186" s="22"/>
      <c r="B186" s="23" t="str">
        <f>IF(A186="","",VLOOKUP(A186,'6.A'!$A$11:$E$105,2,FALSE))</f>
        <v/>
      </c>
      <c r="C186" s="87"/>
      <c r="D186" s="56" t="str">
        <f>IF(A186="","",VLOOKUP(A186,'6.A'!$A$11:$E$105,4,FALSE))</f>
        <v/>
      </c>
      <c r="E186" s="88" t="str">
        <f>IF(A186="","",VLOOKUP(A186,'6.A'!$A$11:$E$105,5,FALSE))</f>
        <v/>
      </c>
      <c r="F186" s="24" t="str">
        <f t="shared" si="78"/>
        <v>0,00</v>
      </c>
      <c r="G186" s="51"/>
      <c r="H186" s="51" t="str">
        <f>IF(A186="","",VLOOKUP(A186,'6.A'!$A$11:$E$7900,5,FALSE))</f>
        <v/>
      </c>
      <c r="I186" s="51" t="str">
        <f t="shared" si="79"/>
        <v/>
      </c>
      <c r="J186" s="51" t="str">
        <f>IF(H186="","",VLOOKUP(A186,'6.A'!$A$11:$E$480,4,FALSE))</f>
        <v/>
      </c>
      <c r="K186" s="51" t="str">
        <f t="shared" si="80"/>
        <v/>
      </c>
      <c r="L186" s="51" t="str">
        <f>IF(H186="","",IF(C186="","",G168*C186))</f>
        <v/>
      </c>
      <c r="M186" s="93" t="str">
        <f>IF(A186="","",VLOOKUP(A186,'6.A'!$A$11:$C$480,2,FALSE))</f>
        <v/>
      </c>
      <c r="N186" s="56" t="str">
        <f t="shared" si="81"/>
        <v/>
      </c>
      <c r="O186" s="55"/>
      <c r="P186" s="55"/>
      <c r="Q186" s="47"/>
      <c r="R186" s="47"/>
      <c r="S186" s="2"/>
    </row>
    <row r="187" spans="1:19" ht="12.75" customHeight="1" x14ac:dyDescent="0.2">
      <c r="A187" s="22"/>
      <c r="B187" s="23" t="str">
        <f>IF(A187="","",VLOOKUP(A187,'6.A'!$A$11:$E$105,2,FALSE))</f>
        <v/>
      </c>
      <c r="C187" s="87"/>
      <c r="D187" s="56" t="str">
        <f>IF(A187="","",VLOOKUP(A187,'6.A'!$A$11:$E$105,4,FALSE))</f>
        <v/>
      </c>
      <c r="E187" s="88" t="str">
        <f>IF(A187="","",VLOOKUP(A187,'6.A'!$A$11:$E$105,5,FALSE))</f>
        <v/>
      </c>
      <c r="F187" s="24" t="str">
        <f t="shared" si="78"/>
        <v>0,00</v>
      </c>
      <c r="G187" s="51"/>
      <c r="H187" s="51" t="str">
        <f>IF(A187="","",VLOOKUP(A187,'6.A'!$A$11:$E$7900,5,FALSE))</f>
        <v/>
      </c>
      <c r="I187" s="51" t="str">
        <f t="shared" si="79"/>
        <v/>
      </c>
      <c r="J187" s="51" t="str">
        <f>IF(H187="","",VLOOKUP(A187,'6.A'!$A$11:$E$480,4,FALSE))</f>
        <v/>
      </c>
      <c r="K187" s="51" t="str">
        <f t="shared" si="80"/>
        <v/>
      </c>
      <c r="L187" s="51" t="str">
        <f>IF(H187="","",IF(C187="","",G168*C187))</f>
        <v/>
      </c>
      <c r="M187" s="93" t="str">
        <f>IF(A187="","",VLOOKUP(A187,'6.A'!$A$11:$C$480,2,FALSE))</f>
        <v/>
      </c>
      <c r="N187" s="56" t="str">
        <f t="shared" si="81"/>
        <v/>
      </c>
      <c r="O187" s="55"/>
      <c r="P187" s="55"/>
      <c r="Q187" s="47"/>
      <c r="R187" s="47"/>
      <c r="S187" s="2"/>
    </row>
    <row r="188" spans="1:19" ht="12.75" customHeight="1" x14ac:dyDescent="0.2">
      <c r="A188" s="22"/>
      <c r="B188" s="23" t="str">
        <f>IF(A188="","",VLOOKUP(A188,'6.A'!$A$11:$E$105,2,FALSE))</f>
        <v/>
      </c>
      <c r="C188" s="87"/>
      <c r="D188" s="56" t="str">
        <f>IF(A188="","",VLOOKUP(A188,'6.A'!$A$11:$E$105,4,FALSE))</f>
        <v/>
      </c>
      <c r="E188" s="88" t="str">
        <f>IF(A188="","",VLOOKUP(A188,'6.A'!$A$11:$E$105,5,FALSE))</f>
        <v/>
      </c>
      <c r="F188" s="24" t="str">
        <f t="shared" si="78"/>
        <v>0,00</v>
      </c>
      <c r="G188" s="51"/>
      <c r="H188" s="51" t="str">
        <f>IF(A188="","",VLOOKUP(A188,'6.A'!$A$11:$E$7900,5,FALSE))</f>
        <v/>
      </c>
      <c r="I188" s="51" t="str">
        <f t="shared" si="79"/>
        <v/>
      </c>
      <c r="J188" s="51" t="str">
        <f>IF(H188="","",VLOOKUP(A188,'6.A'!$A$11:$E$480,4,FALSE))</f>
        <v/>
      </c>
      <c r="K188" s="51" t="str">
        <f t="shared" si="80"/>
        <v/>
      </c>
      <c r="L188" s="51" t="str">
        <f>IF(H188="","",IF(C188="","",G168*C188))</f>
        <v/>
      </c>
      <c r="M188" s="93" t="str">
        <f>IF(A188="","",VLOOKUP(A188,'6.A'!$A$11:$C$480,2,FALSE))</f>
        <v/>
      </c>
      <c r="N188" s="56" t="str">
        <f t="shared" si="81"/>
        <v/>
      </c>
      <c r="O188" s="55"/>
      <c r="P188" s="55"/>
      <c r="Q188" s="47"/>
      <c r="R188" s="47"/>
      <c r="S188" s="2"/>
    </row>
    <row r="189" spans="1:19" ht="12.75" customHeight="1" x14ac:dyDescent="0.2">
      <c r="A189" s="22"/>
      <c r="B189" s="23" t="str">
        <f>IF(A189="","",VLOOKUP(A189,'6.A'!$A$11:$E$105,2,FALSE))</f>
        <v/>
      </c>
      <c r="C189" s="87"/>
      <c r="D189" s="56" t="str">
        <f>IF(A189="","",VLOOKUP(A189,'6.A'!$A$11:$E$105,4,FALSE))</f>
        <v/>
      </c>
      <c r="E189" s="88" t="str">
        <f>IF(A189="","",VLOOKUP(A189,'6.A'!$A$11:$E$105,5,FALSE))</f>
        <v/>
      </c>
      <c r="F189" s="24" t="str">
        <f t="shared" si="78"/>
        <v>0,00</v>
      </c>
      <c r="G189" s="51"/>
      <c r="H189" s="51" t="str">
        <f>IF(A189="","",VLOOKUP(A189,'6.A'!$A$11:$E$7900,5,FALSE))</f>
        <v/>
      </c>
      <c r="I189" s="51" t="str">
        <f t="shared" si="79"/>
        <v/>
      </c>
      <c r="J189" s="51" t="str">
        <f>IF(H189="","",VLOOKUP(A189,'6.A'!$A$11:$E$480,4,FALSE))</f>
        <v/>
      </c>
      <c r="K189" s="51" t="str">
        <f t="shared" si="80"/>
        <v/>
      </c>
      <c r="L189" s="51" t="str">
        <f>IF(H189="","",IF(C189="","",G168*C189))</f>
        <v/>
      </c>
      <c r="M189" s="93" t="str">
        <f>IF(A189="","",VLOOKUP(A189,'6.A'!$A$11:$C$480,2,FALSE))</f>
        <v/>
      </c>
      <c r="N189" s="56" t="str">
        <f t="shared" si="81"/>
        <v/>
      </c>
      <c r="O189" s="55"/>
      <c r="P189" s="55"/>
      <c r="Q189" s="47"/>
      <c r="R189" s="47"/>
      <c r="S189" s="2"/>
    </row>
    <row r="190" spans="1:19" ht="12.75" customHeight="1" x14ac:dyDescent="0.2">
      <c r="A190" s="22"/>
      <c r="B190" s="23" t="str">
        <f>IF(A190="","",VLOOKUP(A190,'6.A'!$A$11:$E$105,2,FALSE))</f>
        <v/>
      </c>
      <c r="C190" s="87"/>
      <c r="D190" s="56" t="str">
        <f>IF(A190="","",VLOOKUP(A190,'6.A'!$A$11:$E$105,4,FALSE))</f>
        <v/>
      </c>
      <c r="E190" s="88" t="str">
        <f>IF(A190="","",VLOOKUP(A190,'6.A'!$A$11:$E$105,5,FALSE))</f>
        <v/>
      </c>
      <c r="F190" s="24" t="str">
        <f t="shared" si="78"/>
        <v>0,00</v>
      </c>
      <c r="G190" s="51"/>
      <c r="H190" s="51" t="str">
        <f>IF(A190="","",VLOOKUP(A190,'6.A'!$A$11:$E$7900,5,FALSE))</f>
        <v/>
      </c>
      <c r="I190" s="51" t="str">
        <f t="shared" si="79"/>
        <v/>
      </c>
      <c r="J190" s="51" t="str">
        <f>IF(H190="","",VLOOKUP(A190,'6.A'!$A$11:$E$480,4,FALSE))</f>
        <v/>
      </c>
      <c r="K190" s="51" t="str">
        <f t="shared" si="80"/>
        <v/>
      </c>
      <c r="L190" s="51" t="str">
        <f>IF(H190="","",IF(C190="","",G168*C190))</f>
        <v/>
      </c>
      <c r="M190" s="93" t="str">
        <f>IF(A190="","",VLOOKUP(A190,'6.A'!$A$11:$C$480,2,FALSE))</f>
        <v/>
      </c>
      <c r="N190" s="56" t="str">
        <f>IF(A190="","",IF(M190=B190,"si","no"))</f>
        <v/>
      </c>
      <c r="O190" s="55"/>
      <c r="P190" s="55"/>
      <c r="Q190" s="47"/>
      <c r="R190" s="47"/>
      <c r="S190" s="2"/>
    </row>
    <row r="191" spans="1:19" ht="12.75" customHeight="1" x14ac:dyDescent="0.2">
      <c r="A191" s="22"/>
      <c r="B191" s="23" t="str">
        <f>IF(A191="","",VLOOKUP(A191,'6.A'!$A$11:$E$105,2,FALSE))</f>
        <v/>
      </c>
      <c r="C191" s="87"/>
      <c r="D191" s="56" t="str">
        <f>IF(A191="","",VLOOKUP(A191,'6.A'!$A$11:$E$105,4,FALSE))</f>
        <v/>
      </c>
      <c r="E191" s="88" t="str">
        <f>IF(A191="","",VLOOKUP(A191,'6.A'!$A$11:$E$105,5,FALSE))</f>
        <v/>
      </c>
      <c r="F191" s="24" t="str">
        <f t="shared" si="78"/>
        <v>0,00</v>
      </c>
      <c r="G191" s="51"/>
      <c r="H191" s="51" t="str">
        <f>IF(A191="","",VLOOKUP(A191,'6.A'!$A$11:$E$7900,5,FALSE))</f>
        <v/>
      </c>
      <c r="I191" s="51" t="str">
        <f t="shared" si="79"/>
        <v/>
      </c>
      <c r="J191" s="51" t="str">
        <f>IF(H191="","",VLOOKUP(A191,'6.A'!$A$11:$E$480,4,FALSE))</f>
        <v/>
      </c>
      <c r="K191" s="51" t="str">
        <f t="shared" si="80"/>
        <v/>
      </c>
      <c r="L191" s="51" t="str">
        <f>IF(H191="","",IF(C191="","",G168*C191))</f>
        <v/>
      </c>
      <c r="M191" s="93" t="str">
        <f>IF(A191="","",VLOOKUP(A191,'6.A'!$A$11:$C$480,2,FALSE))</f>
        <v/>
      </c>
      <c r="N191" s="56" t="str">
        <f>IF(A191="","",IF(M191=B191,"si","no"))</f>
        <v/>
      </c>
      <c r="O191" s="55"/>
      <c r="P191" s="55"/>
      <c r="Q191" s="47"/>
      <c r="R191" s="47"/>
      <c r="S191" s="2"/>
    </row>
    <row r="192" spans="1:19" ht="12.75" customHeight="1" x14ac:dyDescent="0.2">
      <c r="A192" s="22"/>
      <c r="B192" s="23" t="str">
        <f>IF(A192="","",VLOOKUP(A192,'6.A'!$A$11:$E$105,2,FALSE))</f>
        <v/>
      </c>
      <c r="C192" s="87"/>
      <c r="D192" s="56" t="str">
        <f>IF(A192="","",VLOOKUP(A192,'6.A'!$A$11:$E$105,4,FALSE))</f>
        <v/>
      </c>
      <c r="E192" s="88" t="str">
        <f>IF(A192="","",VLOOKUP(A192,'6.A'!$A$11:$E$105,5,FALSE))</f>
        <v/>
      </c>
      <c r="F192" s="24" t="str">
        <f t="shared" si="78"/>
        <v>0,00</v>
      </c>
      <c r="G192" s="51"/>
      <c r="H192" s="51" t="str">
        <f>IF(A192="","",VLOOKUP(A192,'6.A'!$A$11:$E$7900,5,FALSE))</f>
        <v/>
      </c>
      <c r="I192" s="51" t="str">
        <f t="shared" si="79"/>
        <v/>
      </c>
      <c r="J192" s="51" t="str">
        <f>IF(H192="","",VLOOKUP(A192,'6.A'!$A$11:$E$480,4,FALSE))</f>
        <v/>
      </c>
      <c r="K192" s="51" t="str">
        <f t="shared" si="80"/>
        <v/>
      </c>
      <c r="L192" s="51" t="str">
        <f>IF(H192="","",IF(C192="","",G168*C192))</f>
        <v/>
      </c>
      <c r="M192" s="93" t="str">
        <f>IF(A192="","",VLOOKUP(A192,'6.A'!$A$11:$C$480,2,FALSE))</f>
        <v/>
      </c>
      <c r="N192" s="56" t="str">
        <f t="shared" ref="N192:N193" si="82">IF(A192="","",IF(M192=B192,"si","no"))</f>
        <v/>
      </c>
      <c r="O192" s="55"/>
      <c r="P192" s="55"/>
      <c r="Q192" s="47"/>
      <c r="R192" s="47"/>
      <c r="S192" s="2"/>
    </row>
    <row r="193" spans="1:19" ht="12.75" customHeight="1" x14ac:dyDescent="0.2">
      <c r="A193" s="22"/>
      <c r="B193" s="23" t="str">
        <f>IF(A193="","",VLOOKUP(A193,'6.A'!$A$11:$E$105,2,FALSE))</f>
        <v/>
      </c>
      <c r="C193" s="87"/>
      <c r="D193" s="56" t="str">
        <f>IF(A193="","",VLOOKUP(A193,'6.A'!$A$11:$E$105,4,FALSE))</f>
        <v/>
      </c>
      <c r="E193" s="88" t="str">
        <f>IF(A193="","",VLOOKUP(A193,'6.A'!$A$11:$E$105,5,FALSE))</f>
        <v/>
      </c>
      <c r="F193" s="24" t="str">
        <f t="shared" si="78"/>
        <v>0,00</v>
      </c>
      <c r="G193" s="51"/>
      <c r="H193" s="51" t="str">
        <f>IF(A193="","",VLOOKUP(A193,'6.A'!$A$11:$E$7900,5,FALSE))</f>
        <v/>
      </c>
      <c r="I193" s="51" t="str">
        <f t="shared" si="79"/>
        <v/>
      </c>
      <c r="J193" s="51" t="str">
        <f>IF(H193="","",VLOOKUP(A193,'6.A'!$A$11:$E$480,4,FALSE))</f>
        <v/>
      </c>
      <c r="K193" s="51" t="str">
        <f t="shared" si="80"/>
        <v/>
      </c>
      <c r="L193" s="51" t="str">
        <f>IF(H193="","",IF(C193="","",G168*C193))</f>
        <v/>
      </c>
      <c r="M193" s="93" t="str">
        <f>IF(A193="","",VLOOKUP(A193,'6.A'!$A$11:$C$480,2,FALSE))</f>
        <v/>
      </c>
      <c r="N193" s="56" t="str">
        <f t="shared" si="82"/>
        <v/>
      </c>
      <c r="O193" s="55"/>
      <c r="P193" s="55"/>
      <c r="Q193" s="47"/>
      <c r="R193" s="47"/>
      <c r="S193" s="2"/>
    </row>
    <row r="194" spans="1:19" ht="12.75" customHeight="1" x14ac:dyDescent="0.2">
      <c r="A194" s="22"/>
      <c r="B194" s="26" t="str">
        <f>$A$9</f>
        <v>BDI - MÃO DE OBRA / SERVIÇOS / MATERIAIS EM GERAL</v>
      </c>
      <c r="C194" s="27">
        <f>$C$9</f>
        <v>0</v>
      </c>
      <c r="D194" s="56"/>
      <c r="F194" s="28">
        <f>ROUND(SUM(F184:F193)*C194,2)</f>
        <v>0</v>
      </c>
      <c r="G194" s="62"/>
      <c r="M194" s="61"/>
      <c r="N194" s="56"/>
      <c r="O194" s="55"/>
      <c r="P194" s="55"/>
      <c r="Q194" s="47"/>
      <c r="R194" s="47"/>
      <c r="S194" s="2"/>
    </row>
    <row r="195" spans="1:19" ht="12.75" customHeight="1" x14ac:dyDescent="0.2">
      <c r="A195" s="30"/>
      <c r="B195" s="31" t="s">
        <v>120</v>
      </c>
      <c r="C195" s="36"/>
      <c r="D195" s="37"/>
      <c r="E195" s="38"/>
      <c r="F195" s="35">
        <f>ROUND(SUM(F184:F194),2)</f>
        <v>0</v>
      </c>
      <c r="G195" s="62"/>
      <c r="M195" s="61"/>
      <c r="N195" s="56"/>
      <c r="O195" s="55"/>
      <c r="P195" s="55"/>
      <c r="Q195" s="47"/>
      <c r="R195" s="47"/>
      <c r="S195" s="2"/>
    </row>
    <row r="196" spans="1:19" ht="12.75" customHeight="1" x14ac:dyDescent="0.2">
      <c r="A196" s="17" t="s">
        <v>6</v>
      </c>
      <c r="B196" s="18" t="s">
        <v>18</v>
      </c>
      <c r="C196" s="55" t="s">
        <v>59</v>
      </c>
      <c r="D196" s="55" t="s">
        <v>17</v>
      </c>
      <c r="E196" s="19" t="s">
        <v>60</v>
      </c>
      <c r="F196" s="20" t="s">
        <v>61</v>
      </c>
      <c r="G196" s="21"/>
      <c r="M196" s="61"/>
      <c r="N196" s="56"/>
      <c r="O196" s="55"/>
      <c r="P196" s="55"/>
      <c r="Q196" s="47"/>
      <c r="R196" s="47"/>
      <c r="S196" s="2"/>
    </row>
    <row r="197" spans="1:19" ht="12.75" customHeight="1" x14ac:dyDescent="0.2">
      <c r="A197" s="22" t="str">
        <f>'6.A'!$A$64</f>
        <v>CV00195</v>
      </c>
      <c r="B197" s="23" t="str">
        <f>IF(A197="","",VLOOKUP(A197,'6.A'!$A$11:$E$105,2,FALSE))</f>
        <v>CONCRETO USINADO 150 KG CIMENTO/M3</v>
      </c>
      <c r="C197" s="87">
        <v>1.5E-3</v>
      </c>
      <c r="D197" s="56" t="str">
        <f>IF(A197="","",VLOOKUP(A197,'6.A'!$A$11:$E$105,4,FALSE))</f>
        <v>M3</v>
      </c>
      <c r="E197" s="88">
        <f>IF(A197="","",VLOOKUP(A197,'6.A'!$A$11:$E$105,5,FALSE))</f>
        <v>0</v>
      </c>
      <c r="F197" s="24">
        <f t="shared" ref="F197:F216" si="83">IF(A197="","0,00",ROUND(C197*E197,2))</f>
        <v>0</v>
      </c>
      <c r="G197" s="51"/>
      <c r="H197" s="51">
        <f>IF(A197="","",VLOOKUP(A197,'6.A'!$A$11:$E$7900,5,FALSE))</f>
        <v>0</v>
      </c>
      <c r="I197" s="51" t="str">
        <f t="shared" ref="I197:I216" si="84">IF(H197="","",IF(E197=H197,"SIM","NÃO"))</f>
        <v>SIM</v>
      </c>
      <c r="J197" s="51" t="str">
        <f>IF(H197="","",VLOOKUP(A197,'6.A'!$A$11:$E$480,4,FALSE))</f>
        <v>M3</v>
      </c>
      <c r="K197" s="51" t="str">
        <f t="shared" ref="K197:K216" si="85">IF(H197="","",IF(J197=D197,"SIM","NÃO"))</f>
        <v>SIM</v>
      </c>
      <c r="L197" s="51">
        <f>IF(H197="","",IF(C197="","",G168*C197))</f>
        <v>0.03</v>
      </c>
      <c r="M197" s="93" t="str">
        <f>IF(A197="","",VLOOKUP(A197,'6.A'!$A$11:$C$480,2,FALSE))</f>
        <v>CONCRETO USINADO 150 KG CIMENTO/M3</v>
      </c>
      <c r="N197" s="56" t="str">
        <f t="shared" ref="N197:N216" si="86">IF(A197="","",IF(M197=B197,"si","no"))</f>
        <v>si</v>
      </c>
      <c r="O197" s="55"/>
      <c r="P197" s="55"/>
      <c r="Q197" s="47"/>
      <c r="R197" s="47"/>
      <c r="S197" s="2"/>
    </row>
    <row r="198" spans="1:19" ht="12.75" customHeight="1" x14ac:dyDescent="0.2">
      <c r="A198" s="22">
        <f>'6.A'!$A$82</f>
        <v>3992</v>
      </c>
      <c r="B198" s="23" t="str">
        <f>IF(A198="","",VLOOKUP(A198,'6.A'!$A$11:$E$105,2,FALSE))</f>
        <v>TABUA APARELHADA 2,5 X 30 CM, EM MACARANDUBA, ANGELIM OU EQUIVALENTE DA REGIAO</v>
      </c>
      <c r="C198" s="87">
        <v>1.6922999999999999</v>
      </c>
      <c r="D198" s="56" t="str">
        <f>IF(A198="","",VLOOKUP(A198,'6.A'!$A$11:$E$105,4,FALSE))</f>
        <v>M</v>
      </c>
      <c r="E198" s="88">
        <f>IF(A198="","",VLOOKUP(A198,'6.A'!$A$11:$E$105,5,FALSE))</f>
        <v>0</v>
      </c>
      <c r="F198" s="24">
        <f>IF(A198="","0,00",ROUND(C198*E198,2))</f>
        <v>0</v>
      </c>
      <c r="G198" s="51"/>
      <c r="H198" s="51">
        <f>IF(A198="","",VLOOKUP(A198,'6.A'!$A$11:$E$7900,5,FALSE))</f>
        <v>0</v>
      </c>
      <c r="I198" s="51" t="str">
        <f>IF(H198="","",IF(E198=H198,"SIM","NÃO"))</f>
        <v>SIM</v>
      </c>
      <c r="J198" s="51" t="str">
        <f>IF(H198="","",VLOOKUP(A198,'6.A'!$A$11:$E$480,4,FALSE))</f>
        <v>M</v>
      </c>
      <c r="K198" s="51" t="str">
        <f>IF(H198="","",IF(J198=D198,"SIM","NÃO"))</f>
        <v>SIM</v>
      </c>
      <c r="L198" s="51">
        <f>IF(H198="","",IF(C198="","",G168*C198))</f>
        <v>33.845999999999997</v>
      </c>
      <c r="M198" s="93" t="str">
        <f>IF(A198="","",VLOOKUP(A198,'6.A'!$A$11:$C$480,2,FALSE))</f>
        <v>TABUA APARELHADA 2,5 X 30 CM, EM MACARANDUBA, ANGELIM OU EQUIVALENTE DA REGIAO</v>
      </c>
      <c r="N198" s="56" t="str">
        <f>IF(A198="","",IF(M198=B198,"si","no"))</f>
        <v>si</v>
      </c>
      <c r="O198" s="55"/>
      <c r="P198" s="55"/>
      <c r="Q198" s="47"/>
      <c r="R198" s="47"/>
      <c r="S198" s="2"/>
    </row>
    <row r="199" spans="1:19" ht="12.75" customHeight="1" x14ac:dyDescent="0.2">
      <c r="A199" s="22">
        <f>'6.A'!$A$84</f>
        <v>4433</v>
      </c>
      <c r="B199" s="23" t="str">
        <f>IF(A199="","",VLOOKUP(A199,'6.A'!$A$11:$E$105,2,FALSE))</f>
        <v>CAIBRO NAO APARELHADO 7,5 X 7,5 CM, EM MACARANDUBA, ANGELIM OU EQUIVALENTE - BRUTA</v>
      </c>
      <c r="C199" s="87">
        <v>1.2273000000000001</v>
      </c>
      <c r="D199" s="56" t="str">
        <f>IF(A199="","",VLOOKUP(A199,'6.A'!$A$11:$E$105,4,FALSE))</f>
        <v>M</v>
      </c>
      <c r="E199" s="88">
        <f>IF(A199="","",VLOOKUP(A199,'6.A'!$A$11:$E$105,5,FALSE))</f>
        <v>0</v>
      </c>
      <c r="F199" s="24">
        <f>IF(A199="","0,00",ROUND(C199*E199,2))</f>
        <v>0</v>
      </c>
      <c r="G199" s="51"/>
      <c r="H199" s="51">
        <f>IF(A199="","",VLOOKUP(A199,'6.A'!$A$11:$E$7900,5,FALSE))</f>
        <v>0</v>
      </c>
      <c r="I199" s="51" t="str">
        <f>IF(H199="","",IF(E199=H199,"SIM","NÃO"))</f>
        <v>SIM</v>
      </c>
      <c r="J199" s="51" t="str">
        <f>IF(H199="","",VLOOKUP(A199,'6.A'!$A$11:$E$480,4,FALSE))</f>
        <v>M</v>
      </c>
      <c r="K199" s="51" t="str">
        <f>IF(H199="","",IF(J199=D199,"SIM","NÃO"))</f>
        <v>SIM</v>
      </c>
      <c r="L199" s="51">
        <f>IF(H199="","",IF(C199="","",G168*C199))</f>
        <v>24.545999999999999</v>
      </c>
      <c r="M199" s="93" t="str">
        <f>IF(A199="","",VLOOKUP(A199,'6.A'!$A$11:$C$480,2,FALSE))</f>
        <v>CAIBRO NAO APARELHADO 7,5 X 7,5 CM, EM MACARANDUBA, ANGELIM OU EQUIVALENTE - BRUTA</v>
      </c>
      <c r="N199" s="56" t="str">
        <f>IF(A199="","",IF(M199=B199,"si","no"))</f>
        <v>si</v>
      </c>
      <c r="O199" s="55"/>
      <c r="P199" s="55"/>
      <c r="Q199" s="47"/>
      <c r="R199" s="47"/>
      <c r="S199" s="2"/>
    </row>
    <row r="200" spans="1:19" ht="12.75" customHeight="1" x14ac:dyDescent="0.2">
      <c r="A200" s="22">
        <f>'6.A'!$A$88</f>
        <v>5061</v>
      </c>
      <c r="B200" s="23" t="str">
        <f>IF(A200="","",VLOOKUP(A200,'6.A'!$A$11:$E$105,2,FALSE))</f>
        <v>PREGO DE ACO POLIDO COM CABECA 18 X 27 (2 1/2 X 10)</v>
      </c>
      <c r="C200" s="87">
        <v>4.2799999999999998E-2</v>
      </c>
      <c r="D200" s="56" t="str">
        <f>IF(A200="","",VLOOKUP(A200,'6.A'!$A$11:$E$105,4,FALSE))</f>
        <v>KG</v>
      </c>
      <c r="E200" s="88">
        <f>IF(A200="","",VLOOKUP(A200,'6.A'!$A$11:$E$105,5,FALSE))</f>
        <v>0</v>
      </c>
      <c r="F200" s="24">
        <f>IF(A200="","0,00",ROUND(C200*E200,2))</f>
        <v>0</v>
      </c>
      <c r="G200" s="51"/>
      <c r="H200" s="51">
        <f>IF(A200="","",VLOOKUP(A200,'6.A'!$A$11:$E$7900,5,FALSE))</f>
        <v>0</v>
      </c>
      <c r="I200" s="51" t="str">
        <f>IF(H200="","",IF(E200=H200,"SIM","NÃO"))</f>
        <v>SIM</v>
      </c>
      <c r="J200" s="51" t="str">
        <f>IF(H200="","",VLOOKUP(A200,'6.A'!$A$11:$E$480,4,FALSE))</f>
        <v>KG</v>
      </c>
      <c r="K200" s="51" t="str">
        <f>IF(H200="","",IF(J200=D200,"SIM","NÃO"))</f>
        <v>SIM</v>
      </c>
      <c r="L200" s="51">
        <f>IF(H200="","",IF(C200="","",G168*C200))</f>
        <v>0.85599999999999998</v>
      </c>
      <c r="M200" s="93" t="str">
        <f>IF(A200="","",VLOOKUP(A200,'6.A'!$A$11:$C$480,2,FALSE))</f>
        <v>PREGO DE ACO POLIDO COM CABECA 18 X 27 (2 1/2 X 10)</v>
      </c>
      <c r="N200" s="56" t="str">
        <f>IF(A200="","",IF(M200=B200,"si","no"))</f>
        <v>si</v>
      </c>
      <c r="O200" s="55"/>
      <c r="P200" s="55"/>
      <c r="Q200" s="47"/>
      <c r="R200" s="47"/>
      <c r="S200" s="2"/>
    </row>
    <row r="201" spans="1:19" ht="12.75" customHeight="1" x14ac:dyDescent="0.2">
      <c r="A201" s="22">
        <f>'6.A'!$A$103</f>
        <v>43681</v>
      </c>
      <c r="B201" s="23" t="str">
        <f>IF(A201="","",VLOOKUP(A201,'6.A'!$A$11:$E$105,2,FALSE))</f>
        <v>CHAPA DE MADEIRA (MADEIRITE RESINADO ROSA) DE 2200x1100 MM, E = 8 A 12 MM</v>
      </c>
      <c r="C201" s="87">
        <v>1.05</v>
      </c>
      <c r="D201" s="56" t="str">
        <f>IF(A201="","",VLOOKUP(A201,'6.A'!$A$11:$E$105,4,FALSE))</f>
        <v>M2</v>
      </c>
      <c r="E201" s="88">
        <f>IF(A201="","",VLOOKUP(A201,'6.A'!$A$11:$E$105,5,FALSE))</f>
        <v>0</v>
      </c>
      <c r="F201" s="24">
        <f>IF(A201="","0,00",ROUND(C201*E201,2))</f>
        <v>0</v>
      </c>
      <c r="G201" s="51"/>
      <c r="H201" s="51">
        <f>IF(A201="","",VLOOKUP(A201,'6.A'!$A$11:$E$7900,5,FALSE))</f>
        <v>0</v>
      </c>
      <c r="I201" s="51" t="str">
        <f>IF(H201="","",IF(E201=H201,"SIM","NÃO"))</f>
        <v>SIM</v>
      </c>
      <c r="J201" s="51" t="str">
        <f>IF(H201="","",VLOOKUP(A201,'6.A'!$A$11:$E$480,4,FALSE))</f>
        <v>M2</v>
      </c>
      <c r="K201" s="51" t="str">
        <f>IF(H201="","",IF(J201=D201,"SIM","NÃO"))</f>
        <v>SIM</v>
      </c>
      <c r="L201" s="51">
        <f>IF(H201="","",IF(C201="","",G168*C201))</f>
        <v>21</v>
      </c>
      <c r="M201" s="93" t="str">
        <f>IF(A201="","",VLOOKUP(A201,'6.A'!$A$11:$C$480,2,FALSE))</f>
        <v>CHAPA DE MADEIRA (MADEIRITE RESINADO ROSA) DE 2200x1100 MM, E = 8 A 12 MM</v>
      </c>
      <c r="N201" s="56" t="str">
        <f>IF(A201="","",IF(M201=B201,"si","no"))</f>
        <v>si</v>
      </c>
      <c r="O201" s="55"/>
      <c r="P201" s="55"/>
      <c r="Q201" s="47"/>
      <c r="R201" s="47"/>
      <c r="S201" s="2"/>
    </row>
    <row r="202" spans="1:19" ht="12.75" customHeight="1" x14ac:dyDescent="0.2">
      <c r="A202" s="22"/>
      <c r="B202" s="23" t="str">
        <f>IF(A202="","",VLOOKUP(A202,'6.A'!$A$11:$E$105,2,FALSE))</f>
        <v/>
      </c>
      <c r="C202" s="87"/>
      <c r="D202" s="56" t="str">
        <f>IF(A202="","",VLOOKUP(A202,'6.A'!$A$11:$E$105,4,FALSE))</f>
        <v/>
      </c>
      <c r="E202" s="88" t="str">
        <f>IF(A202="","",VLOOKUP(A202,'6.A'!$A$11:$E$105,5,FALSE))</f>
        <v/>
      </c>
      <c r="F202" s="24" t="str">
        <f t="shared" si="83"/>
        <v>0,00</v>
      </c>
      <c r="G202" s="51"/>
      <c r="H202" s="51" t="str">
        <f>IF(A202="","",VLOOKUP(A202,'6.A'!$A$11:$E$7900,5,FALSE))</f>
        <v/>
      </c>
      <c r="I202" s="51" t="str">
        <f t="shared" si="84"/>
        <v/>
      </c>
      <c r="J202" s="51" t="str">
        <f>IF(H202="","",VLOOKUP(A202,'6.A'!$A$11:$E$480,4,FALSE))</f>
        <v/>
      </c>
      <c r="K202" s="51" t="str">
        <f t="shared" si="85"/>
        <v/>
      </c>
      <c r="L202" s="51" t="str">
        <f>IF(H202="","",IF(C202="","",G168*C202))</f>
        <v/>
      </c>
      <c r="M202" s="93" t="str">
        <f>IF(A202="","",VLOOKUP(A202,'6.A'!$A$11:$C$480,2,FALSE))</f>
        <v/>
      </c>
      <c r="N202" s="56" t="str">
        <f t="shared" si="86"/>
        <v/>
      </c>
      <c r="O202" s="55"/>
      <c r="P202" s="55"/>
      <c r="Q202" s="47"/>
      <c r="R202" s="47"/>
      <c r="S202" s="2"/>
    </row>
    <row r="203" spans="1:19" ht="12.75" customHeight="1" x14ac:dyDescent="0.2">
      <c r="A203" s="22"/>
      <c r="B203" s="23" t="str">
        <f>IF(A203="","",VLOOKUP(A203,'6.A'!$A$11:$E$105,2,FALSE))</f>
        <v/>
      </c>
      <c r="C203" s="87"/>
      <c r="D203" s="56" t="str">
        <f>IF(A203="","",VLOOKUP(A203,'6.A'!$A$11:$E$105,4,FALSE))</f>
        <v/>
      </c>
      <c r="E203" s="88" t="str">
        <f>IF(A203="","",VLOOKUP(A203,'6.A'!$A$11:$E$105,5,FALSE))</f>
        <v/>
      </c>
      <c r="F203" s="24" t="str">
        <f t="shared" si="83"/>
        <v>0,00</v>
      </c>
      <c r="G203" s="51"/>
      <c r="H203" s="51" t="str">
        <f>IF(A203="","",VLOOKUP(A203,'6.A'!$A$11:$E$7900,5,FALSE))</f>
        <v/>
      </c>
      <c r="I203" s="51" t="str">
        <f t="shared" si="84"/>
        <v/>
      </c>
      <c r="J203" s="51" t="str">
        <f>IF(H203="","",VLOOKUP(A203,'6.A'!$A$11:$E$480,4,FALSE))</f>
        <v/>
      </c>
      <c r="K203" s="51" t="str">
        <f t="shared" si="85"/>
        <v/>
      </c>
      <c r="L203" s="51" t="str">
        <f>IF(H203="","",IF(C203="","",G168*C203))</f>
        <v/>
      </c>
      <c r="M203" s="93" t="str">
        <f>IF(A203="","",VLOOKUP(A203,'6.A'!$A$11:$C$480,2,FALSE))</f>
        <v/>
      </c>
      <c r="N203" s="56" t="str">
        <f t="shared" si="86"/>
        <v/>
      </c>
      <c r="O203" s="55"/>
      <c r="P203" s="55"/>
      <c r="Q203" s="47"/>
      <c r="R203" s="47"/>
      <c r="S203" s="2"/>
    </row>
    <row r="204" spans="1:19" ht="12.75" customHeight="1" x14ac:dyDescent="0.2">
      <c r="A204" s="22"/>
      <c r="B204" s="23" t="str">
        <f>IF(A204="","",VLOOKUP(A204,'6.A'!$A$11:$E$105,2,FALSE))</f>
        <v/>
      </c>
      <c r="C204" s="87"/>
      <c r="D204" s="56" t="str">
        <f>IF(A204="","",VLOOKUP(A204,'6.A'!$A$11:$E$105,4,FALSE))</f>
        <v/>
      </c>
      <c r="E204" s="88" t="str">
        <f>IF(A204="","",VLOOKUP(A204,'6.A'!$A$11:$E$105,5,FALSE))</f>
        <v/>
      </c>
      <c r="F204" s="24" t="str">
        <f t="shared" si="83"/>
        <v>0,00</v>
      </c>
      <c r="G204" s="51"/>
      <c r="H204" s="51" t="str">
        <f>IF(A204="","",VLOOKUP(A204,'6.A'!$A$11:$E$7900,5,FALSE))</f>
        <v/>
      </c>
      <c r="I204" s="51" t="str">
        <f t="shared" si="84"/>
        <v/>
      </c>
      <c r="J204" s="51" t="str">
        <f>IF(H204="","",VLOOKUP(A204,'6.A'!$A$11:$E$480,4,FALSE))</f>
        <v/>
      </c>
      <c r="K204" s="51" t="str">
        <f t="shared" si="85"/>
        <v/>
      </c>
      <c r="L204" s="51" t="str">
        <f>IF(H204="","",IF(C204="","",G168*C204))</f>
        <v/>
      </c>
      <c r="M204" s="93" t="str">
        <f>IF(A204="","",VLOOKUP(A204,'6.A'!$A$11:$C$480,2,FALSE))</f>
        <v/>
      </c>
      <c r="N204" s="56" t="str">
        <f t="shared" si="86"/>
        <v/>
      </c>
      <c r="O204" s="55"/>
      <c r="P204" s="55"/>
      <c r="Q204" s="47"/>
      <c r="R204" s="47"/>
      <c r="S204" s="2"/>
    </row>
    <row r="205" spans="1:19" ht="12.75" customHeight="1" x14ac:dyDescent="0.2">
      <c r="A205" s="22"/>
      <c r="B205" s="23" t="str">
        <f>IF(A205="","",VLOOKUP(A205,'6.A'!$A$11:$E$105,2,FALSE))</f>
        <v/>
      </c>
      <c r="C205" s="87"/>
      <c r="D205" s="56" t="str">
        <f>IF(A205="","",VLOOKUP(A205,'6.A'!$A$11:$E$105,4,FALSE))</f>
        <v/>
      </c>
      <c r="E205" s="88" t="str">
        <f>IF(A205="","",VLOOKUP(A205,'6.A'!$A$11:$E$105,5,FALSE))</f>
        <v/>
      </c>
      <c r="F205" s="24" t="str">
        <f t="shared" si="83"/>
        <v>0,00</v>
      </c>
      <c r="G205" s="51"/>
      <c r="H205" s="51" t="str">
        <f>IF(A205="","",VLOOKUP(A205,'6.A'!$A$11:$E$7900,5,FALSE))</f>
        <v/>
      </c>
      <c r="I205" s="51" t="str">
        <f t="shared" si="84"/>
        <v/>
      </c>
      <c r="J205" s="51" t="str">
        <f>IF(H205="","",VLOOKUP(A205,'6.A'!$A$11:$E$480,4,FALSE))</f>
        <v/>
      </c>
      <c r="K205" s="51" t="str">
        <f t="shared" si="85"/>
        <v/>
      </c>
      <c r="L205" s="51" t="str">
        <f>IF(H205="","",IF(C205="","",G168*C205))</f>
        <v/>
      </c>
      <c r="M205" s="93" t="str">
        <f>IF(A205="","",VLOOKUP(A205,'6.A'!$A$11:$C$480,2,FALSE))</f>
        <v/>
      </c>
      <c r="N205" s="56" t="str">
        <f t="shared" si="86"/>
        <v/>
      </c>
      <c r="O205" s="55"/>
      <c r="P205" s="55"/>
      <c r="Q205" s="47"/>
      <c r="R205" s="47"/>
      <c r="S205" s="2"/>
    </row>
    <row r="206" spans="1:19" ht="12.75" customHeight="1" x14ac:dyDescent="0.2">
      <c r="A206" s="22"/>
      <c r="B206" s="23" t="str">
        <f>IF(A206="","",VLOOKUP(A206,'6.A'!$A$11:$E$105,2,FALSE))</f>
        <v/>
      </c>
      <c r="C206" s="87"/>
      <c r="D206" s="56" t="str">
        <f>IF(A206="","",VLOOKUP(A206,'6.A'!$A$11:$E$105,4,FALSE))</f>
        <v/>
      </c>
      <c r="E206" s="88" t="str">
        <f>IF(A206="","",VLOOKUP(A206,'6.A'!$A$11:$E$105,5,FALSE))</f>
        <v/>
      </c>
      <c r="F206" s="24" t="str">
        <f t="shared" si="83"/>
        <v>0,00</v>
      </c>
      <c r="G206" s="51"/>
      <c r="H206" s="51" t="str">
        <f>IF(A206="","",VLOOKUP(A206,'6.A'!$A$11:$E$7900,5,FALSE))</f>
        <v/>
      </c>
      <c r="I206" s="51" t="str">
        <f t="shared" si="84"/>
        <v/>
      </c>
      <c r="J206" s="51" t="str">
        <f>IF(H206="","",VLOOKUP(A206,'6.A'!$A$11:$E$480,4,FALSE))</f>
        <v/>
      </c>
      <c r="K206" s="51" t="str">
        <f t="shared" si="85"/>
        <v/>
      </c>
      <c r="L206" s="51" t="str">
        <f>IF(H206="","",IF(C206="","",G168*C206))</f>
        <v/>
      </c>
      <c r="M206" s="93" t="str">
        <f>IF(A206="","",VLOOKUP(A206,'6.A'!$A$11:$C$480,2,FALSE))</f>
        <v/>
      </c>
      <c r="N206" s="56" t="str">
        <f t="shared" si="86"/>
        <v/>
      </c>
      <c r="O206" s="55"/>
      <c r="P206" s="55"/>
      <c r="Q206" s="47"/>
      <c r="R206" s="47"/>
      <c r="S206" s="2"/>
    </row>
    <row r="207" spans="1:19" ht="12.75" customHeight="1" x14ac:dyDescent="0.2">
      <c r="A207" s="22"/>
      <c r="B207" s="23" t="str">
        <f>IF(A207="","",VLOOKUP(A207,'6.A'!$A$11:$E$105,2,FALSE))</f>
        <v/>
      </c>
      <c r="C207" s="87"/>
      <c r="D207" s="56" t="str">
        <f>IF(A207="","",VLOOKUP(A207,'6.A'!$A$11:$E$105,4,FALSE))</f>
        <v/>
      </c>
      <c r="E207" s="88" t="str">
        <f>IF(A207="","",VLOOKUP(A207,'6.A'!$A$11:$E$105,5,FALSE))</f>
        <v/>
      </c>
      <c r="F207" s="24" t="str">
        <f t="shared" si="83"/>
        <v>0,00</v>
      </c>
      <c r="G207" s="51"/>
      <c r="H207" s="51" t="str">
        <f>IF(A207="","",VLOOKUP(A207,'6.A'!$A$11:$E$7900,5,FALSE))</f>
        <v/>
      </c>
      <c r="I207" s="51" t="str">
        <f t="shared" si="84"/>
        <v/>
      </c>
      <c r="J207" s="51" t="str">
        <f>IF(H207="","",VLOOKUP(A207,'6.A'!$A$11:$E$480,4,FALSE))</f>
        <v/>
      </c>
      <c r="K207" s="51" t="str">
        <f t="shared" si="85"/>
        <v/>
      </c>
      <c r="L207" s="51" t="str">
        <f>IF(H207="","",IF(C207="","",G168*C207))</f>
        <v/>
      </c>
      <c r="M207" s="93" t="str">
        <f>IF(A207="","",VLOOKUP(A207,'6.A'!$A$11:$C$480,2,FALSE))</f>
        <v/>
      </c>
      <c r="N207" s="56" t="str">
        <f t="shared" si="86"/>
        <v/>
      </c>
      <c r="O207" s="55"/>
      <c r="P207" s="55"/>
      <c r="Q207" s="47"/>
      <c r="R207" s="47"/>
      <c r="S207" s="2"/>
    </row>
    <row r="208" spans="1:19" ht="12.75" customHeight="1" x14ac:dyDescent="0.2">
      <c r="A208" s="22"/>
      <c r="B208" s="23" t="str">
        <f>IF(A208="","",VLOOKUP(A208,'6.A'!$A$11:$E$105,2,FALSE))</f>
        <v/>
      </c>
      <c r="C208" s="87"/>
      <c r="D208" s="56" t="str">
        <f>IF(A208="","",VLOOKUP(A208,'6.A'!$A$11:$E$105,4,FALSE))</f>
        <v/>
      </c>
      <c r="E208" s="88" t="str">
        <f>IF(A208="","",VLOOKUP(A208,'6.A'!$A$11:$E$105,5,FALSE))</f>
        <v/>
      </c>
      <c r="F208" s="24" t="str">
        <f t="shared" si="83"/>
        <v>0,00</v>
      </c>
      <c r="G208" s="51"/>
      <c r="H208" s="51" t="str">
        <f>IF(A208="","",VLOOKUP(A208,'6.A'!$A$11:$E$7900,5,FALSE))</f>
        <v/>
      </c>
      <c r="I208" s="51" t="str">
        <f t="shared" si="84"/>
        <v/>
      </c>
      <c r="J208" s="51" t="str">
        <f>IF(H208="","",VLOOKUP(A208,'6.A'!$A$11:$E$480,4,FALSE))</f>
        <v/>
      </c>
      <c r="K208" s="51" t="str">
        <f t="shared" si="85"/>
        <v/>
      </c>
      <c r="L208" s="51" t="str">
        <f>IF(H208="","",IF(C208="","",G168*C208))</f>
        <v/>
      </c>
      <c r="M208" s="93" t="str">
        <f>IF(A208="","",VLOOKUP(A208,'6.A'!$A$11:$C$480,2,FALSE))</f>
        <v/>
      </c>
      <c r="N208" s="56" t="str">
        <f t="shared" si="86"/>
        <v/>
      </c>
      <c r="O208" s="55"/>
      <c r="P208" s="55"/>
      <c r="Q208" s="47"/>
      <c r="R208" s="47"/>
    </row>
    <row r="209" spans="1:22" ht="12.75" customHeight="1" x14ac:dyDescent="0.2">
      <c r="A209" s="22"/>
      <c r="B209" s="23" t="str">
        <f>IF(A209="","",VLOOKUP(A209,'6.A'!$A$11:$E$105,2,FALSE))</f>
        <v/>
      </c>
      <c r="C209" s="87"/>
      <c r="D209" s="56" t="str">
        <f>IF(A209="","",VLOOKUP(A209,'6.A'!$A$11:$E$105,4,FALSE))</f>
        <v/>
      </c>
      <c r="E209" s="88" t="str">
        <f>IF(A209="","",VLOOKUP(A209,'6.A'!$A$11:$E$105,5,FALSE))</f>
        <v/>
      </c>
      <c r="F209" s="24" t="str">
        <f t="shared" si="83"/>
        <v>0,00</v>
      </c>
      <c r="G209" s="51"/>
      <c r="H209" s="51" t="str">
        <f>IF(A209="","",VLOOKUP(A209,'6.A'!$A$11:$E$7900,5,FALSE))</f>
        <v/>
      </c>
      <c r="I209" s="51" t="str">
        <f t="shared" si="84"/>
        <v/>
      </c>
      <c r="J209" s="51" t="str">
        <f>IF(H209="","",VLOOKUP(A209,'6.A'!$A$11:$E$480,4,FALSE))</f>
        <v/>
      </c>
      <c r="K209" s="51" t="str">
        <f t="shared" si="85"/>
        <v/>
      </c>
      <c r="L209" s="51" t="str">
        <f>IF(H209="","",IF(C209="","",G168*C209))</f>
        <v/>
      </c>
      <c r="M209" s="93" t="str">
        <f>IF(A209="","",VLOOKUP(A209,'6.A'!$A$11:$C$480,2,FALSE))</f>
        <v/>
      </c>
      <c r="N209" s="56" t="str">
        <f t="shared" si="86"/>
        <v/>
      </c>
      <c r="O209" s="55"/>
      <c r="P209" s="55"/>
      <c r="Q209" s="47"/>
      <c r="R209" s="47"/>
    </row>
    <row r="210" spans="1:22" ht="12.75" customHeight="1" x14ac:dyDescent="0.2">
      <c r="A210" s="22"/>
      <c r="B210" s="23" t="str">
        <f>IF(A210="","",VLOOKUP(A210,'6.A'!$A$11:$E$105,2,FALSE))</f>
        <v/>
      </c>
      <c r="C210" s="87"/>
      <c r="D210" s="56" t="str">
        <f>IF(A210="","",VLOOKUP(A210,'6.A'!$A$11:$E$105,4,FALSE))</f>
        <v/>
      </c>
      <c r="E210" s="88" t="str">
        <f>IF(A210="","",VLOOKUP(A210,'6.A'!$A$11:$E$105,5,FALSE))</f>
        <v/>
      </c>
      <c r="F210" s="24" t="str">
        <f t="shared" si="83"/>
        <v>0,00</v>
      </c>
      <c r="G210" s="51"/>
      <c r="H210" s="51" t="str">
        <f>IF(A210="","",VLOOKUP(A210,'6.A'!$A$11:$E$7900,5,FALSE))</f>
        <v/>
      </c>
      <c r="I210" s="51" t="str">
        <f t="shared" si="84"/>
        <v/>
      </c>
      <c r="J210" s="51" t="str">
        <f>IF(H210="","",VLOOKUP(A210,'6.A'!$A$11:$E$480,4,FALSE))</f>
        <v/>
      </c>
      <c r="K210" s="51" t="str">
        <f t="shared" si="85"/>
        <v/>
      </c>
      <c r="L210" s="51" t="str">
        <f>IF(H210="","",IF(C210="","",G168*C210))</f>
        <v/>
      </c>
      <c r="M210" s="93" t="str">
        <f>IF(A210="","",VLOOKUP(A210,'6.A'!$A$11:$C$480,2,FALSE))</f>
        <v/>
      </c>
      <c r="N210" s="56" t="str">
        <f t="shared" si="86"/>
        <v/>
      </c>
      <c r="O210" s="55"/>
      <c r="P210" s="55"/>
      <c r="Q210" s="47"/>
      <c r="R210" s="47"/>
    </row>
    <row r="211" spans="1:22" ht="12.75" customHeight="1" x14ac:dyDescent="0.2">
      <c r="A211" s="22"/>
      <c r="B211" s="39" t="str">
        <f>IF(A211="","",VLOOKUP(A211,'6.A'!$A$11:$E$105,2,FALSE))</f>
        <v/>
      </c>
      <c r="C211" s="87"/>
      <c r="D211" s="56" t="str">
        <f>IF(A211="","",VLOOKUP(A211,'6.A'!$A$11:$E$105,4,FALSE))</f>
        <v/>
      </c>
      <c r="E211" s="88" t="str">
        <f>IF(A211="","",VLOOKUP(A211,'6.A'!$A$11:$E$105,5,FALSE))</f>
        <v/>
      </c>
      <c r="F211" s="24" t="str">
        <f t="shared" si="83"/>
        <v>0,00</v>
      </c>
      <c r="G211" s="51"/>
      <c r="H211" s="51" t="str">
        <f>IF(A211="","",VLOOKUP(A211,'6.A'!$A$11:$E$7900,5,FALSE))</f>
        <v/>
      </c>
      <c r="I211" s="51" t="str">
        <f t="shared" si="84"/>
        <v/>
      </c>
      <c r="J211" s="51" t="str">
        <f>IF(H211="","",VLOOKUP(A211,'6.A'!$A$11:$E$480,4,FALSE))</f>
        <v/>
      </c>
      <c r="K211" s="51" t="str">
        <f t="shared" si="85"/>
        <v/>
      </c>
      <c r="L211" s="51" t="str">
        <f>IF(H211="","",IF(C211="","",G168*C211))</f>
        <v/>
      </c>
      <c r="M211" s="93" t="str">
        <f>IF(A211="","",VLOOKUP(A211,'6.A'!$A$11:$C$480,2,FALSE))</f>
        <v/>
      </c>
      <c r="N211" s="56" t="str">
        <f t="shared" si="86"/>
        <v/>
      </c>
      <c r="O211" s="55"/>
      <c r="P211" s="55"/>
      <c r="Q211" s="47"/>
      <c r="R211" s="47"/>
    </row>
    <row r="212" spans="1:22" ht="12.75" customHeight="1" x14ac:dyDescent="0.2">
      <c r="A212" s="22"/>
      <c r="B212" s="39" t="str">
        <f>IF(A212="","",VLOOKUP(A212,'6.A'!$A$11:$E$105,2,FALSE))</f>
        <v/>
      </c>
      <c r="C212" s="87"/>
      <c r="D212" s="56" t="str">
        <f>IF(A212="","",VLOOKUP(A212,'6.A'!$A$11:$E$105,4,FALSE))</f>
        <v/>
      </c>
      <c r="E212" s="88" t="str">
        <f>IF(A212="","",VLOOKUP(A212,'6.A'!$A$11:$E$105,5,FALSE))</f>
        <v/>
      </c>
      <c r="F212" s="24" t="str">
        <f t="shared" si="83"/>
        <v>0,00</v>
      </c>
      <c r="G212" s="51"/>
      <c r="H212" s="51" t="str">
        <f>IF(A212="","",VLOOKUP(A212,'6.A'!$A$11:$E$7900,5,FALSE))</f>
        <v/>
      </c>
      <c r="I212" s="51" t="str">
        <f t="shared" si="84"/>
        <v/>
      </c>
      <c r="J212" s="51" t="str">
        <f>IF(H212="","",VLOOKUP(A212,'6.A'!$A$11:$E$480,4,FALSE))</f>
        <v/>
      </c>
      <c r="K212" s="51" t="str">
        <f t="shared" si="85"/>
        <v/>
      </c>
      <c r="L212" s="51" t="str">
        <f>IF(H212="","",IF(C212="","",G168*C212))</f>
        <v/>
      </c>
      <c r="M212" s="93" t="str">
        <f>IF(A212="","",VLOOKUP(A212,'6.A'!$A$11:$C$480,2,FALSE))</f>
        <v/>
      </c>
      <c r="N212" s="56" t="str">
        <f t="shared" si="86"/>
        <v/>
      </c>
      <c r="O212" s="55"/>
      <c r="P212" s="55"/>
      <c r="Q212" s="47"/>
      <c r="R212" s="47"/>
    </row>
    <row r="213" spans="1:22" ht="12.75" customHeight="1" x14ac:dyDescent="0.2">
      <c r="A213" s="22"/>
      <c r="B213" s="39" t="str">
        <f>IF(A213="","",VLOOKUP(A213,'6.A'!$A$11:$E$105,2,FALSE))</f>
        <v/>
      </c>
      <c r="C213" s="87"/>
      <c r="D213" s="56" t="str">
        <f>IF(A213="","",VLOOKUP(A213,'6.A'!$A$11:$E$105,4,FALSE))</f>
        <v/>
      </c>
      <c r="E213" s="88" t="str">
        <f>IF(A213="","",VLOOKUP(A213,'6.A'!$A$11:$E$105,5,FALSE))</f>
        <v/>
      </c>
      <c r="F213" s="24" t="str">
        <f t="shared" si="83"/>
        <v>0,00</v>
      </c>
      <c r="G213" s="51"/>
      <c r="H213" s="51" t="str">
        <f>IF(A213="","",VLOOKUP(A213,'6.A'!$A$11:$E$7900,5,FALSE))</f>
        <v/>
      </c>
      <c r="I213" s="51" t="str">
        <f t="shared" si="84"/>
        <v/>
      </c>
      <c r="J213" s="51" t="str">
        <f>IF(H213="","",VLOOKUP(A213,'6.A'!$A$11:$E$480,4,FALSE))</f>
        <v/>
      </c>
      <c r="K213" s="51" t="str">
        <f t="shared" si="85"/>
        <v/>
      </c>
      <c r="L213" s="51" t="str">
        <f>IF(H213="","",IF(C213="","",G168*C213))</f>
        <v/>
      </c>
      <c r="M213" s="93" t="str">
        <f>IF(A213="","",VLOOKUP(A213,'6.A'!$A$11:$C$480,2,FALSE))</f>
        <v/>
      </c>
      <c r="N213" s="56" t="str">
        <f t="shared" si="86"/>
        <v/>
      </c>
      <c r="O213" s="55"/>
      <c r="P213" s="55"/>
      <c r="Q213" s="47"/>
      <c r="R213" s="47"/>
    </row>
    <row r="214" spans="1:22" ht="12.75" customHeight="1" x14ac:dyDescent="0.2">
      <c r="A214" s="22"/>
      <c r="B214" s="39" t="str">
        <f>IF(A214="","",VLOOKUP(A214,'6.A'!$A$11:$E$105,2,FALSE))</f>
        <v/>
      </c>
      <c r="C214" s="87"/>
      <c r="D214" s="56" t="str">
        <f>IF(A214="","",VLOOKUP(A214,'6.A'!$A$11:$E$105,4,FALSE))</f>
        <v/>
      </c>
      <c r="E214" s="88" t="str">
        <f>IF(A214="","",VLOOKUP(A214,'6.A'!$A$11:$E$105,5,FALSE))</f>
        <v/>
      </c>
      <c r="F214" s="24" t="str">
        <f t="shared" si="83"/>
        <v>0,00</v>
      </c>
      <c r="G214" s="51"/>
      <c r="H214" s="51" t="str">
        <f>IF(A214="","",VLOOKUP(A214,'6.A'!$A$11:$E$7900,5,FALSE))</f>
        <v/>
      </c>
      <c r="I214" s="51" t="str">
        <f t="shared" si="84"/>
        <v/>
      </c>
      <c r="J214" s="51" t="str">
        <f>IF(H214="","",VLOOKUP(A214,'6.A'!$A$11:$E$480,4,FALSE))</f>
        <v/>
      </c>
      <c r="K214" s="51" t="str">
        <f t="shared" si="85"/>
        <v/>
      </c>
      <c r="L214" s="51" t="str">
        <f>IF(H214="","",IF(C214="","",G168*C214))</f>
        <v/>
      </c>
      <c r="M214" s="93" t="str">
        <f>IF(A214="","",VLOOKUP(A214,'6.A'!$A$11:$C$480,2,FALSE))</f>
        <v/>
      </c>
      <c r="N214" s="56" t="str">
        <f t="shared" si="86"/>
        <v/>
      </c>
      <c r="O214" s="55"/>
      <c r="P214" s="55"/>
      <c r="Q214" s="47"/>
      <c r="R214" s="47"/>
    </row>
    <row r="215" spans="1:22" ht="12.75" customHeight="1" x14ac:dyDescent="0.2">
      <c r="A215" s="22"/>
      <c r="B215" s="39" t="str">
        <f>IF(A215="","",VLOOKUP(A215,'6.A'!$A$11:$E$105,2,FALSE))</f>
        <v/>
      </c>
      <c r="C215" s="87"/>
      <c r="D215" s="56" t="str">
        <f>IF(A215="","",VLOOKUP(A215,'6.A'!$A$11:$E$105,4,FALSE))</f>
        <v/>
      </c>
      <c r="E215" s="88" t="str">
        <f>IF(A215="","",VLOOKUP(A215,'6.A'!$A$11:$E$105,5,FALSE))</f>
        <v/>
      </c>
      <c r="F215" s="24" t="str">
        <f t="shared" si="83"/>
        <v>0,00</v>
      </c>
      <c r="G215" s="51"/>
      <c r="H215" s="51" t="str">
        <f>IF(A215="","",VLOOKUP(A215,'6.A'!$A$11:$E$7900,5,FALSE))</f>
        <v/>
      </c>
      <c r="I215" s="51" t="str">
        <f t="shared" si="84"/>
        <v/>
      </c>
      <c r="J215" s="51" t="str">
        <f>IF(H215="","",VLOOKUP(A215,'6.A'!$A$11:$E$480,4,FALSE))</f>
        <v/>
      </c>
      <c r="K215" s="51" t="str">
        <f t="shared" si="85"/>
        <v/>
      </c>
      <c r="L215" s="51" t="str">
        <f>IF(H215="","",IF(C215="","",G168*C215))</f>
        <v/>
      </c>
      <c r="M215" s="93" t="str">
        <f>IF(A215="","",VLOOKUP(A215,'6.A'!$A$11:$C$480,2,FALSE))</f>
        <v/>
      </c>
      <c r="N215" s="56" t="str">
        <f t="shared" si="86"/>
        <v/>
      </c>
      <c r="O215" s="55"/>
      <c r="P215" s="55"/>
      <c r="Q215" s="47"/>
      <c r="R215" s="47"/>
    </row>
    <row r="216" spans="1:22" ht="12.75" customHeight="1" x14ac:dyDescent="0.2">
      <c r="A216" s="22"/>
      <c r="B216" s="39" t="str">
        <f>IF(A216="","",VLOOKUP(A216,'6.A'!$A$11:$E$105,2,FALSE))</f>
        <v/>
      </c>
      <c r="C216" s="87"/>
      <c r="D216" s="56" t="str">
        <f>IF(A216="","",VLOOKUP(A216,'6.A'!$A$11:$E$105,4,FALSE))</f>
        <v/>
      </c>
      <c r="E216" s="88" t="str">
        <f>IF(A216="","",VLOOKUP(A216,'6.A'!$A$11:$E$105,5,FALSE))</f>
        <v/>
      </c>
      <c r="F216" s="24" t="str">
        <f t="shared" si="83"/>
        <v>0,00</v>
      </c>
      <c r="G216" s="51"/>
      <c r="H216" s="51" t="str">
        <f>IF(A216="","",VLOOKUP(A216,'6.A'!$A$11:$E$7900,5,FALSE))</f>
        <v/>
      </c>
      <c r="I216" s="51" t="str">
        <f t="shared" si="84"/>
        <v/>
      </c>
      <c r="J216" s="51" t="str">
        <f>IF(H216="","",VLOOKUP(A216,'6.A'!$A$11:$E$480,4,FALSE))</f>
        <v/>
      </c>
      <c r="K216" s="51" t="str">
        <f t="shared" si="85"/>
        <v/>
      </c>
      <c r="L216" s="51" t="str">
        <f>IF(H216="","",IF(C216="","",G168*C216))</f>
        <v/>
      </c>
      <c r="M216" s="93" t="str">
        <f>IF(A216="","",VLOOKUP(A216,'6.A'!$A$11:$C$480,2,FALSE))</f>
        <v/>
      </c>
      <c r="N216" s="56" t="str">
        <f t="shared" si="86"/>
        <v/>
      </c>
      <c r="O216" s="55"/>
      <c r="P216" s="55"/>
      <c r="Q216" s="47"/>
      <c r="R216" s="47"/>
    </row>
    <row r="217" spans="1:22" ht="12.75" customHeight="1" x14ac:dyDescent="0.2">
      <c r="A217" s="22"/>
      <c r="B217" s="26" t="str">
        <f>$A$9</f>
        <v>BDI - MÃO DE OBRA / SERVIÇOS / MATERIAIS EM GERAL</v>
      </c>
      <c r="C217" s="27">
        <f>$C$9</f>
        <v>0</v>
      </c>
      <c r="D217" s="56"/>
      <c r="F217" s="28">
        <f>ROUND(SUM(F197:F216)*C217,2)</f>
        <v>0</v>
      </c>
      <c r="G217" s="62"/>
      <c r="M217" s="56"/>
      <c r="N217" s="56"/>
      <c r="O217" s="55"/>
      <c r="P217" s="55"/>
      <c r="Q217" s="47"/>
      <c r="R217" s="47"/>
    </row>
    <row r="218" spans="1:22" ht="12.75" customHeight="1" thickBot="1" x14ac:dyDescent="0.25">
      <c r="A218" s="40"/>
      <c r="B218" s="41" t="s">
        <v>57</v>
      </c>
      <c r="C218" s="42"/>
      <c r="D218" s="43"/>
      <c r="E218" s="44"/>
      <c r="F218" s="45">
        <f>ROUND(SUM(F197:F217),2)</f>
        <v>0</v>
      </c>
      <c r="G218" s="62"/>
      <c r="M218" s="56"/>
      <c r="N218" s="56"/>
      <c r="O218" s="55"/>
      <c r="P218" s="55"/>
      <c r="Q218" s="47"/>
      <c r="R218" s="47"/>
    </row>
    <row r="219" spans="1:22" ht="12" customHeight="1" thickBot="1" x14ac:dyDescent="0.25">
      <c r="A219" s="8"/>
      <c r="B219" s="9"/>
      <c r="C219" s="10"/>
      <c r="D219" s="56"/>
      <c r="F219" s="12"/>
      <c r="G219" s="12"/>
      <c r="M219" s="56"/>
      <c r="N219" s="56"/>
      <c r="O219" s="55"/>
      <c r="P219" s="55"/>
      <c r="Q219" s="47"/>
      <c r="R219" s="47"/>
    </row>
    <row r="220" spans="1:22" ht="50.1" customHeight="1" x14ac:dyDescent="0.2">
      <c r="A220" s="13" t="str">
        <f>'3.A'!$A$22</f>
        <v>1.5</v>
      </c>
      <c r="B220" s="14" t="str">
        <f>IF(A220="","",VLOOKUP(A220,'3.A'!$A$16:$M$111,2,FALSE))</f>
        <v>PLACA DE OBRA PADRÃO SeMAE</v>
      </c>
      <c r="C220" s="291" t="s">
        <v>62</v>
      </c>
      <c r="D220" s="292"/>
      <c r="E220" s="15" t="str">
        <f>IF(A220="","",VLOOKUP(A220,'3.A'!$A$16:$M$111,3,FALSE))</f>
        <v>M2</v>
      </c>
      <c r="F220" s="16">
        <f>ROUND(F234+F247+F270,2)</f>
        <v>0</v>
      </c>
      <c r="G220" s="94">
        <f>VLOOKUP(A220,'3.A'!$A$18:$I$111,4,FALSE)</f>
        <v>10</v>
      </c>
      <c r="H220" s="46">
        <f>SUM(F222:F233)</f>
        <v>0</v>
      </c>
      <c r="I220" s="46">
        <f>SUM(F236:F246)</f>
        <v>0</v>
      </c>
      <c r="J220" s="46">
        <f>SUM(F249:F269)</f>
        <v>0</v>
      </c>
      <c r="K220" s="46">
        <f>SUM(H220:J220)</f>
        <v>0</v>
      </c>
      <c r="L220" s="46" t="str">
        <f>IF(K220=F220,"SIM","NÃO")</f>
        <v>SIM</v>
      </c>
      <c r="M220" s="57">
        <f>ROUND(SUM(F222:F231)*C232,2)+ROUND(SUM(F222:F232)*C233,2)+ROUND(SUM(F222:F231),2)+ROUND(SUM(F236:F245)*C246,2)+ROUND(SUM(F236:F245),2)+ROUND(SUM(F249:F268)*C269,2)+ROUND(SUM(F249:F268),2)</f>
        <v>0</v>
      </c>
      <c r="N220" s="49" t="str">
        <f>IF(M220=F220,"SIM","NÃO")</f>
        <v>SIM</v>
      </c>
      <c r="O220" s="50" t="str">
        <f>VLOOKUP(A220,'3.A'!$A$8:$E$111,3,FALSE)</f>
        <v>M2</v>
      </c>
      <c r="P220" s="50" t="str">
        <f>IF(O220=E220,"SIM","NÃO")</f>
        <v>SIM</v>
      </c>
      <c r="Q220" s="52">
        <f>ROUND(G220*F234,2)+ROUND(G220*F247,2)+ROUND(G220*F270,2)</f>
        <v>0</v>
      </c>
      <c r="R220" s="58">
        <f>VLOOKUP(A220,'3.A'!$A$16:$L$111,12,FALSE)</f>
        <v>0</v>
      </c>
      <c r="S220" s="59" t="str">
        <f>IF(Q220=R220,"si","no")</f>
        <v>si</v>
      </c>
      <c r="T220" s="60">
        <f>SUM(L222:L231)+SUM(L236:L245)+SUM(L249:L268)</f>
        <v>91.2</v>
      </c>
      <c r="U220" s="51">
        <f>G220*C228+G220*C230+G220*C224+G220*C223+G220*C225+G220*C229+G220*C227+G220*C226+G220*C222+G220*C231+G220*C242+G220*C236+G220*C244+G220*C243+G220*C241+G220*C238+G220*C237+G220*C239+G220*C245+G220*C240+G220*C249+G220*C250+G220*C251+G220*C259+G220*C260+G220*C261+G220*C262+G220*C263+G220*C264+G220*C265+G220*C266+G220*C267+G220*C268+G220*C257+G220*C258+G220*C252+G220*C253+G220*C254+G220*C255+G220*C256</f>
        <v>91.199999999999989</v>
      </c>
      <c r="V220" s="53" t="str">
        <f>IF(T220=U220,"si","no")</f>
        <v>si</v>
      </c>
    </row>
    <row r="221" spans="1:22" ht="12.75" customHeight="1" x14ac:dyDescent="0.2">
      <c r="A221" s="17" t="s">
        <v>3</v>
      </c>
      <c r="B221" s="18" t="s">
        <v>58</v>
      </c>
      <c r="C221" s="55" t="s">
        <v>59</v>
      </c>
      <c r="D221" s="55" t="s">
        <v>17</v>
      </c>
      <c r="E221" s="19" t="s">
        <v>60</v>
      </c>
      <c r="F221" s="20" t="s">
        <v>61</v>
      </c>
      <c r="G221" s="21"/>
      <c r="M221" s="56"/>
      <c r="N221" s="56"/>
      <c r="O221" s="55"/>
      <c r="P221" s="55"/>
      <c r="Q221" s="47"/>
      <c r="R221" s="47"/>
    </row>
    <row r="222" spans="1:22" ht="12.75" customHeight="1" x14ac:dyDescent="0.2">
      <c r="A222" s="22">
        <f>'6.A'!$A$13</f>
        <v>88239</v>
      </c>
      <c r="B222" s="23" t="str">
        <f>IF(A222="","",VLOOKUP(A222,'6.A'!$A$11:$E$105,2,FALSE))</f>
        <v>AJUDANTE DE CARPINTEIRO COM ENCARGOS COMPLEMENTARES</v>
      </c>
      <c r="C222" s="87">
        <v>2</v>
      </c>
      <c r="D222" s="56" t="str">
        <f>IF(A222="","",VLOOKUP(A222,'6.A'!$A$11:$E$105,4,FALSE))</f>
        <v>H</v>
      </c>
      <c r="E222" s="88">
        <f>IF(A222="","",VLOOKUP(A222,'6.A'!$A$11:$E$105,5,FALSE))</f>
        <v>0</v>
      </c>
      <c r="F222" s="24">
        <f t="shared" ref="F222:F231" si="87">IF(A222="","0,00",ROUND(C222*E222,2))</f>
        <v>0</v>
      </c>
      <c r="G222" s="51"/>
      <c r="H222" s="51">
        <f>IF(A222="","",VLOOKUP(A222,'6.A'!$A$11:$E$7900,5,FALSE))</f>
        <v>0</v>
      </c>
      <c r="I222" s="51" t="str">
        <f>IF(H222="","",IF(E222=H222,"SIM","NÃO"))</f>
        <v>SIM</v>
      </c>
      <c r="J222" s="51" t="str">
        <f>IF(H222="","",VLOOKUP(A222,'6.A'!$A$11:$E$480,4,FALSE))</f>
        <v>H</v>
      </c>
      <c r="K222" s="51" t="str">
        <f>IF(H222="","",IF(J222=D222,"SIM","NÃO"))</f>
        <v>SIM</v>
      </c>
      <c r="L222" s="51">
        <f>IF(H222="","",IF(C222="","",G220*C222))</f>
        <v>20</v>
      </c>
      <c r="M222" s="93" t="str">
        <f>IF(A222="","",VLOOKUP(A222,'6.A'!$A$11:$C$480,2,FALSE))</f>
        <v>AJUDANTE DE CARPINTEIRO COM ENCARGOS COMPLEMENTARES</v>
      </c>
      <c r="N222" s="56" t="str">
        <f>IF(A222="","",IF(M222=B222,"si","no"))</f>
        <v>si</v>
      </c>
      <c r="O222" s="55"/>
      <c r="P222" s="55"/>
      <c r="Q222" s="47"/>
      <c r="R222" s="47"/>
    </row>
    <row r="223" spans="1:22" ht="12.75" customHeight="1" x14ac:dyDescent="0.2">
      <c r="A223" s="22">
        <f>'6.A'!$A$17</f>
        <v>88262</v>
      </c>
      <c r="B223" s="23" t="str">
        <f>IF(A223="","",VLOOKUP(A223,'6.A'!$A$11:$E$105,2,FALSE))</f>
        <v>CARPINTEIRO DE FORMAS COM ENCARGOS COMPLEMENTARES</v>
      </c>
      <c r="C223" s="87">
        <v>1</v>
      </c>
      <c r="D223" s="56" t="str">
        <f>IF(A223="","",VLOOKUP(A223,'6.A'!$A$11:$E$105,4,FALSE))</f>
        <v>H</v>
      </c>
      <c r="E223" s="88">
        <f>IF(A223="","",VLOOKUP(A223,'6.A'!$A$11:$E$105,5,FALSE))</f>
        <v>0</v>
      </c>
      <c r="F223" s="24">
        <f t="shared" si="87"/>
        <v>0</v>
      </c>
      <c r="G223" s="51"/>
      <c r="H223" s="51">
        <f>IF(A223="","",VLOOKUP(A223,'6.A'!$A$11:$E$7900,5,FALSE))</f>
        <v>0</v>
      </c>
      <c r="I223" s="51" t="str">
        <f>IF(H223="","",IF(E223=H223,"SIM","NÃO"))</f>
        <v>SIM</v>
      </c>
      <c r="J223" s="51" t="str">
        <f>IF(H223="","",VLOOKUP(A223,'6.A'!$A$11:$E$480,4,FALSE))</f>
        <v>H</v>
      </c>
      <c r="K223" s="51" t="str">
        <f>IF(H223="","",IF(J223=D223,"SIM","NÃO"))</f>
        <v>SIM</v>
      </c>
      <c r="L223" s="51">
        <f>IF(H223="","",IF(C223="","",G220*C223))</f>
        <v>10</v>
      </c>
      <c r="M223" s="93" t="str">
        <f>IF(A223="","",VLOOKUP(A223,'6.A'!$A$11:$C$480,2,FALSE))</f>
        <v>CARPINTEIRO DE FORMAS COM ENCARGOS COMPLEMENTARES</v>
      </c>
      <c r="N223" s="56" t="str">
        <f>IF(A223="","",IF(M223=B223,"si","no"))</f>
        <v>si</v>
      </c>
      <c r="O223" s="55"/>
      <c r="P223" s="55"/>
      <c r="Q223" s="47"/>
      <c r="R223" s="47"/>
    </row>
    <row r="224" spans="1:22" ht="12.75" customHeight="1" x14ac:dyDescent="0.2">
      <c r="A224" s="22"/>
      <c r="B224" s="23" t="str">
        <f>IF(A224="","",VLOOKUP(A224,'6.A'!$A$11:$E$105,2,FALSE))</f>
        <v/>
      </c>
      <c r="C224" s="87"/>
      <c r="D224" s="56" t="str">
        <f>IF(A224="","",VLOOKUP(A224,'6.A'!$A$11:$E$105,4,FALSE))</f>
        <v/>
      </c>
      <c r="E224" s="88" t="str">
        <f>IF(A224="","",VLOOKUP(A224,'6.A'!$A$11:$E$105,5,FALSE))</f>
        <v/>
      </c>
      <c r="F224" s="24" t="str">
        <f t="shared" si="87"/>
        <v>0,00</v>
      </c>
      <c r="G224" s="51"/>
      <c r="H224" s="51" t="str">
        <f>IF(A224="","",VLOOKUP(A224,'6.A'!$A$11:$E$7900,5,FALSE))</f>
        <v/>
      </c>
      <c r="I224" s="51" t="str">
        <f>IF(H224="","",IF(E224=H224,"SIM","NÃO"))</f>
        <v/>
      </c>
      <c r="J224" s="51" t="str">
        <f>IF(H224="","",VLOOKUP(A224,'6.A'!$A$11:$E$480,4,FALSE))</f>
        <v/>
      </c>
      <c r="K224" s="51" t="str">
        <f t="shared" ref="K224" si="88">IF(H224="","",IF(J224=D224,"SIM","NÃO"))</f>
        <v/>
      </c>
      <c r="L224" s="51" t="str">
        <f>IF(H224="","",IF(C224="","",G220*C224))</f>
        <v/>
      </c>
      <c r="M224" s="93" t="str">
        <f>IF(A224="","",VLOOKUP(A224,'6.A'!$A$11:$C$480,2,FALSE))</f>
        <v/>
      </c>
      <c r="N224" s="56" t="str">
        <f t="shared" ref="N224" si="89">IF(A224="","",IF(M224=B224,"si","no"))</f>
        <v/>
      </c>
      <c r="O224" s="55"/>
      <c r="P224" s="55"/>
      <c r="Q224" s="47"/>
      <c r="R224" s="47"/>
    </row>
    <row r="225" spans="1:18" ht="12.75" customHeight="1" x14ac:dyDescent="0.2">
      <c r="A225" s="22"/>
      <c r="B225" s="23" t="str">
        <f>IF(A225="","",VLOOKUP(A225,'6.A'!$A$11:$E$105,2,FALSE))</f>
        <v/>
      </c>
      <c r="C225" s="87"/>
      <c r="D225" s="56" t="str">
        <f>IF(A225="","",VLOOKUP(A225,'6.A'!$A$11:$E$105,4,FALSE))</f>
        <v/>
      </c>
      <c r="E225" s="88" t="str">
        <f>IF(A225="","",VLOOKUP(A225,'6.A'!$A$11:$E$105,5,FALSE))</f>
        <v/>
      </c>
      <c r="F225" s="24" t="str">
        <f t="shared" si="87"/>
        <v>0,00</v>
      </c>
      <c r="G225" s="51"/>
      <c r="H225" s="51" t="str">
        <f>IF(A225="","",VLOOKUP(A225,'6.A'!$A$11:$E$7900,5,FALSE))</f>
        <v/>
      </c>
      <c r="I225" s="51" t="str">
        <f>IF(H225="","",IF(E225=H225,"SIM","NÃO"))</f>
        <v/>
      </c>
      <c r="J225" s="51" t="str">
        <f>IF(H225="","",VLOOKUP(A225,'6.A'!$A$11:$E$480,4,FALSE))</f>
        <v/>
      </c>
      <c r="K225" s="51" t="str">
        <f>IF(H225="","",IF(J225=D225,"SIM","NÃO"))</f>
        <v/>
      </c>
      <c r="L225" s="51" t="str">
        <f>IF(H225="","",IF(C225="","",G220*C225))</f>
        <v/>
      </c>
      <c r="M225" s="93" t="str">
        <f>IF(A225="","",VLOOKUP(A225,'6.A'!$A$11:$C$480,2,FALSE))</f>
        <v/>
      </c>
      <c r="N225" s="56" t="str">
        <f>IF(A225="","",IF(M225=B225,"si","no"))</f>
        <v/>
      </c>
      <c r="O225" s="55"/>
      <c r="P225" s="55"/>
      <c r="Q225" s="47"/>
      <c r="R225" s="47"/>
    </row>
    <row r="226" spans="1:18" ht="12.75" customHeight="1" x14ac:dyDescent="0.2">
      <c r="A226" s="22"/>
      <c r="B226" s="23" t="str">
        <f>IF(A226="","",VLOOKUP(A226,'6.A'!$A$11:$E$105,2,FALSE))</f>
        <v/>
      </c>
      <c r="C226" s="87"/>
      <c r="D226" s="56" t="str">
        <f>IF(A226="","",VLOOKUP(A226,'6.A'!$A$11:$E$105,4,FALSE))</f>
        <v/>
      </c>
      <c r="E226" s="89" t="str">
        <f>IF(A226="","",VLOOKUP(A226,'6.A'!$A$11:$E$105,5,FALSE))</f>
        <v/>
      </c>
      <c r="F226" s="24" t="str">
        <f t="shared" si="87"/>
        <v>0,00</v>
      </c>
      <c r="G226" s="51"/>
      <c r="H226" s="51" t="str">
        <f>IF(A226="","",VLOOKUP(A226,'6.A'!$A$11:$E$7900,5,FALSE))</f>
        <v/>
      </c>
      <c r="I226" s="51" t="str">
        <f t="shared" ref="I226" si="90">IF(H226="","",IF(E226=H226,"SIM","NÃO"))</f>
        <v/>
      </c>
      <c r="J226" s="51" t="str">
        <f>IF(H226="","",VLOOKUP(A226,'6.A'!$A$11:$E$480,4,FALSE))</f>
        <v/>
      </c>
      <c r="K226" s="51" t="str">
        <f t="shared" ref="K226" si="91">IF(H226="","",IF(J226=D226,"SIM","NÃO"))</f>
        <v/>
      </c>
      <c r="L226" s="51" t="str">
        <f>IF(H226="","",IF(C226="","",G220*C226))</f>
        <v/>
      </c>
      <c r="M226" s="93" t="str">
        <f>IF(A226="","",VLOOKUP(A226,'6.A'!$A$11:$C$480,2,FALSE))</f>
        <v/>
      </c>
      <c r="N226" s="56" t="str">
        <f t="shared" ref="N226" si="92">IF(A226="","",IF(M226=B226,"si","no"))</f>
        <v/>
      </c>
      <c r="O226" s="55"/>
      <c r="P226" s="55"/>
      <c r="Q226" s="47"/>
      <c r="R226" s="47"/>
    </row>
    <row r="227" spans="1:18" ht="12.75" customHeight="1" x14ac:dyDescent="0.2">
      <c r="A227" s="22"/>
      <c r="B227" s="23" t="str">
        <f>IF(A227="","",VLOOKUP(A227,'6.A'!$A$11:$E$105,2,FALSE))</f>
        <v/>
      </c>
      <c r="C227" s="87"/>
      <c r="D227" s="56" t="str">
        <f>IF(A227="","",VLOOKUP(A227,'6.A'!$A$11:$E$105,4,FALSE))</f>
        <v/>
      </c>
      <c r="E227" s="89" t="str">
        <f>IF(A227="","",VLOOKUP(A227,'6.A'!$A$11:$E$105,5,FALSE))</f>
        <v/>
      </c>
      <c r="F227" s="24" t="str">
        <f t="shared" si="87"/>
        <v>0,00</v>
      </c>
      <c r="G227" s="51"/>
      <c r="H227" s="51" t="str">
        <f>IF(A227="","",VLOOKUP(A227,'6.A'!$A$11:$E$7900,5,FALSE))</f>
        <v/>
      </c>
      <c r="I227" s="51" t="str">
        <f>IF(H227="","",IF(E227=H227,"SIM","NÃO"))</f>
        <v/>
      </c>
      <c r="J227" s="51" t="str">
        <f>IF(H227="","",VLOOKUP(A227,'6.A'!$A$11:$E$480,4,FALSE))</f>
        <v/>
      </c>
      <c r="K227" s="51" t="str">
        <f>IF(H227="","",IF(J227=D227,"SIM","NÃO"))</f>
        <v/>
      </c>
      <c r="L227" s="51" t="str">
        <f>IF(H227="","",IF(C227="","",G220*C227))</f>
        <v/>
      </c>
      <c r="M227" s="93" t="str">
        <f>IF(A227="","",VLOOKUP(A227,'6.A'!$A$11:$C$480,2,FALSE))</f>
        <v/>
      </c>
      <c r="N227" s="56" t="str">
        <f>IF(A227="","",IF(M227=B227,"si","no"))</f>
        <v/>
      </c>
      <c r="O227" s="55"/>
      <c r="P227" s="55"/>
      <c r="Q227" s="47"/>
      <c r="R227" s="47"/>
    </row>
    <row r="228" spans="1:18" ht="12.75" customHeight="1" x14ac:dyDescent="0.2">
      <c r="A228" s="22"/>
      <c r="B228" s="23" t="str">
        <f>IF(A228="","",VLOOKUP(A228,'6.A'!$A$11:$E$105,2,FALSE))</f>
        <v/>
      </c>
      <c r="C228" s="87"/>
      <c r="D228" s="56" t="str">
        <f>IF(A228="","",VLOOKUP(A228,'6.A'!$A$11:$E$105,4,FALSE))</f>
        <v/>
      </c>
      <c r="E228" s="88" t="str">
        <f>IF(A228="","",VLOOKUP(A228,'6.A'!$A$11:$E$105,5,FALSE))</f>
        <v/>
      </c>
      <c r="F228" s="24" t="str">
        <f t="shared" si="87"/>
        <v>0,00</v>
      </c>
      <c r="G228" s="51"/>
      <c r="H228" s="51" t="str">
        <f>IF(A228="","",VLOOKUP(A228,'6.A'!$A$11:$E$7900,5,FALSE))</f>
        <v/>
      </c>
      <c r="I228" s="51" t="str">
        <f>IF(H228="","",IF(E228=H228,"SIM","NÃO"))</f>
        <v/>
      </c>
      <c r="J228" s="51" t="str">
        <f>IF(H228="","",VLOOKUP(A228,'6.A'!$A$11:$E$480,4,FALSE))</f>
        <v/>
      </c>
      <c r="K228" s="51" t="str">
        <f>IF(H228="","",IF(J228=D228,"SIM","NÃO"))</f>
        <v/>
      </c>
      <c r="L228" s="51" t="str">
        <f>IF(H228="","",IF(C228="","",G220*C228))</f>
        <v/>
      </c>
      <c r="M228" s="93" t="str">
        <f>IF(A228="","",VLOOKUP(A228,'6.A'!$A$11:$C$480,2,FALSE))</f>
        <v/>
      </c>
      <c r="N228" s="56" t="str">
        <f>IF(A228="","",IF(M228=B228,"si","no"))</f>
        <v/>
      </c>
      <c r="O228" s="55"/>
      <c r="P228" s="55"/>
      <c r="Q228" s="47"/>
      <c r="R228" s="47"/>
    </row>
    <row r="229" spans="1:18" ht="12.75" customHeight="1" x14ac:dyDescent="0.2">
      <c r="A229" s="22"/>
      <c r="B229" s="23" t="str">
        <f>IF(A229="","",VLOOKUP(A229,'6.A'!$A$11:$E$105,2,FALSE))</f>
        <v/>
      </c>
      <c r="C229" s="87"/>
      <c r="D229" s="56" t="str">
        <f>IF(A229="","",VLOOKUP(A229,'6.A'!$A$11:$E$105,4,FALSE))</f>
        <v/>
      </c>
      <c r="E229" s="88" t="str">
        <f>IF(A229="","",VLOOKUP(A229,'6.A'!$A$11:$E$105,5,FALSE))</f>
        <v/>
      </c>
      <c r="F229" s="24" t="str">
        <f t="shared" si="87"/>
        <v>0,00</v>
      </c>
      <c r="G229" s="51"/>
      <c r="H229" s="51" t="str">
        <f>IF(A229="","",VLOOKUP(A229,'6.A'!$A$11:$E$7900,5,FALSE))</f>
        <v/>
      </c>
      <c r="I229" s="51" t="str">
        <f t="shared" ref="I229" si="93">IF(H229="","",IF(E229=H229,"SIM","NÃO"))</f>
        <v/>
      </c>
      <c r="J229" s="51" t="str">
        <f>IF(H229="","",VLOOKUP(A229,'6.A'!$A$11:$E$480,4,FALSE))</f>
        <v/>
      </c>
      <c r="K229" s="51" t="str">
        <f t="shared" ref="K229" si="94">IF(H229="","",IF(J229=D229,"SIM","NÃO"))</f>
        <v/>
      </c>
      <c r="L229" s="51" t="str">
        <f>IF(H229="","",IF(C229="","",G220*C229))</f>
        <v/>
      </c>
      <c r="M229" s="93" t="str">
        <f>IF(A229="","",VLOOKUP(A229,'6.A'!$A$11:$C$480,2,FALSE))</f>
        <v/>
      </c>
      <c r="N229" s="56" t="str">
        <f t="shared" ref="N229" si="95">IF(A229="","",IF(M229=B229,"si","no"))</f>
        <v/>
      </c>
      <c r="O229" s="55"/>
      <c r="P229" s="55"/>
      <c r="Q229" s="47"/>
      <c r="R229" s="47"/>
    </row>
    <row r="230" spans="1:18" ht="12.75" customHeight="1" x14ac:dyDescent="0.2">
      <c r="A230" s="22"/>
      <c r="B230" s="23" t="str">
        <f>IF(A230="","",VLOOKUP(A230,'6.A'!$A$11:$E$105,2,FALSE))</f>
        <v/>
      </c>
      <c r="C230" s="87"/>
      <c r="D230" s="69" t="str">
        <f>IF(A230="","",VLOOKUP(A230,'6.A'!$A$11:$E$105,4,FALSE))</f>
        <v/>
      </c>
      <c r="E230" s="89" t="str">
        <f>IF(A230="","",VLOOKUP(A230,'6.A'!$A$11:$E$105,5,FALSE))</f>
        <v/>
      </c>
      <c r="F230" s="24" t="str">
        <f t="shared" si="87"/>
        <v>0,00</v>
      </c>
      <c r="G230" s="51"/>
      <c r="H230" s="51" t="str">
        <f>IF(A230="","",VLOOKUP(A230,'6.A'!$A$11:$E$7900,5,FALSE))</f>
        <v/>
      </c>
      <c r="I230" s="51" t="str">
        <f>IF(H230="","",IF(E230=H230,"SIM","NÃO"))</f>
        <v/>
      </c>
      <c r="J230" s="51" t="str">
        <f>IF(H230="","",VLOOKUP(A230,'6.A'!$A$11:$E$480,4,FALSE))</f>
        <v/>
      </c>
      <c r="K230" s="51" t="str">
        <f>IF(H230="","",IF(J230=D230,"SIM","NÃO"))</f>
        <v/>
      </c>
      <c r="L230" s="51" t="str">
        <f>IF(H230="","",IF(C230="","",G220*C230))</f>
        <v/>
      </c>
      <c r="M230" s="93" t="str">
        <f>IF(A230="","",VLOOKUP(A230,'6.A'!$A$11:$C$480,2,FALSE))</f>
        <v/>
      </c>
      <c r="N230" s="56" t="str">
        <f>IF(A230="","",IF(M230=B230,"si","no"))</f>
        <v/>
      </c>
      <c r="O230" s="55"/>
      <c r="P230" s="55"/>
      <c r="Q230" s="47"/>
      <c r="R230" s="47"/>
    </row>
    <row r="231" spans="1:18" ht="12.75" customHeight="1" x14ac:dyDescent="0.2">
      <c r="A231" s="22"/>
      <c r="B231" s="23" t="str">
        <f>IF(A231="","",VLOOKUP(A231,'6.A'!$A$11:$E$105,2,FALSE))</f>
        <v/>
      </c>
      <c r="C231" s="87"/>
      <c r="D231" s="25" t="str">
        <f>IF(A231="","",VLOOKUP(A231,'6.A'!$A$11:$E$105,4,FALSE))</f>
        <v/>
      </c>
      <c r="E231" s="89" t="str">
        <f>IF(A231="","",VLOOKUP(A231,'6.A'!$A$11:$E$105,5,FALSE))</f>
        <v/>
      </c>
      <c r="F231" s="24" t="str">
        <f t="shared" si="87"/>
        <v>0,00</v>
      </c>
      <c r="G231" s="51"/>
      <c r="H231" s="51" t="str">
        <f>IF(A231="","",VLOOKUP(A231,'6.A'!$A$11:$E$7900,5,FALSE))</f>
        <v/>
      </c>
      <c r="I231" s="51" t="str">
        <f t="shared" ref="I231" si="96">IF(H231="","",IF(E231=H231,"SIM","NÃO"))</f>
        <v/>
      </c>
      <c r="J231" s="51" t="str">
        <f>IF(H231="","",VLOOKUP(A231,'6.A'!$A$11:$E$480,4,FALSE))</f>
        <v/>
      </c>
      <c r="K231" s="51" t="str">
        <f t="shared" ref="K231" si="97">IF(H231="","",IF(J231=D231,"SIM","NÃO"))</f>
        <v/>
      </c>
      <c r="L231" s="51" t="str">
        <f>IF(H231="","",IF(C231="","",G220*C231))</f>
        <v/>
      </c>
      <c r="M231" s="93" t="str">
        <f>IF(A231="","",VLOOKUP(A231,'6.A'!$A$11:$C$480,2,FALSE))</f>
        <v/>
      </c>
      <c r="N231" s="56" t="str">
        <f t="shared" ref="N231" si="98">IF(A231="","",IF(M231=B231,"si","no"))</f>
        <v/>
      </c>
      <c r="O231" s="55"/>
      <c r="P231" s="55"/>
      <c r="Q231" s="47"/>
      <c r="R231" s="47"/>
    </row>
    <row r="232" spans="1:18" ht="12.75" customHeight="1" x14ac:dyDescent="0.2">
      <c r="A232" s="17"/>
      <c r="B232" s="26" t="str">
        <f>$A$8</f>
        <v>LEIS SOCIAIS HORISTA - JORNADA NORMAL</v>
      </c>
      <c r="C232" s="27">
        <f>$C$8</f>
        <v>0</v>
      </c>
      <c r="D232" s="56"/>
      <c r="F232" s="28">
        <f>ROUND(SUM(F222:F231)*C232,2)</f>
        <v>0</v>
      </c>
      <c r="G232" s="62"/>
      <c r="M232" s="61"/>
      <c r="N232" s="56"/>
      <c r="O232" s="55"/>
      <c r="P232" s="55"/>
      <c r="Q232" s="47"/>
      <c r="R232" s="47"/>
    </row>
    <row r="233" spans="1:18" ht="12.75" customHeight="1" x14ac:dyDescent="0.2">
      <c r="A233" s="22"/>
      <c r="B233" s="26" t="str">
        <f>$A$9</f>
        <v>BDI - MÃO DE OBRA / SERVIÇOS / MATERIAIS EM GERAL</v>
      </c>
      <c r="C233" s="27">
        <f>$C$9</f>
        <v>0</v>
      </c>
      <c r="D233" s="29"/>
      <c r="F233" s="28">
        <f>ROUND(SUM(F222:F232)*C233,2)</f>
        <v>0</v>
      </c>
      <c r="G233" s="62"/>
      <c r="M233" s="61"/>
      <c r="N233" s="56"/>
      <c r="O233" s="55"/>
      <c r="P233" s="55"/>
      <c r="Q233" s="47"/>
      <c r="R233" s="47"/>
    </row>
    <row r="234" spans="1:18" ht="12.75" customHeight="1" x14ac:dyDescent="0.2">
      <c r="A234" s="30"/>
      <c r="B234" s="31" t="s">
        <v>56</v>
      </c>
      <c r="C234" s="32"/>
      <c r="D234" s="33"/>
      <c r="E234" s="34"/>
      <c r="F234" s="35">
        <f>ROUND(SUM(F222:F233),2)</f>
        <v>0</v>
      </c>
      <c r="G234" s="62"/>
      <c r="M234" s="61"/>
      <c r="N234" s="56"/>
      <c r="O234" s="55"/>
      <c r="P234" s="55"/>
      <c r="Q234" s="47"/>
      <c r="R234" s="47"/>
    </row>
    <row r="235" spans="1:18" ht="12.75" customHeight="1" x14ac:dyDescent="0.2">
      <c r="A235" s="17" t="s">
        <v>5</v>
      </c>
      <c r="B235" s="135" t="s">
        <v>132</v>
      </c>
      <c r="C235" s="55" t="s">
        <v>59</v>
      </c>
      <c r="D235" s="55" t="s">
        <v>17</v>
      </c>
      <c r="E235" s="19" t="s">
        <v>60</v>
      </c>
      <c r="F235" s="20" t="s">
        <v>61</v>
      </c>
      <c r="G235" s="21"/>
      <c r="M235" s="61"/>
      <c r="N235" s="56"/>
      <c r="O235" s="55"/>
      <c r="P235" s="55"/>
      <c r="Q235" s="47"/>
      <c r="R235" s="47"/>
    </row>
    <row r="236" spans="1:18" ht="12.75" customHeight="1" x14ac:dyDescent="0.2">
      <c r="A236" s="22"/>
      <c r="B236" s="54" t="str">
        <f>IF(A236="","",VLOOKUP(A236,'6.A'!$A$11:$E$105,2,FALSE))</f>
        <v/>
      </c>
      <c r="C236" s="87"/>
      <c r="D236" s="56" t="str">
        <f>IF(A236="","",VLOOKUP(A236,'6.A'!$A$11:$E$105,4,FALSE))</f>
        <v/>
      </c>
      <c r="E236" s="88" t="str">
        <f>IF(A236="","",VLOOKUP(A236,'6.A'!$A$11:$E$105,5,FALSE))</f>
        <v/>
      </c>
      <c r="F236" s="24" t="str">
        <f t="shared" ref="F236:F245" si="99">IF(A236="","0,00",ROUND(C236*E236,2))</f>
        <v>0,00</v>
      </c>
      <c r="G236" s="51"/>
      <c r="H236" s="51" t="str">
        <f>IF(A236="","",VLOOKUP(A236,'6.A'!$A$11:$E$7900,5,FALSE))</f>
        <v/>
      </c>
      <c r="I236" s="51" t="str">
        <f t="shared" ref="I236:I245" si="100">IF(H236="","",IF(E236=H236,"SIM","NÃO"))</f>
        <v/>
      </c>
      <c r="J236" s="51" t="str">
        <f>IF(H236="","",VLOOKUP(A236,'6.A'!$A$11:$E$480,4,FALSE))</f>
        <v/>
      </c>
      <c r="K236" s="51" t="str">
        <f t="shared" ref="K236:K245" si="101">IF(H236="","",IF(J236=D236,"SIM","NÃO"))</f>
        <v/>
      </c>
      <c r="L236" s="51" t="str">
        <f>IF(H236="","",IF(C236="","",G220*C236))</f>
        <v/>
      </c>
      <c r="M236" s="93" t="str">
        <f>IF(A236="","",VLOOKUP(A236,'6.A'!$A$11:$C$480,2,FALSE))</f>
        <v/>
      </c>
      <c r="N236" s="56" t="str">
        <f t="shared" ref="N236:N241" si="102">IF(A236="","",IF(M236=B236,"si","no"))</f>
        <v/>
      </c>
      <c r="O236" s="55"/>
      <c r="P236" s="55"/>
      <c r="Q236" s="47"/>
      <c r="R236" s="47"/>
    </row>
    <row r="237" spans="1:18" ht="12.75" customHeight="1" x14ac:dyDescent="0.2">
      <c r="A237" s="22"/>
      <c r="B237" s="23" t="str">
        <f>IF(A237="","",VLOOKUP(A237,'6.A'!$A$11:$E$105,2,FALSE))</f>
        <v/>
      </c>
      <c r="C237" s="87"/>
      <c r="D237" s="56" t="str">
        <f>IF(A237="","",VLOOKUP(A237,'6.A'!$A$11:$E$105,4,FALSE))</f>
        <v/>
      </c>
      <c r="E237" s="88" t="str">
        <f>IF(A237="","",VLOOKUP(A237,'6.A'!$A$11:$E$105,5,FALSE))</f>
        <v/>
      </c>
      <c r="F237" s="24" t="str">
        <f t="shared" si="99"/>
        <v>0,00</v>
      </c>
      <c r="G237" s="51"/>
      <c r="H237" s="51" t="str">
        <f>IF(A237="","",VLOOKUP(A237,'6.A'!$A$11:$E$7900,5,FALSE))</f>
        <v/>
      </c>
      <c r="I237" s="51" t="str">
        <f t="shared" si="100"/>
        <v/>
      </c>
      <c r="J237" s="51" t="str">
        <f>IF(H237="","",VLOOKUP(A237,'6.A'!$A$11:$E$480,4,FALSE))</f>
        <v/>
      </c>
      <c r="K237" s="51" t="str">
        <f t="shared" si="101"/>
        <v/>
      </c>
      <c r="L237" s="51" t="str">
        <f>IF(H237="","",IF(C237="","",G220*C237))</f>
        <v/>
      </c>
      <c r="M237" s="93" t="str">
        <f>IF(A237="","",VLOOKUP(A237,'6.A'!$A$11:$C$480,2,FALSE))</f>
        <v/>
      </c>
      <c r="N237" s="56" t="str">
        <f t="shared" si="102"/>
        <v/>
      </c>
      <c r="O237" s="55"/>
      <c r="P237" s="55"/>
      <c r="Q237" s="47"/>
      <c r="R237" s="47"/>
    </row>
    <row r="238" spans="1:18" ht="12.75" customHeight="1" x14ac:dyDescent="0.2">
      <c r="A238" s="22"/>
      <c r="B238" s="23" t="str">
        <f>IF(A238="","",VLOOKUP(A238,'6.A'!$A$11:$E$105,2,FALSE))</f>
        <v/>
      </c>
      <c r="C238" s="87"/>
      <c r="D238" s="56" t="str">
        <f>IF(A238="","",VLOOKUP(A238,'6.A'!$A$11:$E$105,4,FALSE))</f>
        <v/>
      </c>
      <c r="E238" s="88" t="str">
        <f>IF(A238="","",VLOOKUP(A238,'6.A'!$A$11:$E$105,5,FALSE))</f>
        <v/>
      </c>
      <c r="F238" s="24" t="str">
        <f t="shared" si="99"/>
        <v>0,00</v>
      </c>
      <c r="G238" s="51"/>
      <c r="H238" s="51" t="str">
        <f>IF(A238="","",VLOOKUP(A238,'6.A'!$A$11:$E$7900,5,FALSE))</f>
        <v/>
      </c>
      <c r="I238" s="51" t="str">
        <f t="shared" si="100"/>
        <v/>
      </c>
      <c r="J238" s="51" t="str">
        <f>IF(H238="","",VLOOKUP(A238,'6.A'!$A$11:$E$480,4,FALSE))</f>
        <v/>
      </c>
      <c r="K238" s="51" t="str">
        <f t="shared" si="101"/>
        <v/>
      </c>
      <c r="L238" s="51" t="str">
        <f>IF(H238="","",IF(C238="","",G220*C238))</f>
        <v/>
      </c>
      <c r="M238" s="93" t="str">
        <f>IF(A238="","",VLOOKUP(A238,'6.A'!$A$11:$C$480,2,FALSE))</f>
        <v/>
      </c>
      <c r="N238" s="56" t="str">
        <f t="shared" si="102"/>
        <v/>
      </c>
      <c r="O238" s="55"/>
      <c r="P238" s="55"/>
      <c r="Q238" s="47"/>
      <c r="R238" s="47"/>
    </row>
    <row r="239" spans="1:18" ht="12.75" customHeight="1" x14ac:dyDescent="0.2">
      <c r="A239" s="22"/>
      <c r="B239" s="23" t="str">
        <f>IF(A239="","",VLOOKUP(A239,'6.A'!$A$11:$E$105,2,FALSE))</f>
        <v/>
      </c>
      <c r="C239" s="87"/>
      <c r="D239" s="56" t="str">
        <f>IF(A239="","",VLOOKUP(A239,'6.A'!$A$11:$E$105,4,FALSE))</f>
        <v/>
      </c>
      <c r="E239" s="88" t="str">
        <f>IF(A239="","",VLOOKUP(A239,'6.A'!$A$11:$E$105,5,FALSE))</f>
        <v/>
      </c>
      <c r="F239" s="24" t="str">
        <f t="shared" si="99"/>
        <v>0,00</v>
      </c>
      <c r="G239" s="51"/>
      <c r="H239" s="51" t="str">
        <f>IF(A239="","",VLOOKUP(A239,'6.A'!$A$11:$E$7900,5,FALSE))</f>
        <v/>
      </c>
      <c r="I239" s="51" t="str">
        <f t="shared" si="100"/>
        <v/>
      </c>
      <c r="J239" s="51" t="str">
        <f>IF(H239="","",VLOOKUP(A239,'6.A'!$A$11:$E$480,4,FALSE))</f>
        <v/>
      </c>
      <c r="K239" s="51" t="str">
        <f t="shared" si="101"/>
        <v/>
      </c>
      <c r="L239" s="51" t="str">
        <f>IF(H239="","",IF(C239="","",G220*C239))</f>
        <v/>
      </c>
      <c r="M239" s="93" t="str">
        <f>IF(A239="","",VLOOKUP(A239,'6.A'!$A$11:$C$480,2,FALSE))</f>
        <v/>
      </c>
      <c r="N239" s="56" t="str">
        <f t="shared" si="102"/>
        <v/>
      </c>
      <c r="O239" s="55"/>
      <c r="P239" s="55"/>
      <c r="Q239" s="47"/>
      <c r="R239" s="47"/>
    </row>
    <row r="240" spans="1:18" ht="12.75" customHeight="1" x14ac:dyDescent="0.2">
      <c r="A240" s="22"/>
      <c r="B240" s="23" t="str">
        <f>IF(A240="","",VLOOKUP(A240,'6.A'!$A$11:$E$105,2,FALSE))</f>
        <v/>
      </c>
      <c r="C240" s="87"/>
      <c r="D240" s="56" t="str">
        <f>IF(A240="","",VLOOKUP(A240,'6.A'!$A$11:$E$105,4,FALSE))</f>
        <v/>
      </c>
      <c r="E240" s="88" t="str">
        <f>IF(A240="","",VLOOKUP(A240,'6.A'!$A$11:$E$105,5,FALSE))</f>
        <v/>
      </c>
      <c r="F240" s="24" t="str">
        <f t="shared" si="99"/>
        <v>0,00</v>
      </c>
      <c r="G240" s="51"/>
      <c r="H240" s="51" t="str">
        <f>IF(A240="","",VLOOKUP(A240,'6.A'!$A$11:$E$7900,5,FALSE))</f>
        <v/>
      </c>
      <c r="I240" s="51" t="str">
        <f t="shared" si="100"/>
        <v/>
      </c>
      <c r="J240" s="51" t="str">
        <f>IF(H240="","",VLOOKUP(A240,'6.A'!$A$11:$E$480,4,FALSE))</f>
        <v/>
      </c>
      <c r="K240" s="51" t="str">
        <f t="shared" si="101"/>
        <v/>
      </c>
      <c r="L240" s="51" t="str">
        <f>IF(H240="","",IF(C240="","",G220*C240))</f>
        <v/>
      </c>
      <c r="M240" s="93" t="str">
        <f>IF(A240="","",VLOOKUP(A240,'6.A'!$A$11:$C$480,2,FALSE))</f>
        <v/>
      </c>
      <c r="N240" s="56" t="str">
        <f t="shared" si="102"/>
        <v/>
      </c>
      <c r="O240" s="55"/>
      <c r="P240" s="55"/>
      <c r="Q240" s="47"/>
      <c r="R240" s="47"/>
    </row>
    <row r="241" spans="1:18" ht="12.75" customHeight="1" x14ac:dyDescent="0.2">
      <c r="A241" s="22"/>
      <c r="B241" s="23" t="str">
        <f>IF(A241="","",VLOOKUP(A241,'6.A'!$A$11:$E$105,2,FALSE))</f>
        <v/>
      </c>
      <c r="C241" s="87"/>
      <c r="D241" s="56" t="str">
        <f>IF(A241="","",VLOOKUP(A241,'6.A'!$A$11:$E$105,4,FALSE))</f>
        <v/>
      </c>
      <c r="E241" s="88" t="str">
        <f>IF(A241="","",VLOOKUP(A241,'6.A'!$A$11:$E$105,5,FALSE))</f>
        <v/>
      </c>
      <c r="F241" s="24" t="str">
        <f t="shared" si="99"/>
        <v>0,00</v>
      </c>
      <c r="G241" s="51"/>
      <c r="H241" s="51" t="str">
        <f>IF(A241="","",VLOOKUP(A241,'6.A'!$A$11:$E$7900,5,FALSE))</f>
        <v/>
      </c>
      <c r="I241" s="51" t="str">
        <f t="shared" si="100"/>
        <v/>
      </c>
      <c r="J241" s="51" t="str">
        <f>IF(H241="","",VLOOKUP(A241,'6.A'!$A$11:$E$480,4,FALSE))</f>
        <v/>
      </c>
      <c r="K241" s="51" t="str">
        <f t="shared" si="101"/>
        <v/>
      </c>
      <c r="L241" s="51" t="str">
        <f>IF(H241="","",IF(C241="","",G220*C241))</f>
        <v/>
      </c>
      <c r="M241" s="93" t="str">
        <f>IF(A241="","",VLOOKUP(A241,'6.A'!$A$11:$C$480,2,FALSE))</f>
        <v/>
      </c>
      <c r="N241" s="56" t="str">
        <f t="shared" si="102"/>
        <v/>
      </c>
      <c r="O241" s="55"/>
      <c r="P241" s="55"/>
      <c r="Q241" s="47"/>
      <c r="R241" s="47"/>
    </row>
    <row r="242" spans="1:18" ht="12.75" customHeight="1" x14ac:dyDescent="0.2">
      <c r="A242" s="22"/>
      <c r="B242" s="23" t="str">
        <f>IF(A242="","",VLOOKUP(A242,'6.A'!$A$11:$E$105,2,FALSE))</f>
        <v/>
      </c>
      <c r="C242" s="87"/>
      <c r="D242" s="56" t="str">
        <f>IF(A242="","",VLOOKUP(A242,'6.A'!$A$11:$E$105,4,FALSE))</f>
        <v/>
      </c>
      <c r="E242" s="88" t="str">
        <f>IF(A242="","",VLOOKUP(A242,'6.A'!$A$11:$E$105,5,FALSE))</f>
        <v/>
      </c>
      <c r="F242" s="24" t="str">
        <f t="shared" si="99"/>
        <v>0,00</v>
      </c>
      <c r="G242" s="51"/>
      <c r="H242" s="51" t="str">
        <f>IF(A242="","",VLOOKUP(A242,'6.A'!$A$11:$E$7900,5,FALSE))</f>
        <v/>
      </c>
      <c r="I242" s="51" t="str">
        <f t="shared" si="100"/>
        <v/>
      </c>
      <c r="J242" s="51" t="str">
        <f>IF(H242="","",VLOOKUP(A242,'6.A'!$A$11:$E$480,4,FALSE))</f>
        <v/>
      </c>
      <c r="K242" s="51" t="str">
        <f t="shared" si="101"/>
        <v/>
      </c>
      <c r="L242" s="51" t="str">
        <f>IF(H242="","",IF(C242="","",G220*C242))</f>
        <v/>
      </c>
      <c r="M242" s="93" t="str">
        <f>IF(A242="","",VLOOKUP(A242,'6.A'!$A$11:$C$480,2,FALSE))</f>
        <v/>
      </c>
      <c r="N242" s="56" t="str">
        <f>IF(A242="","",IF(M242=B242,"si","no"))</f>
        <v/>
      </c>
      <c r="O242" s="55"/>
      <c r="P242" s="55"/>
      <c r="Q242" s="47"/>
      <c r="R242" s="47"/>
    </row>
    <row r="243" spans="1:18" ht="12.75" customHeight="1" x14ac:dyDescent="0.2">
      <c r="A243" s="22"/>
      <c r="B243" s="23" t="str">
        <f>IF(A243="","",VLOOKUP(A243,'6.A'!$A$11:$E$105,2,FALSE))</f>
        <v/>
      </c>
      <c r="C243" s="87"/>
      <c r="D243" s="56" t="str">
        <f>IF(A243="","",VLOOKUP(A243,'6.A'!$A$11:$E$105,4,FALSE))</f>
        <v/>
      </c>
      <c r="E243" s="88" t="str">
        <f>IF(A243="","",VLOOKUP(A243,'6.A'!$A$11:$E$105,5,FALSE))</f>
        <v/>
      </c>
      <c r="F243" s="24" t="str">
        <f t="shared" si="99"/>
        <v>0,00</v>
      </c>
      <c r="G243" s="51"/>
      <c r="H243" s="51" t="str">
        <f>IF(A243="","",VLOOKUP(A243,'6.A'!$A$11:$E$7900,5,FALSE))</f>
        <v/>
      </c>
      <c r="I243" s="51" t="str">
        <f t="shared" si="100"/>
        <v/>
      </c>
      <c r="J243" s="51" t="str">
        <f>IF(H243="","",VLOOKUP(A243,'6.A'!$A$11:$E$480,4,FALSE))</f>
        <v/>
      </c>
      <c r="K243" s="51" t="str">
        <f t="shared" si="101"/>
        <v/>
      </c>
      <c r="L243" s="51" t="str">
        <f>IF(H243="","",IF(C243="","",G220*C243))</f>
        <v/>
      </c>
      <c r="M243" s="93" t="str">
        <f>IF(A243="","",VLOOKUP(A243,'6.A'!$A$11:$C$480,2,FALSE))</f>
        <v/>
      </c>
      <c r="N243" s="56" t="str">
        <f>IF(A243="","",IF(M243=B243,"si","no"))</f>
        <v/>
      </c>
      <c r="O243" s="55"/>
      <c r="P243" s="55"/>
      <c r="Q243" s="47"/>
      <c r="R243" s="47"/>
    </row>
    <row r="244" spans="1:18" ht="12.75" customHeight="1" x14ac:dyDescent="0.2">
      <c r="A244" s="22"/>
      <c r="B244" s="23" t="str">
        <f>IF(A244="","",VLOOKUP(A244,'6.A'!$A$11:$E$105,2,FALSE))</f>
        <v/>
      </c>
      <c r="C244" s="87"/>
      <c r="D244" s="56" t="str">
        <f>IF(A244="","",VLOOKUP(A244,'6.A'!$A$11:$E$105,4,FALSE))</f>
        <v/>
      </c>
      <c r="E244" s="88" t="str">
        <f>IF(A244="","",VLOOKUP(A244,'6.A'!$A$11:$E$105,5,FALSE))</f>
        <v/>
      </c>
      <c r="F244" s="24" t="str">
        <f t="shared" si="99"/>
        <v>0,00</v>
      </c>
      <c r="G244" s="51"/>
      <c r="H244" s="51" t="str">
        <f>IF(A244="","",VLOOKUP(A244,'6.A'!$A$11:$E$7900,5,FALSE))</f>
        <v/>
      </c>
      <c r="I244" s="51" t="str">
        <f t="shared" si="100"/>
        <v/>
      </c>
      <c r="J244" s="51" t="str">
        <f>IF(H244="","",VLOOKUP(A244,'6.A'!$A$11:$E$480,4,FALSE))</f>
        <v/>
      </c>
      <c r="K244" s="51" t="str">
        <f t="shared" si="101"/>
        <v/>
      </c>
      <c r="L244" s="51" t="str">
        <f>IF(H244="","",IF(C244="","",G220*C244))</f>
        <v/>
      </c>
      <c r="M244" s="93" t="str">
        <f>IF(A244="","",VLOOKUP(A244,'6.A'!$A$11:$C$480,2,FALSE))</f>
        <v/>
      </c>
      <c r="N244" s="56" t="str">
        <f t="shared" ref="N244:N245" si="103">IF(A244="","",IF(M244=B244,"si","no"))</f>
        <v/>
      </c>
      <c r="O244" s="55"/>
      <c r="P244" s="55"/>
      <c r="Q244" s="47"/>
      <c r="R244" s="47"/>
    </row>
    <row r="245" spans="1:18" ht="12.75" customHeight="1" x14ac:dyDescent="0.2">
      <c r="A245" s="22"/>
      <c r="B245" s="23" t="str">
        <f>IF(A245="","",VLOOKUP(A245,'6.A'!$A$11:$E$105,2,FALSE))</f>
        <v/>
      </c>
      <c r="C245" s="87"/>
      <c r="D245" s="56" t="str">
        <f>IF(A245="","",VLOOKUP(A245,'6.A'!$A$11:$E$105,4,FALSE))</f>
        <v/>
      </c>
      <c r="E245" s="88" t="str">
        <f>IF(A245="","",VLOOKUP(A245,'6.A'!$A$11:$E$105,5,FALSE))</f>
        <v/>
      </c>
      <c r="F245" s="24" t="str">
        <f t="shared" si="99"/>
        <v>0,00</v>
      </c>
      <c r="G245" s="51"/>
      <c r="H245" s="51" t="str">
        <f>IF(A245="","",VLOOKUP(A245,'6.A'!$A$11:$E$7900,5,FALSE))</f>
        <v/>
      </c>
      <c r="I245" s="51" t="str">
        <f t="shared" si="100"/>
        <v/>
      </c>
      <c r="J245" s="51" t="str">
        <f>IF(H245="","",VLOOKUP(A245,'6.A'!$A$11:$E$480,4,FALSE))</f>
        <v/>
      </c>
      <c r="K245" s="51" t="str">
        <f t="shared" si="101"/>
        <v/>
      </c>
      <c r="L245" s="51" t="str">
        <f>IF(H245="","",IF(C245="","",G220*C245))</f>
        <v/>
      </c>
      <c r="M245" s="93" t="str">
        <f>IF(A245="","",VLOOKUP(A245,'6.A'!$A$11:$C$480,2,FALSE))</f>
        <v/>
      </c>
      <c r="N245" s="56" t="str">
        <f t="shared" si="103"/>
        <v/>
      </c>
      <c r="O245" s="55"/>
      <c r="P245" s="55"/>
      <c r="Q245" s="47"/>
      <c r="R245" s="47"/>
    </row>
    <row r="246" spans="1:18" ht="12.75" customHeight="1" x14ac:dyDescent="0.2">
      <c r="A246" s="22"/>
      <c r="B246" s="26" t="str">
        <f>$A$9</f>
        <v>BDI - MÃO DE OBRA / SERVIÇOS / MATERIAIS EM GERAL</v>
      </c>
      <c r="C246" s="27">
        <f>$C$9</f>
        <v>0</v>
      </c>
      <c r="D246" s="56"/>
      <c r="F246" s="28">
        <f>ROUND(SUM(F236:F245)*C246,2)</f>
        <v>0</v>
      </c>
      <c r="G246" s="62"/>
      <c r="M246" s="61"/>
      <c r="N246" s="56"/>
      <c r="O246" s="55"/>
      <c r="P246" s="55"/>
      <c r="Q246" s="47"/>
      <c r="R246" s="47"/>
    </row>
    <row r="247" spans="1:18" ht="12.75" customHeight="1" x14ac:dyDescent="0.2">
      <c r="A247" s="30"/>
      <c r="B247" s="31" t="s">
        <v>120</v>
      </c>
      <c r="C247" s="36"/>
      <c r="D247" s="37"/>
      <c r="E247" s="38"/>
      <c r="F247" s="35">
        <f>ROUND(SUM(F236:F246),2)</f>
        <v>0</v>
      </c>
      <c r="G247" s="62"/>
      <c r="M247" s="61"/>
      <c r="N247" s="56"/>
      <c r="O247" s="55"/>
      <c r="P247" s="55"/>
      <c r="Q247" s="47"/>
      <c r="R247" s="47"/>
    </row>
    <row r="248" spans="1:18" ht="12.75" customHeight="1" x14ac:dyDescent="0.2">
      <c r="A248" s="17" t="s">
        <v>6</v>
      </c>
      <c r="B248" s="18" t="s">
        <v>18</v>
      </c>
      <c r="C248" s="55" t="s">
        <v>59</v>
      </c>
      <c r="D248" s="55" t="s">
        <v>17</v>
      </c>
      <c r="E248" s="19" t="s">
        <v>60</v>
      </c>
      <c r="F248" s="20" t="s">
        <v>61</v>
      </c>
      <c r="G248" s="21"/>
      <c r="M248" s="61"/>
      <c r="N248" s="56"/>
      <c r="O248" s="55"/>
      <c r="P248" s="55"/>
      <c r="Q248" s="47"/>
      <c r="R248" s="47"/>
    </row>
    <row r="249" spans="1:18" ht="12.75" customHeight="1" x14ac:dyDescent="0.2">
      <c r="A249" s="22" t="str">
        <f>'6.A'!$A$64</f>
        <v>CV00195</v>
      </c>
      <c r="B249" s="23" t="str">
        <f>IF(A249="","",VLOOKUP(A249,'6.A'!$A$11:$E$105,2,FALSE))</f>
        <v>CONCRETO USINADO 150 KG CIMENTO/M3</v>
      </c>
      <c r="C249" s="87">
        <v>0.01</v>
      </c>
      <c r="D249" s="56" t="str">
        <f>IF(A249="","",VLOOKUP(A249,'6.A'!$A$11:$E$105,4,FALSE))</f>
        <v>M3</v>
      </c>
      <c r="E249" s="88">
        <f>IF(A249="","",VLOOKUP(A249,'6.A'!$A$11:$E$105,5,FALSE))</f>
        <v>0</v>
      </c>
      <c r="F249" s="24">
        <f t="shared" ref="F249:F268" si="104">IF(A249="","0,00",ROUND(C249*E249,2))</f>
        <v>0</v>
      </c>
      <c r="G249" s="51"/>
      <c r="H249" s="51">
        <f>IF(A249="","",VLOOKUP(A249,'6.A'!$A$11:$E$7900,5,FALSE))</f>
        <v>0</v>
      </c>
      <c r="I249" s="51" t="str">
        <f t="shared" ref="I249:I268" si="105">IF(H249="","",IF(E249=H249,"SIM","NÃO"))</f>
        <v>SIM</v>
      </c>
      <c r="J249" s="51" t="str">
        <f>IF(H249="","",VLOOKUP(A249,'6.A'!$A$11:$E$480,4,FALSE))</f>
        <v>M3</v>
      </c>
      <c r="K249" s="51" t="str">
        <f t="shared" ref="K249:K268" si="106">IF(H249="","",IF(J249=D249,"SIM","NÃO"))</f>
        <v>SIM</v>
      </c>
      <c r="L249" s="51">
        <f>IF(H249="","",IF(C249="","",G220*C249))</f>
        <v>0.1</v>
      </c>
      <c r="M249" s="93" t="str">
        <f>IF(A249="","",VLOOKUP(A249,'6.A'!$A$11:$C$480,2,FALSE))</f>
        <v>CONCRETO USINADO 150 KG CIMENTO/M3</v>
      </c>
      <c r="N249" s="56" t="str">
        <f t="shared" ref="N249:N268" si="107">IF(A249="","",IF(M249=B249,"si","no"))</f>
        <v>si</v>
      </c>
      <c r="O249" s="55"/>
      <c r="P249" s="55"/>
      <c r="Q249" s="47"/>
      <c r="R249" s="47"/>
    </row>
    <row r="250" spans="1:18" ht="12.75" customHeight="1" x14ac:dyDescent="0.2">
      <c r="A250" s="22" t="str">
        <f>'6.A'!$A$69</f>
        <v>CV00609</v>
      </c>
      <c r="B250" s="23" t="str">
        <f>IF(A250="","",VLOOKUP(A250,'6.A'!$A$11:$E$105,2,FALSE))</f>
        <v>PLACA AÇO GALV ESP=1,30 MM INCLUSIVE PINTURA PARA IDENTIFICAÇÃO DE OBRAS</v>
      </c>
      <c r="C250" s="87">
        <v>1</v>
      </c>
      <c r="D250" s="56" t="str">
        <f>IF(A250="","",VLOOKUP(A250,'6.A'!$A$11:$E$105,4,FALSE))</f>
        <v>M2</v>
      </c>
      <c r="E250" s="88">
        <f>IF(A250="","",VLOOKUP(A250,'6.A'!$A$11:$E$105,5,FALSE))</f>
        <v>0</v>
      </c>
      <c r="F250" s="24">
        <f t="shared" si="104"/>
        <v>0</v>
      </c>
      <c r="G250" s="51"/>
      <c r="H250" s="51">
        <f>IF(A250="","",VLOOKUP(A250,'6.A'!$A$11:$E$7900,5,FALSE))</f>
        <v>0</v>
      </c>
      <c r="I250" s="51" t="str">
        <f t="shared" si="105"/>
        <v>SIM</v>
      </c>
      <c r="J250" s="51" t="str">
        <f>IF(H250="","",VLOOKUP(A250,'6.A'!$A$11:$E$480,4,FALSE))</f>
        <v>M2</v>
      </c>
      <c r="K250" s="51" t="str">
        <f t="shared" si="106"/>
        <v>SIM</v>
      </c>
      <c r="L250" s="51">
        <f>IF(H250="","",IF(C250="","",G220*C250))</f>
        <v>10</v>
      </c>
      <c r="M250" s="93" t="str">
        <f>IF(A250="","",VLOOKUP(A250,'6.A'!$A$11:$C$480,2,FALSE))</f>
        <v>PLACA AÇO GALV ESP=1,30 MM INCLUSIVE PINTURA PARA IDENTIFICAÇÃO DE OBRAS</v>
      </c>
      <c r="N250" s="56" t="str">
        <f t="shared" si="107"/>
        <v>si</v>
      </c>
      <c r="O250" s="55"/>
      <c r="P250" s="55"/>
      <c r="Q250" s="47"/>
      <c r="R250" s="47"/>
    </row>
    <row r="251" spans="1:18" ht="12.75" customHeight="1" x14ac:dyDescent="0.2">
      <c r="A251" s="22">
        <f>'6.A'!$A$85</f>
        <v>4491</v>
      </c>
      <c r="B251" s="23" t="str">
        <f>IF(A251="","",VLOOKUP(A251,'6.A'!$A$11:$E$105,2,FALSE))</f>
        <v>PONTALETE 7,5 X 7,5 CM EM PINUS, MISTA OU EQUIVALENTE DA REGIAO - BRUTA</v>
      </c>
      <c r="C251" s="87">
        <v>4</v>
      </c>
      <c r="D251" s="56" t="str">
        <f>IF(A251="","",VLOOKUP(A251,'6.A'!$A$11:$E$105,4,FALSE))</f>
        <v>M</v>
      </c>
      <c r="E251" s="88">
        <f>IF(A251="","",VLOOKUP(A251,'6.A'!$A$11:$E$105,5,FALSE))</f>
        <v>0</v>
      </c>
      <c r="F251" s="24">
        <f t="shared" si="104"/>
        <v>0</v>
      </c>
      <c r="G251" s="51"/>
      <c r="H251" s="51">
        <f>IF(A251="","",VLOOKUP(A251,'6.A'!$A$11:$E$7900,5,FALSE))</f>
        <v>0</v>
      </c>
      <c r="I251" s="51" t="str">
        <f t="shared" si="105"/>
        <v>SIM</v>
      </c>
      <c r="J251" s="51" t="str">
        <f>IF(H251="","",VLOOKUP(A251,'6.A'!$A$11:$E$480,4,FALSE))</f>
        <v>M</v>
      </c>
      <c r="K251" s="51" t="str">
        <f t="shared" si="106"/>
        <v>SIM</v>
      </c>
      <c r="L251" s="51">
        <f>IF(H251="","",IF(C251="","",G220*C251))</f>
        <v>40</v>
      </c>
      <c r="M251" s="93" t="str">
        <f>IF(A251="","",VLOOKUP(A251,'6.A'!$A$11:$C$480,2,FALSE))</f>
        <v>PONTALETE 7,5 X 7,5 CM EM PINUS, MISTA OU EQUIVALENTE DA REGIAO - BRUTA</v>
      </c>
      <c r="N251" s="56" t="str">
        <f t="shared" si="107"/>
        <v>si</v>
      </c>
      <c r="O251" s="55"/>
      <c r="P251" s="55"/>
      <c r="Q251" s="47"/>
      <c r="R251" s="47"/>
    </row>
    <row r="252" spans="1:18" ht="12.75" customHeight="1" x14ac:dyDescent="0.2">
      <c r="A252" s="22">
        <f>'6.A'!$A$86</f>
        <v>4509</v>
      </c>
      <c r="B252" s="23" t="str">
        <f>IF(A252="","",VLOOKUP(A252,'6.A'!$A$11:$E$105,2,FALSE))</f>
        <v>SARRAFO 2,5 X 10 CM EM PINUS, MISTA OU EQUIVALENTE DA REGIAO - BRUTA</v>
      </c>
      <c r="C252" s="87">
        <v>1</v>
      </c>
      <c r="D252" s="56" t="str">
        <f>IF(A252="","",VLOOKUP(A252,'6.A'!$A$11:$E$105,4,FALSE))</f>
        <v>M</v>
      </c>
      <c r="E252" s="88">
        <f>IF(A252="","",VLOOKUP(A252,'6.A'!$A$11:$E$105,5,FALSE))</f>
        <v>0</v>
      </c>
      <c r="F252" s="24">
        <f t="shared" si="104"/>
        <v>0</v>
      </c>
      <c r="G252" s="51"/>
      <c r="H252" s="51">
        <f>IF(A252="","",VLOOKUP(A252,'6.A'!$A$11:$E$7900,5,FALSE))</f>
        <v>0</v>
      </c>
      <c r="I252" s="51" t="str">
        <f t="shared" si="105"/>
        <v>SIM</v>
      </c>
      <c r="J252" s="51" t="str">
        <f>IF(H252="","",VLOOKUP(A252,'6.A'!$A$11:$E$480,4,FALSE))</f>
        <v>M</v>
      </c>
      <c r="K252" s="51" t="str">
        <f t="shared" si="106"/>
        <v>SIM</v>
      </c>
      <c r="L252" s="51">
        <f>IF(H252="","",IF(C252="","",G220*C252))</f>
        <v>10</v>
      </c>
      <c r="M252" s="93" t="str">
        <f>IF(A252="","",VLOOKUP(A252,'6.A'!$A$11:$C$480,2,FALSE))</f>
        <v>SARRAFO 2,5 X 10 CM EM PINUS, MISTA OU EQUIVALENTE DA REGIAO - BRUTA</v>
      </c>
      <c r="N252" s="56" t="str">
        <f t="shared" si="107"/>
        <v>si</v>
      </c>
      <c r="O252" s="55"/>
      <c r="P252" s="55"/>
      <c r="Q252" s="47"/>
      <c r="R252" s="47"/>
    </row>
    <row r="253" spans="1:18" ht="12.75" customHeight="1" x14ac:dyDescent="0.2">
      <c r="A253" s="22">
        <f>'6.A'!$A$89</f>
        <v>5068</v>
      </c>
      <c r="B253" s="23" t="str">
        <f>IF(A253="","",VLOOKUP(A253,'6.A'!$A$11:$E$105,2,FALSE))</f>
        <v>PREGO DE ACO POLIDO COM CABECA 17 X 21 (2 X 11)</v>
      </c>
      <c r="C253" s="87">
        <v>0.11</v>
      </c>
      <c r="D253" s="56" t="str">
        <f>IF(A253="","",VLOOKUP(A253,'6.A'!$A$11:$E$105,4,FALSE))</f>
        <v>KG</v>
      </c>
      <c r="E253" s="88">
        <f>IF(A253="","",VLOOKUP(A253,'6.A'!$A$11:$E$105,5,FALSE))</f>
        <v>0</v>
      </c>
      <c r="F253" s="24">
        <f t="shared" si="104"/>
        <v>0</v>
      </c>
      <c r="G253" s="51"/>
      <c r="H253" s="51">
        <f>IF(A253="","",VLOOKUP(A253,'6.A'!$A$11:$E$7900,5,FALSE))</f>
        <v>0</v>
      </c>
      <c r="I253" s="51" t="str">
        <f t="shared" si="105"/>
        <v>SIM</v>
      </c>
      <c r="J253" s="51" t="str">
        <f>IF(H253="","",VLOOKUP(A253,'6.A'!$A$11:$E$480,4,FALSE))</f>
        <v>KG</v>
      </c>
      <c r="K253" s="51" t="str">
        <f t="shared" si="106"/>
        <v>SIM</v>
      </c>
      <c r="L253" s="51">
        <f>IF(H253="","",IF(C253="","",G220*C253))</f>
        <v>1.1000000000000001</v>
      </c>
      <c r="M253" s="93" t="str">
        <f>IF(A253="","",VLOOKUP(A253,'6.A'!$A$11:$C$480,2,FALSE))</f>
        <v>PREGO DE ACO POLIDO COM CABECA 17 X 21 (2 X 11)</v>
      </c>
      <c r="N253" s="56" t="str">
        <f t="shared" si="107"/>
        <v>si</v>
      </c>
      <c r="O253" s="55"/>
      <c r="P253" s="55"/>
      <c r="Q253" s="47"/>
      <c r="R253" s="47"/>
    </row>
    <row r="254" spans="1:18" ht="12.75" customHeight="1" x14ac:dyDescent="0.2">
      <c r="A254" s="22"/>
      <c r="B254" s="23" t="str">
        <f>IF(A254="","",VLOOKUP(A254,'6.A'!$A$11:$E$105,2,FALSE))</f>
        <v/>
      </c>
      <c r="C254" s="87"/>
      <c r="D254" s="56" t="str">
        <f>IF(A254="","",VLOOKUP(A254,'6.A'!$A$11:$E$105,4,FALSE))</f>
        <v/>
      </c>
      <c r="E254" s="88" t="str">
        <f>IF(A254="","",VLOOKUP(A254,'6.A'!$A$11:$E$105,5,FALSE))</f>
        <v/>
      </c>
      <c r="F254" s="24" t="str">
        <f t="shared" si="104"/>
        <v>0,00</v>
      </c>
      <c r="G254" s="51"/>
      <c r="H254" s="51" t="str">
        <f>IF(A254="","",VLOOKUP(A254,'6.A'!$A$11:$E$7900,5,FALSE))</f>
        <v/>
      </c>
      <c r="I254" s="51" t="str">
        <f t="shared" si="105"/>
        <v/>
      </c>
      <c r="J254" s="51" t="str">
        <f>IF(H254="","",VLOOKUP(A254,'6.A'!$A$11:$E$480,4,FALSE))</f>
        <v/>
      </c>
      <c r="K254" s="51" t="str">
        <f t="shared" si="106"/>
        <v/>
      </c>
      <c r="L254" s="51" t="str">
        <f>IF(H254="","",IF(C254="","",G220*C254))</f>
        <v/>
      </c>
      <c r="M254" s="93" t="str">
        <f>IF(A254="","",VLOOKUP(A254,'6.A'!$A$11:$C$480,2,FALSE))</f>
        <v/>
      </c>
      <c r="N254" s="56" t="str">
        <f t="shared" si="107"/>
        <v/>
      </c>
      <c r="O254" s="55"/>
      <c r="P254" s="55"/>
      <c r="Q254" s="47"/>
      <c r="R254" s="47"/>
    </row>
    <row r="255" spans="1:18" ht="12.75" customHeight="1" x14ac:dyDescent="0.2">
      <c r="A255" s="22"/>
      <c r="B255" s="23" t="str">
        <f>IF(A255="","",VLOOKUP(A255,'6.A'!$A$11:$E$105,2,FALSE))</f>
        <v/>
      </c>
      <c r="C255" s="87"/>
      <c r="D255" s="56" t="str">
        <f>IF(A255="","",VLOOKUP(A255,'6.A'!$A$11:$E$105,4,FALSE))</f>
        <v/>
      </c>
      <c r="E255" s="88" t="str">
        <f>IF(A255="","",VLOOKUP(A255,'6.A'!$A$11:$E$105,5,FALSE))</f>
        <v/>
      </c>
      <c r="F255" s="24" t="str">
        <f t="shared" si="104"/>
        <v>0,00</v>
      </c>
      <c r="G255" s="51"/>
      <c r="H255" s="51" t="str">
        <f>IF(A255="","",VLOOKUP(A255,'6.A'!$A$11:$E$7900,5,FALSE))</f>
        <v/>
      </c>
      <c r="I255" s="51" t="str">
        <f t="shared" si="105"/>
        <v/>
      </c>
      <c r="J255" s="51" t="str">
        <f>IF(H255="","",VLOOKUP(A255,'6.A'!$A$11:$E$480,4,FALSE))</f>
        <v/>
      </c>
      <c r="K255" s="51" t="str">
        <f t="shared" si="106"/>
        <v/>
      </c>
      <c r="L255" s="51" t="str">
        <f>IF(H255="","",IF(C255="","",G220*C255))</f>
        <v/>
      </c>
      <c r="M255" s="93" t="str">
        <f>IF(A255="","",VLOOKUP(A255,'6.A'!$A$11:$C$480,2,FALSE))</f>
        <v/>
      </c>
      <c r="N255" s="56" t="str">
        <f t="shared" si="107"/>
        <v/>
      </c>
      <c r="O255" s="55"/>
      <c r="P255" s="55"/>
      <c r="Q255" s="47"/>
      <c r="R255" s="47"/>
    </row>
    <row r="256" spans="1:18" ht="12.75" customHeight="1" x14ac:dyDescent="0.2">
      <c r="A256" s="22"/>
      <c r="B256" s="23" t="str">
        <f>IF(A256="","",VLOOKUP(A256,'6.A'!$A$11:$E$105,2,FALSE))</f>
        <v/>
      </c>
      <c r="C256" s="87"/>
      <c r="D256" s="56" t="str">
        <f>IF(A256="","",VLOOKUP(A256,'6.A'!$A$11:$E$105,4,FALSE))</f>
        <v/>
      </c>
      <c r="E256" s="88" t="str">
        <f>IF(A256="","",VLOOKUP(A256,'6.A'!$A$11:$E$105,5,FALSE))</f>
        <v/>
      </c>
      <c r="F256" s="24" t="str">
        <f t="shared" si="104"/>
        <v>0,00</v>
      </c>
      <c r="G256" s="51"/>
      <c r="H256" s="51" t="str">
        <f>IF(A256="","",VLOOKUP(A256,'6.A'!$A$11:$E$7900,5,FALSE))</f>
        <v/>
      </c>
      <c r="I256" s="51" t="str">
        <f t="shared" si="105"/>
        <v/>
      </c>
      <c r="J256" s="51" t="str">
        <f>IF(H256="","",VLOOKUP(A256,'6.A'!$A$11:$E$480,4,FALSE))</f>
        <v/>
      </c>
      <c r="K256" s="51" t="str">
        <f t="shared" si="106"/>
        <v/>
      </c>
      <c r="L256" s="51" t="str">
        <f>IF(H256="","",IF(C256="","",G220*C256))</f>
        <v/>
      </c>
      <c r="M256" s="93" t="str">
        <f>IF(A256="","",VLOOKUP(A256,'6.A'!$A$11:$C$480,2,FALSE))</f>
        <v/>
      </c>
      <c r="N256" s="56" t="str">
        <f t="shared" si="107"/>
        <v/>
      </c>
      <c r="O256" s="55"/>
      <c r="P256" s="55"/>
      <c r="Q256" s="47"/>
      <c r="R256" s="47"/>
    </row>
    <row r="257" spans="1:22" ht="12.75" customHeight="1" x14ac:dyDescent="0.2">
      <c r="A257" s="22"/>
      <c r="B257" s="23" t="str">
        <f>IF(A257="","",VLOOKUP(A257,'6.A'!$A$11:$E$105,2,FALSE))</f>
        <v/>
      </c>
      <c r="C257" s="87"/>
      <c r="D257" s="56" t="str">
        <f>IF(A257="","",VLOOKUP(A257,'6.A'!$A$11:$E$105,4,FALSE))</f>
        <v/>
      </c>
      <c r="E257" s="88" t="str">
        <f>IF(A257="","",VLOOKUP(A257,'6.A'!$A$11:$E$105,5,FALSE))</f>
        <v/>
      </c>
      <c r="F257" s="24" t="str">
        <f t="shared" si="104"/>
        <v>0,00</v>
      </c>
      <c r="G257" s="51"/>
      <c r="H257" s="51" t="str">
        <f>IF(A257="","",VLOOKUP(A257,'6.A'!$A$11:$E$7900,5,FALSE))</f>
        <v/>
      </c>
      <c r="I257" s="51" t="str">
        <f t="shared" si="105"/>
        <v/>
      </c>
      <c r="J257" s="51" t="str">
        <f>IF(H257="","",VLOOKUP(A257,'6.A'!$A$11:$E$480,4,FALSE))</f>
        <v/>
      </c>
      <c r="K257" s="51" t="str">
        <f t="shared" si="106"/>
        <v/>
      </c>
      <c r="L257" s="51" t="str">
        <f>IF(H257="","",IF(C257="","",G220*C257))</f>
        <v/>
      </c>
      <c r="M257" s="93" t="str">
        <f>IF(A257="","",VLOOKUP(A257,'6.A'!$A$11:$C$480,2,FALSE))</f>
        <v/>
      </c>
      <c r="N257" s="56" t="str">
        <f t="shared" si="107"/>
        <v/>
      </c>
      <c r="O257" s="55"/>
      <c r="P257" s="55"/>
      <c r="Q257" s="47"/>
      <c r="R257" s="47"/>
    </row>
    <row r="258" spans="1:22" ht="12.75" customHeight="1" x14ac:dyDescent="0.2">
      <c r="A258" s="22"/>
      <c r="B258" s="39" t="str">
        <f>IF(A258="","",VLOOKUP(A258,'6.A'!$A$11:$E$105,2,FALSE))</f>
        <v/>
      </c>
      <c r="C258" s="87"/>
      <c r="D258" s="56" t="str">
        <f>IF(A258="","",VLOOKUP(A258,'6.A'!$A$11:$E$105,4,FALSE))</f>
        <v/>
      </c>
      <c r="E258" s="88" t="str">
        <f>IF(A258="","",VLOOKUP(A258,'6.A'!$A$11:$E$105,5,FALSE))</f>
        <v/>
      </c>
      <c r="F258" s="24" t="str">
        <f t="shared" si="104"/>
        <v>0,00</v>
      </c>
      <c r="G258" s="51"/>
      <c r="H258" s="51" t="str">
        <f>IF(A258="","",VLOOKUP(A258,'6.A'!$A$11:$E$7900,5,FALSE))</f>
        <v/>
      </c>
      <c r="I258" s="51" t="str">
        <f t="shared" si="105"/>
        <v/>
      </c>
      <c r="J258" s="51" t="str">
        <f>IF(H258="","",VLOOKUP(A258,'6.A'!$A$11:$E$480,4,FALSE))</f>
        <v/>
      </c>
      <c r="K258" s="51" t="str">
        <f t="shared" si="106"/>
        <v/>
      </c>
      <c r="L258" s="51" t="str">
        <f>IF(H258="","",IF(C258="","",G220*C258))</f>
        <v/>
      </c>
      <c r="M258" s="93" t="str">
        <f>IF(A258="","",VLOOKUP(A258,'6.A'!$A$11:$C$480,2,FALSE))</f>
        <v/>
      </c>
      <c r="N258" s="56" t="str">
        <f t="shared" si="107"/>
        <v/>
      </c>
      <c r="O258" s="55"/>
      <c r="P258" s="55"/>
      <c r="Q258" s="47"/>
      <c r="R258" s="47"/>
    </row>
    <row r="259" spans="1:22" ht="12.75" customHeight="1" x14ac:dyDescent="0.2">
      <c r="A259" s="22"/>
      <c r="B259" s="23" t="str">
        <f>IF(A259="","",VLOOKUP(A259,'6.A'!$A$11:$E$105,2,FALSE))</f>
        <v/>
      </c>
      <c r="C259" s="87"/>
      <c r="D259" s="56" t="str">
        <f>IF(A259="","",VLOOKUP(A259,'6.A'!$A$11:$E$105,4,FALSE))</f>
        <v/>
      </c>
      <c r="E259" s="88" t="str">
        <f>IF(A259="","",VLOOKUP(A259,'6.A'!$A$11:$E$105,5,FALSE))</f>
        <v/>
      </c>
      <c r="F259" s="24" t="str">
        <f t="shared" si="104"/>
        <v>0,00</v>
      </c>
      <c r="G259" s="51"/>
      <c r="H259" s="51" t="str">
        <f>IF(A259="","",VLOOKUP(A259,'6.A'!$A$11:$E$7900,5,FALSE))</f>
        <v/>
      </c>
      <c r="I259" s="51" t="str">
        <f t="shared" si="105"/>
        <v/>
      </c>
      <c r="J259" s="51" t="str">
        <f>IF(H259="","",VLOOKUP(A259,'6.A'!$A$11:$E$480,4,FALSE))</f>
        <v/>
      </c>
      <c r="K259" s="51" t="str">
        <f t="shared" si="106"/>
        <v/>
      </c>
      <c r="L259" s="51" t="str">
        <f>IF(H259="","",IF(C259="","",G220*C259))</f>
        <v/>
      </c>
      <c r="M259" s="93" t="str">
        <f>IF(A259="","",VLOOKUP(A259,'6.A'!$A$11:$C$480,2,FALSE))</f>
        <v/>
      </c>
      <c r="N259" s="56" t="str">
        <f t="shared" si="107"/>
        <v/>
      </c>
      <c r="O259" s="55"/>
      <c r="P259" s="55"/>
      <c r="Q259" s="47"/>
      <c r="R259" s="47"/>
    </row>
    <row r="260" spans="1:22" ht="12.75" customHeight="1" x14ac:dyDescent="0.2">
      <c r="A260" s="22"/>
      <c r="B260" s="23" t="str">
        <f>IF(A260="","",VLOOKUP(A260,'6.A'!$A$11:$E$105,2,FALSE))</f>
        <v/>
      </c>
      <c r="C260" s="87"/>
      <c r="D260" s="56" t="str">
        <f>IF(A260="","",VLOOKUP(A260,'6.A'!$A$11:$E$105,4,FALSE))</f>
        <v/>
      </c>
      <c r="E260" s="88" t="str">
        <f>IF(A260="","",VLOOKUP(A260,'6.A'!$A$11:$E$105,5,FALSE))</f>
        <v/>
      </c>
      <c r="F260" s="24" t="str">
        <f t="shared" si="104"/>
        <v>0,00</v>
      </c>
      <c r="G260" s="51"/>
      <c r="H260" s="51" t="str">
        <f>IF(A260="","",VLOOKUP(A260,'6.A'!$A$11:$E$7900,5,FALSE))</f>
        <v/>
      </c>
      <c r="I260" s="51" t="str">
        <f t="shared" si="105"/>
        <v/>
      </c>
      <c r="J260" s="51" t="str">
        <f>IF(H260="","",VLOOKUP(A260,'6.A'!$A$11:$E$480,4,FALSE))</f>
        <v/>
      </c>
      <c r="K260" s="51" t="str">
        <f t="shared" si="106"/>
        <v/>
      </c>
      <c r="L260" s="51" t="str">
        <f>IF(H260="","",IF(C260="","",G220*C260))</f>
        <v/>
      </c>
      <c r="M260" s="93" t="str">
        <f>IF(A260="","",VLOOKUP(A260,'6.A'!$A$11:$C$480,2,FALSE))</f>
        <v/>
      </c>
      <c r="N260" s="56" t="str">
        <f t="shared" si="107"/>
        <v/>
      </c>
      <c r="O260" s="55"/>
      <c r="P260" s="55"/>
      <c r="Q260" s="47"/>
      <c r="R260" s="47"/>
    </row>
    <row r="261" spans="1:22" ht="12.75" customHeight="1" x14ac:dyDescent="0.2">
      <c r="A261" s="22"/>
      <c r="B261" s="23" t="str">
        <f>IF(A261="","",VLOOKUP(A261,'6.A'!$A$11:$E$105,2,FALSE))</f>
        <v/>
      </c>
      <c r="C261" s="87"/>
      <c r="D261" s="56" t="str">
        <f>IF(A261="","",VLOOKUP(A261,'6.A'!$A$11:$E$105,4,FALSE))</f>
        <v/>
      </c>
      <c r="E261" s="88" t="str">
        <f>IF(A261="","",VLOOKUP(A261,'6.A'!$A$11:$E$105,5,FALSE))</f>
        <v/>
      </c>
      <c r="F261" s="24" t="str">
        <f t="shared" si="104"/>
        <v>0,00</v>
      </c>
      <c r="G261" s="51"/>
      <c r="H261" s="51" t="str">
        <f>IF(A261="","",VLOOKUP(A261,'6.A'!$A$11:$E$7900,5,FALSE))</f>
        <v/>
      </c>
      <c r="I261" s="51" t="str">
        <f t="shared" si="105"/>
        <v/>
      </c>
      <c r="J261" s="51" t="str">
        <f>IF(H261="","",VLOOKUP(A261,'6.A'!$A$11:$E$480,4,FALSE))</f>
        <v/>
      </c>
      <c r="K261" s="51" t="str">
        <f t="shared" si="106"/>
        <v/>
      </c>
      <c r="L261" s="51" t="str">
        <f>IF(H261="","",IF(C261="","",G220*C261))</f>
        <v/>
      </c>
      <c r="M261" s="93" t="str">
        <f>IF(A261="","",VLOOKUP(A261,'6.A'!$A$11:$C$480,2,FALSE))</f>
        <v/>
      </c>
      <c r="N261" s="56" t="str">
        <f t="shared" si="107"/>
        <v/>
      </c>
      <c r="O261" s="55"/>
      <c r="P261" s="55"/>
      <c r="Q261" s="47"/>
      <c r="R261" s="47"/>
    </row>
    <row r="262" spans="1:22" ht="12.75" customHeight="1" x14ac:dyDescent="0.2">
      <c r="A262" s="22"/>
      <c r="B262" s="23" t="str">
        <f>IF(A262="","",VLOOKUP(A262,'6.A'!$A$11:$E$105,2,FALSE))</f>
        <v/>
      </c>
      <c r="C262" s="87"/>
      <c r="D262" s="56" t="str">
        <f>IF(A262="","",VLOOKUP(A262,'6.A'!$A$11:$E$105,4,FALSE))</f>
        <v/>
      </c>
      <c r="E262" s="88" t="str">
        <f>IF(A262="","",VLOOKUP(A262,'6.A'!$A$11:$E$105,5,FALSE))</f>
        <v/>
      </c>
      <c r="F262" s="24" t="str">
        <f t="shared" si="104"/>
        <v>0,00</v>
      </c>
      <c r="G262" s="51"/>
      <c r="H262" s="51" t="str">
        <f>IF(A262="","",VLOOKUP(A262,'6.A'!$A$11:$E$7900,5,FALSE))</f>
        <v/>
      </c>
      <c r="I262" s="51" t="str">
        <f t="shared" si="105"/>
        <v/>
      </c>
      <c r="J262" s="51" t="str">
        <f>IF(H262="","",VLOOKUP(A262,'6.A'!$A$11:$E$480,4,FALSE))</f>
        <v/>
      </c>
      <c r="K262" s="51" t="str">
        <f t="shared" si="106"/>
        <v/>
      </c>
      <c r="L262" s="51" t="str">
        <f>IF(H262="","",IF(C262="","",G220*C262))</f>
        <v/>
      </c>
      <c r="M262" s="93" t="str">
        <f>IF(A262="","",VLOOKUP(A262,'6.A'!$A$11:$C$480,2,FALSE))</f>
        <v/>
      </c>
      <c r="N262" s="56" t="str">
        <f t="shared" si="107"/>
        <v/>
      </c>
      <c r="O262" s="55"/>
      <c r="P262" s="55"/>
      <c r="Q262" s="47"/>
      <c r="R262" s="47"/>
    </row>
    <row r="263" spans="1:22" ht="12.75" customHeight="1" x14ac:dyDescent="0.2">
      <c r="A263" s="22"/>
      <c r="B263" s="23" t="str">
        <f>IF(A263="","",VLOOKUP(A263,'6.A'!$A$11:$E$105,2,FALSE))</f>
        <v/>
      </c>
      <c r="C263" s="87"/>
      <c r="D263" s="56" t="str">
        <f>IF(A263="","",VLOOKUP(A263,'6.A'!$A$11:$E$105,4,FALSE))</f>
        <v/>
      </c>
      <c r="E263" s="88" t="str">
        <f>IF(A263="","",VLOOKUP(A263,'6.A'!$A$11:$E$105,5,FALSE))</f>
        <v/>
      </c>
      <c r="F263" s="24" t="str">
        <f t="shared" si="104"/>
        <v>0,00</v>
      </c>
      <c r="G263" s="51"/>
      <c r="H263" s="51" t="str">
        <f>IF(A263="","",VLOOKUP(A263,'6.A'!$A$11:$E$7900,5,FALSE))</f>
        <v/>
      </c>
      <c r="I263" s="51" t="str">
        <f t="shared" si="105"/>
        <v/>
      </c>
      <c r="J263" s="51" t="str">
        <f>IF(H263="","",VLOOKUP(A263,'6.A'!$A$11:$E$480,4,FALSE))</f>
        <v/>
      </c>
      <c r="K263" s="51" t="str">
        <f t="shared" si="106"/>
        <v/>
      </c>
      <c r="L263" s="51" t="str">
        <f>IF(H263="","",IF(C263="","",G220*C263))</f>
        <v/>
      </c>
      <c r="M263" s="93" t="str">
        <f>IF(A263="","",VLOOKUP(A263,'6.A'!$A$11:$C$480,2,FALSE))</f>
        <v/>
      </c>
      <c r="N263" s="56" t="str">
        <f t="shared" si="107"/>
        <v/>
      </c>
      <c r="O263" s="55"/>
      <c r="P263" s="55"/>
      <c r="Q263" s="47"/>
      <c r="R263" s="47"/>
    </row>
    <row r="264" spans="1:22" ht="12.75" customHeight="1" x14ac:dyDescent="0.2">
      <c r="A264" s="22"/>
      <c r="B264" s="39" t="str">
        <f>IF(A264="","",VLOOKUP(A264,'6.A'!$A$11:$E$105,2,FALSE))</f>
        <v/>
      </c>
      <c r="C264" s="87"/>
      <c r="D264" s="56" t="str">
        <f>IF(A264="","",VLOOKUP(A264,'6.A'!$A$11:$E$105,4,FALSE))</f>
        <v/>
      </c>
      <c r="E264" s="88" t="str">
        <f>IF(A264="","",VLOOKUP(A264,'6.A'!$A$11:$E$105,5,FALSE))</f>
        <v/>
      </c>
      <c r="F264" s="24" t="str">
        <f t="shared" si="104"/>
        <v>0,00</v>
      </c>
      <c r="G264" s="51"/>
      <c r="H264" s="51" t="str">
        <f>IF(A264="","",VLOOKUP(A264,'6.A'!$A$11:$E$7900,5,FALSE))</f>
        <v/>
      </c>
      <c r="I264" s="51" t="str">
        <f t="shared" si="105"/>
        <v/>
      </c>
      <c r="J264" s="51" t="str">
        <f>IF(H264="","",VLOOKUP(A264,'6.A'!$A$11:$E$480,4,FALSE))</f>
        <v/>
      </c>
      <c r="K264" s="51" t="str">
        <f t="shared" si="106"/>
        <v/>
      </c>
      <c r="L264" s="51" t="str">
        <f>IF(H264="","",IF(C264="","",G220*C264))</f>
        <v/>
      </c>
      <c r="M264" s="93" t="str">
        <f>IF(A264="","",VLOOKUP(A264,'6.A'!$A$11:$C$480,2,FALSE))</f>
        <v/>
      </c>
      <c r="N264" s="56" t="str">
        <f t="shared" si="107"/>
        <v/>
      </c>
      <c r="O264" s="55"/>
      <c r="P264" s="55"/>
      <c r="Q264" s="47"/>
      <c r="R264" s="47"/>
    </row>
    <row r="265" spans="1:22" ht="12.75" customHeight="1" x14ac:dyDescent="0.2">
      <c r="A265" s="22"/>
      <c r="B265" s="39" t="str">
        <f>IF(A265="","",VLOOKUP(A265,'6.A'!$A$11:$E$105,2,FALSE))</f>
        <v/>
      </c>
      <c r="C265" s="87"/>
      <c r="D265" s="56" t="str">
        <f>IF(A265="","",VLOOKUP(A265,'6.A'!$A$11:$E$105,4,FALSE))</f>
        <v/>
      </c>
      <c r="E265" s="88" t="str">
        <f>IF(A265="","",VLOOKUP(A265,'6.A'!$A$11:$E$105,5,FALSE))</f>
        <v/>
      </c>
      <c r="F265" s="24" t="str">
        <f t="shared" si="104"/>
        <v>0,00</v>
      </c>
      <c r="G265" s="51"/>
      <c r="H265" s="51" t="str">
        <f>IF(A265="","",VLOOKUP(A265,'6.A'!$A$11:$E$7900,5,FALSE))</f>
        <v/>
      </c>
      <c r="I265" s="51" t="str">
        <f t="shared" si="105"/>
        <v/>
      </c>
      <c r="J265" s="51" t="str">
        <f>IF(H265="","",VLOOKUP(A265,'6.A'!$A$11:$E$480,4,FALSE))</f>
        <v/>
      </c>
      <c r="K265" s="51" t="str">
        <f t="shared" si="106"/>
        <v/>
      </c>
      <c r="L265" s="51" t="str">
        <f>IF(H265="","",IF(C265="","",G220*C265))</f>
        <v/>
      </c>
      <c r="M265" s="93" t="str">
        <f>IF(A265="","",VLOOKUP(A265,'6.A'!$A$11:$C$480,2,FALSE))</f>
        <v/>
      </c>
      <c r="N265" s="56" t="str">
        <f t="shared" si="107"/>
        <v/>
      </c>
      <c r="O265" s="55"/>
      <c r="P265" s="55"/>
      <c r="Q265" s="47"/>
      <c r="R265" s="47"/>
    </row>
    <row r="266" spans="1:22" ht="12.75" customHeight="1" x14ac:dyDescent="0.2">
      <c r="A266" s="22"/>
      <c r="B266" s="39" t="str">
        <f>IF(A266="","",VLOOKUP(A266,'6.A'!$A$11:$E$105,2,FALSE))</f>
        <v/>
      </c>
      <c r="C266" s="87"/>
      <c r="D266" s="56" t="str">
        <f>IF(A266="","",VLOOKUP(A266,'6.A'!$A$11:$E$105,4,FALSE))</f>
        <v/>
      </c>
      <c r="E266" s="88" t="str">
        <f>IF(A266="","",VLOOKUP(A266,'6.A'!$A$11:$E$105,5,FALSE))</f>
        <v/>
      </c>
      <c r="F266" s="24" t="str">
        <f t="shared" si="104"/>
        <v>0,00</v>
      </c>
      <c r="G266" s="51"/>
      <c r="H266" s="51" t="str">
        <f>IF(A266="","",VLOOKUP(A266,'6.A'!$A$11:$E$7900,5,FALSE))</f>
        <v/>
      </c>
      <c r="I266" s="51" t="str">
        <f t="shared" si="105"/>
        <v/>
      </c>
      <c r="J266" s="51" t="str">
        <f>IF(H266="","",VLOOKUP(A266,'6.A'!$A$11:$E$480,4,FALSE))</f>
        <v/>
      </c>
      <c r="K266" s="51" t="str">
        <f t="shared" si="106"/>
        <v/>
      </c>
      <c r="L266" s="51" t="str">
        <f>IF(H266="","",IF(C266="","",G220*C266))</f>
        <v/>
      </c>
      <c r="M266" s="93" t="str">
        <f>IF(A266="","",VLOOKUP(A266,'6.A'!$A$11:$C$480,2,FALSE))</f>
        <v/>
      </c>
      <c r="N266" s="56" t="str">
        <f t="shared" si="107"/>
        <v/>
      </c>
      <c r="O266" s="55"/>
      <c r="P266" s="55"/>
      <c r="Q266" s="47"/>
      <c r="R266" s="47"/>
    </row>
    <row r="267" spans="1:22" ht="12.75" customHeight="1" x14ac:dyDescent="0.2">
      <c r="A267" s="22"/>
      <c r="B267" s="39" t="str">
        <f>IF(A267="","",VLOOKUP(A267,'6.A'!$A$11:$E$105,2,FALSE))</f>
        <v/>
      </c>
      <c r="C267" s="87"/>
      <c r="D267" s="56" t="str">
        <f>IF(A267="","",VLOOKUP(A267,'6.A'!$A$11:$E$105,4,FALSE))</f>
        <v/>
      </c>
      <c r="E267" s="88" t="str">
        <f>IF(A267="","",VLOOKUP(A267,'6.A'!$A$11:$E$105,5,FALSE))</f>
        <v/>
      </c>
      <c r="F267" s="24" t="str">
        <f t="shared" si="104"/>
        <v>0,00</v>
      </c>
      <c r="G267" s="51"/>
      <c r="H267" s="51" t="str">
        <f>IF(A267="","",VLOOKUP(A267,'6.A'!$A$11:$E$7900,5,FALSE))</f>
        <v/>
      </c>
      <c r="I267" s="51" t="str">
        <f t="shared" si="105"/>
        <v/>
      </c>
      <c r="J267" s="51" t="str">
        <f>IF(H267="","",VLOOKUP(A267,'6.A'!$A$11:$E$480,4,FALSE))</f>
        <v/>
      </c>
      <c r="K267" s="51" t="str">
        <f t="shared" si="106"/>
        <v/>
      </c>
      <c r="L267" s="51" t="str">
        <f>IF(H267="","",IF(C267="","",G220*C267))</f>
        <v/>
      </c>
      <c r="M267" s="93" t="str">
        <f>IF(A267="","",VLOOKUP(A267,'6.A'!$A$11:$C$480,2,FALSE))</f>
        <v/>
      </c>
      <c r="N267" s="56" t="str">
        <f t="shared" si="107"/>
        <v/>
      </c>
      <c r="O267" s="55"/>
      <c r="P267" s="55"/>
      <c r="Q267" s="47"/>
      <c r="R267" s="47"/>
    </row>
    <row r="268" spans="1:22" ht="12.75" customHeight="1" x14ac:dyDescent="0.2">
      <c r="A268" s="22"/>
      <c r="B268" s="39" t="str">
        <f>IF(A268="","",VLOOKUP(A268,'6.A'!$A$11:$E$105,2,FALSE))</f>
        <v/>
      </c>
      <c r="C268" s="87"/>
      <c r="D268" s="56" t="str">
        <f>IF(A268="","",VLOOKUP(A268,'6.A'!$A$11:$E$105,4,FALSE))</f>
        <v/>
      </c>
      <c r="E268" s="88" t="str">
        <f>IF(A268="","",VLOOKUP(A268,'6.A'!$A$11:$E$105,5,FALSE))</f>
        <v/>
      </c>
      <c r="F268" s="24" t="str">
        <f t="shared" si="104"/>
        <v>0,00</v>
      </c>
      <c r="G268" s="51"/>
      <c r="H268" s="51" t="str">
        <f>IF(A268="","",VLOOKUP(A268,'6.A'!$A$11:$E$7900,5,FALSE))</f>
        <v/>
      </c>
      <c r="I268" s="51" t="str">
        <f t="shared" si="105"/>
        <v/>
      </c>
      <c r="J268" s="51" t="str">
        <f>IF(H268="","",VLOOKUP(A268,'6.A'!$A$11:$E$480,4,FALSE))</f>
        <v/>
      </c>
      <c r="K268" s="51" t="str">
        <f t="shared" si="106"/>
        <v/>
      </c>
      <c r="L268" s="51" t="str">
        <f>IF(H268="","",IF(C268="","",G220*C268))</f>
        <v/>
      </c>
      <c r="M268" s="93" t="str">
        <f>IF(A268="","",VLOOKUP(A268,'6.A'!$A$11:$C$480,2,FALSE))</f>
        <v/>
      </c>
      <c r="N268" s="56" t="str">
        <f t="shared" si="107"/>
        <v/>
      </c>
      <c r="O268" s="55"/>
      <c r="P268" s="55"/>
      <c r="Q268" s="47"/>
      <c r="R268" s="47"/>
    </row>
    <row r="269" spans="1:22" ht="12.75" customHeight="1" x14ac:dyDescent="0.2">
      <c r="A269" s="22"/>
      <c r="B269" s="26" t="str">
        <f>$A$9</f>
        <v>BDI - MÃO DE OBRA / SERVIÇOS / MATERIAIS EM GERAL</v>
      </c>
      <c r="C269" s="27">
        <f>$C$9</f>
        <v>0</v>
      </c>
      <c r="D269" s="56"/>
      <c r="F269" s="28">
        <f>ROUND(SUM(F249:F268)*C269,2)</f>
        <v>0</v>
      </c>
      <c r="G269" s="62"/>
      <c r="M269" s="56"/>
      <c r="N269" s="56"/>
      <c r="O269" s="55"/>
      <c r="P269" s="55"/>
      <c r="Q269" s="47"/>
      <c r="R269" s="47"/>
    </row>
    <row r="270" spans="1:22" ht="12.75" customHeight="1" thickBot="1" x14ac:dyDescent="0.25">
      <c r="A270" s="40"/>
      <c r="B270" s="41" t="s">
        <v>57</v>
      </c>
      <c r="C270" s="42"/>
      <c r="D270" s="43"/>
      <c r="E270" s="44"/>
      <c r="F270" s="45">
        <f>ROUND(SUM(F249:F269),2)</f>
        <v>0</v>
      </c>
      <c r="G270" s="62"/>
      <c r="M270" s="56"/>
      <c r="N270" s="56"/>
      <c r="O270" s="55"/>
      <c r="P270" s="55"/>
      <c r="Q270" s="47"/>
      <c r="R270" s="47"/>
    </row>
    <row r="271" spans="1:22" ht="12" customHeight="1" thickBot="1" x14ac:dyDescent="0.25">
      <c r="A271" s="8"/>
      <c r="B271" s="9"/>
      <c r="C271" s="10"/>
      <c r="D271" s="56"/>
      <c r="F271" s="12"/>
      <c r="M271" s="56"/>
      <c r="N271" s="56"/>
      <c r="O271" s="55"/>
      <c r="P271" s="55"/>
    </row>
    <row r="272" spans="1:22" ht="50.1" customHeight="1" x14ac:dyDescent="0.2">
      <c r="A272" s="13" t="str">
        <f>'3.A'!$A$27</f>
        <v>2.1.1</v>
      </c>
      <c r="B272" s="14" t="str">
        <f>IF(A272="","",VLOOKUP(A272,'3.A'!$A$16:$M$111,2,FALSE))</f>
        <v>DETALHAMENTO DE PROJETOS EXECUTIVOS COMPLEMENTARES</v>
      </c>
      <c r="C272" s="283" t="s">
        <v>62</v>
      </c>
      <c r="D272" s="283"/>
      <c r="E272" s="15" t="str">
        <f>IF(A272="","",VLOOKUP(A272,'3.A'!$A$16:$M$111,3,FALSE))</f>
        <v>UN</v>
      </c>
      <c r="F272" s="16">
        <f>ROUND(F286+F299+F322,2)</f>
        <v>0</v>
      </c>
      <c r="G272" s="94">
        <f>VLOOKUP(A272,'3.A'!$A$18:$I$111,4,FALSE)</f>
        <v>1</v>
      </c>
      <c r="H272" s="46">
        <f>SUM(F274:F285)</f>
        <v>0</v>
      </c>
      <c r="I272" s="46">
        <f>SUM(F288:F298)</f>
        <v>0</v>
      </c>
      <c r="J272" s="46">
        <f>SUM(F301:F321)</f>
        <v>0</v>
      </c>
      <c r="K272" s="46">
        <f>SUM(H272:J272)</f>
        <v>0</v>
      </c>
      <c r="L272" s="46" t="str">
        <f>IF(K272=F272,"SIM","NÃO")</f>
        <v>SIM</v>
      </c>
      <c r="M272" s="57">
        <f>ROUND(SUM(F274:F283)*C284,2)+ROUND(SUM(F274:F284)*C285,2)+ROUND(SUM(F274:F283),2)+ROUND(SUM(F288:F297)*C298,2)+ROUND(SUM(F288:F297),2)+ROUND(SUM(F301:F320)*C321,2)+ROUND(SUM(F301:F320),2)</f>
        <v>0</v>
      </c>
      <c r="N272" s="49" t="str">
        <f>IF(M272=F272,"SIM","NÃO")</f>
        <v>SIM</v>
      </c>
      <c r="O272" s="50" t="str">
        <f>VLOOKUP(A272,'3.A'!$A$8:$E$111,3,FALSE)</f>
        <v>UN</v>
      </c>
      <c r="P272" s="50" t="str">
        <f>IF(O272=E272,"SIM","NÃO")</f>
        <v>SIM</v>
      </c>
      <c r="Q272" s="52">
        <f>ROUND(G272*F286,2)+ROUND(G272*F299,2)+ROUND(G272*F322,2)</f>
        <v>0</v>
      </c>
      <c r="R272" s="58">
        <f>VLOOKUP(A272,'3.A'!$A$16:$L$111,12,FALSE)</f>
        <v>0</v>
      </c>
      <c r="S272" s="59" t="str">
        <f>IF(Q272=R272,"si","no")</f>
        <v>si</v>
      </c>
      <c r="T272" s="60">
        <f>SUM(L274:L283)+SUM(L288:L297)+SUM(L301:L320)</f>
        <v>116</v>
      </c>
      <c r="U272" s="51">
        <f>G272*C280+G272*C282+G272*C276+G272*C275+G272*C277+G272*C281+G272*C279+G272*C278+G272*C274+G272*C283+G272*C294+G272*C288+G272*C296+G272*C295+G272*C293+G272*C290+G272*C289+G272*C291+G272*C297+G272*C292+G272*C301+G272*C302+G272*C303+G272*C311+G272*C312+G272*C313+G272*C314+G272*C315+G272*C316+G272*C317+G272*C318+G272*C319+G272*C320+G272*C309+G272*C310+G272*C304+G272*C305+G272*C306+G272*C307+G272*C308</f>
        <v>116</v>
      </c>
      <c r="V272" s="53" t="str">
        <f>IF(T272=U272,"si","no")</f>
        <v>si</v>
      </c>
    </row>
    <row r="273" spans="1:19" ht="12.75" customHeight="1" x14ac:dyDescent="0.2">
      <c r="A273" s="17" t="s">
        <v>3</v>
      </c>
      <c r="B273" s="18" t="s">
        <v>58</v>
      </c>
      <c r="C273" s="55" t="s">
        <v>59</v>
      </c>
      <c r="D273" s="55" t="s">
        <v>17</v>
      </c>
      <c r="E273" s="19" t="s">
        <v>60</v>
      </c>
      <c r="F273" s="20" t="s">
        <v>61</v>
      </c>
      <c r="G273" s="21"/>
      <c r="M273" s="56"/>
      <c r="N273" s="56"/>
      <c r="O273" s="55"/>
      <c r="P273" s="55"/>
      <c r="Q273" s="47"/>
      <c r="R273" s="47"/>
    </row>
    <row r="274" spans="1:19" ht="12.75" customHeight="1" x14ac:dyDescent="0.2">
      <c r="A274" s="137">
        <f>'6.A'!$A$23</f>
        <v>90775</v>
      </c>
      <c r="B274" s="117" t="str">
        <f>IF(A274="","",VLOOKUP(A274,'6.A'!$A$11:$E$105,2,FALSE))</f>
        <v>DESENHISTA PROJETISTA COM ENCARGOS COMPLEMENTARES</v>
      </c>
      <c r="C274" s="138">
        <f>4*15</f>
        <v>60</v>
      </c>
      <c r="D274" s="56" t="str">
        <f>IF(A274="","",VLOOKUP(A274,'6.A'!$A$11:$E$105,4,FALSE))</f>
        <v>H</v>
      </c>
      <c r="E274" s="88">
        <f>IF(A274="","",VLOOKUP(A274,'6.A'!$A$11:$E$105,5,FALSE))</f>
        <v>0</v>
      </c>
      <c r="F274" s="24">
        <f t="shared" ref="F274:F283" si="108">IF(A274="","0,00",ROUND(C274*E274,2))</f>
        <v>0</v>
      </c>
      <c r="G274" s="51"/>
      <c r="H274" s="51">
        <f>IF(A274="","",VLOOKUP(A274,'6.A'!$A$11:$E$7900,5,FALSE))</f>
        <v>0</v>
      </c>
      <c r="I274" s="51" t="str">
        <f>IF(H274="","",IF(E274=H274,"SIM","NÃO"))</f>
        <v>SIM</v>
      </c>
      <c r="J274" s="51" t="str">
        <f>IF(H274="","",VLOOKUP(A274,'6.A'!$A$11:$E$480,4,FALSE))</f>
        <v>H</v>
      </c>
      <c r="K274" s="51" t="str">
        <f>IF(H274="","",IF(J274=D274,"SIM","NÃO"))</f>
        <v>SIM</v>
      </c>
      <c r="L274" s="51">
        <f>IF(H274="","",IF(C274="","",G272*C274))</f>
        <v>60</v>
      </c>
      <c r="M274" s="93" t="str">
        <f>IF(A274="","",VLOOKUP(A274,'6.A'!$A$11:$C$480,2,FALSE))</f>
        <v>DESENHISTA PROJETISTA COM ENCARGOS COMPLEMENTARES</v>
      </c>
      <c r="N274" s="56" t="str">
        <f>IF(A274="","",IF(M274=B274,"si","no"))</f>
        <v>si</v>
      </c>
      <c r="O274" s="55"/>
      <c r="P274" s="55"/>
      <c r="Q274" s="47"/>
      <c r="R274" s="47"/>
    </row>
    <row r="275" spans="1:19" ht="12.75" customHeight="1" x14ac:dyDescent="0.2">
      <c r="A275" s="137">
        <f>'6.A'!$A$26</f>
        <v>90778</v>
      </c>
      <c r="B275" s="117" t="str">
        <f>IF(A275="","",VLOOKUP(A275,'6.A'!$A$11:$E$105,2,FALSE))</f>
        <v>ENGENHEIRO CIVIL DE OBRA PLENO COM ENCARGOS COMPLEMENTARES</v>
      </c>
      <c r="C275" s="138">
        <f>4*10</f>
        <v>40</v>
      </c>
      <c r="D275" s="56" t="str">
        <f>IF(A275="","",VLOOKUP(A275,'6.A'!$A$11:$E$105,4,FALSE))</f>
        <v>H</v>
      </c>
      <c r="E275" s="88">
        <f>IF(A275="","",VLOOKUP(A275,'6.A'!$A$11:$E$105,5,FALSE))</f>
        <v>0</v>
      </c>
      <c r="F275" s="24">
        <f t="shared" si="108"/>
        <v>0</v>
      </c>
      <c r="G275" s="51"/>
      <c r="H275" s="51">
        <f>IF(A275="","",VLOOKUP(A275,'6.A'!$A$11:$E$7900,5,FALSE))</f>
        <v>0</v>
      </c>
      <c r="I275" s="51" t="str">
        <f>IF(H275="","",IF(E275=H275,"SIM","NÃO"))</f>
        <v>SIM</v>
      </c>
      <c r="J275" s="51" t="str">
        <f>IF(H275="","",VLOOKUP(A275,'6.A'!$A$11:$E$480,4,FALSE))</f>
        <v>H</v>
      </c>
      <c r="K275" s="51" t="str">
        <f>IF(H275="","",IF(J275=D275,"SIM","NÃO"))</f>
        <v>SIM</v>
      </c>
      <c r="L275" s="51">
        <f>IF(H275="","",IF(C275="","",G272*C275))</f>
        <v>40</v>
      </c>
      <c r="M275" s="93" t="str">
        <f>IF(A275="","",VLOOKUP(A275,'6.A'!$A$11:$C$480,2,FALSE))</f>
        <v>ENGENHEIRO CIVIL DE OBRA PLENO COM ENCARGOS COMPLEMENTARES</v>
      </c>
      <c r="N275" s="56" t="str">
        <f>IF(A275="","",IF(M275=B275,"si","no"))</f>
        <v>si</v>
      </c>
      <c r="O275" s="55"/>
      <c r="P275" s="55"/>
      <c r="Q275" s="47"/>
      <c r="R275" s="47"/>
    </row>
    <row r="276" spans="1:19" ht="12.75" customHeight="1" x14ac:dyDescent="0.2">
      <c r="A276" s="137">
        <f>'6.A'!$A$27</f>
        <v>90779</v>
      </c>
      <c r="B276" s="117" t="str">
        <f>IF(A276="","",VLOOKUP(A276,'6.A'!$A$11:$E$105,2,FALSE))</f>
        <v>ENGENHEIRO CIVIL SENIOR COM ENCARGOS COMPLEMENTARES</v>
      </c>
      <c r="C276" s="138">
        <f>4*4</f>
        <v>16</v>
      </c>
      <c r="D276" s="56" t="str">
        <f>IF(A276="","",VLOOKUP(A276,'6.A'!$A$11:$E$105,4,FALSE))</f>
        <v>H</v>
      </c>
      <c r="E276" s="88">
        <f>IF(A276="","",VLOOKUP(A276,'6.A'!$A$11:$E$105,5,FALSE))</f>
        <v>0</v>
      </c>
      <c r="F276" s="24">
        <f t="shared" si="108"/>
        <v>0</v>
      </c>
      <c r="G276" s="51"/>
      <c r="H276" s="51">
        <f>IF(A276="","",VLOOKUP(A276,'6.A'!$A$11:$E$7900,5,FALSE))</f>
        <v>0</v>
      </c>
      <c r="I276" s="51" t="str">
        <f>IF(H276="","",IF(E276=H276,"SIM","NÃO"))</f>
        <v>SIM</v>
      </c>
      <c r="J276" s="51" t="str">
        <f>IF(H276="","",VLOOKUP(A276,'6.A'!$A$11:$E$480,4,FALSE))</f>
        <v>H</v>
      </c>
      <c r="K276" s="51" t="str">
        <f t="shared" ref="K276" si="109">IF(H276="","",IF(J276=D276,"SIM","NÃO"))</f>
        <v>SIM</v>
      </c>
      <c r="L276" s="51">
        <f>IF(H276="","",IF(C276="","",G272*C276))</f>
        <v>16</v>
      </c>
      <c r="M276" s="93" t="str">
        <f>IF(A276="","",VLOOKUP(A276,'6.A'!$A$11:$C$480,2,FALSE))</f>
        <v>ENGENHEIRO CIVIL SENIOR COM ENCARGOS COMPLEMENTARES</v>
      </c>
      <c r="N276" s="56" t="str">
        <f t="shared" ref="N276" si="110">IF(A276="","",IF(M276=B276,"si","no"))</f>
        <v>si</v>
      </c>
      <c r="O276" s="55"/>
      <c r="P276" s="55"/>
      <c r="Q276" s="47"/>
      <c r="R276" s="47"/>
      <c r="S276" s="2"/>
    </row>
    <row r="277" spans="1:19" ht="12.75" customHeight="1" x14ac:dyDescent="0.2">
      <c r="A277" s="137"/>
      <c r="B277" s="117" t="str">
        <f>IF(A277="","",VLOOKUP(A277,'6.A'!$A$11:$E$105,2,FALSE))</f>
        <v/>
      </c>
      <c r="C277" s="138"/>
      <c r="D277" s="56" t="str">
        <f>IF(A277="","",VLOOKUP(A277,'6.A'!$A$11:$E$105,4,FALSE))</f>
        <v/>
      </c>
      <c r="E277" s="88" t="str">
        <f>IF(A277="","",VLOOKUP(A277,'6.A'!$A$11:$E$105,5,FALSE))</f>
        <v/>
      </c>
      <c r="F277" s="24" t="str">
        <f t="shared" si="108"/>
        <v>0,00</v>
      </c>
      <c r="G277" s="51"/>
      <c r="H277" s="51" t="str">
        <f>IF(A277="","",VLOOKUP(A277,'6.A'!$A$11:$E$7900,5,FALSE))</f>
        <v/>
      </c>
      <c r="I277" s="51" t="str">
        <f>IF(H277="","",IF(E277=H277,"SIM","NÃO"))</f>
        <v/>
      </c>
      <c r="J277" s="51" t="str">
        <f>IF(H277="","",VLOOKUP(A277,'6.A'!$A$11:$E$480,4,FALSE))</f>
        <v/>
      </c>
      <c r="K277" s="51" t="str">
        <f>IF(H277="","",IF(J277=D277,"SIM","NÃO"))</f>
        <v/>
      </c>
      <c r="L277" s="51" t="str">
        <f>IF(H277="","",IF(C277="","",G272*C277))</f>
        <v/>
      </c>
      <c r="M277" s="93" t="str">
        <f>IF(A277="","",VLOOKUP(A277,'6.A'!$A$11:$C$480,2,FALSE))</f>
        <v/>
      </c>
      <c r="N277" s="56" t="str">
        <f>IF(A277="","",IF(M277=B277,"si","no"))</f>
        <v/>
      </c>
      <c r="O277" s="55"/>
      <c r="P277" s="55"/>
      <c r="Q277" s="47"/>
      <c r="R277" s="47"/>
      <c r="S277" s="2"/>
    </row>
    <row r="278" spans="1:19" ht="12.75" customHeight="1" x14ac:dyDescent="0.2">
      <c r="A278" s="137"/>
      <c r="B278" s="117" t="str">
        <f>IF(A278="","",VLOOKUP(A278,'6.A'!$A$11:$E$105,2,FALSE))</f>
        <v/>
      </c>
      <c r="C278" s="138"/>
      <c r="D278" s="56" t="str">
        <f>IF(A278="","",VLOOKUP(A278,'6.A'!$A$11:$E$105,4,FALSE))</f>
        <v/>
      </c>
      <c r="E278" s="89" t="str">
        <f>IF(A278="","",VLOOKUP(A278,'6.A'!$A$11:$E$105,5,FALSE))</f>
        <v/>
      </c>
      <c r="F278" s="24" t="str">
        <f t="shared" si="108"/>
        <v>0,00</v>
      </c>
      <c r="G278" s="51"/>
      <c r="H278" s="51" t="str">
        <f>IF(A278="","",VLOOKUP(A278,'6.A'!$A$11:$E$7900,5,FALSE))</f>
        <v/>
      </c>
      <c r="I278" s="51" t="str">
        <f t="shared" ref="I278" si="111">IF(H278="","",IF(E278=H278,"SIM","NÃO"))</f>
        <v/>
      </c>
      <c r="J278" s="51" t="str">
        <f>IF(H278="","",VLOOKUP(A278,'6.A'!$A$11:$E$480,4,FALSE))</f>
        <v/>
      </c>
      <c r="K278" s="51" t="str">
        <f t="shared" ref="K278" si="112">IF(H278="","",IF(J278=D278,"SIM","NÃO"))</f>
        <v/>
      </c>
      <c r="L278" s="51" t="str">
        <f>IF(H278="","",IF(C278="","",G272*C278))</f>
        <v/>
      </c>
      <c r="M278" s="93" t="str">
        <f>IF(A278="","",VLOOKUP(A278,'6.A'!$A$11:$C$480,2,FALSE))</f>
        <v/>
      </c>
      <c r="N278" s="56" t="str">
        <f t="shared" ref="N278" si="113">IF(A278="","",IF(M278=B278,"si","no"))</f>
        <v/>
      </c>
      <c r="O278" s="55"/>
      <c r="P278" s="55"/>
      <c r="Q278" s="47"/>
      <c r="R278" s="47"/>
      <c r="S278" s="2"/>
    </row>
    <row r="279" spans="1:19" ht="12.75" customHeight="1" x14ac:dyDescent="0.2">
      <c r="A279" s="137"/>
      <c r="B279" s="117" t="str">
        <f>IF(A279="","",VLOOKUP(A279,'6.A'!$A$11:$E$105,2,FALSE))</f>
        <v/>
      </c>
      <c r="C279" s="138"/>
      <c r="D279" s="56" t="str">
        <f>IF(A279="","",VLOOKUP(A279,'6.A'!$A$11:$E$105,4,FALSE))</f>
        <v/>
      </c>
      <c r="E279" s="89" t="str">
        <f>IF(A279="","",VLOOKUP(A279,'6.A'!$A$11:$E$105,5,FALSE))</f>
        <v/>
      </c>
      <c r="F279" s="24" t="str">
        <f t="shared" si="108"/>
        <v>0,00</v>
      </c>
      <c r="G279" s="51"/>
      <c r="H279" s="51" t="str">
        <f>IF(A279="","",VLOOKUP(A279,'6.A'!$A$11:$E$7900,5,FALSE))</f>
        <v/>
      </c>
      <c r="I279" s="51" t="str">
        <f>IF(H279="","",IF(E279=H279,"SIM","NÃO"))</f>
        <v/>
      </c>
      <c r="J279" s="51" t="str">
        <f>IF(H279="","",VLOOKUP(A279,'6.A'!$A$11:$E$480,4,FALSE))</f>
        <v/>
      </c>
      <c r="K279" s="51" t="str">
        <f>IF(H279="","",IF(J279=D279,"SIM","NÃO"))</f>
        <v/>
      </c>
      <c r="L279" s="51" t="str">
        <f>IF(H279="","",IF(C279="","",G272*C279))</f>
        <v/>
      </c>
      <c r="M279" s="93" t="str">
        <f>IF(A279="","",VLOOKUP(A279,'6.A'!$A$11:$C$480,2,FALSE))</f>
        <v/>
      </c>
      <c r="N279" s="56" t="str">
        <f>IF(A279="","",IF(M279=B279,"si","no"))</f>
        <v/>
      </c>
      <c r="O279" s="55"/>
      <c r="P279" s="55"/>
      <c r="Q279" s="47"/>
      <c r="R279" s="47"/>
      <c r="S279" s="2"/>
    </row>
    <row r="280" spans="1:19" ht="12.75" customHeight="1" x14ac:dyDescent="0.2">
      <c r="A280" s="137"/>
      <c r="B280" s="117" t="str">
        <f>IF(A280="","",VLOOKUP(A280,'6.A'!$A$11:$E$105,2,FALSE))</f>
        <v/>
      </c>
      <c r="C280" s="138"/>
      <c r="D280" s="56" t="str">
        <f>IF(A280="","",VLOOKUP(A280,'6.A'!$A$11:$E$105,4,FALSE))</f>
        <v/>
      </c>
      <c r="E280" s="88" t="str">
        <f>IF(A280="","",VLOOKUP(A280,'6.A'!$A$11:$E$105,5,FALSE))</f>
        <v/>
      </c>
      <c r="F280" s="24" t="str">
        <f t="shared" si="108"/>
        <v>0,00</v>
      </c>
      <c r="G280" s="51"/>
      <c r="H280" s="51" t="str">
        <f>IF(A280="","",VLOOKUP(A280,'6.A'!$A$11:$E$7900,5,FALSE))</f>
        <v/>
      </c>
      <c r="I280" s="51" t="str">
        <f>IF(H280="","",IF(E280=H280,"SIM","NÃO"))</f>
        <v/>
      </c>
      <c r="J280" s="51" t="str">
        <f>IF(H280="","",VLOOKUP(A280,'6.A'!$A$11:$E$480,4,FALSE))</f>
        <v/>
      </c>
      <c r="K280" s="51" t="str">
        <f>IF(H280="","",IF(J280=D280,"SIM","NÃO"))</f>
        <v/>
      </c>
      <c r="L280" s="51" t="str">
        <f>IF(H280="","",IF(C280="","",G272*C280))</f>
        <v/>
      </c>
      <c r="M280" s="93" t="str">
        <f>IF(A280="","",VLOOKUP(A280,'6.A'!$A$11:$C$480,2,FALSE))</f>
        <v/>
      </c>
      <c r="N280" s="56" t="str">
        <f>IF(A280="","",IF(M280=B280,"si","no"))</f>
        <v/>
      </c>
      <c r="O280" s="55"/>
      <c r="P280" s="55"/>
      <c r="Q280" s="47"/>
      <c r="R280" s="47"/>
      <c r="S280" s="2"/>
    </row>
    <row r="281" spans="1:19" ht="12.75" customHeight="1" x14ac:dyDescent="0.2">
      <c r="A281" s="137"/>
      <c r="B281" s="117" t="str">
        <f>IF(A281="","",VLOOKUP(A281,'6.A'!$A$11:$E$105,2,FALSE))</f>
        <v/>
      </c>
      <c r="C281" s="138"/>
      <c r="D281" s="56" t="str">
        <f>IF(A281="","",VLOOKUP(A281,'6.A'!$A$11:$E$105,4,FALSE))</f>
        <v/>
      </c>
      <c r="E281" s="88" t="str">
        <f>IF(A281="","",VLOOKUP(A281,'6.A'!$A$11:$E$105,5,FALSE))</f>
        <v/>
      </c>
      <c r="F281" s="24" t="str">
        <f t="shared" si="108"/>
        <v>0,00</v>
      </c>
      <c r="G281" s="51"/>
      <c r="H281" s="51" t="str">
        <f>IF(A281="","",VLOOKUP(A281,'6.A'!$A$11:$E$7900,5,FALSE))</f>
        <v/>
      </c>
      <c r="I281" s="51" t="str">
        <f t="shared" ref="I281" si="114">IF(H281="","",IF(E281=H281,"SIM","NÃO"))</f>
        <v/>
      </c>
      <c r="J281" s="51" t="str">
        <f>IF(H281="","",VLOOKUP(A281,'6.A'!$A$11:$E$480,4,FALSE))</f>
        <v/>
      </c>
      <c r="K281" s="51" t="str">
        <f t="shared" ref="K281" si="115">IF(H281="","",IF(J281=D281,"SIM","NÃO"))</f>
        <v/>
      </c>
      <c r="L281" s="51" t="str">
        <f>IF(H281="","",IF(C281="","",G272*C281))</f>
        <v/>
      </c>
      <c r="M281" s="93" t="str">
        <f>IF(A281="","",VLOOKUP(A281,'6.A'!$A$11:$C$480,2,FALSE))</f>
        <v/>
      </c>
      <c r="N281" s="56" t="str">
        <f t="shared" ref="N281" si="116">IF(A281="","",IF(M281=B281,"si","no"))</f>
        <v/>
      </c>
      <c r="O281" s="55"/>
      <c r="P281" s="55"/>
      <c r="Q281" s="47"/>
      <c r="R281" s="47"/>
      <c r="S281" s="2"/>
    </row>
    <row r="282" spans="1:19" ht="12.75" customHeight="1" x14ac:dyDescent="0.2">
      <c r="A282" s="137"/>
      <c r="B282" s="117" t="str">
        <f>IF(A282="","",VLOOKUP(A282,'6.A'!$A$11:$E$105,2,FALSE))</f>
        <v/>
      </c>
      <c r="C282" s="138"/>
      <c r="D282" s="69" t="str">
        <f>IF(A282="","",VLOOKUP(A282,'6.A'!$A$11:$E$105,4,FALSE))</f>
        <v/>
      </c>
      <c r="E282" s="89" t="str">
        <f>IF(A282="","",VLOOKUP(A282,'6.A'!$A$11:$E$105,5,FALSE))</f>
        <v/>
      </c>
      <c r="F282" s="24" t="str">
        <f t="shared" si="108"/>
        <v>0,00</v>
      </c>
      <c r="G282" s="51"/>
      <c r="H282" s="51" t="str">
        <f>IF(A282="","",VLOOKUP(A282,'6.A'!$A$11:$E$7900,5,FALSE))</f>
        <v/>
      </c>
      <c r="I282" s="51" t="str">
        <f>IF(H282="","",IF(E282=H282,"SIM","NÃO"))</f>
        <v/>
      </c>
      <c r="J282" s="51" t="str">
        <f>IF(H282="","",VLOOKUP(A282,'6.A'!$A$11:$E$480,4,FALSE))</f>
        <v/>
      </c>
      <c r="K282" s="51" t="str">
        <f>IF(H282="","",IF(J282=D282,"SIM","NÃO"))</f>
        <v/>
      </c>
      <c r="L282" s="51" t="str">
        <f>IF(H282="","",IF(C282="","",G272*C282))</f>
        <v/>
      </c>
      <c r="M282" s="93" t="str">
        <f>IF(A282="","",VLOOKUP(A282,'6.A'!$A$11:$C$480,2,FALSE))</f>
        <v/>
      </c>
      <c r="N282" s="56" t="str">
        <f>IF(A282="","",IF(M282=B282,"si","no"))</f>
        <v/>
      </c>
      <c r="O282" s="55"/>
      <c r="P282" s="55"/>
      <c r="Q282" s="47"/>
      <c r="R282" s="47"/>
      <c r="S282" s="2"/>
    </row>
    <row r="283" spans="1:19" ht="12.75" customHeight="1" x14ac:dyDescent="0.2">
      <c r="A283" s="137"/>
      <c r="B283" s="117" t="str">
        <f>IF(A283="","",VLOOKUP(A283,'6.A'!$A$11:$E$105,2,FALSE))</f>
        <v/>
      </c>
      <c r="C283" s="138"/>
      <c r="D283" s="25" t="str">
        <f>IF(A283="","",VLOOKUP(A283,'6.A'!$A$11:$E$105,4,FALSE))</f>
        <v/>
      </c>
      <c r="E283" s="89" t="str">
        <f>IF(A283="","",VLOOKUP(A283,'6.A'!$A$11:$E$105,5,FALSE))</f>
        <v/>
      </c>
      <c r="F283" s="24" t="str">
        <f t="shared" si="108"/>
        <v>0,00</v>
      </c>
      <c r="G283" s="51"/>
      <c r="H283" s="51" t="str">
        <f>IF(A283="","",VLOOKUP(A283,'6.A'!$A$11:$E$7900,5,FALSE))</f>
        <v/>
      </c>
      <c r="I283" s="51" t="str">
        <f t="shared" ref="I283" si="117">IF(H283="","",IF(E283=H283,"SIM","NÃO"))</f>
        <v/>
      </c>
      <c r="J283" s="51" t="str">
        <f>IF(H283="","",VLOOKUP(A283,'6.A'!$A$11:$E$480,4,FALSE))</f>
        <v/>
      </c>
      <c r="K283" s="51" t="str">
        <f t="shared" ref="K283" si="118">IF(H283="","",IF(J283=D283,"SIM","NÃO"))</f>
        <v/>
      </c>
      <c r="L283" s="51" t="str">
        <f>IF(H283="","",IF(C283="","",G272*C283))</f>
        <v/>
      </c>
      <c r="M283" s="93" t="str">
        <f>IF(A283="","",VLOOKUP(A283,'6.A'!$A$11:$C$480,2,FALSE))</f>
        <v/>
      </c>
      <c r="N283" s="56" t="str">
        <f t="shared" ref="N283" si="119">IF(A283="","",IF(M283=B283,"si","no"))</f>
        <v/>
      </c>
      <c r="O283" s="55"/>
      <c r="P283" s="55"/>
      <c r="Q283" s="47"/>
      <c r="R283" s="47"/>
      <c r="S283" s="2"/>
    </row>
    <row r="284" spans="1:19" ht="12.75" customHeight="1" x14ac:dyDescent="0.2">
      <c r="A284" s="134"/>
      <c r="B284" s="26" t="str">
        <f>$A$8</f>
        <v>LEIS SOCIAIS HORISTA - JORNADA NORMAL</v>
      </c>
      <c r="C284" s="27">
        <f>$C$8</f>
        <v>0</v>
      </c>
      <c r="D284" s="56"/>
      <c r="F284" s="28">
        <f>ROUND(SUM(F274:F283)*C284,2)</f>
        <v>0</v>
      </c>
      <c r="G284" s="62"/>
      <c r="M284" s="61"/>
      <c r="N284" s="56"/>
      <c r="O284" s="55"/>
      <c r="P284" s="55"/>
      <c r="Q284" s="47"/>
      <c r="R284" s="47"/>
      <c r="S284" s="2"/>
    </row>
    <row r="285" spans="1:19" ht="12.75" customHeight="1" x14ac:dyDescent="0.2">
      <c r="A285" s="137"/>
      <c r="B285" s="26" t="str">
        <f>$A$9</f>
        <v>BDI - MÃO DE OBRA / SERVIÇOS / MATERIAIS EM GERAL</v>
      </c>
      <c r="C285" s="27">
        <f>$C$9</f>
        <v>0</v>
      </c>
      <c r="D285" s="29"/>
      <c r="F285" s="28">
        <f>ROUND(SUM(F274:F284)*C285,2)</f>
        <v>0</v>
      </c>
      <c r="G285" s="62"/>
      <c r="M285" s="61"/>
      <c r="N285" s="56"/>
      <c r="O285" s="55"/>
      <c r="P285" s="55"/>
      <c r="Q285" s="47"/>
      <c r="R285" s="47"/>
      <c r="S285" s="2"/>
    </row>
    <row r="286" spans="1:19" ht="12.75" customHeight="1" x14ac:dyDescent="0.2">
      <c r="A286" s="145"/>
      <c r="B286" s="146" t="s">
        <v>56</v>
      </c>
      <c r="C286" s="147"/>
      <c r="D286" s="33"/>
      <c r="E286" s="34"/>
      <c r="F286" s="35">
        <f>ROUND(SUM(F274:F285),2)</f>
        <v>0</v>
      </c>
      <c r="G286" s="62"/>
      <c r="M286" s="61"/>
      <c r="N286" s="56"/>
      <c r="O286" s="55"/>
      <c r="P286" s="55"/>
      <c r="Q286" s="47"/>
      <c r="R286" s="47"/>
      <c r="S286" s="2"/>
    </row>
    <row r="287" spans="1:19" ht="12.75" customHeight="1" x14ac:dyDescent="0.2">
      <c r="A287" s="134" t="s">
        <v>5</v>
      </c>
      <c r="B287" s="135" t="s">
        <v>132</v>
      </c>
      <c r="C287" s="119" t="s">
        <v>59</v>
      </c>
      <c r="D287" s="55" t="s">
        <v>17</v>
      </c>
      <c r="E287" s="19" t="s">
        <v>60</v>
      </c>
      <c r="F287" s="20" t="s">
        <v>61</v>
      </c>
      <c r="G287" s="21"/>
      <c r="M287" s="61"/>
      <c r="N287" s="56"/>
      <c r="O287" s="55"/>
      <c r="P287" s="55"/>
      <c r="Q287" s="47"/>
      <c r="R287" s="47"/>
      <c r="S287" s="2"/>
    </row>
    <row r="288" spans="1:19" ht="12.75" customHeight="1" x14ac:dyDescent="0.2">
      <c r="A288" s="137"/>
      <c r="B288" s="117" t="str">
        <f>IF(A288="","",VLOOKUP(A288,'6.A'!$A$11:$E$105,2,FALSE))</f>
        <v/>
      </c>
      <c r="C288" s="138"/>
      <c r="D288" s="139" t="str">
        <f>IF(A288="","",VLOOKUP(A288,'6.A'!$A$11:$E$105,4,FALSE))</f>
        <v/>
      </c>
      <c r="E288" s="140" t="str">
        <f>IF(A288="","",VLOOKUP(A288,'6.A'!$A$11:$E$105,5,FALSE))</f>
        <v/>
      </c>
      <c r="F288" s="24" t="str">
        <f t="shared" ref="F288:F297" si="120">IF(A288="","0,00",ROUND(C288*E288,2))</f>
        <v>0,00</v>
      </c>
      <c r="G288" s="51"/>
      <c r="H288" s="51" t="str">
        <f>IF(A288="","",VLOOKUP(A288,'6.A'!$A$11:$E$7900,5,FALSE))</f>
        <v/>
      </c>
      <c r="I288" s="51" t="str">
        <f t="shared" ref="I288:I297" si="121">IF(H288="","",IF(E288=H288,"SIM","NÃO"))</f>
        <v/>
      </c>
      <c r="J288" s="51" t="str">
        <f>IF(H288="","",VLOOKUP(A288,'6.A'!$A$11:$E$480,4,FALSE))</f>
        <v/>
      </c>
      <c r="K288" s="51" t="str">
        <f t="shared" ref="K288:K297" si="122">IF(H288="","",IF(J288=D288,"SIM","NÃO"))</f>
        <v/>
      </c>
      <c r="L288" s="51" t="str">
        <f>IF(H288="","",IF(C288="","",G272*C288))</f>
        <v/>
      </c>
      <c r="M288" s="93" t="str">
        <f>IF(A288="","",VLOOKUP(A288,'6.A'!$A$11:$C$480,2,FALSE))</f>
        <v/>
      </c>
      <c r="N288" s="56" t="str">
        <f t="shared" ref="N288:N293" si="123">IF(A288="","",IF(M288=B288,"si","no"))</f>
        <v/>
      </c>
      <c r="O288" s="55"/>
      <c r="P288" s="55"/>
      <c r="Q288" s="47"/>
      <c r="R288" s="47"/>
      <c r="S288" s="2"/>
    </row>
    <row r="289" spans="1:19" ht="12.75" customHeight="1" x14ac:dyDescent="0.2">
      <c r="A289" s="137"/>
      <c r="B289" s="117" t="str">
        <f>IF(A289="","",VLOOKUP(A289,'6.A'!$A$11:$E$105,2,FALSE))</f>
        <v/>
      </c>
      <c r="C289" s="138"/>
      <c r="D289" s="139" t="str">
        <f>IF(A289="","",VLOOKUP(A289,'6.A'!$A$11:$E$105,4,FALSE))</f>
        <v/>
      </c>
      <c r="E289" s="140" t="str">
        <f>IF(A289="","",VLOOKUP(A289,'6.A'!$A$11:$E$105,5,FALSE))</f>
        <v/>
      </c>
      <c r="F289" s="24" t="str">
        <f t="shared" si="120"/>
        <v>0,00</v>
      </c>
      <c r="G289" s="51"/>
      <c r="H289" s="51" t="str">
        <f>IF(A289="","",VLOOKUP(A289,'6.A'!$A$11:$E$7900,5,FALSE))</f>
        <v/>
      </c>
      <c r="I289" s="51" t="str">
        <f t="shared" si="121"/>
        <v/>
      </c>
      <c r="J289" s="51" t="str">
        <f>IF(H289="","",VLOOKUP(A289,'6.A'!$A$11:$E$480,4,FALSE))</f>
        <v/>
      </c>
      <c r="K289" s="51" t="str">
        <f t="shared" si="122"/>
        <v/>
      </c>
      <c r="L289" s="51" t="str">
        <f>IF(H289="","",IF(C289="","",G272*C289))</f>
        <v/>
      </c>
      <c r="M289" s="93" t="str">
        <f>IF(A289="","",VLOOKUP(A289,'6.A'!$A$11:$C$480,2,FALSE))</f>
        <v/>
      </c>
      <c r="N289" s="56" t="str">
        <f t="shared" si="123"/>
        <v/>
      </c>
      <c r="O289" s="55"/>
      <c r="P289" s="55"/>
      <c r="Q289" s="47"/>
      <c r="R289" s="47"/>
      <c r="S289" s="2"/>
    </row>
    <row r="290" spans="1:19" ht="12.75" customHeight="1" x14ac:dyDescent="0.2">
      <c r="A290" s="137"/>
      <c r="B290" s="117" t="str">
        <f>IF(A290="","",VLOOKUP(A290,'6.A'!$A$11:$E$105,2,FALSE))</f>
        <v/>
      </c>
      <c r="C290" s="138"/>
      <c r="D290" s="56" t="str">
        <f>IF(A290="","",VLOOKUP(A290,'6.A'!$A$11:$E$105,4,FALSE))</f>
        <v/>
      </c>
      <c r="E290" s="88" t="str">
        <f>IF(A290="","",VLOOKUP(A290,'6.A'!$A$11:$E$105,5,FALSE))</f>
        <v/>
      </c>
      <c r="F290" s="24" t="str">
        <f t="shared" si="120"/>
        <v>0,00</v>
      </c>
      <c r="G290" s="51"/>
      <c r="H290" s="51" t="str">
        <f>IF(A290="","",VLOOKUP(A290,'6.A'!$A$11:$E$7900,5,FALSE))</f>
        <v/>
      </c>
      <c r="I290" s="51" t="str">
        <f t="shared" si="121"/>
        <v/>
      </c>
      <c r="J290" s="51" t="str">
        <f>IF(H290="","",VLOOKUP(A290,'6.A'!$A$11:$E$480,4,FALSE))</f>
        <v/>
      </c>
      <c r="K290" s="51" t="str">
        <f t="shared" si="122"/>
        <v/>
      </c>
      <c r="L290" s="51" t="str">
        <f>IF(H290="","",IF(C290="","",G272*C290))</f>
        <v/>
      </c>
      <c r="M290" s="93" t="str">
        <f>IF(A290="","",VLOOKUP(A290,'6.A'!$A$11:$C$480,2,FALSE))</f>
        <v/>
      </c>
      <c r="N290" s="56" t="str">
        <f t="shared" si="123"/>
        <v/>
      </c>
      <c r="O290" s="55"/>
      <c r="P290" s="55"/>
      <c r="Q290" s="47"/>
      <c r="R290" s="47"/>
      <c r="S290" s="2"/>
    </row>
    <row r="291" spans="1:19" ht="12.75" customHeight="1" x14ac:dyDescent="0.2">
      <c r="A291" s="137"/>
      <c r="B291" s="158" t="str">
        <f>IF(A291="","",VLOOKUP(A291,'6.A'!$A$11:$E$105,2,FALSE))</f>
        <v/>
      </c>
      <c r="C291" s="138"/>
      <c r="D291" s="56" t="str">
        <f>IF(A291="","",VLOOKUP(A291,'6.A'!$A$11:$E$105,4,FALSE))</f>
        <v/>
      </c>
      <c r="E291" s="88" t="str">
        <f>IF(A291="","",VLOOKUP(A291,'6.A'!$A$11:$E$105,5,FALSE))</f>
        <v/>
      </c>
      <c r="F291" s="24" t="str">
        <f t="shared" si="120"/>
        <v>0,00</v>
      </c>
      <c r="G291" s="51"/>
      <c r="H291" s="51" t="str">
        <f>IF(A291="","",VLOOKUP(A291,'6.A'!$A$11:$E$7900,5,FALSE))</f>
        <v/>
      </c>
      <c r="I291" s="51" t="str">
        <f t="shared" si="121"/>
        <v/>
      </c>
      <c r="J291" s="51" t="str">
        <f>IF(H291="","",VLOOKUP(A291,'6.A'!$A$11:$E$480,4,FALSE))</f>
        <v/>
      </c>
      <c r="K291" s="51" t="str">
        <f t="shared" si="122"/>
        <v/>
      </c>
      <c r="L291" s="51" t="str">
        <f>IF(H291="","",IF(C291="","",G272*C291))</f>
        <v/>
      </c>
      <c r="M291" s="93" t="str">
        <f>IF(A291="","",VLOOKUP(A291,'6.A'!$A$11:$C$480,2,FALSE))</f>
        <v/>
      </c>
      <c r="N291" s="56" t="str">
        <f t="shared" si="123"/>
        <v/>
      </c>
      <c r="O291" s="55"/>
      <c r="P291" s="55"/>
      <c r="Q291" s="47"/>
      <c r="R291" s="47"/>
      <c r="S291" s="2"/>
    </row>
    <row r="292" spans="1:19" ht="12.75" customHeight="1" x14ac:dyDescent="0.2">
      <c r="A292" s="137"/>
      <c r="B292" s="158" t="str">
        <f>IF(A292="","",VLOOKUP(A292,'6.A'!$A$11:$E$105,2,FALSE))</f>
        <v/>
      </c>
      <c r="C292" s="138"/>
      <c r="D292" s="56" t="str">
        <f>IF(A292="","",VLOOKUP(A292,'6.A'!$A$11:$E$105,4,FALSE))</f>
        <v/>
      </c>
      <c r="E292" s="88" t="str">
        <f>IF(A292="","",VLOOKUP(A292,'6.A'!$A$11:$E$105,5,FALSE))</f>
        <v/>
      </c>
      <c r="F292" s="24" t="str">
        <f t="shared" si="120"/>
        <v>0,00</v>
      </c>
      <c r="G292" s="51"/>
      <c r="H292" s="51" t="str">
        <f>IF(A292="","",VLOOKUP(A292,'6.A'!$A$11:$E$7900,5,FALSE))</f>
        <v/>
      </c>
      <c r="I292" s="51" t="str">
        <f t="shared" si="121"/>
        <v/>
      </c>
      <c r="J292" s="51" t="str">
        <f>IF(H292="","",VLOOKUP(A292,'6.A'!$A$11:$E$480,4,FALSE))</f>
        <v/>
      </c>
      <c r="K292" s="51" t="str">
        <f t="shared" si="122"/>
        <v/>
      </c>
      <c r="L292" s="51" t="str">
        <f>IF(H292="","",IF(C292="","",G272*C292))</f>
        <v/>
      </c>
      <c r="M292" s="93" t="str">
        <f>IF(A292="","",VLOOKUP(A292,'6.A'!$A$11:$C$480,2,FALSE))</f>
        <v/>
      </c>
      <c r="N292" s="56" t="str">
        <f t="shared" si="123"/>
        <v/>
      </c>
      <c r="O292" s="55"/>
      <c r="P292" s="55"/>
      <c r="Q292" s="47"/>
      <c r="R292" s="47"/>
      <c r="S292" s="2"/>
    </row>
    <row r="293" spans="1:19" ht="12.75" customHeight="1" x14ac:dyDescent="0.2">
      <c r="A293" s="137"/>
      <c r="B293" s="158" t="str">
        <f>IF(A293="","",VLOOKUP(A293,'6.A'!$A$11:$E$105,2,FALSE))</f>
        <v/>
      </c>
      <c r="C293" s="138"/>
      <c r="D293" s="56" t="str">
        <f>IF(A293="","",VLOOKUP(A293,'6.A'!$A$11:$E$105,4,FALSE))</f>
        <v/>
      </c>
      <c r="E293" s="88" t="str">
        <f>IF(A293="","",VLOOKUP(A293,'6.A'!$A$11:$E$105,5,FALSE))</f>
        <v/>
      </c>
      <c r="F293" s="24" t="str">
        <f t="shared" si="120"/>
        <v>0,00</v>
      </c>
      <c r="G293" s="51"/>
      <c r="H293" s="51" t="str">
        <f>IF(A293="","",VLOOKUP(A293,'6.A'!$A$11:$E$7900,5,FALSE))</f>
        <v/>
      </c>
      <c r="I293" s="51" t="str">
        <f t="shared" si="121"/>
        <v/>
      </c>
      <c r="J293" s="51" t="str">
        <f>IF(H293="","",VLOOKUP(A293,'6.A'!$A$11:$E$480,4,FALSE))</f>
        <v/>
      </c>
      <c r="K293" s="51" t="str">
        <f t="shared" si="122"/>
        <v/>
      </c>
      <c r="L293" s="51" t="str">
        <f>IF(H293="","",IF(C293="","",G272*C293))</f>
        <v/>
      </c>
      <c r="M293" s="93" t="str">
        <f>IF(A293="","",VLOOKUP(A293,'6.A'!$A$11:$C$480,2,FALSE))</f>
        <v/>
      </c>
      <c r="N293" s="56" t="str">
        <f t="shared" si="123"/>
        <v/>
      </c>
      <c r="O293" s="55"/>
      <c r="P293" s="55"/>
      <c r="Q293" s="47"/>
      <c r="R293" s="47"/>
      <c r="S293" s="2"/>
    </row>
    <row r="294" spans="1:19" ht="12.75" customHeight="1" x14ac:dyDescent="0.2">
      <c r="A294" s="137"/>
      <c r="B294" s="158" t="str">
        <f>IF(A294="","",VLOOKUP(A294,'6.A'!$A$11:$E$105,2,FALSE))</f>
        <v/>
      </c>
      <c r="C294" s="138"/>
      <c r="D294" s="56" t="str">
        <f>IF(A294="","",VLOOKUP(A294,'6.A'!$A$11:$E$105,4,FALSE))</f>
        <v/>
      </c>
      <c r="E294" s="88" t="str">
        <f>IF(A294="","",VLOOKUP(A294,'6.A'!$A$11:$E$105,5,FALSE))</f>
        <v/>
      </c>
      <c r="F294" s="24" t="str">
        <f t="shared" si="120"/>
        <v>0,00</v>
      </c>
      <c r="G294" s="51"/>
      <c r="H294" s="51" t="str">
        <f>IF(A294="","",VLOOKUP(A294,'6.A'!$A$11:$E$7900,5,FALSE))</f>
        <v/>
      </c>
      <c r="I294" s="51" t="str">
        <f t="shared" si="121"/>
        <v/>
      </c>
      <c r="J294" s="51" t="str">
        <f>IF(H294="","",VLOOKUP(A294,'6.A'!$A$11:$E$480,4,FALSE))</f>
        <v/>
      </c>
      <c r="K294" s="51" t="str">
        <f t="shared" si="122"/>
        <v/>
      </c>
      <c r="L294" s="51" t="str">
        <f>IF(H294="","",IF(C294="","",G272*C294))</f>
        <v/>
      </c>
      <c r="M294" s="93" t="str">
        <f>IF(A294="","",VLOOKUP(A294,'6.A'!$A$11:$C$480,2,FALSE))</f>
        <v/>
      </c>
      <c r="N294" s="56" t="str">
        <f>IF(A294="","",IF(M294=B294,"si","no"))</f>
        <v/>
      </c>
      <c r="O294" s="55"/>
      <c r="P294" s="55"/>
      <c r="Q294" s="47"/>
      <c r="R294" s="47"/>
      <c r="S294" s="2"/>
    </row>
    <row r="295" spans="1:19" ht="12.75" customHeight="1" x14ac:dyDescent="0.2">
      <c r="A295" s="137"/>
      <c r="B295" s="117" t="str">
        <f>IF(A295="","",VLOOKUP(A295,'6.A'!$A$11:$E$105,2,FALSE))</f>
        <v/>
      </c>
      <c r="C295" s="138"/>
      <c r="D295" s="56" t="str">
        <f>IF(A295="","",VLOOKUP(A295,'6.A'!$A$11:$E$105,4,FALSE))</f>
        <v/>
      </c>
      <c r="E295" s="88" t="str">
        <f>IF(A295="","",VLOOKUP(A295,'6.A'!$A$11:$E$105,5,FALSE))</f>
        <v/>
      </c>
      <c r="F295" s="24" t="str">
        <f t="shared" si="120"/>
        <v>0,00</v>
      </c>
      <c r="G295" s="51"/>
      <c r="H295" s="51" t="str">
        <f>IF(A295="","",VLOOKUP(A295,'6.A'!$A$11:$E$7900,5,FALSE))</f>
        <v/>
      </c>
      <c r="I295" s="51" t="str">
        <f t="shared" si="121"/>
        <v/>
      </c>
      <c r="J295" s="51" t="str">
        <f>IF(H295="","",VLOOKUP(A295,'6.A'!$A$11:$E$480,4,FALSE))</f>
        <v/>
      </c>
      <c r="K295" s="51" t="str">
        <f t="shared" si="122"/>
        <v/>
      </c>
      <c r="L295" s="51" t="str">
        <f>IF(H295="","",IF(C295="","",G272*C295))</f>
        <v/>
      </c>
      <c r="M295" s="93" t="str">
        <f>IF(A295="","",VLOOKUP(A295,'6.A'!$A$11:$C$480,2,FALSE))</f>
        <v/>
      </c>
      <c r="N295" s="56" t="str">
        <f>IF(A295="","",IF(M295=B295,"si","no"))</f>
        <v/>
      </c>
      <c r="O295" s="55"/>
      <c r="P295" s="55"/>
      <c r="Q295" s="47"/>
      <c r="R295" s="47"/>
      <c r="S295" s="2"/>
    </row>
    <row r="296" spans="1:19" ht="12.75" customHeight="1" x14ac:dyDescent="0.2">
      <c r="A296" s="137"/>
      <c r="B296" s="117" t="str">
        <f>IF(A296="","",VLOOKUP(A296,'6.A'!$A$11:$E$105,2,FALSE))</f>
        <v/>
      </c>
      <c r="C296" s="138"/>
      <c r="D296" s="56" t="str">
        <f>IF(A296="","",VLOOKUP(A296,'6.A'!$A$11:$E$105,4,FALSE))</f>
        <v/>
      </c>
      <c r="E296" s="88" t="str">
        <f>IF(A296="","",VLOOKUP(A296,'6.A'!$A$11:$E$105,5,FALSE))</f>
        <v/>
      </c>
      <c r="F296" s="24" t="str">
        <f t="shared" si="120"/>
        <v>0,00</v>
      </c>
      <c r="G296" s="51"/>
      <c r="H296" s="51" t="str">
        <f>IF(A296="","",VLOOKUP(A296,'6.A'!$A$11:$E$7900,5,FALSE))</f>
        <v/>
      </c>
      <c r="I296" s="51" t="str">
        <f t="shared" si="121"/>
        <v/>
      </c>
      <c r="J296" s="51" t="str">
        <f>IF(H296="","",VLOOKUP(A296,'6.A'!$A$11:$E$480,4,FALSE))</f>
        <v/>
      </c>
      <c r="K296" s="51" t="str">
        <f t="shared" si="122"/>
        <v/>
      </c>
      <c r="L296" s="51" t="str">
        <f>IF(H296="","",IF(C296="","",G272*C296))</f>
        <v/>
      </c>
      <c r="M296" s="93" t="str">
        <f>IF(A296="","",VLOOKUP(A296,'6.A'!$A$11:$C$480,2,FALSE))</f>
        <v/>
      </c>
      <c r="N296" s="56" t="str">
        <f t="shared" ref="N296:N297" si="124">IF(A296="","",IF(M296=B296,"si","no"))</f>
        <v/>
      </c>
      <c r="O296" s="55"/>
      <c r="P296" s="55"/>
      <c r="Q296" s="47"/>
      <c r="R296" s="47"/>
      <c r="S296" s="2"/>
    </row>
    <row r="297" spans="1:19" ht="12.75" customHeight="1" x14ac:dyDescent="0.2">
      <c r="A297" s="137"/>
      <c r="B297" s="117" t="str">
        <f>IF(A297="","",VLOOKUP(A297,'6.A'!$A$11:$E$105,2,FALSE))</f>
        <v/>
      </c>
      <c r="C297" s="138"/>
      <c r="D297" s="56" t="str">
        <f>IF(A297="","",VLOOKUP(A297,'6.A'!$A$11:$E$105,4,FALSE))</f>
        <v/>
      </c>
      <c r="E297" s="88" t="str">
        <f>IF(A297="","",VLOOKUP(A297,'6.A'!$A$11:$E$105,5,FALSE))</f>
        <v/>
      </c>
      <c r="F297" s="24" t="str">
        <f t="shared" si="120"/>
        <v>0,00</v>
      </c>
      <c r="G297" s="51"/>
      <c r="H297" s="51" t="str">
        <f>IF(A297="","",VLOOKUP(A297,'6.A'!$A$11:$E$7900,5,FALSE))</f>
        <v/>
      </c>
      <c r="I297" s="51" t="str">
        <f t="shared" si="121"/>
        <v/>
      </c>
      <c r="J297" s="51" t="str">
        <f>IF(H297="","",VLOOKUP(A297,'6.A'!$A$11:$E$480,4,FALSE))</f>
        <v/>
      </c>
      <c r="K297" s="51" t="str">
        <f t="shared" si="122"/>
        <v/>
      </c>
      <c r="L297" s="51" t="str">
        <f>IF(H297="","",IF(C297="","",G272*C297))</f>
        <v/>
      </c>
      <c r="M297" s="93" t="str">
        <f>IF(A297="","",VLOOKUP(A297,'6.A'!$A$11:$C$480,2,FALSE))</f>
        <v/>
      </c>
      <c r="N297" s="56" t="str">
        <f t="shared" si="124"/>
        <v/>
      </c>
      <c r="O297" s="55"/>
      <c r="P297" s="55"/>
      <c r="Q297" s="47"/>
      <c r="R297" s="47"/>
      <c r="S297" s="2"/>
    </row>
    <row r="298" spans="1:19" ht="12.75" customHeight="1" x14ac:dyDescent="0.2">
      <c r="A298" s="137"/>
      <c r="B298" s="26" t="str">
        <f>$A$9</f>
        <v>BDI - MÃO DE OBRA / SERVIÇOS / MATERIAIS EM GERAL</v>
      </c>
      <c r="C298" s="27">
        <f>$C$9</f>
        <v>0</v>
      </c>
      <c r="D298" s="56"/>
      <c r="F298" s="28">
        <f>ROUND(SUM(F288:F297)*C298,2)</f>
        <v>0</v>
      </c>
      <c r="G298" s="62"/>
      <c r="M298" s="61"/>
      <c r="N298" s="56"/>
      <c r="O298" s="55"/>
      <c r="P298" s="55"/>
      <c r="Q298" s="47"/>
      <c r="R298" s="47"/>
      <c r="S298" s="2"/>
    </row>
    <row r="299" spans="1:19" ht="12.75" customHeight="1" x14ac:dyDescent="0.2">
      <c r="A299" s="145"/>
      <c r="B299" s="31" t="s">
        <v>120</v>
      </c>
      <c r="C299" s="36"/>
      <c r="D299" s="37"/>
      <c r="E299" s="38"/>
      <c r="F299" s="35">
        <f>ROUND(SUM(F288:F298),2)</f>
        <v>0</v>
      </c>
      <c r="G299" s="62"/>
      <c r="M299" s="61"/>
      <c r="N299" s="56"/>
      <c r="O299" s="55"/>
      <c r="P299" s="55"/>
      <c r="Q299" s="47"/>
      <c r="R299" s="47"/>
      <c r="S299" s="2"/>
    </row>
    <row r="300" spans="1:19" ht="12.75" customHeight="1" x14ac:dyDescent="0.2">
      <c r="A300" s="134" t="s">
        <v>6</v>
      </c>
      <c r="B300" s="135" t="s">
        <v>18</v>
      </c>
      <c r="C300" s="119" t="s">
        <v>59</v>
      </c>
      <c r="D300" s="55" t="s">
        <v>17</v>
      </c>
      <c r="E300" s="19" t="s">
        <v>60</v>
      </c>
      <c r="F300" s="20" t="s">
        <v>61</v>
      </c>
      <c r="G300" s="21"/>
      <c r="M300" s="61"/>
      <c r="N300" s="56"/>
      <c r="O300" s="55"/>
      <c r="P300" s="55"/>
      <c r="Q300" s="47"/>
      <c r="R300" s="47"/>
      <c r="S300" s="2"/>
    </row>
    <row r="301" spans="1:19" ht="12.75" customHeight="1" x14ac:dyDescent="0.2">
      <c r="A301" s="137"/>
      <c r="B301" s="117" t="str">
        <f>IF(A301="","",VLOOKUP(A301,'6.A'!$A$11:$E$105,2,FALSE))</f>
        <v/>
      </c>
      <c r="C301" s="138"/>
      <c r="D301" s="139" t="str">
        <f>IF(A301="","",VLOOKUP(A301,'6.A'!$A$11:$E$105,4,FALSE))</f>
        <v/>
      </c>
      <c r="E301" s="140" t="str">
        <f>IF(A301="","",VLOOKUP(A301,'6.A'!$A$11:$E$105,5,FALSE))</f>
        <v/>
      </c>
      <c r="F301" s="24" t="str">
        <f t="shared" ref="F301:F320" si="125">IF(A301="","0,00",ROUND(C301*E301,2))</f>
        <v>0,00</v>
      </c>
      <c r="G301" s="51"/>
      <c r="H301" s="51" t="str">
        <f>IF(A301="","",VLOOKUP(A301,'6.A'!$A$11:$E$7900,5,FALSE))</f>
        <v/>
      </c>
      <c r="I301" s="51" t="str">
        <f t="shared" ref="I301:I320" si="126">IF(H301="","",IF(E301=H301,"SIM","NÃO"))</f>
        <v/>
      </c>
      <c r="J301" s="51" t="str">
        <f>IF(H301="","",VLOOKUP(A301,'6.A'!$A$11:$E$480,4,FALSE))</f>
        <v/>
      </c>
      <c r="K301" s="51" t="str">
        <f t="shared" ref="K301:K320" si="127">IF(H301="","",IF(J301=D301,"SIM","NÃO"))</f>
        <v/>
      </c>
      <c r="L301" s="51" t="str">
        <f>IF(H301="","",IF(C301="","",G272*C301))</f>
        <v/>
      </c>
      <c r="M301" s="93" t="str">
        <f>IF(A301="","",VLOOKUP(A301,'6.A'!$A$11:$C$480,2,FALSE))</f>
        <v/>
      </c>
      <c r="N301" s="56" t="str">
        <f t="shared" ref="N301:N320" si="128">IF(A301="","",IF(M301=B301,"si","no"))</f>
        <v/>
      </c>
      <c r="O301" s="55"/>
      <c r="P301" s="55"/>
      <c r="Q301" s="47"/>
      <c r="R301" s="47"/>
      <c r="S301" s="2"/>
    </row>
    <row r="302" spans="1:19" ht="12.75" customHeight="1" x14ac:dyDescent="0.2">
      <c r="A302" s="137"/>
      <c r="B302" s="117" t="str">
        <f>IF(A302="","",VLOOKUP(A302,'6.A'!$A$11:$E$105,2,FALSE))</f>
        <v/>
      </c>
      <c r="C302" s="138"/>
      <c r="D302" s="56" t="str">
        <f>IF(A302="","",VLOOKUP(A302,'6.A'!$A$11:$E$105,4,FALSE))</f>
        <v/>
      </c>
      <c r="E302" s="88" t="str">
        <f>IF(A302="","",VLOOKUP(A302,'6.A'!$A$11:$E$105,5,FALSE))</f>
        <v/>
      </c>
      <c r="F302" s="24" t="str">
        <f t="shared" si="125"/>
        <v>0,00</v>
      </c>
      <c r="G302" s="51"/>
      <c r="H302" s="51" t="str">
        <f>IF(A302="","",VLOOKUP(A302,'6.A'!$A$11:$E$7900,5,FALSE))</f>
        <v/>
      </c>
      <c r="I302" s="51" t="str">
        <f t="shared" si="126"/>
        <v/>
      </c>
      <c r="J302" s="51" t="str">
        <f>IF(H302="","",VLOOKUP(A302,'6.A'!$A$11:$E$480,4,FALSE))</f>
        <v/>
      </c>
      <c r="K302" s="51" t="str">
        <f t="shared" si="127"/>
        <v/>
      </c>
      <c r="L302" s="51" t="str">
        <f>IF(H302="","",IF(C302="","",G272*C302))</f>
        <v/>
      </c>
      <c r="M302" s="93" t="str">
        <f>IF(A302="","",VLOOKUP(A302,'6.A'!$A$11:$C$480,2,FALSE))</f>
        <v/>
      </c>
      <c r="N302" s="56" t="str">
        <f t="shared" si="128"/>
        <v/>
      </c>
      <c r="O302" s="55"/>
      <c r="P302" s="55"/>
      <c r="Q302" s="47"/>
      <c r="R302" s="47"/>
      <c r="S302" s="2"/>
    </row>
    <row r="303" spans="1:19" ht="12.75" customHeight="1" x14ac:dyDescent="0.2">
      <c r="A303" s="137"/>
      <c r="B303" s="117" t="str">
        <f>IF(A303="","",VLOOKUP(A303,'6.A'!$A$11:$E$105,2,FALSE))</f>
        <v/>
      </c>
      <c r="C303" s="138"/>
      <c r="D303" s="56" t="str">
        <f>IF(A303="","",VLOOKUP(A303,'6.A'!$A$11:$E$105,4,FALSE))</f>
        <v/>
      </c>
      <c r="E303" s="88" t="str">
        <f>IF(A303="","",VLOOKUP(A303,'6.A'!$A$11:$E$105,5,FALSE))</f>
        <v/>
      </c>
      <c r="F303" s="24" t="str">
        <f t="shared" si="125"/>
        <v>0,00</v>
      </c>
      <c r="G303" s="51"/>
      <c r="H303" s="51" t="str">
        <f>IF(A303="","",VLOOKUP(A303,'6.A'!$A$11:$E$7900,5,FALSE))</f>
        <v/>
      </c>
      <c r="I303" s="51" t="str">
        <f t="shared" si="126"/>
        <v/>
      </c>
      <c r="J303" s="51" t="str">
        <f>IF(H303="","",VLOOKUP(A303,'6.A'!$A$11:$E$480,4,FALSE))</f>
        <v/>
      </c>
      <c r="K303" s="51" t="str">
        <f t="shared" si="127"/>
        <v/>
      </c>
      <c r="L303" s="51" t="str">
        <f>IF(H303="","",IF(C303="","",G272*C303))</f>
        <v/>
      </c>
      <c r="M303" s="93" t="str">
        <f>IF(A303="","",VLOOKUP(A303,'6.A'!$A$11:$C$480,2,FALSE))</f>
        <v/>
      </c>
      <c r="N303" s="56" t="str">
        <f t="shared" si="128"/>
        <v/>
      </c>
      <c r="O303" s="55"/>
      <c r="P303" s="55"/>
      <c r="Q303" s="47"/>
      <c r="R303" s="47"/>
      <c r="S303" s="2"/>
    </row>
    <row r="304" spans="1:19" ht="12.75" customHeight="1" x14ac:dyDescent="0.2">
      <c r="A304" s="137"/>
      <c r="B304" s="117" t="str">
        <f>IF(A304="","",VLOOKUP(A304,'6.A'!$A$11:$E$105,2,FALSE))</f>
        <v/>
      </c>
      <c r="C304" s="138"/>
      <c r="D304" s="56" t="str">
        <f>IF(A304="","",VLOOKUP(A304,'6.A'!$A$11:$E$105,4,FALSE))</f>
        <v/>
      </c>
      <c r="E304" s="88" t="str">
        <f>IF(A304="","",VLOOKUP(A304,'6.A'!$A$11:$E$105,5,FALSE))</f>
        <v/>
      </c>
      <c r="F304" s="24" t="str">
        <f t="shared" si="125"/>
        <v>0,00</v>
      </c>
      <c r="G304" s="51"/>
      <c r="H304" s="51" t="str">
        <f>IF(A304="","",VLOOKUP(A304,'6.A'!$A$11:$E$7900,5,FALSE))</f>
        <v/>
      </c>
      <c r="I304" s="51" t="str">
        <f t="shared" si="126"/>
        <v/>
      </c>
      <c r="J304" s="51" t="str">
        <f>IF(H304="","",VLOOKUP(A304,'6.A'!$A$11:$E$480,4,FALSE))</f>
        <v/>
      </c>
      <c r="K304" s="51" t="str">
        <f t="shared" si="127"/>
        <v/>
      </c>
      <c r="L304" s="51" t="str">
        <f>IF(H304="","",IF(C304="","",G272*C304))</f>
        <v/>
      </c>
      <c r="M304" s="93" t="str">
        <f>IF(A304="","",VLOOKUP(A304,'6.A'!$A$11:$C$480,2,FALSE))</f>
        <v/>
      </c>
      <c r="N304" s="56" t="str">
        <f t="shared" si="128"/>
        <v/>
      </c>
      <c r="O304" s="55"/>
      <c r="P304" s="55"/>
      <c r="Q304" s="47"/>
      <c r="R304" s="47"/>
      <c r="S304" s="2"/>
    </row>
    <row r="305" spans="1:22" ht="12.75" customHeight="1" x14ac:dyDescent="0.2">
      <c r="A305" s="137"/>
      <c r="B305" s="117" t="str">
        <f>IF(A305="","",VLOOKUP(A305,'6.A'!$A$11:$E$105,2,FALSE))</f>
        <v/>
      </c>
      <c r="C305" s="138"/>
      <c r="D305" s="56" t="str">
        <f>IF(A305="","",VLOOKUP(A305,'6.A'!$A$11:$E$105,4,FALSE))</f>
        <v/>
      </c>
      <c r="E305" s="88" t="str">
        <f>IF(A305="","",VLOOKUP(A305,'6.A'!$A$11:$E$105,5,FALSE))</f>
        <v/>
      </c>
      <c r="F305" s="24" t="str">
        <f t="shared" si="125"/>
        <v>0,00</v>
      </c>
      <c r="G305" s="51"/>
      <c r="H305" s="51" t="str">
        <f>IF(A305="","",VLOOKUP(A305,'6.A'!$A$11:$E$7900,5,FALSE))</f>
        <v/>
      </c>
      <c r="I305" s="51" t="str">
        <f t="shared" si="126"/>
        <v/>
      </c>
      <c r="J305" s="51" t="str">
        <f>IF(H305="","",VLOOKUP(A305,'6.A'!$A$11:$E$480,4,FALSE))</f>
        <v/>
      </c>
      <c r="K305" s="51" t="str">
        <f t="shared" si="127"/>
        <v/>
      </c>
      <c r="L305" s="51" t="str">
        <f>IF(H305="","",IF(C305="","",G272*C305))</f>
        <v/>
      </c>
      <c r="M305" s="93" t="str">
        <f>IF(A305="","",VLOOKUP(A305,'6.A'!$A$11:$C$480,2,FALSE))</f>
        <v/>
      </c>
      <c r="N305" s="56" t="str">
        <f t="shared" si="128"/>
        <v/>
      </c>
      <c r="O305" s="55"/>
      <c r="P305" s="55"/>
      <c r="Q305" s="47"/>
      <c r="R305" s="47"/>
      <c r="S305" s="2"/>
    </row>
    <row r="306" spans="1:22" ht="12.75" customHeight="1" x14ac:dyDescent="0.2">
      <c r="A306" s="137"/>
      <c r="B306" s="117" t="str">
        <f>IF(A306="","",VLOOKUP(A306,'6.A'!$A$11:$E$105,2,FALSE))</f>
        <v/>
      </c>
      <c r="C306" s="138"/>
      <c r="D306" s="56" t="str">
        <f>IF(A306="","",VLOOKUP(A306,'6.A'!$A$11:$E$105,4,FALSE))</f>
        <v/>
      </c>
      <c r="E306" s="88" t="str">
        <f>IF(A306="","",VLOOKUP(A306,'6.A'!$A$11:$E$105,5,FALSE))</f>
        <v/>
      </c>
      <c r="F306" s="24" t="str">
        <f t="shared" si="125"/>
        <v>0,00</v>
      </c>
      <c r="G306" s="51"/>
      <c r="H306" s="51" t="str">
        <f>IF(A306="","",VLOOKUP(A306,'6.A'!$A$11:$E$7900,5,FALSE))</f>
        <v/>
      </c>
      <c r="I306" s="51" t="str">
        <f t="shared" si="126"/>
        <v/>
      </c>
      <c r="J306" s="51" t="str">
        <f>IF(H306="","",VLOOKUP(A306,'6.A'!$A$11:$E$480,4,FALSE))</f>
        <v/>
      </c>
      <c r="K306" s="51" t="str">
        <f t="shared" si="127"/>
        <v/>
      </c>
      <c r="L306" s="51" t="str">
        <f>IF(H306="","",IF(C306="","",G272*C306))</f>
        <v/>
      </c>
      <c r="M306" s="93" t="str">
        <f>IF(A306="","",VLOOKUP(A306,'6.A'!$A$11:$C$480,2,FALSE))</f>
        <v/>
      </c>
      <c r="N306" s="56" t="str">
        <f t="shared" si="128"/>
        <v/>
      </c>
      <c r="O306" s="55"/>
      <c r="P306" s="55"/>
      <c r="Q306" s="47"/>
      <c r="R306" s="47"/>
      <c r="S306" s="2"/>
    </row>
    <row r="307" spans="1:22" ht="12.75" customHeight="1" x14ac:dyDescent="0.2">
      <c r="A307" s="137"/>
      <c r="B307" s="117" t="str">
        <f>IF(A307="","",VLOOKUP(A307,'6.A'!$A$11:$E$105,2,FALSE))</f>
        <v/>
      </c>
      <c r="C307" s="138"/>
      <c r="D307" s="56" t="str">
        <f>IF(A307="","",VLOOKUP(A307,'6.A'!$A$11:$E$105,4,FALSE))</f>
        <v/>
      </c>
      <c r="E307" s="88" t="str">
        <f>IF(A307="","",VLOOKUP(A307,'6.A'!$A$11:$E$105,5,FALSE))</f>
        <v/>
      </c>
      <c r="F307" s="24" t="str">
        <f t="shared" si="125"/>
        <v>0,00</v>
      </c>
      <c r="G307" s="51"/>
      <c r="H307" s="51" t="str">
        <f>IF(A307="","",VLOOKUP(A307,'6.A'!$A$11:$E$7900,5,FALSE))</f>
        <v/>
      </c>
      <c r="I307" s="51" t="str">
        <f t="shared" si="126"/>
        <v/>
      </c>
      <c r="J307" s="51" t="str">
        <f>IF(H307="","",VLOOKUP(A307,'6.A'!$A$11:$E$480,4,FALSE))</f>
        <v/>
      </c>
      <c r="K307" s="51" t="str">
        <f t="shared" si="127"/>
        <v/>
      </c>
      <c r="L307" s="51" t="str">
        <f>IF(H307="","",IF(C307="","",G272*C307))</f>
        <v/>
      </c>
      <c r="M307" s="93" t="str">
        <f>IF(A307="","",VLOOKUP(A307,'6.A'!$A$11:$C$480,2,FALSE))</f>
        <v/>
      </c>
      <c r="N307" s="56" t="str">
        <f t="shared" si="128"/>
        <v/>
      </c>
      <c r="O307" s="55"/>
      <c r="P307" s="55"/>
      <c r="Q307" s="47"/>
      <c r="R307" s="47"/>
      <c r="S307" s="2"/>
    </row>
    <row r="308" spans="1:22" s="64" customFormat="1" ht="12.75" customHeight="1" x14ac:dyDescent="0.2">
      <c r="A308" s="137"/>
      <c r="B308" s="117" t="str">
        <f>IF(A308="","",VLOOKUP(A308,'6.A'!$A$11:$E$105,2,FALSE))</f>
        <v/>
      </c>
      <c r="C308" s="138"/>
      <c r="D308" s="56" t="str">
        <f>IF(A308="","",VLOOKUP(A308,'6.A'!$A$11:$E$105,4,FALSE))</f>
        <v/>
      </c>
      <c r="E308" s="88" t="str">
        <f>IF(A308="","",VLOOKUP(A308,'6.A'!$A$11:$E$105,5,FALSE))</f>
        <v/>
      </c>
      <c r="F308" s="24" t="str">
        <f t="shared" si="125"/>
        <v>0,00</v>
      </c>
      <c r="G308" s="51"/>
      <c r="H308" s="51" t="str">
        <f>IF(A308="","",VLOOKUP(A308,'6.A'!$A$11:$E$7900,5,FALSE))</f>
        <v/>
      </c>
      <c r="I308" s="51" t="str">
        <f t="shared" si="126"/>
        <v/>
      </c>
      <c r="J308" s="51" t="str">
        <f>IF(H308="","",VLOOKUP(A308,'6.A'!$A$11:$E$480,4,FALSE))</f>
        <v/>
      </c>
      <c r="K308" s="51" t="str">
        <f t="shared" si="127"/>
        <v/>
      </c>
      <c r="L308" s="51" t="str">
        <f>IF(H308="","",IF(C308="","",G272*C308))</f>
        <v/>
      </c>
      <c r="M308" s="93" t="str">
        <f>IF(A308="","",VLOOKUP(A308,'6.A'!$A$11:$C$480,2,FALSE))</f>
        <v/>
      </c>
      <c r="N308" s="56" t="str">
        <f t="shared" si="128"/>
        <v/>
      </c>
      <c r="O308" s="55"/>
      <c r="P308" s="55"/>
      <c r="Q308" s="47"/>
      <c r="R308" s="47"/>
      <c r="T308" s="2"/>
      <c r="U308" s="2"/>
      <c r="V308" s="2"/>
    </row>
    <row r="309" spans="1:22" s="64" customFormat="1" ht="12.75" customHeight="1" x14ac:dyDescent="0.2">
      <c r="A309" s="137"/>
      <c r="B309" s="117" t="str">
        <f>IF(A309="","",VLOOKUP(A309,'6.A'!$A$11:$E$105,2,FALSE))</f>
        <v/>
      </c>
      <c r="C309" s="138"/>
      <c r="D309" s="56" t="str">
        <f>IF(A309="","",VLOOKUP(A309,'6.A'!$A$11:$E$105,4,FALSE))</f>
        <v/>
      </c>
      <c r="E309" s="88" t="str">
        <f>IF(A309="","",VLOOKUP(A309,'6.A'!$A$11:$E$105,5,FALSE))</f>
        <v/>
      </c>
      <c r="F309" s="24" t="str">
        <f t="shared" si="125"/>
        <v>0,00</v>
      </c>
      <c r="G309" s="51"/>
      <c r="H309" s="51" t="str">
        <f>IF(A309="","",VLOOKUP(A309,'6.A'!$A$11:$E$7900,5,FALSE))</f>
        <v/>
      </c>
      <c r="I309" s="51" t="str">
        <f t="shared" si="126"/>
        <v/>
      </c>
      <c r="J309" s="51" t="str">
        <f>IF(H309="","",VLOOKUP(A309,'6.A'!$A$11:$E$480,4,FALSE))</f>
        <v/>
      </c>
      <c r="K309" s="51" t="str">
        <f t="shared" si="127"/>
        <v/>
      </c>
      <c r="L309" s="51" t="str">
        <f>IF(H309="","",IF(C309="","",G272*C309))</f>
        <v/>
      </c>
      <c r="M309" s="93" t="str">
        <f>IF(A309="","",VLOOKUP(A309,'6.A'!$A$11:$C$480,2,FALSE))</f>
        <v/>
      </c>
      <c r="N309" s="56" t="str">
        <f t="shared" si="128"/>
        <v/>
      </c>
      <c r="O309" s="55"/>
      <c r="P309" s="55"/>
      <c r="Q309" s="47"/>
      <c r="R309" s="47"/>
      <c r="T309" s="2"/>
      <c r="U309" s="2"/>
      <c r="V309" s="2"/>
    </row>
    <row r="310" spans="1:22" s="64" customFormat="1" ht="12.75" customHeight="1" x14ac:dyDescent="0.2">
      <c r="A310" s="137"/>
      <c r="B310" s="117" t="str">
        <f>IF(A310="","",VLOOKUP(A310,'6.A'!$A$11:$E$105,2,FALSE))</f>
        <v/>
      </c>
      <c r="C310" s="138"/>
      <c r="D310" s="56" t="str">
        <f>IF(A310="","",VLOOKUP(A310,'6.A'!$A$11:$E$105,4,FALSE))</f>
        <v/>
      </c>
      <c r="E310" s="88" t="str">
        <f>IF(A310="","",VLOOKUP(A310,'6.A'!$A$11:$E$105,5,FALSE))</f>
        <v/>
      </c>
      <c r="F310" s="24" t="str">
        <f t="shared" si="125"/>
        <v>0,00</v>
      </c>
      <c r="G310" s="51"/>
      <c r="H310" s="51" t="str">
        <f>IF(A310="","",VLOOKUP(A310,'6.A'!$A$11:$E$7900,5,FALSE))</f>
        <v/>
      </c>
      <c r="I310" s="51" t="str">
        <f t="shared" si="126"/>
        <v/>
      </c>
      <c r="J310" s="51" t="str">
        <f>IF(H310="","",VLOOKUP(A310,'6.A'!$A$11:$E$480,4,FALSE))</f>
        <v/>
      </c>
      <c r="K310" s="51" t="str">
        <f t="shared" si="127"/>
        <v/>
      </c>
      <c r="L310" s="51" t="str">
        <f>IF(H310="","",IF(C310="","",G272*C310))</f>
        <v/>
      </c>
      <c r="M310" s="93" t="str">
        <f>IF(A310="","",VLOOKUP(A310,'6.A'!$A$11:$C$480,2,FALSE))</f>
        <v/>
      </c>
      <c r="N310" s="56" t="str">
        <f t="shared" si="128"/>
        <v/>
      </c>
      <c r="O310" s="55"/>
      <c r="P310" s="55"/>
      <c r="Q310" s="47"/>
      <c r="R310" s="47"/>
      <c r="T310" s="2"/>
      <c r="U310" s="2"/>
      <c r="V310" s="2"/>
    </row>
    <row r="311" spans="1:22" s="64" customFormat="1" ht="12.75" customHeight="1" x14ac:dyDescent="0.2">
      <c r="A311" s="137"/>
      <c r="B311" s="117" t="str">
        <f>IF(A311="","",VLOOKUP(A311,'6.A'!$A$11:$E$105,2,FALSE))</f>
        <v/>
      </c>
      <c r="C311" s="138"/>
      <c r="D311" s="56" t="str">
        <f>IF(A311="","",VLOOKUP(A311,'6.A'!$A$11:$E$105,4,FALSE))</f>
        <v/>
      </c>
      <c r="E311" s="88" t="str">
        <f>IF(A311="","",VLOOKUP(A311,'6.A'!$A$11:$E$105,5,FALSE))</f>
        <v/>
      </c>
      <c r="F311" s="24" t="str">
        <f t="shared" si="125"/>
        <v>0,00</v>
      </c>
      <c r="G311" s="51"/>
      <c r="H311" s="51" t="str">
        <f>IF(A311="","",VLOOKUP(A311,'6.A'!$A$11:$E$7900,5,FALSE))</f>
        <v/>
      </c>
      <c r="I311" s="51" t="str">
        <f t="shared" si="126"/>
        <v/>
      </c>
      <c r="J311" s="51" t="str">
        <f>IF(H311="","",VLOOKUP(A311,'6.A'!$A$11:$E$480,4,FALSE))</f>
        <v/>
      </c>
      <c r="K311" s="51" t="str">
        <f t="shared" si="127"/>
        <v/>
      </c>
      <c r="L311" s="51" t="str">
        <f>IF(H311="","",IF(C311="","",G272*C311))</f>
        <v/>
      </c>
      <c r="M311" s="93" t="str">
        <f>IF(A311="","",VLOOKUP(A311,'6.A'!$A$11:$C$480,2,FALSE))</f>
        <v/>
      </c>
      <c r="N311" s="56" t="str">
        <f t="shared" si="128"/>
        <v/>
      </c>
      <c r="O311" s="55"/>
      <c r="P311" s="55"/>
      <c r="Q311" s="47"/>
      <c r="R311" s="47"/>
      <c r="T311" s="2"/>
      <c r="U311" s="2"/>
      <c r="V311" s="2"/>
    </row>
    <row r="312" spans="1:22" ht="12.75" customHeight="1" x14ac:dyDescent="0.2">
      <c r="A312" s="137"/>
      <c r="B312" s="117" t="str">
        <f>IF(A312="","",VLOOKUP(A312,'6.A'!$A$11:$E$105,2,FALSE))</f>
        <v/>
      </c>
      <c r="C312" s="138"/>
      <c r="D312" s="56" t="str">
        <f>IF(A312="","",VLOOKUP(A312,'6.A'!$A$11:$E$105,4,FALSE))</f>
        <v/>
      </c>
      <c r="E312" s="88" t="str">
        <f>IF(A312="","",VLOOKUP(A312,'6.A'!$A$11:$E$105,5,FALSE))</f>
        <v/>
      </c>
      <c r="F312" s="24" t="str">
        <f t="shared" si="125"/>
        <v>0,00</v>
      </c>
      <c r="G312" s="51"/>
      <c r="H312" s="51" t="str">
        <f>IF(A312="","",VLOOKUP(A312,'6.A'!$A$11:$E$7900,5,FALSE))</f>
        <v/>
      </c>
      <c r="I312" s="51" t="str">
        <f t="shared" si="126"/>
        <v/>
      </c>
      <c r="J312" s="51" t="str">
        <f>IF(H312="","",VLOOKUP(A312,'6.A'!$A$11:$E$480,4,FALSE))</f>
        <v/>
      </c>
      <c r="K312" s="51" t="str">
        <f t="shared" si="127"/>
        <v/>
      </c>
      <c r="L312" s="51" t="str">
        <f>IF(H312="","",IF(C312="","",G272*C312))</f>
        <v/>
      </c>
      <c r="M312" s="93" t="str">
        <f>IF(A312="","",VLOOKUP(A312,'6.A'!$A$11:$C$480,2,FALSE))</f>
        <v/>
      </c>
      <c r="N312" s="56" t="str">
        <f t="shared" si="128"/>
        <v/>
      </c>
      <c r="O312" s="55"/>
      <c r="P312" s="55"/>
      <c r="Q312" s="47"/>
      <c r="R312" s="47"/>
    </row>
    <row r="313" spans="1:22" ht="12.75" customHeight="1" x14ac:dyDescent="0.2">
      <c r="A313" s="137"/>
      <c r="B313" s="117" t="str">
        <f>IF(A313="","",VLOOKUP(A313,'6.A'!$A$11:$E$105,2,FALSE))</f>
        <v/>
      </c>
      <c r="C313" s="138"/>
      <c r="D313" s="56" t="str">
        <f>IF(A313="","",VLOOKUP(A313,'6.A'!$A$11:$E$105,4,FALSE))</f>
        <v/>
      </c>
      <c r="E313" s="88" t="str">
        <f>IF(A313="","",VLOOKUP(A313,'6.A'!$A$11:$E$105,5,FALSE))</f>
        <v/>
      </c>
      <c r="F313" s="24" t="str">
        <f t="shared" si="125"/>
        <v>0,00</v>
      </c>
      <c r="G313" s="51"/>
      <c r="H313" s="51" t="str">
        <f>IF(A313="","",VLOOKUP(A313,'6.A'!$A$11:$E$7900,5,FALSE))</f>
        <v/>
      </c>
      <c r="I313" s="51" t="str">
        <f t="shared" si="126"/>
        <v/>
      </c>
      <c r="J313" s="51" t="str">
        <f>IF(H313="","",VLOOKUP(A313,'6.A'!$A$11:$E$480,4,FALSE))</f>
        <v/>
      </c>
      <c r="K313" s="51" t="str">
        <f t="shared" si="127"/>
        <v/>
      </c>
      <c r="L313" s="51" t="str">
        <f>IF(H313="","",IF(C313="","",G272*C313))</f>
        <v/>
      </c>
      <c r="M313" s="93" t="str">
        <f>IF(A313="","",VLOOKUP(A313,'6.A'!$A$11:$C$480,2,FALSE))</f>
        <v/>
      </c>
      <c r="N313" s="56" t="str">
        <f t="shared" si="128"/>
        <v/>
      </c>
      <c r="O313" s="55"/>
      <c r="P313" s="55"/>
      <c r="Q313" s="47"/>
      <c r="R313" s="47"/>
    </row>
    <row r="314" spans="1:22" ht="12.75" customHeight="1" x14ac:dyDescent="0.2">
      <c r="A314" s="137"/>
      <c r="B314" s="117" t="str">
        <f>IF(A314="","",VLOOKUP(A314,'6.A'!$A$11:$E$105,2,FALSE))</f>
        <v/>
      </c>
      <c r="C314" s="138"/>
      <c r="D314" s="56" t="str">
        <f>IF(A314="","",VLOOKUP(A314,'6.A'!$A$11:$E$105,4,FALSE))</f>
        <v/>
      </c>
      <c r="E314" s="88" t="str">
        <f>IF(A314="","",VLOOKUP(A314,'6.A'!$A$11:$E$105,5,FALSE))</f>
        <v/>
      </c>
      <c r="F314" s="24" t="str">
        <f t="shared" si="125"/>
        <v>0,00</v>
      </c>
      <c r="G314" s="51"/>
      <c r="H314" s="51" t="str">
        <f>IF(A314="","",VLOOKUP(A314,'6.A'!$A$11:$E$7900,5,FALSE))</f>
        <v/>
      </c>
      <c r="I314" s="51" t="str">
        <f t="shared" si="126"/>
        <v/>
      </c>
      <c r="J314" s="51" t="str">
        <f>IF(H314="","",VLOOKUP(A314,'6.A'!$A$11:$E$480,4,FALSE))</f>
        <v/>
      </c>
      <c r="K314" s="51" t="str">
        <f t="shared" si="127"/>
        <v/>
      </c>
      <c r="L314" s="51" t="str">
        <f>IF(H314="","",IF(C314="","",G272*C314))</f>
        <v/>
      </c>
      <c r="M314" s="93" t="str">
        <f>IF(A314="","",VLOOKUP(A314,'6.A'!$A$11:$C$480,2,FALSE))</f>
        <v/>
      </c>
      <c r="N314" s="56" t="str">
        <f t="shared" si="128"/>
        <v/>
      </c>
      <c r="O314" s="55"/>
      <c r="P314" s="55"/>
      <c r="Q314" s="47"/>
      <c r="R314" s="47"/>
    </row>
    <row r="315" spans="1:22" ht="12.75" customHeight="1" x14ac:dyDescent="0.2">
      <c r="A315" s="137"/>
      <c r="B315" s="117" t="str">
        <f>IF(A315="","",VLOOKUP(A315,'6.A'!$A$11:$E$105,2,FALSE))</f>
        <v/>
      </c>
      <c r="C315" s="138"/>
      <c r="D315" s="56" t="str">
        <f>IF(A315="","",VLOOKUP(A315,'6.A'!$A$11:$E$105,4,FALSE))</f>
        <v/>
      </c>
      <c r="E315" s="88" t="str">
        <f>IF(A315="","",VLOOKUP(A315,'6.A'!$A$11:$E$105,5,FALSE))</f>
        <v/>
      </c>
      <c r="F315" s="24" t="str">
        <f t="shared" si="125"/>
        <v>0,00</v>
      </c>
      <c r="G315" s="51"/>
      <c r="H315" s="51" t="str">
        <f>IF(A315="","",VLOOKUP(A315,'6.A'!$A$11:$E$7900,5,FALSE))</f>
        <v/>
      </c>
      <c r="I315" s="51" t="str">
        <f t="shared" si="126"/>
        <v/>
      </c>
      <c r="J315" s="51" t="str">
        <f>IF(H315="","",VLOOKUP(A315,'6.A'!$A$11:$E$480,4,FALSE))</f>
        <v/>
      </c>
      <c r="K315" s="51" t="str">
        <f t="shared" si="127"/>
        <v/>
      </c>
      <c r="L315" s="51" t="str">
        <f>IF(H315="","",IF(C315="","",G272*C315))</f>
        <v/>
      </c>
      <c r="M315" s="93" t="str">
        <f>IF(A315="","",VLOOKUP(A315,'6.A'!$A$11:$C$480,2,FALSE))</f>
        <v/>
      </c>
      <c r="N315" s="56" t="str">
        <f t="shared" si="128"/>
        <v/>
      </c>
      <c r="O315" s="55"/>
      <c r="P315" s="55"/>
      <c r="Q315" s="47"/>
      <c r="R315" s="47"/>
    </row>
    <row r="316" spans="1:22" ht="12.75" customHeight="1" x14ac:dyDescent="0.2">
      <c r="A316" s="137"/>
      <c r="B316" s="117" t="str">
        <f>IF(A316="","",VLOOKUP(A316,'6.A'!$A$11:$E$105,2,FALSE))</f>
        <v/>
      </c>
      <c r="C316" s="138"/>
      <c r="D316" s="56" t="str">
        <f>IF(A316="","",VLOOKUP(A316,'6.A'!$A$11:$E$105,4,FALSE))</f>
        <v/>
      </c>
      <c r="E316" s="88" t="str">
        <f>IF(A316="","",VLOOKUP(A316,'6.A'!$A$11:$E$105,5,FALSE))</f>
        <v/>
      </c>
      <c r="F316" s="24" t="str">
        <f t="shared" si="125"/>
        <v>0,00</v>
      </c>
      <c r="G316" s="51"/>
      <c r="H316" s="51" t="str">
        <f>IF(A316="","",VLOOKUP(A316,'6.A'!$A$11:$E$7900,5,FALSE))</f>
        <v/>
      </c>
      <c r="I316" s="51" t="str">
        <f t="shared" si="126"/>
        <v/>
      </c>
      <c r="J316" s="51" t="str">
        <f>IF(H316="","",VLOOKUP(A316,'6.A'!$A$11:$E$480,4,FALSE))</f>
        <v/>
      </c>
      <c r="K316" s="51" t="str">
        <f t="shared" si="127"/>
        <v/>
      </c>
      <c r="L316" s="51" t="str">
        <f>IF(H316="","",IF(C316="","",G272*C316))</f>
        <v/>
      </c>
      <c r="M316" s="93" t="str">
        <f>IF(A316="","",VLOOKUP(A316,'6.A'!$A$11:$C$480,2,FALSE))</f>
        <v/>
      </c>
      <c r="N316" s="56" t="str">
        <f t="shared" si="128"/>
        <v/>
      </c>
      <c r="O316" s="55"/>
      <c r="P316" s="55"/>
      <c r="Q316" s="47"/>
      <c r="R316" s="47"/>
    </row>
    <row r="317" spans="1:22" ht="12.75" customHeight="1" x14ac:dyDescent="0.2">
      <c r="A317" s="137"/>
      <c r="B317" s="153" t="str">
        <f>IF(A317="","",VLOOKUP(A317,'6.A'!$A$11:$E$105,2,FALSE))</f>
        <v/>
      </c>
      <c r="C317" s="138"/>
      <c r="D317" s="56" t="str">
        <f>IF(A317="","",VLOOKUP(A317,'6.A'!$A$11:$E$105,4,FALSE))</f>
        <v/>
      </c>
      <c r="E317" s="88" t="str">
        <f>IF(A317="","",VLOOKUP(A317,'6.A'!$A$11:$E$105,5,FALSE))</f>
        <v/>
      </c>
      <c r="F317" s="24" t="str">
        <f t="shared" si="125"/>
        <v>0,00</v>
      </c>
      <c r="G317" s="51"/>
      <c r="H317" s="51" t="str">
        <f>IF(A317="","",VLOOKUP(A317,'6.A'!$A$11:$E$7900,5,FALSE))</f>
        <v/>
      </c>
      <c r="I317" s="51" t="str">
        <f t="shared" si="126"/>
        <v/>
      </c>
      <c r="J317" s="51" t="str">
        <f>IF(H317="","",VLOOKUP(A317,'6.A'!$A$11:$E$480,4,FALSE))</f>
        <v/>
      </c>
      <c r="K317" s="51" t="str">
        <f t="shared" si="127"/>
        <v/>
      </c>
      <c r="L317" s="51" t="str">
        <f>IF(H317="","",IF(C317="","",G272*C317))</f>
        <v/>
      </c>
      <c r="M317" s="93" t="str">
        <f>IF(A317="","",VLOOKUP(A317,'6.A'!$A$11:$C$480,2,FALSE))</f>
        <v/>
      </c>
      <c r="N317" s="56" t="str">
        <f t="shared" si="128"/>
        <v/>
      </c>
      <c r="O317" s="55"/>
      <c r="P317" s="55"/>
      <c r="Q317" s="47"/>
      <c r="R317" s="47"/>
    </row>
    <row r="318" spans="1:22" ht="12.75" customHeight="1" x14ac:dyDescent="0.2">
      <c r="A318" s="137"/>
      <c r="B318" s="153" t="str">
        <f>IF(A318="","",VLOOKUP(A318,'6.A'!$A$11:$E$105,2,FALSE))</f>
        <v/>
      </c>
      <c r="C318" s="138"/>
      <c r="D318" s="56" t="str">
        <f>IF(A318="","",VLOOKUP(A318,'6.A'!$A$11:$E$105,4,FALSE))</f>
        <v/>
      </c>
      <c r="E318" s="88" t="str">
        <f>IF(A318="","",VLOOKUP(A318,'6.A'!$A$11:$E$105,5,FALSE))</f>
        <v/>
      </c>
      <c r="F318" s="24" t="str">
        <f t="shared" si="125"/>
        <v>0,00</v>
      </c>
      <c r="G318" s="51"/>
      <c r="H318" s="51" t="str">
        <f>IF(A318="","",VLOOKUP(A318,'6.A'!$A$11:$E$7900,5,FALSE))</f>
        <v/>
      </c>
      <c r="I318" s="51" t="str">
        <f t="shared" si="126"/>
        <v/>
      </c>
      <c r="J318" s="51" t="str">
        <f>IF(H318="","",VLOOKUP(A318,'6.A'!$A$11:$E$480,4,FALSE))</f>
        <v/>
      </c>
      <c r="K318" s="51" t="str">
        <f t="shared" si="127"/>
        <v/>
      </c>
      <c r="L318" s="51" t="str">
        <f>IF(H318="","",IF(C318="","",G272*C318))</f>
        <v/>
      </c>
      <c r="M318" s="93" t="str">
        <f>IF(A318="","",VLOOKUP(A318,'6.A'!$A$11:$C$480,2,FALSE))</f>
        <v/>
      </c>
      <c r="N318" s="56" t="str">
        <f t="shared" si="128"/>
        <v/>
      </c>
      <c r="O318" s="55"/>
      <c r="P318" s="55"/>
      <c r="Q318" s="47"/>
      <c r="R318" s="47"/>
    </row>
    <row r="319" spans="1:22" ht="12.75" customHeight="1" x14ac:dyDescent="0.2">
      <c r="A319" s="137"/>
      <c r="B319" s="153" t="str">
        <f>IF(A319="","",VLOOKUP(A319,'6.A'!$A$11:$E$105,2,FALSE))</f>
        <v/>
      </c>
      <c r="C319" s="138"/>
      <c r="D319" s="56" t="str">
        <f>IF(A319="","",VLOOKUP(A319,'6.A'!$A$11:$E$105,4,FALSE))</f>
        <v/>
      </c>
      <c r="E319" s="88" t="str">
        <f>IF(A319="","",VLOOKUP(A319,'6.A'!$A$11:$E$105,5,FALSE))</f>
        <v/>
      </c>
      <c r="F319" s="24" t="str">
        <f t="shared" si="125"/>
        <v>0,00</v>
      </c>
      <c r="G319" s="51"/>
      <c r="H319" s="51" t="str">
        <f>IF(A319="","",VLOOKUP(A319,'6.A'!$A$11:$E$7900,5,FALSE))</f>
        <v/>
      </c>
      <c r="I319" s="51" t="str">
        <f t="shared" si="126"/>
        <v/>
      </c>
      <c r="J319" s="51" t="str">
        <f>IF(H319="","",VLOOKUP(A319,'6.A'!$A$11:$E$480,4,FALSE))</f>
        <v/>
      </c>
      <c r="K319" s="51" t="str">
        <f t="shared" si="127"/>
        <v/>
      </c>
      <c r="L319" s="51" t="str">
        <f>IF(H319="","",IF(C319="","",G272*C319))</f>
        <v/>
      </c>
      <c r="M319" s="93" t="str">
        <f>IF(A319="","",VLOOKUP(A319,'6.A'!$A$11:$C$480,2,FALSE))</f>
        <v/>
      </c>
      <c r="N319" s="56" t="str">
        <f t="shared" si="128"/>
        <v/>
      </c>
      <c r="O319" s="55"/>
      <c r="P319" s="55"/>
      <c r="Q319" s="47"/>
      <c r="R319" s="47"/>
    </row>
    <row r="320" spans="1:22" ht="12.75" customHeight="1" x14ac:dyDescent="0.2">
      <c r="A320" s="137"/>
      <c r="B320" s="153" t="str">
        <f>IF(A320="","",VLOOKUP(A320,'6.A'!$A$11:$E$105,2,FALSE))</f>
        <v/>
      </c>
      <c r="C320" s="138"/>
      <c r="D320" s="56" t="str">
        <f>IF(A320="","",VLOOKUP(A320,'6.A'!$A$11:$E$105,4,FALSE))</f>
        <v/>
      </c>
      <c r="E320" s="88" t="str">
        <f>IF(A320="","",VLOOKUP(A320,'6.A'!$A$11:$E$105,5,FALSE))</f>
        <v/>
      </c>
      <c r="F320" s="24" t="str">
        <f t="shared" si="125"/>
        <v>0,00</v>
      </c>
      <c r="G320" s="51"/>
      <c r="H320" s="51" t="str">
        <f>IF(A320="","",VLOOKUP(A320,'6.A'!$A$11:$E$7900,5,FALSE))</f>
        <v/>
      </c>
      <c r="I320" s="51" t="str">
        <f t="shared" si="126"/>
        <v/>
      </c>
      <c r="J320" s="51" t="str">
        <f>IF(H320="","",VLOOKUP(A320,'6.A'!$A$11:$E$480,4,FALSE))</f>
        <v/>
      </c>
      <c r="K320" s="51" t="str">
        <f t="shared" si="127"/>
        <v/>
      </c>
      <c r="L320" s="51" t="str">
        <f>IF(H320="","",IF(C320="","",G272*C320))</f>
        <v/>
      </c>
      <c r="M320" s="93" t="str">
        <f>IF(A320="","",VLOOKUP(A320,'6.A'!$A$11:$C$480,2,FALSE))</f>
        <v/>
      </c>
      <c r="N320" s="56" t="str">
        <f t="shared" si="128"/>
        <v/>
      </c>
      <c r="O320" s="55"/>
      <c r="P320" s="55"/>
      <c r="Q320" s="47"/>
      <c r="R320" s="47"/>
    </row>
    <row r="321" spans="1:22" ht="12.75" customHeight="1" x14ac:dyDescent="0.2">
      <c r="A321" s="22"/>
      <c r="B321" s="26" t="str">
        <f>$A$9</f>
        <v>BDI - MÃO DE OBRA / SERVIÇOS / MATERIAIS EM GERAL</v>
      </c>
      <c r="C321" s="27">
        <f>$C$9</f>
        <v>0</v>
      </c>
      <c r="D321" s="56"/>
      <c r="F321" s="28">
        <f>ROUND(SUM(F301:F320)*C321,2)</f>
        <v>0</v>
      </c>
      <c r="G321" s="62"/>
      <c r="M321" s="56"/>
      <c r="N321" s="56"/>
      <c r="O321" s="55"/>
      <c r="P321" s="55"/>
      <c r="Q321" s="47"/>
      <c r="R321" s="47"/>
    </row>
    <row r="322" spans="1:22" ht="12.75" customHeight="1" thickBot="1" x14ac:dyDescent="0.25">
      <c r="A322" s="40"/>
      <c r="B322" s="41" t="s">
        <v>57</v>
      </c>
      <c r="C322" s="42"/>
      <c r="D322" s="43"/>
      <c r="E322" s="44"/>
      <c r="F322" s="45">
        <f>ROUND(SUM(F301:F321),2)</f>
        <v>0</v>
      </c>
      <c r="G322" s="62"/>
      <c r="M322" s="56"/>
      <c r="N322" s="56"/>
      <c r="O322" s="55"/>
      <c r="P322" s="55"/>
      <c r="Q322" s="47"/>
      <c r="R322" s="47"/>
    </row>
    <row r="323" spans="1:22" ht="12" customHeight="1" thickBot="1" x14ac:dyDescent="0.25">
      <c r="A323" s="8"/>
      <c r="B323" s="9"/>
      <c r="C323" s="10"/>
      <c r="D323" s="56"/>
      <c r="F323" s="12"/>
      <c r="M323" s="56"/>
      <c r="N323" s="56"/>
      <c r="O323" s="55"/>
      <c r="P323" s="55"/>
    </row>
    <row r="324" spans="1:22" ht="50.1" customHeight="1" x14ac:dyDescent="0.2">
      <c r="A324" s="13" t="str">
        <f>'3.A'!$A$29</f>
        <v>2.2.1</v>
      </c>
      <c r="B324" s="14" t="str">
        <f>IF(A324="","",VLOOKUP(A324,'3.A'!$A$16:$M$111,2,FALSE))</f>
        <v>ENSAIO DE DETERMINAÇÃO DA RESISTÊNCIA CARACTERÍSTICA À COMPRESSÃO DO CONCRETO</v>
      </c>
      <c r="C324" s="283" t="s">
        <v>62</v>
      </c>
      <c r="D324" s="283"/>
      <c r="E324" s="15" t="str">
        <f>IF(A324="","",VLOOKUP(A324,'3.A'!$A$16:$M$111,3,FALSE))</f>
        <v>UN</v>
      </c>
      <c r="F324" s="16">
        <f>ROUND(F338+F351+F374,2)</f>
        <v>0</v>
      </c>
      <c r="G324" s="94">
        <f>VLOOKUP(A324,'3.A'!$A$18:$I$111,4,FALSE)</f>
        <v>10</v>
      </c>
      <c r="H324" s="46">
        <f>SUM(F326:F337)</f>
        <v>0</v>
      </c>
      <c r="I324" s="46">
        <f>SUM(F340:F350)</f>
        <v>0</v>
      </c>
      <c r="J324" s="46">
        <f>SUM(F353:F373)</f>
        <v>0</v>
      </c>
      <c r="K324" s="46">
        <f>SUM(H324:J324)</f>
        <v>0</v>
      </c>
      <c r="L324" s="46" t="str">
        <f>IF(K324=F324,"SIM","NÃO")</f>
        <v>SIM</v>
      </c>
      <c r="M324" s="57">
        <f>ROUND(SUM(F326:F335)*C336,2)+ROUND(SUM(F326:F336)*C337,2)+ROUND(SUM(F326:F335),2)+ROUND(SUM(F340:F349)*C350,2)+ROUND(SUM(F340:F349),2)+ROUND(SUM(F353:F372)*C373,2)+ROUND(SUM(F353:F372),2)</f>
        <v>0</v>
      </c>
      <c r="N324" s="49" t="str">
        <f>IF(M324=F324,"SIM","NÃO")</f>
        <v>SIM</v>
      </c>
      <c r="O324" s="50" t="str">
        <f>VLOOKUP(A324,'3.A'!$A$8:$E$111,3,FALSE)</f>
        <v>UN</v>
      </c>
      <c r="P324" s="50" t="str">
        <f>IF(O324=E324,"SIM","NÃO")</f>
        <v>SIM</v>
      </c>
      <c r="Q324" s="52">
        <f>ROUND(G324*F338,2)+ROUND(G324*F351,2)+ROUND(G324*F374,2)</f>
        <v>0</v>
      </c>
      <c r="R324" s="58">
        <f>VLOOKUP(A324,'3.A'!$A$16:$L$111,12,FALSE)</f>
        <v>0</v>
      </c>
      <c r="S324" s="59" t="str">
        <f>IF(Q324=R324,"si","no")</f>
        <v>si</v>
      </c>
      <c r="T324" s="60">
        <f>SUM(L326:L335)+SUM(L340:L349)+SUM(L353:L372)</f>
        <v>10</v>
      </c>
      <c r="U324" s="51">
        <f>G324*C332+G324*C334+G324*C328+G324*C327+G324*C329+G324*C333+G324*C331+G324*C330+G324*C326+G324*C335+G324*C346+G324*C340+G324*C348+G324*C347+G324*C345+G324*C342+G324*C341+G324*C343+G324*C349+G324*C344+G324*C353+G324*C354+G324*C355+G324*C363+G324*C364+G324*C365+G324*C366+G324*C367+G324*C368+G324*C369+G324*C370+G324*C371+G324*C372+G324*C361+G324*C362+G324*C356+G324*C357+G324*C358+G324*C359+G324*C360</f>
        <v>10</v>
      </c>
      <c r="V324" s="53" t="str">
        <f>IF(T324=U324,"si","no")</f>
        <v>si</v>
      </c>
    </row>
    <row r="325" spans="1:22" ht="12.75" customHeight="1" x14ac:dyDescent="0.2">
      <c r="A325" s="17" t="s">
        <v>3</v>
      </c>
      <c r="B325" s="18" t="s">
        <v>58</v>
      </c>
      <c r="C325" s="55" t="s">
        <v>59</v>
      </c>
      <c r="D325" s="55" t="s">
        <v>17</v>
      </c>
      <c r="E325" s="19" t="s">
        <v>60</v>
      </c>
      <c r="F325" s="20" t="s">
        <v>61</v>
      </c>
      <c r="G325" s="21"/>
      <c r="M325" s="56"/>
      <c r="N325" s="56"/>
      <c r="O325" s="55"/>
      <c r="P325" s="55"/>
      <c r="Q325" s="47"/>
      <c r="R325" s="47"/>
    </row>
    <row r="326" spans="1:22" ht="12.75" customHeight="1" x14ac:dyDescent="0.2">
      <c r="A326" s="137"/>
      <c r="B326" s="117" t="str">
        <f>IF(A326="","",VLOOKUP(A326,'6.A'!$A$11:$E$105,2,FALSE))</f>
        <v/>
      </c>
      <c r="C326" s="138"/>
      <c r="D326" s="56" t="str">
        <f>IF(A326="","",VLOOKUP(A326,'6.A'!$A$11:$E$105,4,FALSE))</f>
        <v/>
      </c>
      <c r="E326" s="88" t="str">
        <f>IF(A326="","",VLOOKUP(A326,'6.A'!$A$11:$E$105,5,FALSE))</f>
        <v/>
      </c>
      <c r="F326" s="24" t="str">
        <f t="shared" ref="F326:F335" si="129">IF(A326="","0,00",ROUND(C326*E326,2))</f>
        <v>0,00</v>
      </c>
      <c r="G326" s="51"/>
      <c r="H326" s="51" t="str">
        <f>IF(A326="","",VLOOKUP(A326,'6.A'!$A$11:$E$7900,5,FALSE))</f>
        <v/>
      </c>
      <c r="I326" s="51" t="str">
        <f>IF(H326="","",IF(E326=H326,"SIM","NÃO"))</f>
        <v/>
      </c>
      <c r="J326" s="51" t="str">
        <f>IF(H326="","",VLOOKUP(A326,'6.A'!$A$11:$E$480,4,FALSE))</f>
        <v/>
      </c>
      <c r="K326" s="51" t="str">
        <f>IF(H326="","",IF(J326=D326,"SIM","NÃO"))</f>
        <v/>
      </c>
      <c r="L326" s="51" t="str">
        <f>IF(H326="","",IF(C326="","",G324*C326))</f>
        <v/>
      </c>
      <c r="M326" s="93" t="str">
        <f>IF(A326="","",VLOOKUP(A326,'6.A'!$A$11:$C$480,2,FALSE))</f>
        <v/>
      </c>
      <c r="N326" s="56" t="str">
        <f>IF(A326="","",IF(M326=B326,"si","no"))</f>
        <v/>
      </c>
      <c r="O326" s="55"/>
      <c r="P326" s="55"/>
      <c r="Q326" s="47"/>
      <c r="R326" s="47"/>
    </row>
    <row r="327" spans="1:22" ht="12.75" customHeight="1" x14ac:dyDescent="0.2">
      <c r="A327" s="137"/>
      <c r="B327" s="117" t="str">
        <f>IF(A327="","",VLOOKUP(A327,'6.A'!$A$11:$E$105,2,FALSE))</f>
        <v/>
      </c>
      <c r="C327" s="138"/>
      <c r="D327" s="56" t="str">
        <f>IF(A327="","",VLOOKUP(A327,'6.A'!$A$11:$E$105,4,FALSE))</f>
        <v/>
      </c>
      <c r="E327" s="88" t="str">
        <f>IF(A327="","",VLOOKUP(A327,'6.A'!$A$11:$E$105,5,FALSE))</f>
        <v/>
      </c>
      <c r="F327" s="24" t="str">
        <f t="shared" si="129"/>
        <v>0,00</v>
      </c>
      <c r="G327" s="51"/>
      <c r="H327" s="51" t="str">
        <f>IF(A327="","",VLOOKUP(A327,'6.A'!$A$11:$E$7900,5,FALSE))</f>
        <v/>
      </c>
      <c r="I327" s="51" t="str">
        <f>IF(H327="","",IF(E327=H327,"SIM","NÃO"))</f>
        <v/>
      </c>
      <c r="J327" s="51" t="str">
        <f>IF(H327="","",VLOOKUP(A327,'6.A'!$A$11:$E$480,4,FALSE))</f>
        <v/>
      </c>
      <c r="K327" s="51" t="str">
        <f>IF(H327="","",IF(J327=D327,"SIM","NÃO"))</f>
        <v/>
      </c>
      <c r="L327" s="51" t="str">
        <f>IF(H327="","",IF(C327="","",G324*C327))</f>
        <v/>
      </c>
      <c r="M327" s="93" t="str">
        <f>IF(A327="","",VLOOKUP(A327,'6.A'!$A$11:$C$480,2,FALSE))</f>
        <v/>
      </c>
      <c r="N327" s="56" t="str">
        <f>IF(A327="","",IF(M327=B327,"si","no"))</f>
        <v/>
      </c>
      <c r="O327" s="55"/>
      <c r="P327" s="55"/>
      <c r="Q327" s="47"/>
      <c r="R327" s="47"/>
    </row>
    <row r="328" spans="1:22" ht="12.75" customHeight="1" x14ac:dyDescent="0.2">
      <c r="A328" s="137"/>
      <c r="B328" s="117" t="str">
        <f>IF(A328="","",VLOOKUP(A328,'6.A'!$A$11:$E$105,2,FALSE))</f>
        <v/>
      </c>
      <c r="C328" s="138"/>
      <c r="D328" s="56" t="str">
        <f>IF(A328="","",VLOOKUP(A328,'6.A'!$A$11:$E$105,4,FALSE))</f>
        <v/>
      </c>
      <c r="E328" s="88" t="str">
        <f>IF(A328="","",VLOOKUP(A328,'6.A'!$A$11:$E$105,5,FALSE))</f>
        <v/>
      </c>
      <c r="F328" s="24" t="str">
        <f t="shared" si="129"/>
        <v>0,00</v>
      </c>
      <c r="G328" s="51"/>
      <c r="H328" s="51" t="str">
        <f>IF(A328="","",VLOOKUP(A328,'6.A'!$A$11:$E$7900,5,FALSE))</f>
        <v/>
      </c>
      <c r="I328" s="51" t="str">
        <f>IF(H328="","",IF(E328=H328,"SIM","NÃO"))</f>
        <v/>
      </c>
      <c r="J328" s="51" t="str">
        <f>IF(H328="","",VLOOKUP(A328,'6.A'!$A$11:$E$480,4,FALSE))</f>
        <v/>
      </c>
      <c r="K328" s="51" t="str">
        <f t="shared" ref="K328" si="130">IF(H328="","",IF(J328=D328,"SIM","NÃO"))</f>
        <v/>
      </c>
      <c r="L328" s="51" t="str">
        <f>IF(H328="","",IF(C328="","",G324*C328))</f>
        <v/>
      </c>
      <c r="M328" s="93" t="str">
        <f>IF(A328="","",VLOOKUP(A328,'6.A'!$A$11:$C$480,2,FALSE))</f>
        <v/>
      </c>
      <c r="N328" s="56" t="str">
        <f t="shared" ref="N328" si="131">IF(A328="","",IF(M328=B328,"si","no"))</f>
        <v/>
      </c>
      <c r="O328" s="55"/>
      <c r="P328" s="55"/>
      <c r="Q328" s="47"/>
      <c r="R328" s="47"/>
      <c r="S328" s="2"/>
    </row>
    <row r="329" spans="1:22" ht="12.75" customHeight="1" x14ac:dyDescent="0.2">
      <c r="A329" s="137"/>
      <c r="B329" s="117" t="str">
        <f>IF(A329="","",VLOOKUP(A329,'6.A'!$A$11:$E$105,2,FALSE))</f>
        <v/>
      </c>
      <c r="C329" s="138"/>
      <c r="D329" s="56" t="str">
        <f>IF(A329="","",VLOOKUP(A329,'6.A'!$A$11:$E$105,4,FALSE))</f>
        <v/>
      </c>
      <c r="E329" s="88" t="str">
        <f>IF(A329="","",VLOOKUP(A329,'6.A'!$A$11:$E$105,5,FALSE))</f>
        <v/>
      </c>
      <c r="F329" s="24" t="str">
        <f t="shared" si="129"/>
        <v>0,00</v>
      </c>
      <c r="G329" s="51"/>
      <c r="H329" s="51" t="str">
        <f>IF(A329="","",VLOOKUP(A329,'6.A'!$A$11:$E$7900,5,FALSE))</f>
        <v/>
      </c>
      <c r="I329" s="51" t="str">
        <f>IF(H329="","",IF(E329=H329,"SIM","NÃO"))</f>
        <v/>
      </c>
      <c r="J329" s="51" t="str">
        <f>IF(H329="","",VLOOKUP(A329,'6.A'!$A$11:$E$480,4,FALSE))</f>
        <v/>
      </c>
      <c r="K329" s="51" t="str">
        <f>IF(H329="","",IF(J329=D329,"SIM","NÃO"))</f>
        <v/>
      </c>
      <c r="L329" s="51" t="str">
        <f>IF(H329="","",IF(C329="","",G324*C329))</f>
        <v/>
      </c>
      <c r="M329" s="93" t="str">
        <f>IF(A329="","",VLOOKUP(A329,'6.A'!$A$11:$C$480,2,FALSE))</f>
        <v/>
      </c>
      <c r="N329" s="56" t="str">
        <f>IF(A329="","",IF(M329=B329,"si","no"))</f>
        <v/>
      </c>
      <c r="O329" s="55"/>
      <c r="P329" s="55"/>
      <c r="Q329" s="47"/>
      <c r="R329" s="47"/>
      <c r="S329" s="2"/>
    </row>
    <row r="330" spans="1:22" ht="12.75" customHeight="1" x14ac:dyDescent="0.2">
      <c r="A330" s="137"/>
      <c r="B330" s="117" t="str">
        <f>IF(A330="","",VLOOKUP(A330,'6.A'!$A$11:$E$105,2,FALSE))</f>
        <v/>
      </c>
      <c r="C330" s="138"/>
      <c r="D330" s="56" t="str">
        <f>IF(A330="","",VLOOKUP(A330,'6.A'!$A$11:$E$105,4,FALSE))</f>
        <v/>
      </c>
      <c r="E330" s="89" t="str">
        <f>IF(A330="","",VLOOKUP(A330,'6.A'!$A$11:$E$105,5,FALSE))</f>
        <v/>
      </c>
      <c r="F330" s="24" t="str">
        <f t="shared" si="129"/>
        <v>0,00</v>
      </c>
      <c r="G330" s="51"/>
      <c r="H330" s="51" t="str">
        <f>IF(A330="","",VLOOKUP(A330,'6.A'!$A$11:$E$7900,5,FALSE))</f>
        <v/>
      </c>
      <c r="I330" s="51" t="str">
        <f t="shared" ref="I330" si="132">IF(H330="","",IF(E330=H330,"SIM","NÃO"))</f>
        <v/>
      </c>
      <c r="J330" s="51" t="str">
        <f>IF(H330="","",VLOOKUP(A330,'6.A'!$A$11:$E$480,4,FALSE))</f>
        <v/>
      </c>
      <c r="K330" s="51" t="str">
        <f t="shared" ref="K330" si="133">IF(H330="","",IF(J330=D330,"SIM","NÃO"))</f>
        <v/>
      </c>
      <c r="L330" s="51" t="str">
        <f>IF(H330="","",IF(C330="","",G324*C330))</f>
        <v/>
      </c>
      <c r="M330" s="93" t="str">
        <f>IF(A330="","",VLOOKUP(A330,'6.A'!$A$11:$C$480,2,FALSE))</f>
        <v/>
      </c>
      <c r="N330" s="56" t="str">
        <f t="shared" ref="N330" si="134">IF(A330="","",IF(M330=B330,"si","no"))</f>
        <v/>
      </c>
      <c r="O330" s="55"/>
      <c r="P330" s="55"/>
      <c r="Q330" s="47"/>
      <c r="R330" s="47"/>
      <c r="S330" s="2"/>
    </row>
    <row r="331" spans="1:22" ht="12.75" customHeight="1" x14ac:dyDescent="0.2">
      <c r="A331" s="137"/>
      <c r="B331" s="117" t="str">
        <f>IF(A331="","",VLOOKUP(A331,'6.A'!$A$11:$E$105,2,FALSE))</f>
        <v/>
      </c>
      <c r="C331" s="138"/>
      <c r="D331" s="56" t="str">
        <f>IF(A331="","",VLOOKUP(A331,'6.A'!$A$11:$E$105,4,FALSE))</f>
        <v/>
      </c>
      <c r="E331" s="89" t="str">
        <f>IF(A331="","",VLOOKUP(A331,'6.A'!$A$11:$E$105,5,FALSE))</f>
        <v/>
      </c>
      <c r="F331" s="24" t="str">
        <f t="shared" si="129"/>
        <v>0,00</v>
      </c>
      <c r="G331" s="51"/>
      <c r="H331" s="51" t="str">
        <f>IF(A331="","",VLOOKUP(A331,'6.A'!$A$11:$E$7900,5,FALSE))</f>
        <v/>
      </c>
      <c r="I331" s="51" t="str">
        <f>IF(H331="","",IF(E331=H331,"SIM","NÃO"))</f>
        <v/>
      </c>
      <c r="J331" s="51" t="str">
        <f>IF(H331="","",VLOOKUP(A331,'6.A'!$A$11:$E$480,4,FALSE))</f>
        <v/>
      </c>
      <c r="K331" s="51" t="str">
        <f>IF(H331="","",IF(J331=D331,"SIM","NÃO"))</f>
        <v/>
      </c>
      <c r="L331" s="51" t="str">
        <f>IF(H331="","",IF(C331="","",G324*C331))</f>
        <v/>
      </c>
      <c r="M331" s="93" t="str">
        <f>IF(A331="","",VLOOKUP(A331,'6.A'!$A$11:$C$480,2,FALSE))</f>
        <v/>
      </c>
      <c r="N331" s="56" t="str">
        <f>IF(A331="","",IF(M331=B331,"si","no"))</f>
        <v/>
      </c>
      <c r="O331" s="55"/>
      <c r="P331" s="55"/>
      <c r="Q331" s="47"/>
      <c r="R331" s="47"/>
      <c r="S331" s="2"/>
    </row>
    <row r="332" spans="1:22" ht="12.75" customHeight="1" x14ac:dyDescent="0.2">
      <c r="A332" s="137"/>
      <c r="B332" s="117" t="str">
        <f>IF(A332="","",VLOOKUP(A332,'6.A'!$A$11:$E$105,2,FALSE))</f>
        <v/>
      </c>
      <c r="C332" s="138"/>
      <c r="D332" s="56" t="str">
        <f>IF(A332="","",VLOOKUP(A332,'6.A'!$A$11:$E$105,4,FALSE))</f>
        <v/>
      </c>
      <c r="E332" s="88" t="str">
        <f>IF(A332="","",VLOOKUP(A332,'6.A'!$A$11:$E$105,5,FALSE))</f>
        <v/>
      </c>
      <c r="F332" s="24" t="str">
        <f t="shared" si="129"/>
        <v>0,00</v>
      </c>
      <c r="G332" s="51"/>
      <c r="H332" s="51" t="str">
        <f>IF(A332="","",VLOOKUP(A332,'6.A'!$A$11:$E$7900,5,FALSE))</f>
        <v/>
      </c>
      <c r="I332" s="51" t="str">
        <f>IF(H332="","",IF(E332=H332,"SIM","NÃO"))</f>
        <v/>
      </c>
      <c r="J332" s="51" t="str">
        <f>IF(H332="","",VLOOKUP(A332,'6.A'!$A$11:$E$480,4,FALSE))</f>
        <v/>
      </c>
      <c r="K332" s="51" t="str">
        <f>IF(H332="","",IF(J332=D332,"SIM","NÃO"))</f>
        <v/>
      </c>
      <c r="L332" s="51" t="str">
        <f>IF(H332="","",IF(C332="","",G324*C332))</f>
        <v/>
      </c>
      <c r="M332" s="93" t="str">
        <f>IF(A332="","",VLOOKUP(A332,'6.A'!$A$11:$C$480,2,FALSE))</f>
        <v/>
      </c>
      <c r="N332" s="56" t="str">
        <f>IF(A332="","",IF(M332=B332,"si","no"))</f>
        <v/>
      </c>
      <c r="O332" s="55"/>
      <c r="P332" s="55"/>
      <c r="Q332" s="47"/>
      <c r="R332" s="47"/>
      <c r="S332" s="2"/>
    </row>
    <row r="333" spans="1:22" ht="12.75" customHeight="1" x14ac:dyDescent="0.2">
      <c r="A333" s="137"/>
      <c r="B333" s="117" t="str">
        <f>IF(A333="","",VLOOKUP(A333,'6.A'!$A$11:$E$105,2,FALSE))</f>
        <v/>
      </c>
      <c r="C333" s="138"/>
      <c r="D333" s="56" t="str">
        <f>IF(A333="","",VLOOKUP(A333,'6.A'!$A$11:$E$105,4,FALSE))</f>
        <v/>
      </c>
      <c r="E333" s="88" t="str">
        <f>IF(A333="","",VLOOKUP(A333,'6.A'!$A$11:$E$105,5,FALSE))</f>
        <v/>
      </c>
      <c r="F333" s="24" t="str">
        <f t="shared" si="129"/>
        <v>0,00</v>
      </c>
      <c r="G333" s="51"/>
      <c r="H333" s="51" t="str">
        <f>IF(A333="","",VLOOKUP(A333,'6.A'!$A$11:$E$7900,5,FALSE))</f>
        <v/>
      </c>
      <c r="I333" s="51" t="str">
        <f t="shared" ref="I333" si="135">IF(H333="","",IF(E333=H333,"SIM","NÃO"))</f>
        <v/>
      </c>
      <c r="J333" s="51" t="str">
        <f>IF(H333="","",VLOOKUP(A333,'6.A'!$A$11:$E$480,4,FALSE))</f>
        <v/>
      </c>
      <c r="K333" s="51" t="str">
        <f t="shared" ref="K333" si="136">IF(H333="","",IF(J333=D333,"SIM","NÃO"))</f>
        <v/>
      </c>
      <c r="L333" s="51" t="str">
        <f>IF(H333="","",IF(C333="","",G324*C333))</f>
        <v/>
      </c>
      <c r="M333" s="93" t="str">
        <f>IF(A333="","",VLOOKUP(A333,'6.A'!$A$11:$C$480,2,FALSE))</f>
        <v/>
      </c>
      <c r="N333" s="56" t="str">
        <f t="shared" ref="N333" si="137">IF(A333="","",IF(M333=B333,"si","no"))</f>
        <v/>
      </c>
      <c r="O333" s="55"/>
      <c r="P333" s="55"/>
      <c r="Q333" s="47"/>
      <c r="R333" s="47"/>
      <c r="S333" s="2"/>
    </row>
    <row r="334" spans="1:22" ht="12.75" customHeight="1" x14ac:dyDescent="0.2">
      <c r="A334" s="137"/>
      <c r="B334" s="117" t="str">
        <f>IF(A334="","",VLOOKUP(A334,'6.A'!$A$11:$E$105,2,FALSE))</f>
        <v/>
      </c>
      <c r="C334" s="138"/>
      <c r="D334" s="69" t="str">
        <f>IF(A334="","",VLOOKUP(A334,'6.A'!$A$11:$E$105,4,FALSE))</f>
        <v/>
      </c>
      <c r="E334" s="89" t="str">
        <f>IF(A334="","",VLOOKUP(A334,'6.A'!$A$11:$E$105,5,FALSE))</f>
        <v/>
      </c>
      <c r="F334" s="24" t="str">
        <f t="shared" si="129"/>
        <v>0,00</v>
      </c>
      <c r="G334" s="51"/>
      <c r="H334" s="51" t="str">
        <f>IF(A334="","",VLOOKUP(A334,'6.A'!$A$11:$E$7900,5,FALSE))</f>
        <v/>
      </c>
      <c r="I334" s="51" t="str">
        <f>IF(H334="","",IF(E334=H334,"SIM","NÃO"))</f>
        <v/>
      </c>
      <c r="J334" s="51" t="str">
        <f>IF(H334="","",VLOOKUP(A334,'6.A'!$A$11:$E$480,4,FALSE))</f>
        <v/>
      </c>
      <c r="K334" s="51" t="str">
        <f>IF(H334="","",IF(J334=D334,"SIM","NÃO"))</f>
        <v/>
      </c>
      <c r="L334" s="51" t="str">
        <f>IF(H334="","",IF(C334="","",G324*C334))</f>
        <v/>
      </c>
      <c r="M334" s="93" t="str">
        <f>IF(A334="","",VLOOKUP(A334,'6.A'!$A$11:$C$480,2,FALSE))</f>
        <v/>
      </c>
      <c r="N334" s="56" t="str">
        <f>IF(A334="","",IF(M334=B334,"si","no"))</f>
        <v/>
      </c>
      <c r="O334" s="55"/>
      <c r="P334" s="55"/>
      <c r="Q334" s="47"/>
      <c r="R334" s="47"/>
      <c r="S334" s="2"/>
    </row>
    <row r="335" spans="1:22" ht="12.75" customHeight="1" x14ac:dyDescent="0.2">
      <c r="A335" s="137"/>
      <c r="B335" s="117" t="str">
        <f>IF(A335="","",VLOOKUP(A335,'6.A'!$A$11:$E$105,2,FALSE))</f>
        <v/>
      </c>
      <c r="C335" s="138"/>
      <c r="D335" s="25" t="str">
        <f>IF(A335="","",VLOOKUP(A335,'6.A'!$A$11:$E$105,4,FALSE))</f>
        <v/>
      </c>
      <c r="E335" s="89" t="str">
        <f>IF(A335="","",VLOOKUP(A335,'6.A'!$A$11:$E$105,5,FALSE))</f>
        <v/>
      </c>
      <c r="F335" s="24" t="str">
        <f t="shared" si="129"/>
        <v>0,00</v>
      </c>
      <c r="G335" s="51"/>
      <c r="H335" s="51" t="str">
        <f>IF(A335="","",VLOOKUP(A335,'6.A'!$A$11:$E$7900,5,FALSE))</f>
        <v/>
      </c>
      <c r="I335" s="51" t="str">
        <f t="shared" ref="I335" si="138">IF(H335="","",IF(E335=H335,"SIM","NÃO"))</f>
        <v/>
      </c>
      <c r="J335" s="51" t="str">
        <f>IF(H335="","",VLOOKUP(A335,'6.A'!$A$11:$E$480,4,FALSE))</f>
        <v/>
      </c>
      <c r="K335" s="51" t="str">
        <f t="shared" ref="K335" si="139">IF(H335="","",IF(J335=D335,"SIM","NÃO"))</f>
        <v/>
      </c>
      <c r="L335" s="51" t="str">
        <f>IF(H335="","",IF(C335="","",G324*C335))</f>
        <v/>
      </c>
      <c r="M335" s="93" t="str">
        <f>IF(A335="","",VLOOKUP(A335,'6.A'!$A$11:$C$480,2,FALSE))</f>
        <v/>
      </c>
      <c r="N335" s="56" t="str">
        <f t="shared" ref="N335" si="140">IF(A335="","",IF(M335=B335,"si","no"))</f>
        <v/>
      </c>
      <c r="O335" s="55"/>
      <c r="P335" s="55"/>
      <c r="Q335" s="47"/>
      <c r="R335" s="47"/>
      <c r="S335" s="2"/>
    </row>
    <row r="336" spans="1:22" ht="12.75" customHeight="1" x14ac:dyDescent="0.2">
      <c r="A336" s="134"/>
      <c r="B336" s="26" t="str">
        <f>$A$8</f>
        <v>LEIS SOCIAIS HORISTA - JORNADA NORMAL</v>
      </c>
      <c r="C336" s="27">
        <f>$C$8</f>
        <v>0</v>
      </c>
      <c r="D336" s="56"/>
      <c r="F336" s="28">
        <f>ROUND(SUM(F326:F335)*C336,2)</f>
        <v>0</v>
      </c>
      <c r="G336" s="62"/>
      <c r="M336" s="61"/>
      <c r="N336" s="56"/>
      <c r="O336" s="55"/>
      <c r="P336" s="55"/>
      <c r="Q336" s="47"/>
      <c r="R336" s="47"/>
      <c r="S336" s="2"/>
    </row>
    <row r="337" spans="1:19" ht="12.75" customHeight="1" x14ac:dyDescent="0.2">
      <c r="A337" s="137"/>
      <c r="B337" s="26" t="str">
        <f>$A$9</f>
        <v>BDI - MÃO DE OBRA / SERVIÇOS / MATERIAIS EM GERAL</v>
      </c>
      <c r="C337" s="27">
        <f>$C$9</f>
        <v>0</v>
      </c>
      <c r="D337" s="29"/>
      <c r="F337" s="28">
        <f>ROUND(SUM(F326:F336)*C337,2)</f>
        <v>0</v>
      </c>
      <c r="G337" s="62"/>
      <c r="M337" s="61"/>
      <c r="N337" s="56"/>
      <c r="O337" s="55"/>
      <c r="P337" s="55"/>
      <c r="Q337" s="47"/>
      <c r="R337" s="47"/>
      <c r="S337" s="2"/>
    </row>
    <row r="338" spans="1:19" ht="12.75" customHeight="1" x14ac:dyDescent="0.2">
      <c r="A338" s="145"/>
      <c r="B338" s="146" t="s">
        <v>56</v>
      </c>
      <c r="C338" s="147"/>
      <c r="D338" s="33"/>
      <c r="E338" s="34"/>
      <c r="F338" s="35">
        <f>ROUND(SUM(F326:F337),2)</f>
        <v>0</v>
      </c>
      <c r="G338" s="62"/>
      <c r="M338" s="61"/>
      <c r="N338" s="56"/>
      <c r="O338" s="55"/>
      <c r="P338" s="55"/>
      <c r="Q338" s="47"/>
      <c r="R338" s="47"/>
      <c r="S338" s="2"/>
    </row>
    <row r="339" spans="1:19" ht="12.75" customHeight="1" x14ac:dyDescent="0.2">
      <c r="A339" s="134" t="s">
        <v>5</v>
      </c>
      <c r="B339" s="135" t="s">
        <v>132</v>
      </c>
      <c r="C339" s="119" t="s">
        <v>59</v>
      </c>
      <c r="D339" s="55" t="s">
        <v>17</v>
      </c>
      <c r="E339" s="19" t="s">
        <v>60</v>
      </c>
      <c r="F339" s="20" t="s">
        <v>61</v>
      </c>
      <c r="G339" s="21"/>
      <c r="M339" s="61"/>
      <c r="N339" s="56"/>
      <c r="O339" s="55"/>
      <c r="P339" s="55"/>
      <c r="Q339" s="47"/>
      <c r="R339" s="47"/>
      <c r="S339" s="2"/>
    </row>
    <row r="340" spans="1:19" ht="12.75" customHeight="1" x14ac:dyDescent="0.2">
      <c r="A340" s="137">
        <f>'6.A'!$A$42</f>
        <v>74000458</v>
      </c>
      <c r="B340" s="117" t="str">
        <f>IF(A340="","",VLOOKUP(A340,'6.A'!$A$11:$E$105,2,FALSE))</f>
        <v>COMPRESSÃO AXIAL EM CP's CILINDRICOS, INCLUSO CAPEAMENTO E RUPTURA - ENSAIOS EM CONCRETO</v>
      </c>
      <c r="C340" s="138">
        <v>1</v>
      </c>
      <c r="D340" s="139" t="str">
        <f>IF(A340="","",VLOOKUP(A340,'6.A'!$A$11:$E$105,4,FALSE))</f>
        <v>UN</v>
      </c>
      <c r="E340" s="140">
        <f>IF(A340="","",VLOOKUP(A340,'6.A'!$A$11:$E$105,5,FALSE))</f>
        <v>0</v>
      </c>
      <c r="F340" s="24">
        <f t="shared" ref="F340:F349" si="141">IF(A340="","0,00",ROUND(C340*E340,2))</f>
        <v>0</v>
      </c>
      <c r="G340" s="51"/>
      <c r="H340" s="51">
        <f>IF(A340="","",VLOOKUP(A340,'6.A'!$A$11:$E$7900,5,FALSE))</f>
        <v>0</v>
      </c>
      <c r="I340" s="51" t="str">
        <f t="shared" ref="I340:I349" si="142">IF(H340="","",IF(E340=H340,"SIM","NÃO"))</f>
        <v>SIM</v>
      </c>
      <c r="J340" s="51" t="str">
        <f>IF(H340="","",VLOOKUP(A340,'6.A'!$A$11:$E$480,4,FALSE))</f>
        <v>UN</v>
      </c>
      <c r="K340" s="51" t="str">
        <f t="shared" ref="K340:K349" si="143">IF(H340="","",IF(J340=D340,"SIM","NÃO"))</f>
        <v>SIM</v>
      </c>
      <c r="L340" s="51">
        <f>IF(H340="","",IF(C340="","",G324*C340))</f>
        <v>10</v>
      </c>
      <c r="M340" s="93" t="str">
        <f>IF(A340="","",VLOOKUP(A340,'6.A'!$A$11:$C$480,2,FALSE))</f>
        <v>COMPRESSÃO AXIAL EM CP's CILINDRICOS, INCLUSO CAPEAMENTO E RUPTURA - ENSAIOS EM CONCRETO</v>
      </c>
      <c r="N340" s="56" t="str">
        <f t="shared" ref="N340:N345" si="144">IF(A340="","",IF(M340=B340,"si","no"))</f>
        <v>si</v>
      </c>
      <c r="O340" s="55"/>
      <c r="P340" s="55"/>
      <c r="Q340" s="47"/>
      <c r="R340" s="47"/>
      <c r="S340" s="2"/>
    </row>
    <row r="341" spans="1:19" ht="12.75" customHeight="1" x14ac:dyDescent="0.2">
      <c r="A341" s="137"/>
      <c r="B341" s="117" t="str">
        <f>IF(A341="","",VLOOKUP(A341,'6.A'!$A$11:$E$105,2,FALSE))</f>
        <v/>
      </c>
      <c r="C341" s="138"/>
      <c r="D341" s="139" t="str">
        <f>IF(A341="","",VLOOKUP(A341,'6.A'!$A$11:$E$105,4,FALSE))</f>
        <v/>
      </c>
      <c r="E341" s="140" t="str">
        <f>IF(A341="","",VLOOKUP(A341,'6.A'!$A$11:$E$105,5,FALSE))</f>
        <v/>
      </c>
      <c r="F341" s="24" t="str">
        <f t="shared" si="141"/>
        <v>0,00</v>
      </c>
      <c r="G341" s="51"/>
      <c r="H341" s="51" t="str">
        <f>IF(A341="","",VLOOKUP(A341,'6.A'!$A$11:$E$7900,5,FALSE))</f>
        <v/>
      </c>
      <c r="I341" s="51" t="str">
        <f t="shared" si="142"/>
        <v/>
      </c>
      <c r="J341" s="51" t="str">
        <f>IF(H341="","",VLOOKUP(A341,'6.A'!$A$11:$E$480,4,FALSE))</f>
        <v/>
      </c>
      <c r="K341" s="51" t="str">
        <f t="shared" si="143"/>
        <v/>
      </c>
      <c r="L341" s="51" t="str">
        <f>IF(H341="","",IF(C341="","",G324*C341))</f>
        <v/>
      </c>
      <c r="M341" s="93" t="str">
        <f>IF(A341="","",VLOOKUP(A341,'6.A'!$A$11:$C$480,2,FALSE))</f>
        <v/>
      </c>
      <c r="N341" s="56" t="str">
        <f t="shared" si="144"/>
        <v/>
      </c>
      <c r="O341" s="55"/>
      <c r="P341" s="55"/>
      <c r="Q341" s="47"/>
      <c r="R341" s="47"/>
      <c r="S341" s="2"/>
    </row>
    <row r="342" spans="1:19" ht="12.75" customHeight="1" x14ac:dyDescent="0.2">
      <c r="A342" s="137"/>
      <c r="B342" s="117" t="str">
        <f>IF(A342="","",VLOOKUP(A342,'6.A'!$A$11:$E$105,2,FALSE))</f>
        <v/>
      </c>
      <c r="C342" s="138"/>
      <c r="D342" s="56" t="str">
        <f>IF(A342="","",VLOOKUP(A342,'6.A'!$A$11:$E$105,4,FALSE))</f>
        <v/>
      </c>
      <c r="E342" s="88" t="str">
        <f>IF(A342="","",VLOOKUP(A342,'6.A'!$A$11:$E$105,5,FALSE))</f>
        <v/>
      </c>
      <c r="F342" s="24" t="str">
        <f t="shared" si="141"/>
        <v>0,00</v>
      </c>
      <c r="G342" s="51"/>
      <c r="H342" s="51" t="str">
        <f>IF(A342="","",VLOOKUP(A342,'6.A'!$A$11:$E$7900,5,FALSE))</f>
        <v/>
      </c>
      <c r="I342" s="51" t="str">
        <f t="shared" si="142"/>
        <v/>
      </c>
      <c r="J342" s="51" t="str">
        <f>IF(H342="","",VLOOKUP(A342,'6.A'!$A$11:$E$480,4,FALSE))</f>
        <v/>
      </c>
      <c r="K342" s="51" t="str">
        <f t="shared" si="143"/>
        <v/>
      </c>
      <c r="L342" s="51" t="str">
        <f>IF(H342="","",IF(C342="","",G324*C342))</f>
        <v/>
      </c>
      <c r="M342" s="93" t="str">
        <f>IF(A342="","",VLOOKUP(A342,'6.A'!$A$11:$C$480,2,FALSE))</f>
        <v/>
      </c>
      <c r="N342" s="56" t="str">
        <f t="shared" si="144"/>
        <v/>
      </c>
      <c r="O342" s="55"/>
      <c r="P342" s="55"/>
      <c r="Q342" s="47"/>
      <c r="R342" s="47"/>
      <c r="S342" s="2"/>
    </row>
    <row r="343" spans="1:19" ht="12.75" customHeight="1" x14ac:dyDescent="0.2">
      <c r="A343" s="137"/>
      <c r="B343" s="158" t="str">
        <f>IF(A343="","",VLOOKUP(A343,'6.A'!$A$11:$E$105,2,FALSE))</f>
        <v/>
      </c>
      <c r="C343" s="138"/>
      <c r="D343" s="56" t="str">
        <f>IF(A343="","",VLOOKUP(A343,'6.A'!$A$11:$E$105,4,FALSE))</f>
        <v/>
      </c>
      <c r="E343" s="88" t="str">
        <f>IF(A343="","",VLOOKUP(A343,'6.A'!$A$11:$E$105,5,FALSE))</f>
        <v/>
      </c>
      <c r="F343" s="24" t="str">
        <f t="shared" si="141"/>
        <v>0,00</v>
      </c>
      <c r="G343" s="51"/>
      <c r="H343" s="51" t="str">
        <f>IF(A343="","",VLOOKUP(A343,'6.A'!$A$11:$E$7900,5,FALSE))</f>
        <v/>
      </c>
      <c r="I343" s="51" t="str">
        <f t="shared" si="142"/>
        <v/>
      </c>
      <c r="J343" s="51" t="str">
        <f>IF(H343="","",VLOOKUP(A343,'6.A'!$A$11:$E$480,4,FALSE))</f>
        <v/>
      </c>
      <c r="K343" s="51" t="str">
        <f t="shared" si="143"/>
        <v/>
      </c>
      <c r="L343" s="51" t="str">
        <f>IF(H343="","",IF(C343="","",G324*C343))</f>
        <v/>
      </c>
      <c r="M343" s="93" t="str">
        <f>IF(A343="","",VLOOKUP(A343,'6.A'!$A$11:$C$480,2,FALSE))</f>
        <v/>
      </c>
      <c r="N343" s="56" t="str">
        <f t="shared" si="144"/>
        <v/>
      </c>
      <c r="O343" s="55"/>
      <c r="P343" s="55"/>
      <c r="Q343" s="47"/>
      <c r="R343" s="47"/>
      <c r="S343" s="2"/>
    </row>
    <row r="344" spans="1:19" ht="12.75" customHeight="1" x14ac:dyDescent="0.2">
      <c r="A344" s="137"/>
      <c r="B344" s="158" t="str">
        <f>IF(A344="","",VLOOKUP(A344,'6.A'!$A$11:$E$105,2,FALSE))</f>
        <v/>
      </c>
      <c r="C344" s="138"/>
      <c r="D344" s="56" t="str">
        <f>IF(A344="","",VLOOKUP(A344,'6.A'!$A$11:$E$105,4,FALSE))</f>
        <v/>
      </c>
      <c r="E344" s="88" t="str">
        <f>IF(A344="","",VLOOKUP(A344,'6.A'!$A$11:$E$105,5,FALSE))</f>
        <v/>
      </c>
      <c r="F344" s="24" t="str">
        <f t="shared" si="141"/>
        <v>0,00</v>
      </c>
      <c r="G344" s="51"/>
      <c r="H344" s="51" t="str">
        <f>IF(A344="","",VLOOKUP(A344,'6.A'!$A$11:$E$7900,5,FALSE))</f>
        <v/>
      </c>
      <c r="I344" s="51" t="str">
        <f t="shared" si="142"/>
        <v/>
      </c>
      <c r="J344" s="51" t="str">
        <f>IF(H344="","",VLOOKUP(A344,'6.A'!$A$11:$E$480,4,FALSE))</f>
        <v/>
      </c>
      <c r="K344" s="51" t="str">
        <f t="shared" si="143"/>
        <v/>
      </c>
      <c r="L344" s="51" t="str">
        <f>IF(H344="","",IF(C344="","",G324*C344))</f>
        <v/>
      </c>
      <c r="M344" s="93" t="str">
        <f>IF(A344="","",VLOOKUP(A344,'6.A'!$A$11:$C$480,2,FALSE))</f>
        <v/>
      </c>
      <c r="N344" s="56" t="str">
        <f t="shared" si="144"/>
        <v/>
      </c>
      <c r="O344" s="55"/>
      <c r="P344" s="55"/>
      <c r="Q344" s="47"/>
      <c r="R344" s="47"/>
      <c r="S344" s="2"/>
    </row>
    <row r="345" spans="1:19" ht="12.75" customHeight="1" x14ac:dyDescent="0.2">
      <c r="A345" s="137"/>
      <c r="B345" s="158" t="str">
        <f>IF(A345="","",VLOOKUP(A345,'6.A'!$A$11:$E$105,2,FALSE))</f>
        <v/>
      </c>
      <c r="C345" s="138"/>
      <c r="D345" s="56" t="str">
        <f>IF(A345="","",VLOOKUP(A345,'6.A'!$A$11:$E$105,4,FALSE))</f>
        <v/>
      </c>
      <c r="E345" s="88" t="str">
        <f>IF(A345="","",VLOOKUP(A345,'6.A'!$A$11:$E$105,5,FALSE))</f>
        <v/>
      </c>
      <c r="F345" s="24" t="str">
        <f t="shared" si="141"/>
        <v>0,00</v>
      </c>
      <c r="G345" s="51"/>
      <c r="H345" s="51" t="str">
        <f>IF(A345="","",VLOOKUP(A345,'6.A'!$A$11:$E$7900,5,FALSE))</f>
        <v/>
      </c>
      <c r="I345" s="51" t="str">
        <f t="shared" si="142"/>
        <v/>
      </c>
      <c r="J345" s="51" t="str">
        <f>IF(H345="","",VLOOKUP(A345,'6.A'!$A$11:$E$480,4,FALSE))</f>
        <v/>
      </c>
      <c r="K345" s="51" t="str">
        <f t="shared" si="143"/>
        <v/>
      </c>
      <c r="L345" s="51" t="str">
        <f>IF(H345="","",IF(C345="","",G324*C345))</f>
        <v/>
      </c>
      <c r="M345" s="93" t="str">
        <f>IF(A345="","",VLOOKUP(A345,'6.A'!$A$11:$C$480,2,FALSE))</f>
        <v/>
      </c>
      <c r="N345" s="56" t="str">
        <f t="shared" si="144"/>
        <v/>
      </c>
      <c r="O345" s="55"/>
      <c r="P345" s="55"/>
      <c r="Q345" s="47"/>
      <c r="R345" s="47"/>
      <c r="S345" s="2"/>
    </row>
    <row r="346" spans="1:19" ht="12.75" customHeight="1" x14ac:dyDescent="0.2">
      <c r="A346" s="137"/>
      <c r="B346" s="158" t="str">
        <f>IF(A346="","",VLOOKUP(A346,'6.A'!$A$11:$E$105,2,FALSE))</f>
        <v/>
      </c>
      <c r="C346" s="138"/>
      <c r="D346" s="56" t="str">
        <f>IF(A346="","",VLOOKUP(A346,'6.A'!$A$11:$E$105,4,FALSE))</f>
        <v/>
      </c>
      <c r="E346" s="88" t="str">
        <f>IF(A346="","",VLOOKUP(A346,'6.A'!$A$11:$E$105,5,FALSE))</f>
        <v/>
      </c>
      <c r="F346" s="24" t="str">
        <f t="shared" si="141"/>
        <v>0,00</v>
      </c>
      <c r="G346" s="51"/>
      <c r="H346" s="51" t="str">
        <f>IF(A346="","",VLOOKUP(A346,'6.A'!$A$11:$E$7900,5,FALSE))</f>
        <v/>
      </c>
      <c r="I346" s="51" t="str">
        <f t="shared" si="142"/>
        <v/>
      </c>
      <c r="J346" s="51" t="str">
        <f>IF(H346="","",VLOOKUP(A346,'6.A'!$A$11:$E$480,4,FALSE))</f>
        <v/>
      </c>
      <c r="K346" s="51" t="str">
        <f t="shared" si="143"/>
        <v/>
      </c>
      <c r="L346" s="51" t="str">
        <f>IF(H346="","",IF(C346="","",G324*C346))</f>
        <v/>
      </c>
      <c r="M346" s="93" t="str">
        <f>IF(A346="","",VLOOKUP(A346,'6.A'!$A$11:$C$480,2,FALSE))</f>
        <v/>
      </c>
      <c r="N346" s="56" t="str">
        <f>IF(A346="","",IF(M346=B346,"si","no"))</f>
        <v/>
      </c>
      <c r="O346" s="55"/>
      <c r="P346" s="55"/>
      <c r="Q346" s="47"/>
      <c r="R346" s="47"/>
      <c r="S346" s="2"/>
    </row>
    <row r="347" spans="1:19" ht="12.75" customHeight="1" x14ac:dyDescent="0.2">
      <c r="A347" s="137"/>
      <c r="B347" s="117" t="str">
        <f>IF(A347="","",VLOOKUP(A347,'6.A'!$A$11:$E$105,2,FALSE))</f>
        <v/>
      </c>
      <c r="C347" s="138"/>
      <c r="D347" s="56" t="str">
        <f>IF(A347="","",VLOOKUP(A347,'6.A'!$A$11:$E$105,4,FALSE))</f>
        <v/>
      </c>
      <c r="E347" s="88" t="str">
        <f>IF(A347="","",VLOOKUP(A347,'6.A'!$A$11:$E$105,5,FALSE))</f>
        <v/>
      </c>
      <c r="F347" s="24" t="str">
        <f t="shared" si="141"/>
        <v>0,00</v>
      </c>
      <c r="G347" s="51"/>
      <c r="H347" s="51" t="str">
        <f>IF(A347="","",VLOOKUP(A347,'6.A'!$A$11:$E$7900,5,FALSE))</f>
        <v/>
      </c>
      <c r="I347" s="51" t="str">
        <f t="shared" si="142"/>
        <v/>
      </c>
      <c r="J347" s="51" t="str">
        <f>IF(H347="","",VLOOKUP(A347,'6.A'!$A$11:$E$480,4,FALSE))</f>
        <v/>
      </c>
      <c r="K347" s="51" t="str">
        <f t="shared" si="143"/>
        <v/>
      </c>
      <c r="L347" s="51" t="str">
        <f>IF(H347="","",IF(C347="","",G324*C347))</f>
        <v/>
      </c>
      <c r="M347" s="93" t="str">
        <f>IF(A347="","",VLOOKUP(A347,'6.A'!$A$11:$C$480,2,FALSE))</f>
        <v/>
      </c>
      <c r="N347" s="56" t="str">
        <f>IF(A347="","",IF(M347=B347,"si","no"))</f>
        <v/>
      </c>
      <c r="O347" s="55"/>
      <c r="P347" s="55"/>
      <c r="Q347" s="47"/>
      <c r="R347" s="47"/>
      <c r="S347" s="2"/>
    </row>
    <row r="348" spans="1:19" ht="12.75" customHeight="1" x14ac:dyDescent="0.2">
      <c r="A348" s="137"/>
      <c r="B348" s="117" t="str">
        <f>IF(A348="","",VLOOKUP(A348,'6.A'!$A$11:$E$105,2,FALSE))</f>
        <v/>
      </c>
      <c r="C348" s="138"/>
      <c r="D348" s="56" t="str">
        <f>IF(A348="","",VLOOKUP(A348,'6.A'!$A$11:$E$105,4,FALSE))</f>
        <v/>
      </c>
      <c r="E348" s="88" t="str">
        <f>IF(A348="","",VLOOKUP(A348,'6.A'!$A$11:$E$105,5,FALSE))</f>
        <v/>
      </c>
      <c r="F348" s="24" t="str">
        <f t="shared" si="141"/>
        <v>0,00</v>
      </c>
      <c r="G348" s="51"/>
      <c r="H348" s="51" t="str">
        <f>IF(A348="","",VLOOKUP(A348,'6.A'!$A$11:$E$7900,5,FALSE))</f>
        <v/>
      </c>
      <c r="I348" s="51" t="str">
        <f t="shared" si="142"/>
        <v/>
      </c>
      <c r="J348" s="51" t="str">
        <f>IF(H348="","",VLOOKUP(A348,'6.A'!$A$11:$E$480,4,FALSE))</f>
        <v/>
      </c>
      <c r="K348" s="51" t="str">
        <f t="shared" si="143"/>
        <v/>
      </c>
      <c r="L348" s="51" t="str">
        <f>IF(H348="","",IF(C348="","",G324*C348))</f>
        <v/>
      </c>
      <c r="M348" s="93" t="str">
        <f>IF(A348="","",VLOOKUP(A348,'6.A'!$A$11:$C$480,2,FALSE))</f>
        <v/>
      </c>
      <c r="N348" s="56" t="str">
        <f t="shared" ref="N348:N349" si="145">IF(A348="","",IF(M348=B348,"si","no"))</f>
        <v/>
      </c>
      <c r="O348" s="55"/>
      <c r="P348" s="55"/>
      <c r="Q348" s="47"/>
      <c r="R348" s="47"/>
      <c r="S348" s="2"/>
    </row>
    <row r="349" spans="1:19" ht="12.75" customHeight="1" x14ac:dyDescent="0.2">
      <c r="A349" s="137"/>
      <c r="B349" s="117" t="str">
        <f>IF(A349="","",VLOOKUP(A349,'6.A'!$A$11:$E$105,2,FALSE))</f>
        <v/>
      </c>
      <c r="C349" s="138"/>
      <c r="D349" s="56" t="str">
        <f>IF(A349="","",VLOOKUP(A349,'6.A'!$A$11:$E$105,4,FALSE))</f>
        <v/>
      </c>
      <c r="E349" s="88" t="str">
        <f>IF(A349="","",VLOOKUP(A349,'6.A'!$A$11:$E$105,5,FALSE))</f>
        <v/>
      </c>
      <c r="F349" s="24" t="str">
        <f t="shared" si="141"/>
        <v>0,00</v>
      </c>
      <c r="G349" s="51"/>
      <c r="H349" s="51" t="str">
        <f>IF(A349="","",VLOOKUP(A349,'6.A'!$A$11:$E$7900,5,FALSE))</f>
        <v/>
      </c>
      <c r="I349" s="51" t="str">
        <f t="shared" si="142"/>
        <v/>
      </c>
      <c r="J349" s="51" t="str">
        <f>IF(H349="","",VLOOKUP(A349,'6.A'!$A$11:$E$480,4,FALSE))</f>
        <v/>
      </c>
      <c r="K349" s="51" t="str">
        <f t="shared" si="143"/>
        <v/>
      </c>
      <c r="L349" s="51" t="str">
        <f>IF(H349="","",IF(C349="","",G324*C349))</f>
        <v/>
      </c>
      <c r="M349" s="93" t="str">
        <f>IF(A349="","",VLOOKUP(A349,'6.A'!$A$11:$C$480,2,FALSE))</f>
        <v/>
      </c>
      <c r="N349" s="56" t="str">
        <f t="shared" si="145"/>
        <v/>
      </c>
      <c r="O349" s="55"/>
      <c r="P349" s="55"/>
      <c r="Q349" s="47"/>
      <c r="R349" s="47"/>
      <c r="S349" s="2"/>
    </row>
    <row r="350" spans="1:19" ht="12.75" customHeight="1" x14ac:dyDescent="0.2">
      <c r="A350" s="137"/>
      <c r="B350" s="26" t="str">
        <f>$A$9</f>
        <v>BDI - MÃO DE OBRA / SERVIÇOS / MATERIAIS EM GERAL</v>
      </c>
      <c r="C350" s="27">
        <f>$C$9</f>
        <v>0</v>
      </c>
      <c r="D350" s="56"/>
      <c r="F350" s="28">
        <f>ROUND(SUM(F340:F349)*C350,2)</f>
        <v>0</v>
      </c>
      <c r="G350" s="62"/>
      <c r="M350" s="61"/>
      <c r="N350" s="56"/>
      <c r="O350" s="55"/>
      <c r="P350" s="55"/>
      <c r="Q350" s="47"/>
      <c r="R350" s="47"/>
      <c r="S350" s="2"/>
    </row>
    <row r="351" spans="1:19" ht="12.75" customHeight="1" x14ac:dyDescent="0.2">
      <c r="A351" s="145"/>
      <c r="B351" s="31" t="s">
        <v>120</v>
      </c>
      <c r="C351" s="36"/>
      <c r="D351" s="37"/>
      <c r="E351" s="38"/>
      <c r="F351" s="35">
        <f>ROUND(SUM(F340:F350),2)</f>
        <v>0</v>
      </c>
      <c r="G351" s="62"/>
      <c r="M351" s="61"/>
      <c r="N351" s="56"/>
      <c r="O351" s="55"/>
      <c r="P351" s="55"/>
      <c r="Q351" s="47"/>
      <c r="R351" s="47"/>
      <c r="S351" s="2"/>
    </row>
    <row r="352" spans="1:19" ht="12.75" customHeight="1" x14ac:dyDescent="0.2">
      <c r="A352" s="134" t="s">
        <v>6</v>
      </c>
      <c r="B352" s="135" t="s">
        <v>18</v>
      </c>
      <c r="C352" s="119" t="s">
        <v>59</v>
      </c>
      <c r="D352" s="55" t="s">
        <v>17</v>
      </c>
      <c r="E352" s="19" t="s">
        <v>60</v>
      </c>
      <c r="F352" s="20" t="s">
        <v>61</v>
      </c>
      <c r="G352" s="21"/>
      <c r="M352" s="61"/>
      <c r="N352" s="56"/>
      <c r="O352" s="55"/>
      <c r="P352" s="55"/>
      <c r="Q352" s="47"/>
      <c r="R352" s="47"/>
      <c r="S352" s="2"/>
    </row>
    <row r="353" spans="1:22" ht="12.75" customHeight="1" x14ac:dyDescent="0.2">
      <c r="A353" s="137"/>
      <c r="B353" s="117" t="str">
        <f>IF(A353="","",VLOOKUP(A353,'6.A'!$A$11:$E$105,2,FALSE))</f>
        <v/>
      </c>
      <c r="C353" s="138"/>
      <c r="D353" s="139" t="str">
        <f>IF(A353="","",VLOOKUP(A353,'6.A'!$A$11:$E$105,4,FALSE))</f>
        <v/>
      </c>
      <c r="E353" s="140" t="str">
        <f>IF(A353="","",VLOOKUP(A353,'6.A'!$A$11:$E$105,5,FALSE))</f>
        <v/>
      </c>
      <c r="F353" s="24" t="str">
        <f t="shared" ref="F353:F372" si="146">IF(A353="","0,00",ROUND(C353*E353,2))</f>
        <v>0,00</v>
      </c>
      <c r="G353" s="51"/>
      <c r="H353" s="51" t="str">
        <f>IF(A353="","",VLOOKUP(A353,'6.A'!$A$11:$E$7900,5,FALSE))</f>
        <v/>
      </c>
      <c r="I353" s="51" t="str">
        <f t="shared" ref="I353:I372" si="147">IF(H353="","",IF(E353=H353,"SIM","NÃO"))</f>
        <v/>
      </c>
      <c r="J353" s="51" t="str">
        <f>IF(H353="","",VLOOKUP(A353,'6.A'!$A$11:$E$480,4,FALSE))</f>
        <v/>
      </c>
      <c r="K353" s="51" t="str">
        <f t="shared" ref="K353:K372" si="148">IF(H353="","",IF(J353=D353,"SIM","NÃO"))</f>
        <v/>
      </c>
      <c r="L353" s="51" t="str">
        <f>IF(H353="","",IF(C353="","",G324*C353))</f>
        <v/>
      </c>
      <c r="M353" s="93" t="str">
        <f>IF(A353="","",VLOOKUP(A353,'6.A'!$A$11:$C$480,2,FALSE))</f>
        <v/>
      </c>
      <c r="N353" s="56" t="str">
        <f t="shared" ref="N353:N372" si="149">IF(A353="","",IF(M353=B353,"si","no"))</f>
        <v/>
      </c>
      <c r="O353" s="55"/>
      <c r="P353" s="55"/>
      <c r="Q353" s="47"/>
      <c r="R353" s="47"/>
      <c r="S353" s="2"/>
    </row>
    <row r="354" spans="1:22" ht="12.75" customHeight="1" x14ac:dyDescent="0.2">
      <c r="A354" s="137"/>
      <c r="B354" s="117" t="str">
        <f>IF(A354="","",VLOOKUP(A354,'6.A'!$A$11:$E$105,2,FALSE))</f>
        <v/>
      </c>
      <c r="C354" s="138"/>
      <c r="D354" s="56" t="str">
        <f>IF(A354="","",VLOOKUP(A354,'6.A'!$A$11:$E$105,4,FALSE))</f>
        <v/>
      </c>
      <c r="E354" s="88" t="str">
        <f>IF(A354="","",VLOOKUP(A354,'6.A'!$A$11:$E$105,5,FALSE))</f>
        <v/>
      </c>
      <c r="F354" s="24" t="str">
        <f t="shared" si="146"/>
        <v>0,00</v>
      </c>
      <c r="G354" s="51"/>
      <c r="H354" s="51" t="str">
        <f>IF(A354="","",VLOOKUP(A354,'6.A'!$A$11:$E$7900,5,FALSE))</f>
        <v/>
      </c>
      <c r="I354" s="51" t="str">
        <f t="shared" si="147"/>
        <v/>
      </c>
      <c r="J354" s="51" t="str">
        <f>IF(H354="","",VLOOKUP(A354,'6.A'!$A$11:$E$480,4,FALSE))</f>
        <v/>
      </c>
      <c r="K354" s="51" t="str">
        <f t="shared" si="148"/>
        <v/>
      </c>
      <c r="L354" s="51" t="str">
        <f>IF(H354="","",IF(C354="","",G324*C354))</f>
        <v/>
      </c>
      <c r="M354" s="93" t="str">
        <f>IF(A354="","",VLOOKUP(A354,'6.A'!$A$11:$C$480,2,FALSE))</f>
        <v/>
      </c>
      <c r="N354" s="56" t="str">
        <f t="shared" si="149"/>
        <v/>
      </c>
      <c r="O354" s="55"/>
      <c r="P354" s="55"/>
      <c r="Q354" s="47"/>
      <c r="R354" s="47"/>
      <c r="S354" s="2"/>
    </row>
    <row r="355" spans="1:22" ht="12.75" customHeight="1" x14ac:dyDescent="0.2">
      <c r="A355" s="137"/>
      <c r="B355" s="117" t="str">
        <f>IF(A355="","",VLOOKUP(A355,'6.A'!$A$11:$E$105,2,FALSE))</f>
        <v/>
      </c>
      <c r="C355" s="138"/>
      <c r="D355" s="56" t="str">
        <f>IF(A355="","",VLOOKUP(A355,'6.A'!$A$11:$E$105,4,FALSE))</f>
        <v/>
      </c>
      <c r="E355" s="88" t="str">
        <f>IF(A355="","",VLOOKUP(A355,'6.A'!$A$11:$E$105,5,FALSE))</f>
        <v/>
      </c>
      <c r="F355" s="24" t="str">
        <f t="shared" si="146"/>
        <v>0,00</v>
      </c>
      <c r="G355" s="51"/>
      <c r="H355" s="51" t="str">
        <f>IF(A355="","",VLOOKUP(A355,'6.A'!$A$11:$E$7900,5,FALSE))</f>
        <v/>
      </c>
      <c r="I355" s="51" t="str">
        <f t="shared" si="147"/>
        <v/>
      </c>
      <c r="J355" s="51" t="str">
        <f>IF(H355="","",VLOOKUP(A355,'6.A'!$A$11:$E$480,4,FALSE))</f>
        <v/>
      </c>
      <c r="K355" s="51" t="str">
        <f t="shared" si="148"/>
        <v/>
      </c>
      <c r="L355" s="51" t="str">
        <f>IF(H355="","",IF(C355="","",G324*C355))</f>
        <v/>
      </c>
      <c r="M355" s="93" t="str">
        <f>IF(A355="","",VLOOKUP(A355,'6.A'!$A$11:$C$480,2,FALSE))</f>
        <v/>
      </c>
      <c r="N355" s="56" t="str">
        <f t="shared" si="149"/>
        <v/>
      </c>
      <c r="O355" s="55"/>
      <c r="P355" s="55"/>
      <c r="Q355" s="47"/>
      <c r="R355" s="47"/>
      <c r="S355" s="2"/>
    </row>
    <row r="356" spans="1:22" ht="12.75" customHeight="1" x14ac:dyDescent="0.2">
      <c r="A356" s="137"/>
      <c r="B356" s="117" t="str">
        <f>IF(A356="","",VLOOKUP(A356,'6.A'!$A$11:$E$105,2,FALSE))</f>
        <v/>
      </c>
      <c r="C356" s="138"/>
      <c r="D356" s="56" t="str">
        <f>IF(A356="","",VLOOKUP(A356,'6.A'!$A$11:$E$105,4,FALSE))</f>
        <v/>
      </c>
      <c r="E356" s="88" t="str">
        <f>IF(A356="","",VLOOKUP(A356,'6.A'!$A$11:$E$105,5,FALSE))</f>
        <v/>
      </c>
      <c r="F356" s="24" t="str">
        <f t="shared" si="146"/>
        <v>0,00</v>
      </c>
      <c r="G356" s="51"/>
      <c r="H356" s="51" t="str">
        <f>IF(A356="","",VLOOKUP(A356,'6.A'!$A$11:$E$7900,5,FALSE))</f>
        <v/>
      </c>
      <c r="I356" s="51" t="str">
        <f t="shared" si="147"/>
        <v/>
      </c>
      <c r="J356" s="51" t="str">
        <f>IF(H356="","",VLOOKUP(A356,'6.A'!$A$11:$E$480,4,FALSE))</f>
        <v/>
      </c>
      <c r="K356" s="51" t="str">
        <f t="shared" si="148"/>
        <v/>
      </c>
      <c r="L356" s="51" t="str">
        <f>IF(H356="","",IF(C356="","",G324*C356))</f>
        <v/>
      </c>
      <c r="M356" s="93" t="str">
        <f>IF(A356="","",VLOOKUP(A356,'6.A'!$A$11:$C$480,2,FALSE))</f>
        <v/>
      </c>
      <c r="N356" s="56" t="str">
        <f t="shared" si="149"/>
        <v/>
      </c>
      <c r="O356" s="55"/>
      <c r="P356" s="55"/>
      <c r="Q356" s="47"/>
      <c r="R356" s="47"/>
      <c r="S356" s="2"/>
    </row>
    <row r="357" spans="1:22" ht="12.75" customHeight="1" x14ac:dyDescent="0.2">
      <c r="A357" s="137"/>
      <c r="B357" s="117" t="str">
        <f>IF(A357="","",VLOOKUP(A357,'6.A'!$A$11:$E$105,2,FALSE))</f>
        <v/>
      </c>
      <c r="C357" s="138"/>
      <c r="D357" s="56" t="str">
        <f>IF(A357="","",VLOOKUP(A357,'6.A'!$A$11:$E$105,4,FALSE))</f>
        <v/>
      </c>
      <c r="E357" s="88" t="str">
        <f>IF(A357="","",VLOOKUP(A357,'6.A'!$A$11:$E$105,5,FALSE))</f>
        <v/>
      </c>
      <c r="F357" s="24" t="str">
        <f t="shared" si="146"/>
        <v>0,00</v>
      </c>
      <c r="G357" s="51"/>
      <c r="H357" s="51" t="str">
        <f>IF(A357="","",VLOOKUP(A357,'6.A'!$A$11:$E$7900,5,FALSE))</f>
        <v/>
      </c>
      <c r="I357" s="51" t="str">
        <f t="shared" si="147"/>
        <v/>
      </c>
      <c r="J357" s="51" t="str">
        <f>IF(H357="","",VLOOKUP(A357,'6.A'!$A$11:$E$480,4,FALSE))</f>
        <v/>
      </c>
      <c r="K357" s="51" t="str">
        <f t="shared" si="148"/>
        <v/>
      </c>
      <c r="L357" s="51" t="str">
        <f>IF(H357="","",IF(C357="","",G324*C357))</f>
        <v/>
      </c>
      <c r="M357" s="93" t="str">
        <f>IF(A357="","",VLOOKUP(A357,'6.A'!$A$11:$C$480,2,FALSE))</f>
        <v/>
      </c>
      <c r="N357" s="56" t="str">
        <f t="shared" si="149"/>
        <v/>
      </c>
      <c r="O357" s="55"/>
      <c r="P357" s="55"/>
      <c r="Q357" s="47"/>
      <c r="R357" s="47"/>
      <c r="S357" s="2"/>
    </row>
    <row r="358" spans="1:22" ht="12.75" customHeight="1" x14ac:dyDescent="0.2">
      <c r="A358" s="137"/>
      <c r="B358" s="117" t="str">
        <f>IF(A358="","",VLOOKUP(A358,'6.A'!$A$11:$E$105,2,FALSE))</f>
        <v/>
      </c>
      <c r="C358" s="138"/>
      <c r="D358" s="56" t="str">
        <f>IF(A358="","",VLOOKUP(A358,'6.A'!$A$11:$E$105,4,FALSE))</f>
        <v/>
      </c>
      <c r="E358" s="88" t="str">
        <f>IF(A358="","",VLOOKUP(A358,'6.A'!$A$11:$E$105,5,FALSE))</f>
        <v/>
      </c>
      <c r="F358" s="24" t="str">
        <f t="shared" si="146"/>
        <v>0,00</v>
      </c>
      <c r="G358" s="51"/>
      <c r="H358" s="51" t="str">
        <f>IF(A358="","",VLOOKUP(A358,'6.A'!$A$11:$E$7900,5,FALSE))</f>
        <v/>
      </c>
      <c r="I358" s="51" t="str">
        <f t="shared" si="147"/>
        <v/>
      </c>
      <c r="J358" s="51" t="str">
        <f>IF(H358="","",VLOOKUP(A358,'6.A'!$A$11:$E$480,4,FALSE))</f>
        <v/>
      </c>
      <c r="K358" s="51" t="str">
        <f t="shared" si="148"/>
        <v/>
      </c>
      <c r="L358" s="51" t="str">
        <f>IF(H358="","",IF(C358="","",G324*C358))</f>
        <v/>
      </c>
      <c r="M358" s="93" t="str">
        <f>IF(A358="","",VLOOKUP(A358,'6.A'!$A$11:$C$480,2,FALSE))</f>
        <v/>
      </c>
      <c r="N358" s="56" t="str">
        <f t="shared" si="149"/>
        <v/>
      </c>
      <c r="O358" s="55"/>
      <c r="P358" s="55"/>
      <c r="Q358" s="47"/>
      <c r="R358" s="47"/>
      <c r="S358" s="2"/>
    </row>
    <row r="359" spans="1:22" ht="12.75" customHeight="1" x14ac:dyDescent="0.2">
      <c r="A359" s="137"/>
      <c r="B359" s="117" t="str">
        <f>IF(A359="","",VLOOKUP(A359,'6.A'!$A$11:$E$105,2,FALSE))</f>
        <v/>
      </c>
      <c r="C359" s="138"/>
      <c r="D359" s="56" t="str">
        <f>IF(A359="","",VLOOKUP(A359,'6.A'!$A$11:$E$105,4,FALSE))</f>
        <v/>
      </c>
      <c r="E359" s="88" t="str">
        <f>IF(A359="","",VLOOKUP(A359,'6.A'!$A$11:$E$105,5,FALSE))</f>
        <v/>
      </c>
      <c r="F359" s="24" t="str">
        <f t="shared" si="146"/>
        <v>0,00</v>
      </c>
      <c r="G359" s="51"/>
      <c r="H359" s="51" t="str">
        <f>IF(A359="","",VLOOKUP(A359,'6.A'!$A$11:$E$7900,5,FALSE))</f>
        <v/>
      </c>
      <c r="I359" s="51" t="str">
        <f t="shared" si="147"/>
        <v/>
      </c>
      <c r="J359" s="51" t="str">
        <f>IF(H359="","",VLOOKUP(A359,'6.A'!$A$11:$E$480,4,FALSE))</f>
        <v/>
      </c>
      <c r="K359" s="51" t="str">
        <f t="shared" si="148"/>
        <v/>
      </c>
      <c r="L359" s="51" t="str">
        <f>IF(H359="","",IF(C359="","",G324*C359))</f>
        <v/>
      </c>
      <c r="M359" s="93" t="str">
        <f>IF(A359="","",VLOOKUP(A359,'6.A'!$A$11:$C$480,2,FALSE))</f>
        <v/>
      </c>
      <c r="N359" s="56" t="str">
        <f t="shared" si="149"/>
        <v/>
      </c>
      <c r="O359" s="55"/>
      <c r="P359" s="55"/>
      <c r="Q359" s="47"/>
      <c r="R359" s="47"/>
      <c r="S359" s="2"/>
    </row>
    <row r="360" spans="1:22" s="64" customFormat="1" ht="12.75" customHeight="1" x14ac:dyDescent="0.2">
      <c r="A360" s="137"/>
      <c r="B360" s="117" t="str">
        <f>IF(A360="","",VLOOKUP(A360,'6.A'!$A$11:$E$105,2,FALSE))</f>
        <v/>
      </c>
      <c r="C360" s="138"/>
      <c r="D360" s="56" t="str">
        <f>IF(A360="","",VLOOKUP(A360,'6.A'!$A$11:$E$105,4,FALSE))</f>
        <v/>
      </c>
      <c r="E360" s="88" t="str">
        <f>IF(A360="","",VLOOKUP(A360,'6.A'!$A$11:$E$105,5,FALSE))</f>
        <v/>
      </c>
      <c r="F360" s="24" t="str">
        <f t="shared" si="146"/>
        <v>0,00</v>
      </c>
      <c r="G360" s="51"/>
      <c r="H360" s="51" t="str">
        <f>IF(A360="","",VLOOKUP(A360,'6.A'!$A$11:$E$7900,5,FALSE))</f>
        <v/>
      </c>
      <c r="I360" s="51" t="str">
        <f t="shared" si="147"/>
        <v/>
      </c>
      <c r="J360" s="51" t="str">
        <f>IF(H360="","",VLOOKUP(A360,'6.A'!$A$11:$E$480,4,FALSE))</f>
        <v/>
      </c>
      <c r="K360" s="51" t="str">
        <f t="shared" si="148"/>
        <v/>
      </c>
      <c r="L360" s="51" t="str">
        <f>IF(H360="","",IF(C360="","",G324*C360))</f>
        <v/>
      </c>
      <c r="M360" s="93" t="str">
        <f>IF(A360="","",VLOOKUP(A360,'6.A'!$A$11:$C$480,2,FALSE))</f>
        <v/>
      </c>
      <c r="N360" s="56" t="str">
        <f t="shared" si="149"/>
        <v/>
      </c>
      <c r="O360" s="55"/>
      <c r="P360" s="55"/>
      <c r="Q360" s="47"/>
      <c r="R360" s="47"/>
      <c r="T360" s="2"/>
      <c r="U360" s="2"/>
      <c r="V360" s="2"/>
    </row>
    <row r="361" spans="1:22" s="64" customFormat="1" ht="12.75" customHeight="1" x14ac:dyDescent="0.2">
      <c r="A361" s="137"/>
      <c r="B361" s="117" t="str">
        <f>IF(A361="","",VLOOKUP(A361,'6.A'!$A$11:$E$105,2,FALSE))</f>
        <v/>
      </c>
      <c r="C361" s="138"/>
      <c r="D361" s="56" t="str">
        <f>IF(A361="","",VLOOKUP(A361,'6.A'!$A$11:$E$105,4,FALSE))</f>
        <v/>
      </c>
      <c r="E361" s="88" t="str">
        <f>IF(A361="","",VLOOKUP(A361,'6.A'!$A$11:$E$105,5,FALSE))</f>
        <v/>
      </c>
      <c r="F361" s="24" t="str">
        <f t="shared" si="146"/>
        <v>0,00</v>
      </c>
      <c r="G361" s="51"/>
      <c r="H361" s="51" t="str">
        <f>IF(A361="","",VLOOKUP(A361,'6.A'!$A$11:$E$7900,5,FALSE))</f>
        <v/>
      </c>
      <c r="I361" s="51" t="str">
        <f t="shared" si="147"/>
        <v/>
      </c>
      <c r="J361" s="51" t="str">
        <f>IF(H361="","",VLOOKUP(A361,'6.A'!$A$11:$E$480,4,FALSE))</f>
        <v/>
      </c>
      <c r="K361" s="51" t="str">
        <f t="shared" si="148"/>
        <v/>
      </c>
      <c r="L361" s="51" t="str">
        <f>IF(H361="","",IF(C361="","",G324*C361))</f>
        <v/>
      </c>
      <c r="M361" s="93" t="str">
        <f>IF(A361="","",VLOOKUP(A361,'6.A'!$A$11:$C$480,2,FALSE))</f>
        <v/>
      </c>
      <c r="N361" s="56" t="str">
        <f t="shared" si="149"/>
        <v/>
      </c>
      <c r="O361" s="55"/>
      <c r="P361" s="55"/>
      <c r="Q361" s="47"/>
      <c r="R361" s="47"/>
      <c r="T361" s="2"/>
      <c r="U361" s="2"/>
      <c r="V361" s="2"/>
    </row>
    <row r="362" spans="1:22" s="64" customFormat="1" ht="12.75" customHeight="1" x14ac:dyDescent="0.2">
      <c r="A362" s="137"/>
      <c r="B362" s="117" t="str">
        <f>IF(A362="","",VLOOKUP(A362,'6.A'!$A$11:$E$105,2,FALSE))</f>
        <v/>
      </c>
      <c r="C362" s="138"/>
      <c r="D362" s="56" t="str">
        <f>IF(A362="","",VLOOKUP(A362,'6.A'!$A$11:$E$105,4,FALSE))</f>
        <v/>
      </c>
      <c r="E362" s="88" t="str">
        <f>IF(A362="","",VLOOKUP(A362,'6.A'!$A$11:$E$105,5,FALSE))</f>
        <v/>
      </c>
      <c r="F362" s="24" t="str">
        <f t="shared" si="146"/>
        <v>0,00</v>
      </c>
      <c r="G362" s="51"/>
      <c r="H362" s="51" t="str">
        <f>IF(A362="","",VLOOKUP(A362,'6.A'!$A$11:$E$7900,5,FALSE))</f>
        <v/>
      </c>
      <c r="I362" s="51" t="str">
        <f t="shared" si="147"/>
        <v/>
      </c>
      <c r="J362" s="51" t="str">
        <f>IF(H362="","",VLOOKUP(A362,'6.A'!$A$11:$E$480,4,FALSE))</f>
        <v/>
      </c>
      <c r="K362" s="51" t="str">
        <f t="shared" si="148"/>
        <v/>
      </c>
      <c r="L362" s="51" t="str">
        <f>IF(H362="","",IF(C362="","",G324*C362))</f>
        <v/>
      </c>
      <c r="M362" s="93" t="str">
        <f>IF(A362="","",VLOOKUP(A362,'6.A'!$A$11:$C$480,2,FALSE))</f>
        <v/>
      </c>
      <c r="N362" s="56" t="str">
        <f t="shared" si="149"/>
        <v/>
      </c>
      <c r="O362" s="55"/>
      <c r="P362" s="55"/>
      <c r="Q362" s="47"/>
      <c r="R362" s="47"/>
      <c r="T362" s="2"/>
      <c r="U362" s="2"/>
      <c r="V362" s="2"/>
    </row>
    <row r="363" spans="1:22" s="64" customFormat="1" ht="12.75" customHeight="1" x14ac:dyDescent="0.2">
      <c r="A363" s="137"/>
      <c r="B363" s="117" t="str">
        <f>IF(A363="","",VLOOKUP(A363,'6.A'!$A$11:$E$105,2,FALSE))</f>
        <v/>
      </c>
      <c r="C363" s="138"/>
      <c r="D363" s="56" t="str">
        <f>IF(A363="","",VLOOKUP(A363,'6.A'!$A$11:$E$105,4,FALSE))</f>
        <v/>
      </c>
      <c r="E363" s="88" t="str">
        <f>IF(A363="","",VLOOKUP(A363,'6.A'!$A$11:$E$105,5,FALSE))</f>
        <v/>
      </c>
      <c r="F363" s="24" t="str">
        <f t="shared" si="146"/>
        <v>0,00</v>
      </c>
      <c r="G363" s="51"/>
      <c r="H363" s="51" t="str">
        <f>IF(A363="","",VLOOKUP(A363,'6.A'!$A$11:$E$7900,5,FALSE))</f>
        <v/>
      </c>
      <c r="I363" s="51" t="str">
        <f t="shared" si="147"/>
        <v/>
      </c>
      <c r="J363" s="51" t="str">
        <f>IF(H363="","",VLOOKUP(A363,'6.A'!$A$11:$E$480,4,FALSE))</f>
        <v/>
      </c>
      <c r="K363" s="51" t="str">
        <f t="shared" si="148"/>
        <v/>
      </c>
      <c r="L363" s="51" t="str">
        <f>IF(H363="","",IF(C363="","",G324*C363))</f>
        <v/>
      </c>
      <c r="M363" s="93" t="str">
        <f>IF(A363="","",VLOOKUP(A363,'6.A'!$A$11:$C$480,2,FALSE))</f>
        <v/>
      </c>
      <c r="N363" s="56" t="str">
        <f t="shared" si="149"/>
        <v/>
      </c>
      <c r="O363" s="55"/>
      <c r="P363" s="55"/>
      <c r="Q363" s="47"/>
      <c r="R363" s="47"/>
      <c r="T363" s="2"/>
      <c r="U363" s="2"/>
      <c r="V363" s="2"/>
    </row>
    <row r="364" spans="1:22" ht="12.75" customHeight="1" x14ac:dyDescent="0.2">
      <c r="A364" s="137"/>
      <c r="B364" s="117" t="str">
        <f>IF(A364="","",VLOOKUP(A364,'6.A'!$A$11:$E$105,2,FALSE))</f>
        <v/>
      </c>
      <c r="C364" s="138"/>
      <c r="D364" s="56" t="str">
        <f>IF(A364="","",VLOOKUP(A364,'6.A'!$A$11:$E$105,4,FALSE))</f>
        <v/>
      </c>
      <c r="E364" s="88" t="str">
        <f>IF(A364="","",VLOOKUP(A364,'6.A'!$A$11:$E$105,5,FALSE))</f>
        <v/>
      </c>
      <c r="F364" s="24" t="str">
        <f t="shared" si="146"/>
        <v>0,00</v>
      </c>
      <c r="G364" s="51"/>
      <c r="H364" s="51" t="str">
        <f>IF(A364="","",VLOOKUP(A364,'6.A'!$A$11:$E$7900,5,FALSE))</f>
        <v/>
      </c>
      <c r="I364" s="51" t="str">
        <f t="shared" si="147"/>
        <v/>
      </c>
      <c r="J364" s="51" t="str">
        <f>IF(H364="","",VLOOKUP(A364,'6.A'!$A$11:$E$480,4,FALSE))</f>
        <v/>
      </c>
      <c r="K364" s="51" t="str">
        <f t="shared" si="148"/>
        <v/>
      </c>
      <c r="L364" s="51" t="str">
        <f>IF(H364="","",IF(C364="","",G324*C364))</f>
        <v/>
      </c>
      <c r="M364" s="93" t="str">
        <f>IF(A364="","",VLOOKUP(A364,'6.A'!$A$11:$C$480,2,FALSE))</f>
        <v/>
      </c>
      <c r="N364" s="56" t="str">
        <f t="shared" si="149"/>
        <v/>
      </c>
      <c r="O364" s="55"/>
      <c r="P364" s="55"/>
      <c r="Q364" s="47"/>
      <c r="R364" s="47"/>
    </row>
    <row r="365" spans="1:22" ht="12.75" customHeight="1" x14ac:dyDescent="0.2">
      <c r="A365" s="137"/>
      <c r="B365" s="117" t="str">
        <f>IF(A365="","",VLOOKUP(A365,'6.A'!$A$11:$E$105,2,FALSE))</f>
        <v/>
      </c>
      <c r="C365" s="138"/>
      <c r="D365" s="56" t="str">
        <f>IF(A365="","",VLOOKUP(A365,'6.A'!$A$11:$E$105,4,FALSE))</f>
        <v/>
      </c>
      <c r="E365" s="88" t="str">
        <f>IF(A365="","",VLOOKUP(A365,'6.A'!$A$11:$E$105,5,FALSE))</f>
        <v/>
      </c>
      <c r="F365" s="24" t="str">
        <f t="shared" si="146"/>
        <v>0,00</v>
      </c>
      <c r="G365" s="51"/>
      <c r="H365" s="51" t="str">
        <f>IF(A365="","",VLOOKUP(A365,'6.A'!$A$11:$E$7900,5,FALSE))</f>
        <v/>
      </c>
      <c r="I365" s="51" t="str">
        <f t="shared" si="147"/>
        <v/>
      </c>
      <c r="J365" s="51" t="str">
        <f>IF(H365="","",VLOOKUP(A365,'6.A'!$A$11:$E$480,4,FALSE))</f>
        <v/>
      </c>
      <c r="K365" s="51" t="str">
        <f t="shared" si="148"/>
        <v/>
      </c>
      <c r="L365" s="51" t="str">
        <f>IF(H365="","",IF(C365="","",G324*C365))</f>
        <v/>
      </c>
      <c r="M365" s="93" t="str">
        <f>IF(A365="","",VLOOKUP(A365,'6.A'!$A$11:$C$480,2,FALSE))</f>
        <v/>
      </c>
      <c r="N365" s="56" t="str">
        <f t="shared" si="149"/>
        <v/>
      </c>
      <c r="O365" s="55"/>
      <c r="P365" s="55"/>
      <c r="Q365" s="47"/>
      <c r="R365" s="47"/>
    </row>
    <row r="366" spans="1:22" ht="12.75" customHeight="1" x14ac:dyDescent="0.2">
      <c r="A366" s="137"/>
      <c r="B366" s="117" t="str">
        <f>IF(A366="","",VLOOKUP(A366,'6.A'!$A$11:$E$105,2,FALSE))</f>
        <v/>
      </c>
      <c r="C366" s="138"/>
      <c r="D366" s="56" t="str">
        <f>IF(A366="","",VLOOKUP(A366,'6.A'!$A$11:$E$105,4,FALSE))</f>
        <v/>
      </c>
      <c r="E366" s="88" t="str">
        <f>IF(A366="","",VLOOKUP(A366,'6.A'!$A$11:$E$105,5,FALSE))</f>
        <v/>
      </c>
      <c r="F366" s="24" t="str">
        <f t="shared" si="146"/>
        <v>0,00</v>
      </c>
      <c r="G366" s="51"/>
      <c r="H366" s="51" t="str">
        <f>IF(A366="","",VLOOKUP(A366,'6.A'!$A$11:$E$7900,5,FALSE))</f>
        <v/>
      </c>
      <c r="I366" s="51" t="str">
        <f t="shared" si="147"/>
        <v/>
      </c>
      <c r="J366" s="51" t="str">
        <f>IF(H366="","",VLOOKUP(A366,'6.A'!$A$11:$E$480,4,FALSE))</f>
        <v/>
      </c>
      <c r="K366" s="51" t="str">
        <f t="shared" si="148"/>
        <v/>
      </c>
      <c r="L366" s="51" t="str">
        <f>IF(H366="","",IF(C366="","",G324*C366))</f>
        <v/>
      </c>
      <c r="M366" s="93" t="str">
        <f>IF(A366="","",VLOOKUP(A366,'6.A'!$A$11:$C$480,2,FALSE))</f>
        <v/>
      </c>
      <c r="N366" s="56" t="str">
        <f t="shared" si="149"/>
        <v/>
      </c>
      <c r="O366" s="55"/>
      <c r="P366" s="55"/>
      <c r="Q366" s="47"/>
      <c r="R366" s="47"/>
    </row>
    <row r="367" spans="1:22" ht="12.75" customHeight="1" x14ac:dyDescent="0.2">
      <c r="A367" s="137"/>
      <c r="B367" s="117" t="str">
        <f>IF(A367="","",VLOOKUP(A367,'6.A'!$A$11:$E$105,2,FALSE))</f>
        <v/>
      </c>
      <c r="C367" s="138"/>
      <c r="D367" s="56" t="str">
        <f>IF(A367="","",VLOOKUP(A367,'6.A'!$A$11:$E$105,4,FALSE))</f>
        <v/>
      </c>
      <c r="E367" s="88" t="str">
        <f>IF(A367="","",VLOOKUP(A367,'6.A'!$A$11:$E$105,5,FALSE))</f>
        <v/>
      </c>
      <c r="F367" s="24" t="str">
        <f t="shared" si="146"/>
        <v>0,00</v>
      </c>
      <c r="G367" s="51"/>
      <c r="H367" s="51" t="str">
        <f>IF(A367="","",VLOOKUP(A367,'6.A'!$A$11:$E$7900,5,FALSE))</f>
        <v/>
      </c>
      <c r="I367" s="51" t="str">
        <f t="shared" si="147"/>
        <v/>
      </c>
      <c r="J367" s="51" t="str">
        <f>IF(H367="","",VLOOKUP(A367,'6.A'!$A$11:$E$480,4,FALSE))</f>
        <v/>
      </c>
      <c r="K367" s="51" t="str">
        <f t="shared" si="148"/>
        <v/>
      </c>
      <c r="L367" s="51" t="str">
        <f>IF(H367="","",IF(C367="","",G324*C367))</f>
        <v/>
      </c>
      <c r="M367" s="93" t="str">
        <f>IF(A367="","",VLOOKUP(A367,'6.A'!$A$11:$C$480,2,FALSE))</f>
        <v/>
      </c>
      <c r="N367" s="56" t="str">
        <f t="shared" si="149"/>
        <v/>
      </c>
      <c r="O367" s="55"/>
      <c r="P367" s="55"/>
      <c r="Q367" s="47"/>
      <c r="R367" s="47"/>
    </row>
    <row r="368" spans="1:22" ht="12.75" customHeight="1" x14ac:dyDescent="0.2">
      <c r="A368" s="137"/>
      <c r="B368" s="117" t="str">
        <f>IF(A368="","",VLOOKUP(A368,'6.A'!$A$11:$E$105,2,FALSE))</f>
        <v/>
      </c>
      <c r="C368" s="138"/>
      <c r="D368" s="56" t="str">
        <f>IF(A368="","",VLOOKUP(A368,'6.A'!$A$11:$E$105,4,FALSE))</f>
        <v/>
      </c>
      <c r="E368" s="88" t="str">
        <f>IF(A368="","",VLOOKUP(A368,'6.A'!$A$11:$E$105,5,FALSE))</f>
        <v/>
      </c>
      <c r="F368" s="24" t="str">
        <f t="shared" si="146"/>
        <v>0,00</v>
      </c>
      <c r="G368" s="51"/>
      <c r="H368" s="51" t="str">
        <f>IF(A368="","",VLOOKUP(A368,'6.A'!$A$11:$E$7900,5,FALSE))</f>
        <v/>
      </c>
      <c r="I368" s="51" t="str">
        <f t="shared" si="147"/>
        <v/>
      </c>
      <c r="J368" s="51" t="str">
        <f>IF(H368="","",VLOOKUP(A368,'6.A'!$A$11:$E$480,4,FALSE))</f>
        <v/>
      </c>
      <c r="K368" s="51" t="str">
        <f t="shared" si="148"/>
        <v/>
      </c>
      <c r="L368" s="51" t="str">
        <f>IF(H368="","",IF(C368="","",G324*C368))</f>
        <v/>
      </c>
      <c r="M368" s="93" t="str">
        <f>IF(A368="","",VLOOKUP(A368,'6.A'!$A$11:$C$480,2,FALSE))</f>
        <v/>
      </c>
      <c r="N368" s="56" t="str">
        <f t="shared" si="149"/>
        <v/>
      </c>
      <c r="O368" s="55"/>
      <c r="P368" s="55"/>
      <c r="Q368" s="47"/>
      <c r="R368" s="47"/>
    </row>
    <row r="369" spans="1:22" ht="12.75" customHeight="1" x14ac:dyDescent="0.2">
      <c r="A369" s="137"/>
      <c r="B369" s="153" t="str">
        <f>IF(A369="","",VLOOKUP(A369,'6.A'!$A$11:$E$105,2,FALSE))</f>
        <v/>
      </c>
      <c r="C369" s="138"/>
      <c r="D369" s="56" t="str">
        <f>IF(A369="","",VLOOKUP(A369,'6.A'!$A$11:$E$105,4,FALSE))</f>
        <v/>
      </c>
      <c r="E369" s="88" t="str">
        <f>IF(A369="","",VLOOKUP(A369,'6.A'!$A$11:$E$105,5,FALSE))</f>
        <v/>
      </c>
      <c r="F369" s="24" t="str">
        <f t="shared" si="146"/>
        <v>0,00</v>
      </c>
      <c r="G369" s="51"/>
      <c r="H369" s="51" t="str">
        <f>IF(A369="","",VLOOKUP(A369,'6.A'!$A$11:$E$7900,5,FALSE))</f>
        <v/>
      </c>
      <c r="I369" s="51" t="str">
        <f t="shared" si="147"/>
        <v/>
      </c>
      <c r="J369" s="51" t="str">
        <f>IF(H369="","",VLOOKUP(A369,'6.A'!$A$11:$E$480,4,FALSE))</f>
        <v/>
      </c>
      <c r="K369" s="51" t="str">
        <f t="shared" si="148"/>
        <v/>
      </c>
      <c r="L369" s="51" t="str">
        <f>IF(H369="","",IF(C369="","",G324*C369))</f>
        <v/>
      </c>
      <c r="M369" s="93" t="str">
        <f>IF(A369="","",VLOOKUP(A369,'6.A'!$A$11:$C$480,2,FALSE))</f>
        <v/>
      </c>
      <c r="N369" s="56" t="str">
        <f t="shared" si="149"/>
        <v/>
      </c>
      <c r="O369" s="55"/>
      <c r="P369" s="55"/>
      <c r="Q369" s="47"/>
      <c r="R369" s="47"/>
    </row>
    <row r="370" spans="1:22" ht="12.75" customHeight="1" x14ac:dyDescent="0.2">
      <c r="A370" s="137"/>
      <c r="B370" s="153" t="str">
        <f>IF(A370="","",VLOOKUP(A370,'6.A'!$A$11:$E$105,2,FALSE))</f>
        <v/>
      </c>
      <c r="C370" s="138"/>
      <c r="D370" s="56" t="str">
        <f>IF(A370="","",VLOOKUP(A370,'6.A'!$A$11:$E$105,4,FALSE))</f>
        <v/>
      </c>
      <c r="E370" s="88" t="str">
        <f>IF(A370="","",VLOOKUP(A370,'6.A'!$A$11:$E$105,5,FALSE))</f>
        <v/>
      </c>
      <c r="F370" s="24" t="str">
        <f t="shared" si="146"/>
        <v>0,00</v>
      </c>
      <c r="G370" s="51"/>
      <c r="H370" s="51" t="str">
        <f>IF(A370="","",VLOOKUP(A370,'6.A'!$A$11:$E$7900,5,FALSE))</f>
        <v/>
      </c>
      <c r="I370" s="51" t="str">
        <f t="shared" si="147"/>
        <v/>
      </c>
      <c r="J370" s="51" t="str">
        <f>IF(H370="","",VLOOKUP(A370,'6.A'!$A$11:$E$480,4,FALSE))</f>
        <v/>
      </c>
      <c r="K370" s="51" t="str">
        <f t="shared" si="148"/>
        <v/>
      </c>
      <c r="L370" s="51" t="str">
        <f>IF(H370="","",IF(C370="","",G324*C370))</f>
        <v/>
      </c>
      <c r="M370" s="93" t="str">
        <f>IF(A370="","",VLOOKUP(A370,'6.A'!$A$11:$C$480,2,FALSE))</f>
        <v/>
      </c>
      <c r="N370" s="56" t="str">
        <f t="shared" si="149"/>
        <v/>
      </c>
      <c r="O370" s="55"/>
      <c r="P370" s="55"/>
      <c r="Q370" s="47"/>
      <c r="R370" s="47"/>
    </row>
    <row r="371" spans="1:22" ht="12.75" customHeight="1" x14ac:dyDescent="0.2">
      <c r="A371" s="137"/>
      <c r="B371" s="153" t="str">
        <f>IF(A371="","",VLOOKUP(A371,'6.A'!$A$11:$E$105,2,FALSE))</f>
        <v/>
      </c>
      <c r="C371" s="138"/>
      <c r="D371" s="56" t="str">
        <f>IF(A371="","",VLOOKUP(A371,'6.A'!$A$11:$E$105,4,FALSE))</f>
        <v/>
      </c>
      <c r="E371" s="88" t="str">
        <f>IF(A371="","",VLOOKUP(A371,'6.A'!$A$11:$E$105,5,FALSE))</f>
        <v/>
      </c>
      <c r="F371" s="24" t="str">
        <f t="shared" si="146"/>
        <v>0,00</v>
      </c>
      <c r="G371" s="51"/>
      <c r="H371" s="51" t="str">
        <f>IF(A371="","",VLOOKUP(A371,'6.A'!$A$11:$E$7900,5,FALSE))</f>
        <v/>
      </c>
      <c r="I371" s="51" t="str">
        <f t="shared" si="147"/>
        <v/>
      </c>
      <c r="J371" s="51" t="str">
        <f>IF(H371="","",VLOOKUP(A371,'6.A'!$A$11:$E$480,4,FALSE))</f>
        <v/>
      </c>
      <c r="K371" s="51" t="str">
        <f t="shared" si="148"/>
        <v/>
      </c>
      <c r="L371" s="51" t="str">
        <f>IF(H371="","",IF(C371="","",G324*C371))</f>
        <v/>
      </c>
      <c r="M371" s="93" t="str">
        <f>IF(A371="","",VLOOKUP(A371,'6.A'!$A$11:$C$480,2,FALSE))</f>
        <v/>
      </c>
      <c r="N371" s="56" t="str">
        <f t="shared" si="149"/>
        <v/>
      </c>
      <c r="O371" s="55"/>
      <c r="P371" s="55"/>
      <c r="Q371" s="47"/>
      <c r="R371" s="47"/>
    </row>
    <row r="372" spans="1:22" ht="12.75" customHeight="1" x14ac:dyDescent="0.2">
      <c r="A372" s="137"/>
      <c r="B372" s="153" t="str">
        <f>IF(A372="","",VLOOKUP(A372,'6.A'!$A$11:$E$105,2,FALSE))</f>
        <v/>
      </c>
      <c r="C372" s="138"/>
      <c r="D372" s="56" t="str">
        <f>IF(A372="","",VLOOKUP(A372,'6.A'!$A$11:$E$105,4,FALSE))</f>
        <v/>
      </c>
      <c r="E372" s="88" t="str">
        <f>IF(A372="","",VLOOKUP(A372,'6.A'!$A$11:$E$105,5,FALSE))</f>
        <v/>
      </c>
      <c r="F372" s="24" t="str">
        <f t="shared" si="146"/>
        <v>0,00</v>
      </c>
      <c r="G372" s="51"/>
      <c r="H372" s="51" t="str">
        <f>IF(A372="","",VLOOKUP(A372,'6.A'!$A$11:$E$7900,5,FALSE))</f>
        <v/>
      </c>
      <c r="I372" s="51" t="str">
        <f t="shared" si="147"/>
        <v/>
      </c>
      <c r="J372" s="51" t="str">
        <f>IF(H372="","",VLOOKUP(A372,'6.A'!$A$11:$E$480,4,FALSE))</f>
        <v/>
      </c>
      <c r="K372" s="51" t="str">
        <f t="shared" si="148"/>
        <v/>
      </c>
      <c r="L372" s="51" t="str">
        <f>IF(H372="","",IF(C372="","",G324*C372))</f>
        <v/>
      </c>
      <c r="M372" s="93" t="str">
        <f>IF(A372="","",VLOOKUP(A372,'6.A'!$A$11:$C$480,2,FALSE))</f>
        <v/>
      </c>
      <c r="N372" s="56" t="str">
        <f t="shared" si="149"/>
        <v/>
      </c>
      <c r="O372" s="55"/>
      <c r="P372" s="55"/>
      <c r="Q372" s="47"/>
      <c r="R372" s="47"/>
    </row>
    <row r="373" spans="1:22" ht="12.75" customHeight="1" x14ac:dyDescent="0.2">
      <c r="A373" s="22"/>
      <c r="B373" s="26" t="str">
        <f>$A$9</f>
        <v>BDI - MÃO DE OBRA / SERVIÇOS / MATERIAIS EM GERAL</v>
      </c>
      <c r="C373" s="27">
        <f>$C$9</f>
        <v>0</v>
      </c>
      <c r="D373" s="56"/>
      <c r="F373" s="28">
        <f>ROUND(SUM(F353:F372)*C373,2)</f>
        <v>0</v>
      </c>
      <c r="G373" s="62"/>
      <c r="M373" s="56"/>
      <c r="N373" s="56"/>
      <c r="O373" s="55"/>
      <c r="P373" s="55"/>
      <c r="Q373" s="47"/>
      <c r="R373" s="47"/>
    </row>
    <row r="374" spans="1:22" ht="12.75" customHeight="1" thickBot="1" x14ac:dyDescent="0.25">
      <c r="A374" s="40"/>
      <c r="B374" s="41" t="s">
        <v>57</v>
      </c>
      <c r="C374" s="42"/>
      <c r="D374" s="43"/>
      <c r="E374" s="44"/>
      <c r="F374" s="45">
        <f>ROUND(SUM(F353:F373),2)</f>
        <v>0</v>
      </c>
      <c r="G374" s="62"/>
      <c r="M374" s="56"/>
      <c r="N374" s="56"/>
      <c r="O374" s="55"/>
      <c r="P374" s="55"/>
      <c r="Q374" s="47"/>
      <c r="R374" s="47"/>
    </row>
    <row r="375" spans="1:22" s="128" customFormat="1" ht="12" customHeight="1" thickBot="1" x14ac:dyDescent="0.25">
      <c r="A375" s="129"/>
      <c r="B375" s="124"/>
      <c r="C375" s="125"/>
      <c r="D375" s="120"/>
      <c r="E375" s="126"/>
      <c r="F375" s="121"/>
      <c r="G375" s="121"/>
      <c r="H375" s="118"/>
      <c r="I375" s="120"/>
      <c r="J375" s="120"/>
      <c r="K375" s="120"/>
      <c r="L375" s="118"/>
      <c r="M375" s="122"/>
      <c r="N375" s="122"/>
      <c r="O375" s="123"/>
      <c r="P375" s="123"/>
      <c r="Q375" s="114"/>
      <c r="R375" s="114"/>
      <c r="T375" s="116"/>
      <c r="U375" s="116"/>
      <c r="V375" s="116"/>
    </row>
    <row r="376" spans="1:22" s="116" customFormat="1" ht="50.1" customHeight="1" x14ac:dyDescent="0.2">
      <c r="A376" s="130" t="str">
        <f>'3.A'!$A$34</f>
        <v>3.1.1</v>
      </c>
      <c r="B376" s="131" t="str">
        <f>IF(A376="","",VLOOKUP(A376,'3.A'!$A$16:$M$111,2,FALSE))</f>
        <v>DEMOLIÇÃO MECANIZADA DE CONCRETO ARMADO, INCLUSIVE FRAGMENTAÇÃO E ACOMODAÇÃO DO MATERIAL, INCLUSO CARGA, DESCARGA E TRANSPORTE DE MATERIAL DEMOLIDO INTERNO À OBRA</v>
      </c>
      <c r="C376" s="284" t="s">
        <v>62</v>
      </c>
      <c r="D376" s="284"/>
      <c r="E376" s="132" t="str">
        <f>IF(A376="","",VLOOKUP(A376,'3.A'!$A$16:$M$111,3,FALSE))</f>
        <v>M3</v>
      </c>
      <c r="F376" s="133">
        <f>ROUND(F390+F403+F426,2)</f>
        <v>0</v>
      </c>
      <c r="G376" s="94">
        <f>VLOOKUP(A376,'3.A'!$A$18:$I$111,4,FALSE)</f>
        <v>1</v>
      </c>
      <c r="H376" s="46">
        <f>SUM(F378:F389)</f>
        <v>0</v>
      </c>
      <c r="I376" s="46">
        <f>SUM(F392:F402)</f>
        <v>0</v>
      </c>
      <c r="J376" s="46">
        <f>SUM(F405:F425)</f>
        <v>0</v>
      </c>
      <c r="K376" s="46">
        <f>SUM(H376:J376)</f>
        <v>0</v>
      </c>
      <c r="L376" s="46" t="str">
        <f>IF(K376=F376,"SIM","NÃO")</f>
        <v>SIM</v>
      </c>
      <c r="M376" s="57">
        <f>ROUND(SUM(F378:F387)*C388,2)+ROUND(SUM(F378:F388)*C389,2)+ROUND(SUM(F378:F387),2)+ROUND(SUM(F392:F401)*C402,2)+ROUND(SUM(F392:F401),2)+ROUND(SUM(F405:F424)*C425,2)+ROUND(SUM(F405:F424),2)</f>
        <v>0</v>
      </c>
      <c r="N376" s="49" t="str">
        <f>IF(M376=F376,"SIM","NÃO")</f>
        <v>SIM</v>
      </c>
      <c r="O376" s="50" t="str">
        <f>VLOOKUP(A376,'3.A'!$A$8:$E$111,3,FALSE)</f>
        <v>M3</v>
      </c>
      <c r="P376" s="50" t="str">
        <f>IF(O376=E376,"SIM","NÃO")</f>
        <v>SIM</v>
      </c>
      <c r="Q376" s="52">
        <f>ROUND(G376*F390,2)+ROUND(G376*F403,2)+ROUND(G376*F426,2)</f>
        <v>0</v>
      </c>
      <c r="R376" s="58">
        <f>VLOOKUP(A376,'3.A'!$A$16:$L$111,12,FALSE)</f>
        <v>0</v>
      </c>
      <c r="S376" s="59" t="str">
        <f>IF(Q376=R376,"si","no")</f>
        <v>si</v>
      </c>
      <c r="T376" s="60">
        <f>SUM(L378:L387)+SUM(L392:L401)+SUM(L405:L424)</f>
        <v>12.0525</v>
      </c>
      <c r="U376" s="51">
        <f>G376*C384+G376*C386+G376*C380+G376*C379+G376*C381+G376*C385+G376*C383+G376*C382+G376*C378+G376*C387+G376*C398+G376*C392+G376*C400+G376*C399+G376*C397+G376*C394+G376*C393+G376*C395+G376*C401+G376*C396+G376*C405+G376*C406+G376*C407+G376*C415+G376*C416+G376*C417+G376*C418+G376*C419+G376*C420+G376*C421+G376*C422+G376*C423+G376*C424+G376*C413+G376*C414+G376*C408+G376*C409+G376*C410+G376*C411+G376*C412</f>
        <v>12.0525</v>
      </c>
      <c r="V376" s="53" t="str">
        <f>IF(T376=U376,"si","no")</f>
        <v>si</v>
      </c>
    </row>
    <row r="377" spans="1:22" s="116" customFormat="1" ht="12.75" customHeight="1" x14ac:dyDescent="0.2">
      <c r="A377" s="134" t="s">
        <v>3</v>
      </c>
      <c r="B377" s="135" t="s">
        <v>58</v>
      </c>
      <c r="C377" s="119" t="s">
        <v>59</v>
      </c>
      <c r="D377" s="119" t="s">
        <v>17</v>
      </c>
      <c r="E377" s="136" t="s">
        <v>60</v>
      </c>
      <c r="F377" s="127" t="s">
        <v>61</v>
      </c>
      <c r="G377" s="21"/>
      <c r="H377" s="51"/>
      <c r="I377" s="56"/>
      <c r="J377" s="56"/>
      <c r="K377" s="56"/>
      <c r="L377" s="51"/>
      <c r="M377" s="56"/>
      <c r="N377" s="56"/>
      <c r="O377" s="55"/>
      <c r="P377" s="55"/>
      <c r="Q377" s="47"/>
      <c r="R377" s="47"/>
      <c r="S377" s="64"/>
      <c r="T377" s="2"/>
      <c r="U377" s="2"/>
      <c r="V377" s="2"/>
    </row>
    <row r="378" spans="1:22" s="116" customFormat="1" ht="12.75" customHeight="1" x14ac:dyDescent="0.2">
      <c r="A378" s="137">
        <f>'6.A'!$A$21</f>
        <v>88316</v>
      </c>
      <c r="B378" s="117" t="str">
        <f>IF(A378="","",VLOOKUP(A378,'6.A'!$A$11:$E$105,2,FALSE))</f>
        <v>SERVENTE COM ENCARGOS COMPLEMENTARES</v>
      </c>
      <c r="C378" s="138">
        <f>6+0.0285</f>
        <v>6.0285000000000002</v>
      </c>
      <c r="D378" s="139" t="str">
        <f>IF(A378="","",VLOOKUP(A378,'6.A'!$A$11:$E$105,4,FALSE))</f>
        <v>H</v>
      </c>
      <c r="E378" s="140">
        <f>IF(A378="","",VLOOKUP(A378,'6.A'!$A$11:$E$105,5,FALSE))</f>
        <v>0</v>
      </c>
      <c r="F378" s="141">
        <f t="shared" ref="F378:F387" si="150">IF(A378="","0,00",ROUND(C378*E378,2))</f>
        <v>0</v>
      </c>
      <c r="G378" s="51"/>
      <c r="H378" s="51">
        <f>IF(A378="","",VLOOKUP(A378,'6.A'!$A$11:$E$7900,5,FALSE))</f>
        <v>0</v>
      </c>
      <c r="I378" s="51" t="str">
        <f>IF(H378="","",IF(E378=H378,"SIM","NÃO"))</f>
        <v>SIM</v>
      </c>
      <c r="J378" s="51" t="str">
        <f>IF(H378="","",VLOOKUP(A378,'6.A'!$A$11:$E$480,4,FALSE))</f>
        <v>H</v>
      </c>
      <c r="K378" s="51" t="str">
        <f>IF(H378="","",IF(J378=D378,"SIM","NÃO"))</f>
        <v>SIM</v>
      </c>
      <c r="L378" s="51">
        <f>IF(H378="","",IF(C378="","",G376*C378))</f>
        <v>6.0285000000000002</v>
      </c>
      <c r="M378" s="93" t="str">
        <f>IF(A378="","",VLOOKUP(A378,'6.A'!$A$11:$C$480,2,FALSE))</f>
        <v>SERVENTE COM ENCARGOS COMPLEMENTARES</v>
      </c>
      <c r="N378" s="56" t="str">
        <f>IF(A378="","",IF(M378=B378,"si","no"))</f>
        <v>si</v>
      </c>
      <c r="O378" s="55"/>
      <c r="P378" s="55"/>
      <c r="Q378" s="47"/>
      <c r="R378" s="47"/>
      <c r="S378" s="64"/>
      <c r="T378" s="2"/>
      <c r="U378" s="2"/>
      <c r="V378" s="2"/>
    </row>
    <row r="379" spans="1:22" s="116" customFormat="1" ht="12.75" customHeight="1" x14ac:dyDescent="0.2">
      <c r="A379" s="137"/>
      <c r="B379" s="117" t="str">
        <f>IF(A379="","",VLOOKUP(A379,'6.A'!$A$11:$E$105,2,FALSE))</f>
        <v/>
      </c>
      <c r="C379" s="138"/>
      <c r="D379" s="139" t="str">
        <f>IF(A379="","",VLOOKUP(A379,'6.A'!$A$11:$E$105,4,FALSE))</f>
        <v/>
      </c>
      <c r="E379" s="140" t="str">
        <f>IF(A379="","",VLOOKUP(A379,'6.A'!$A$11:$E$105,5,FALSE))</f>
        <v/>
      </c>
      <c r="F379" s="141" t="str">
        <f t="shared" si="150"/>
        <v>0,00</v>
      </c>
      <c r="G379" s="51"/>
      <c r="H379" s="51" t="str">
        <f>IF(A379="","",VLOOKUP(A379,'6.A'!$A$11:$E$7900,5,FALSE))</f>
        <v/>
      </c>
      <c r="I379" s="51" t="str">
        <f>IF(H379="","",IF(E379=H379,"SIM","NÃO"))</f>
        <v/>
      </c>
      <c r="J379" s="51" t="str">
        <f>IF(H379="","",VLOOKUP(A379,'6.A'!$A$11:$E$480,4,FALSE))</f>
        <v/>
      </c>
      <c r="K379" s="51" t="str">
        <f>IF(H379="","",IF(J379=D379,"SIM","NÃO"))</f>
        <v/>
      </c>
      <c r="L379" s="51" t="str">
        <f>IF(H379="","",IF(C379="","",G376*C379))</f>
        <v/>
      </c>
      <c r="M379" s="93" t="str">
        <f>IF(A379="","",VLOOKUP(A379,'6.A'!$A$11:$C$480,2,FALSE))</f>
        <v/>
      </c>
      <c r="N379" s="56" t="str">
        <f>IF(A379="","",IF(M379=B379,"si","no"))</f>
        <v/>
      </c>
      <c r="O379" s="55"/>
      <c r="P379" s="55"/>
      <c r="Q379" s="47"/>
      <c r="R379" s="47"/>
      <c r="S379" s="64"/>
      <c r="T379" s="2"/>
      <c r="U379" s="2"/>
      <c r="V379" s="2"/>
    </row>
    <row r="380" spans="1:22" s="116" customFormat="1" ht="12.75" customHeight="1" x14ac:dyDescent="0.2">
      <c r="A380" s="137"/>
      <c r="B380" s="117" t="str">
        <f>IF(A380="","",VLOOKUP(A380,'6.A'!$A$11:$E$105,2,FALSE))</f>
        <v/>
      </c>
      <c r="C380" s="138"/>
      <c r="D380" s="139" t="str">
        <f>IF(A380="","",VLOOKUP(A380,'6.A'!$A$11:$E$105,4,FALSE))</f>
        <v/>
      </c>
      <c r="E380" s="140" t="str">
        <f>IF(A380="","",VLOOKUP(A380,'6.A'!$A$11:$E$105,5,FALSE))</f>
        <v/>
      </c>
      <c r="F380" s="141" t="str">
        <f t="shared" si="150"/>
        <v>0,00</v>
      </c>
      <c r="G380" s="51"/>
      <c r="H380" s="51" t="str">
        <f>IF(A380="","",VLOOKUP(A380,'6.A'!$A$11:$E$7900,5,FALSE))</f>
        <v/>
      </c>
      <c r="I380" s="51" t="str">
        <f>IF(H380="","",IF(E380=H380,"SIM","NÃO"))</f>
        <v/>
      </c>
      <c r="J380" s="51" t="str">
        <f>IF(H380="","",VLOOKUP(A380,'6.A'!$A$11:$E$480,4,FALSE))</f>
        <v/>
      </c>
      <c r="K380" s="51" t="str">
        <f t="shared" ref="K380" si="151">IF(H380="","",IF(J380=D380,"SIM","NÃO"))</f>
        <v/>
      </c>
      <c r="L380" s="51" t="str">
        <f>IF(H380="","",IF(C380="","",G376*C380))</f>
        <v/>
      </c>
      <c r="M380" s="93" t="str">
        <f>IF(A380="","",VLOOKUP(A380,'6.A'!$A$11:$C$480,2,FALSE))</f>
        <v/>
      </c>
      <c r="N380" s="56" t="str">
        <f t="shared" ref="N380" si="152">IF(A380="","",IF(M380=B380,"si","no"))</f>
        <v/>
      </c>
      <c r="O380" s="55"/>
      <c r="P380" s="55"/>
      <c r="Q380" s="47"/>
      <c r="R380" s="47"/>
      <c r="S380" s="64"/>
      <c r="T380" s="2"/>
      <c r="U380" s="2"/>
      <c r="V380" s="2"/>
    </row>
    <row r="381" spans="1:22" s="116" customFormat="1" ht="12.75" customHeight="1" x14ac:dyDescent="0.2">
      <c r="A381" s="137"/>
      <c r="B381" s="117" t="str">
        <f>IF(A381="","",VLOOKUP(A381,'6.A'!$A$11:$E$105,2,FALSE))</f>
        <v/>
      </c>
      <c r="C381" s="138"/>
      <c r="D381" s="139" t="str">
        <f>IF(A381="","",VLOOKUP(A381,'6.A'!$A$11:$E$105,4,FALSE))</f>
        <v/>
      </c>
      <c r="E381" s="140" t="str">
        <f>IF(A381="","",VLOOKUP(A381,'6.A'!$A$11:$E$105,5,FALSE))</f>
        <v/>
      </c>
      <c r="F381" s="141" t="str">
        <f t="shared" si="150"/>
        <v>0,00</v>
      </c>
      <c r="G381" s="51"/>
      <c r="H381" s="51" t="str">
        <f>IF(A381="","",VLOOKUP(A381,'6.A'!$A$11:$E$7900,5,FALSE))</f>
        <v/>
      </c>
      <c r="I381" s="51" t="str">
        <f>IF(H381="","",IF(E381=H381,"SIM","NÃO"))</f>
        <v/>
      </c>
      <c r="J381" s="51" t="str">
        <f>IF(H381="","",VLOOKUP(A381,'6.A'!$A$11:$E$480,4,FALSE))</f>
        <v/>
      </c>
      <c r="K381" s="51" t="str">
        <f>IF(H381="","",IF(J381=D381,"SIM","NÃO"))</f>
        <v/>
      </c>
      <c r="L381" s="51" t="str">
        <f>IF(H381="","",IF(C381="","",G376*C381))</f>
        <v/>
      </c>
      <c r="M381" s="93" t="str">
        <f>IF(A381="","",VLOOKUP(A381,'6.A'!$A$11:$C$480,2,FALSE))</f>
        <v/>
      </c>
      <c r="N381" s="56" t="str">
        <f>IF(A381="","",IF(M381=B381,"si","no"))</f>
        <v/>
      </c>
      <c r="O381" s="55"/>
      <c r="P381" s="55"/>
      <c r="Q381" s="47"/>
      <c r="R381" s="47"/>
      <c r="S381" s="64"/>
      <c r="T381" s="2"/>
      <c r="U381" s="2"/>
      <c r="V381" s="2"/>
    </row>
    <row r="382" spans="1:22" s="116" customFormat="1" ht="12.75" customHeight="1" x14ac:dyDescent="0.2">
      <c r="A382" s="137"/>
      <c r="B382" s="117" t="str">
        <f>IF(A382="","",VLOOKUP(A382,'6.A'!$A$11:$E$105,2,FALSE))</f>
        <v/>
      </c>
      <c r="C382" s="138"/>
      <c r="D382" s="139" t="str">
        <f>IF(A382="","",VLOOKUP(A382,'6.A'!$A$11:$E$105,4,FALSE))</f>
        <v/>
      </c>
      <c r="E382" s="140" t="str">
        <f>IF(A382="","",VLOOKUP(A382,'6.A'!$A$11:$E$105,5,FALSE))</f>
        <v/>
      </c>
      <c r="F382" s="141" t="str">
        <f t="shared" si="150"/>
        <v>0,00</v>
      </c>
      <c r="G382" s="51"/>
      <c r="H382" s="51" t="str">
        <f>IF(A382="","",VLOOKUP(A382,'6.A'!$A$11:$E$7900,5,FALSE))</f>
        <v/>
      </c>
      <c r="I382" s="51" t="str">
        <f t="shared" ref="I382" si="153">IF(H382="","",IF(E382=H382,"SIM","NÃO"))</f>
        <v/>
      </c>
      <c r="J382" s="51" t="str">
        <f>IF(H382="","",VLOOKUP(A382,'6.A'!$A$11:$E$480,4,FALSE))</f>
        <v/>
      </c>
      <c r="K382" s="51" t="str">
        <f t="shared" ref="K382" si="154">IF(H382="","",IF(J382=D382,"SIM","NÃO"))</f>
        <v/>
      </c>
      <c r="L382" s="51" t="str">
        <f>IF(H382="","",IF(C382="","",G376*C382))</f>
        <v/>
      </c>
      <c r="M382" s="93" t="str">
        <f>IF(A382="","",VLOOKUP(A382,'6.A'!$A$11:$C$480,2,FALSE))</f>
        <v/>
      </c>
      <c r="N382" s="56" t="str">
        <f t="shared" ref="N382" si="155">IF(A382="","",IF(M382=B382,"si","no"))</f>
        <v/>
      </c>
      <c r="O382" s="55"/>
      <c r="P382" s="55"/>
      <c r="Q382" s="47"/>
      <c r="R382" s="47"/>
      <c r="S382" s="64"/>
      <c r="T382" s="2"/>
      <c r="U382" s="2"/>
      <c r="V382" s="2"/>
    </row>
    <row r="383" spans="1:22" s="116" customFormat="1" ht="12.75" customHeight="1" x14ac:dyDescent="0.2">
      <c r="A383" s="137"/>
      <c r="B383" s="117" t="str">
        <f>IF(A383="","",VLOOKUP(A383,'6.A'!$A$11:$E$105,2,FALSE))</f>
        <v/>
      </c>
      <c r="C383" s="138"/>
      <c r="D383" s="139" t="str">
        <f>IF(A383="","",VLOOKUP(A383,'6.A'!$A$11:$E$105,4,FALSE))</f>
        <v/>
      </c>
      <c r="E383" s="140" t="str">
        <f>IF(A383="","",VLOOKUP(A383,'6.A'!$A$11:$E$105,5,FALSE))</f>
        <v/>
      </c>
      <c r="F383" s="141" t="str">
        <f t="shared" si="150"/>
        <v>0,00</v>
      </c>
      <c r="G383" s="51"/>
      <c r="H383" s="51" t="str">
        <f>IF(A383="","",VLOOKUP(A383,'6.A'!$A$11:$E$7900,5,FALSE))</f>
        <v/>
      </c>
      <c r="I383" s="51" t="str">
        <f>IF(H383="","",IF(E383=H383,"SIM","NÃO"))</f>
        <v/>
      </c>
      <c r="J383" s="51" t="str">
        <f>IF(H383="","",VLOOKUP(A383,'6.A'!$A$11:$E$480,4,FALSE))</f>
        <v/>
      </c>
      <c r="K383" s="51" t="str">
        <f>IF(H383="","",IF(J383=D383,"SIM","NÃO"))</f>
        <v/>
      </c>
      <c r="L383" s="51" t="str">
        <f>IF(H383="","",IF(C383="","",G376*C383))</f>
        <v/>
      </c>
      <c r="M383" s="93" t="str">
        <f>IF(A383="","",VLOOKUP(A383,'6.A'!$A$11:$C$480,2,FALSE))</f>
        <v/>
      </c>
      <c r="N383" s="56" t="str">
        <f>IF(A383="","",IF(M383=B383,"si","no"))</f>
        <v/>
      </c>
      <c r="O383" s="55"/>
      <c r="P383" s="55"/>
      <c r="Q383" s="47"/>
      <c r="R383" s="47"/>
      <c r="S383" s="64"/>
      <c r="T383" s="2"/>
      <c r="U383" s="2"/>
      <c r="V383" s="2"/>
    </row>
    <row r="384" spans="1:22" s="116" customFormat="1" ht="12.75" customHeight="1" x14ac:dyDescent="0.2">
      <c r="A384" s="137"/>
      <c r="B384" s="117" t="str">
        <f>IF(A384="","",VLOOKUP(A384,'6.A'!$A$11:$E$105,2,FALSE))</f>
        <v/>
      </c>
      <c r="C384" s="138"/>
      <c r="D384" s="120" t="str">
        <f>IF(A384="","",VLOOKUP(A384,'6.A'!$A$11:$E$105,4,FALSE))</f>
        <v/>
      </c>
      <c r="E384" s="142" t="str">
        <f>IF(A384="","",VLOOKUP(A384,'6.A'!$A$11:$E$105,5,FALSE))</f>
        <v/>
      </c>
      <c r="F384" s="141" t="str">
        <f t="shared" si="150"/>
        <v>0,00</v>
      </c>
      <c r="G384" s="51"/>
      <c r="H384" s="51" t="str">
        <f>IF(A384="","",VLOOKUP(A384,'6.A'!$A$11:$E$7900,5,FALSE))</f>
        <v/>
      </c>
      <c r="I384" s="51" t="str">
        <f>IF(H384="","",IF(E384=H384,"SIM","NÃO"))</f>
        <v/>
      </c>
      <c r="J384" s="51" t="str">
        <f>IF(H384="","",VLOOKUP(A384,'6.A'!$A$11:$E$480,4,FALSE))</f>
        <v/>
      </c>
      <c r="K384" s="51" t="str">
        <f>IF(H384="","",IF(J384=D384,"SIM","NÃO"))</f>
        <v/>
      </c>
      <c r="L384" s="51" t="str">
        <f>IF(H384="","",IF(C384="","",G376*C384))</f>
        <v/>
      </c>
      <c r="M384" s="93" t="str">
        <f>IF(A384="","",VLOOKUP(A384,'6.A'!$A$11:$C$480,2,FALSE))</f>
        <v/>
      </c>
      <c r="N384" s="56" t="str">
        <f>IF(A384="","",IF(M384=B384,"si","no"))</f>
        <v/>
      </c>
      <c r="O384" s="55"/>
      <c r="P384" s="55"/>
      <c r="Q384" s="47"/>
      <c r="R384" s="47"/>
      <c r="S384" s="64"/>
      <c r="T384" s="2"/>
      <c r="U384" s="2"/>
      <c r="V384" s="2"/>
    </row>
    <row r="385" spans="1:22" s="116" customFormat="1" ht="12.75" customHeight="1" x14ac:dyDescent="0.2">
      <c r="A385" s="137"/>
      <c r="B385" s="117" t="str">
        <f>IF(A385="","",VLOOKUP(A385,'6.A'!$A$11:$E$105,2,FALSE))</f>
        <v/>
      </c>
      <c r="C385" s="138"/>
      <c r="D385" s="120" t="str">
        <f>IF(A385="","",VLOOKUP(A385,'6.A'!$A$11:$E$105,4,FALSE))</f>
        <v/>
      </c>
      <c r="E385" s="140" t="str">
        <f>IF(A385="","",VLOOKUP(A385,'6.A'!$A$11:$E$105,5,FALSE))</f>
        <v/>
      </c>
      <c r="F385" s="141" t="str">
        <f t="shared" si="150"/>
        <v>0,00</v>
      </c>
      <c r="G385" s="51"/>
      <c r="H385" s="51" t="str">
        <f>IF(A385="","",VLOOKUP(A385,'6.A'!$A$11:$E$7900,5,FALSE))</f>
        <v/>
      </c>
      <c r="I385" s="51" t="str">
        <f t="shared" ref="I385" si="156">IF(H385="","",IF(E385=H385,"SIM","NÃO"))</f>
        <v/>
      </c>
      <c r="J385" s="51" t="str">
        <f>IF(H385="","",VLOOKUP(A385,'6.A'!$A$11:$E$480,4,FALSE))</f>
        <v/>
      </c>
      <c r="K385" s="51" t="str">
        <f t="shared" ref="K385" si="157">IF(H385="","",IF(J385=D385,"SIM","NÃO"))</f>
        <v/>
      </c>
      <c r="L385" s="51" t="str">
        <f>IF(H385="","",IF(C385="","",G376*C385))</f>
        <v/>
      </c>
      <c r="M385" s="93" t="str">
        <f>IF(A385="","",VLOOKUP(A385,'6.A'!$A$11:$C$480,2,FALSE))</f>
        <v/>
      </c>
      <c r="N385" s="56" t="str">
        <f t="shared" ref="N385" si="158">IF(A385="","",IF(M385=B385,"si","no"))</f>
        <v/>
      </c>
      <c r="O385" s="55"/>
      <c r="P385" s="55"/>
      <c r="Q385" s="47"/>
      <c r="R385" s="47"/>
      <c r="S385" s="64"/>
      <c r="T385" s="2"/>
      <c r="U385" s="2"/>
      <c r="V385" s="2"/>
    </row>
    <row r="386" spans="1:22" s="116" customFormat="1" ht="12.75" customHeight="1" x14ac:dyDescent="0.2">
      <c r="A386" s="137"/>
      <c r="B386" s="117" t="str">
        <f>IF(A386="","",VLOOKUP(A386,'6.A'!$A$11:$E$105,2,FALSE))</f>
        <v/>
      </c>
      <c r="C386" s="138"/>
      <c r="D386" s="120" t="str">
        <f>IF(A386="","",VLOOKUP(A386,'6.A'!$A$11:$E$105,4,FALSE))</f>
        <v/>
      </c>
      <c r="E386" s="140" t="str">
        <f>IF(A386="","",VLOOKUP(A386,'6.A'!$A$11:$E$105,5,FALSE))</f>
        <v/>
      </c>
      <c r="F386" s="141" t="str">
        <f t="shared" si="150"/>
        <v>0,00</v>
      </c>
      <c r="G386" s="51"/>
      <c r="H386" s="51" t="str">
        <f>IF(A386="","",VLOOKUP(A386,'6.A'!$A$11:$E$7900,5,FALSE))</f>
        <v/>
      </c>
      <c r="I386" s="51" t="str">
        <f>IF(H386="","",IF(E386=H386,"SIM","NÃO"))</f>
        <v/>
      </c>
      <c r="J386" s="51" t="str">
        <f>IF(H386="","",VLOOKUP(A386,'6.A'!$A$11:$E$480,4,FALSE))</f>
        <v/>
      </c>
      <c r="K386" s="51" t="str">
        <f>IF(H386="","",IF(J386=D386,"SIM","NÃO"))</f>
        <v/>
      </c>
      <c r="L386" s="51" t="str">
        <f>IF(H386="","",IF(C386="","",G376*C386))</f>
        <v/>
      </c>
      <c r="M386" s="93" t="str">
        <f>IF(A386="","",VLOOKUP(A386,'6.A'!$A$11:$C$480,2,FALSE))</f>
        <v/>
      </c>
      <c r="N386" s="56" t="str">
        <f>IF(A386="","",IF(M386=B386,"si","no"))</f>
        <v/>
      </c>
      <c r="O386" s="55"/>
      <c r="P386" s="55"/>
      <c r="Q386" s="47"/>
      <c r="R386" s="47"/>
      <c r="S386" s="64"/>
      <c r="T386" s="2"/>
      <c r="U386" s="2"/>
      <c r="V386" s="2"/>
    </row>
    <row r="387" spans="1:22" s="116" customFormat="1" ht="12.75" customHeight="1" x14ac:dyDescent="0.2">
      <c r="A387" s="137"/>
      <c r="B387" s="117" t="str">
        <f>IF(A387="","",VLOOKUP(A387,'6.A'!$A$11:$E$105,2,FALSE))</f>
        <v/>
      </c>
      <c r="C387" s="138"/>
      <c r="D387" s="143" t="str">
        <f>IF(A387="","",VLOOKUP(A387,'6.A'!$A$11:$E$105,4,FALSE))</f>
        <v/>
      </c>
      <c r="E387" s="140" t="str">
        <f>IF(A387="","",VLOOKUP(A387,'6.A'!$A$11:$E$105,5,FALSE))</f>
        <v/>
      </c>
      <c r="F387" s="141" t="str">
        <f t="shared" si="150"/>
        <v>0,00</v>
      </c>
      <c r="G387" s="51"/>
      <c r="H387" s="51" t="str">
        <f>IF(A387="","",VLOOKUP(A387,'6.A'!$A$11:$E$7900,5,FALSE))</f>
        <v/>
      </c>
      <c r="I387" s="51" t="str">
        <f t="shared" ref="I387" si="159">IF(H387="","",IF(E387=H387,"SIM","NÃO"))</f>
        <v/>
      </c>
      <c r="J387" s="51" t="str">
        <f>IF(H387="","",VLOOKUP(A387,'6.A'!$A$11:$E$480,4,FALSE))</f>
        <v/>
      </c>
      <c r="K387" s="51" t="str">
        <f t="shared" ref="K387" si="160">IF(H387="","",IF(J387=D387,"SIM","NÃO"))</f>
        <v/>
      </c>
      <c r="L387" s="51" t="str">
        <f>IF(H387="","",IF(C387="","",G376*C387))</f>
        <v/>
      </c>
      <c r="M387" s="93" t="str">
        <f>IF(A387="","",VLOOKUP(A387,'6.A'!$A$11:$C$480,2,FALSE))</f>
        <v/>
      </c>
      <c r="N387" s="56" t="str">
        <f t="shared" ref="N387" si="161">IF(A387="","",IF(M387=B387,"si","no"))</f>
        <v/>
      </c>
      <c r="O387" s="55"/>
      <c r="P387" s="55"/>
      <c r="Q387" s="47"/>
      <c r="R387" s="47"/>
      <c r="S387" s="64"/>
      <c r="T387" s="2"/>
      <c r="U387" s="2"/>
      <c r="V387" s="2"/>
    </row>
    <row r="388" spans="1:22" s="116" customFormat="1" ht="12.75" customHeight="1" x14ac:dyDescent="0.2">
      <c r="A388" s="134"/>
      <c r="B388" s="26" t="str">
        <f>$A$8</f>
        <v>LEIS SOCIAIS HORISTA - JORNADA NORMAL</v>
      </c>
      <c r="C388" s="27">
        <f>$C$8</f>
        <v>0</v>
      </c>
      <c r="D388" s="120"/>
      <c r="E388" s="126"/>
      <c r="F388" s="144">
        <f>ROUND(SUM(F378:F387)*C388,2)</f>
        <v>0</v>
      </c>
      <c r="G388" s="62"/>
      <c r="H388" s="51"/>
      <c r="I388" s="56"/>
      <c r="J388" s="56"/>
      <c r="K388" s="56"/>
      <c r="L388" s="51"/>
      <c r="M388" s="61"/>
      <c r="N388" s="56"/>
      <c r="O388" s="55"/>
      <c r="P388" s="55"/>
      <c r="Q388" s="47"/>
      <c r="R388" s="47"/>
      <c r="S388" s="64"/>
      <c r="T388" s="2"/>
      <c r="U388" s="2"/>
      <c r="V388" s="2"/>
    </row>
    <row r="389" spans="1:22" s="116" customFormat="1" ht="12.75" customHeight="1" x14ac:dyDescent="0.2">
      <c r="A389" s="137"/>
      <c r="B389" s="26" t="str">
        <f>$A$9</f>
        <v>BDI - MÃO DE OBRA / SERVIÇOS / MATERIAIS EM GERAL</v>
      </c>
      <c r="C389" s="27">
        <f>$C$9</f>
        <v>0</v>
      </c>
      <c r="D389" s="115"/>
      <c r="E389" s="126"/>
      <c r="F389" s="144">
        <f>ROUND(SUM(F378:F388)*C389,2)</f>
        <v>0</v>
      </c>
      <c r="G389" s="62"/>
      <c r="H389" s="51"/>
      <c r="I389" s="56"/>
      <c r="J389" s="56"/>
      <c r="K389" s="56"/>
      <c r="L389" s="51"/>
      <c r="M389" s="61"/>
      <c r="N389" s="56"/>
      <c r="O389" s="55"/>
      <c r="P389" s="55"/>
      <c r="Q389" s="47"/>
      <c r="R389" s="47"/>
      <c r="S389" s="64"/>
      <c r="T389" s="2"/>
      <c r="U389" s="2"/>
      <c r="V389" s="2"/>
    </row>
    <row r="390" spans="1:22" s="128" customFormat="1" ht="12.75" customHeight="1" x14ac:dyDescent="0.2">
      <c r="A390" s="145"/>
      <c r="B390" s="146" t="s">
        <v>56</v>
      </c>
      <c r="C390" s="147"/>
      <c r="D390" s="148"/>
      <c r="E390" s="149"/>
      <c r="F390" s="150">
        <f>ROUND(SUM(F378:F389),2)</f>
        <v>0</v>
      </c>
      <c r="G390" s="62"/>
      <c r="H390" s="51"/>
      <c r="I390" s="56"/>
      <c r="J390" s="56"/>
      <c r="K390" s="56"/>
      <c r="L390" s="51"/>
      <c r="M390" s="61"/>
      <c r="N390" s="56"/>
      <c r="O390" s="55"/>
      <c r="P390" s="55"/>
      <c r="Q390" s="47"/>
      <c r="R390" s="47"/>
      <c r="S390" s="64"/>
      <c r="T390" s="2"/>
      <c r="U390" s="2"/>
      <c r="V390" s="2"/>
    </row>
    <row r="391" spans="1:22" s="128" customFormat="1" ht="12.75" customHeight="1" x14ac:dyDescent="0.2">
      <c r="A391" s="134" t="s">
        <v>5</v>
      </c>
      <c r="B391" s="135" t="s">
        <v>132</v>
      </c>
      <c r="C391" s="119" t="s">
        <v>59</v>
      </c>
      <c r="D391" s="119" t="s">
        <v>17</v>
      </c>
      <c r="E391" s="136" t="s">
        <v>60</v>
      </c>
      <c r="F391" s="127" t="s">
        <v>61</v>
      </c>
      <c r="G391" s="21"/>
      <c r="H391" s="51"/>
      <c r="I391" s="56"/>
      <c r="J391" s="56"/>
      <c r="K391" s="56"/>
      <c r="L391" s="51"/>
      <c r="M391" s="61"/>
      <c r="N391" s="56"/>
      <c r="O391" s="55"/>
      <c r="P391" s="55"/>
      <c r="Q391" s="47"/>
      <c r="R391" s="47"/>
      <c r="S391" s="64"/>
      <c r="T391" s="2"/>
      <c r="U391" s="2"/>
      <c r="V391" s="2"/>
    </row>
    <row r="392" spans="1:22" s="128" customFormat="1" ht="12.75" customHeight="1" x14ac:dyDescent="0.2">
      <c r="A392" s="137">
        <f>'6.A'!$A$46</f>
        <v>5953</v>
      </c>
      <c r="B392" s="117" t="str">
        <f>IF(A392="","",VLOOKUP(A392,'6.A'!$A$11:$E$105,2,FALSE))</f>
        <v>COMPRESSOR DE AR REBOCÁVEL, 189 PCM,102 PSI, DIESEL, 63 CV - CHP DIURNO</v>
      </c>
      <c r="C392" s="138">
        <v>2</v>
      </c>
      <c r="D392" s="139" t="str">
        <f>IF(A392="","",VLOOKUP(A392,'6.A'!$A$11:$E$105,4,FALSE))</f>
        <v>CHP</v>
      </c>
      <c r="E392" s="140">
        <f>IF(A392="","",VLOOKUP(A392,'6.A'!$A$11:$E$105,5,FALSE))</f>
        <v>0</v>
      </c>
      <c r="F392" s="141">
        <f t="shared" ref="F392:F401" si="162">IF(A392="","0,00",ROUND(C392*E392,2))</f>
        <v>0</v>
      </c>
      <c r="G392" s="51"/>
      <c r="H392" s="51">
        <f>IF(A392="","",VLOOKUP(A392,'6.A'!$A$11:$E$7900,5,FALSE))</f>
        <v>0</v>
      </c>
      <c r="I392" s="51" t="str">
        <f t="shared" ref="I392:I401" si="163">IF(H392="","",IF(E392=H392,"SIM","NÃO"))</f>
        <v>SIM</v>
      </c>
      <c r="J392" s="51" t="str">
        <f>IF(H392="","",VLOOKUP(A392,'6.A'!$A$11:$E$480,4,FALSE))</f>
        <v>CHP</v>
      </c>
      <c r="K392" s="51" t="str">
        <f t="shared" ref="K392:K401" si="164">IF(H392="","",IF(J392=D392,"SIM","NÃO"))</f>
        <v>SIM</v>
      </c>
      <c r="L392" s="51">
        <f>IF(H392="","",IF(C392="","",G376*C392))</f>
        <v>2</v>
      </c>
      <c r="M392" s="93" t="str">
        <f>IF(A392="","",VLOOKUP(A392,'6.A'!$A$11:$C$480,2,FALSE))</f>
        <v>COMPRESSOR DE AR REBOCÁVEL, 189 PCM,102 PSI, DIESEL, 63 CV - CHP DIURNO</v>
      </c>
      <c r="N392" s="56" t="str">
        <f t="shared" ref="N392:N397" si="165">IF(A392="","",IF(M392=B392,"si","no"))</f>
        <v>si</v>
      </c>
      <c r="O392" s="55"/>
      <c r="P392" s="55"/>
      <c r="Q392" s="47"/>
      <c r="R392" s="47"/>
      <c r="S392" s="64"/>
      <c r="T392" s="2"/>
      <c r="U392" s="2"/>
      <c r="V392" s="2"/>
    </row>
    <row r="393" spans="1:22" s="128" customFormat="1" ht="12.75" customHeight="1" x14ac:dyDescent="0.2">
      <c r="A393" s="137">
        <f>'6.A'!$A$44</f>
        <v>5795</v>
      </c>
      <c r="B393" s="117" t="str">
        <f>IF(A393="","",VLOOKUP(A393,'6.A'!$A$11:$E$105,2,FALSE))</f>
        <v>MARTELETE OU ROMPEDOR PNEUMÁTICO MANUAL, 28 KG, COM SILENCIADOR - CHP DIURNO</v>
      </c>
      <c r="C393" s="138">
        <v>4</v>
      </c>
      <c r="D393" s="139" t="str">
        <f>IF(A393="","",VLOOKUP(A393,'6.A'!$A$11:$E$105,4,FALSE))</f>
        <v>CHP</v>
      </c>
      <c r="E393" s="140">
        <f>IF(A393="","",VLOOKUP(A393,'6.A'!$A$11:$E$105,5,FALSE))</f>
        <v>0</v>
      </c>
      <c r="F393" s="141">
        <f t="shared" si="162"/>
        <v>0</v>
      </c>
      <c r="G393" s="51"/>
      <c r="H393" s="51">
        <f>IF(A393="","",VLOOKUP(A393,'6.A'!$A$11:$E$7900,5,FALSE))</f>
        <v>0</v>
      </c>
      <c r="I393" s="51" t="str">
        <f t="shared" si="163"/>
        <v>SIM</v>
      </c>
      <c r="J393" s="51" t="str">
        <f>IF(H393="","",VLOOKUP(A393,'6.A'!$A$11:$E$480,4,FALSE))</f>
        <v>CHP</v>
      </c>
      <c r="K393" s="51" t="str">
        <f t="shared" si="164"/>
        <v>SIM</v>
      </c>
      <c r="L393" s="51">
        <f>IF(H393="","",IF(C393="","",G376*C393))</f>
        <v>4</v>
      </c>
      <c r="M393" s="93" t="str">
        <f>IF(A393="","",VLOOKUP(A393,'6.A'!$A$11:$C$480,2,FALSE))</f>
        <v>MARTELETE OU ROMPEDOR PNEUMÁTICO MANUAL, 28 KG, COM SILENCIADOR - CHP DIURNO</v>
      </c>
      <c r="N393" s="56" t="str">
        <f t="shared" si="165"/>
        <v>si</v>
      </c>
      <c r="O393" s="55"/>
      <c r="P393" s="55"/>
      <c r="Q393" s="47"/>
      <c r="R393" s="47"/>
      <c r="S393" s="64"/>
      <c r="T393" s="2"/>
      <c r="U393" s="2"/>
      <c r="V393" s="2"/>
    </row>
    <row r="394" spans="1:22" s="128" customFormat="1" ht="12.75" customHeight="1" x14ac:dyDescent="0.2">
      <c r="A394" s="22">
        <f>'6.A'!$A$43</f>
        <v>5678</v>
      </c>
      <c r="B394" s="23" t="str">
        <f>IF(A394="","",VLOOKUP(A394,'6.A'!$A$11:$E$105,2,FALSE))</f>
        <v>RETROESCAVADEIRA SOBRE RODAS COM CARREGADEIRA, 88 HP - CHP DIURNO</v>
      </c>
      <c r="C394" s="87">
        <v>8.0000000000000002E-3</v>
      </c>
      <c r="D394" s="139" t="str">
        <f>IF(A394="","",VLOOKUP(A394,'6.A'!$A$11:$E$105,4,FALSE))</f>
        <v>CHP</v>
      </c>
      <c r="E394" s="140">
        <f>IF(A394="","",VLOOKUP(A394,'6.A'!$A$11:$E$105,5,FALSE))</f>
        <v>0</v>
      </c>
      <c r="F394" s="141">
        <f t="shared" si="162"/>
        <v>0</v>
      </c>
      <c r="G394" s="51"/>
      <c r="H394" s="51">
        <f>IF(A394="","",VLOOKUP(A394,'6.A'!$A$11:$E$7900,5,FALSE))</f>
        <v>0</v>
      </c>
      <c r="I394" s="51" t="str">
        <f t="shared" si="163"/>
        <v>SIM</v>
      </c>
      <c r="J394" s="51" t="str">
        <f>IF(H394="","",VLOOKUP(A394,'6.A'!$A$11:$E$480,4,FALSE))</f>
        <v>CHP</v>
      </c>
      <c r="K394" s="51" t="str">
        <f t="shared" si="164"/>
        <v>SIM</v>
      </c>
      <c r="L394" s="51">
        <f>IF(H394="","",IF(C394="","",G376*C394))</f>
        <v>8.0000000000000002E-3</v>
      </c>
      <c r="M394" s="93" t="str">
        <f>IF(A394="","",VLOOKUP(A394,'6.A'!$A$11:$C$480,2,FALSE))</f>
        <v>RETROESCAVADEIRA SOBRE RODAS COM CARREGADEIRA, 88 HP - CHP DIURNO</v>
      </c>
      <c r="N394" s="56" t="str">
        <f t="shared" si="165"/>
        <v>si</v>
      </c>
      <c r="O394" s="55"/>
      <c r="P394" s="55"/>
      <c r="Q394" s="47"/>
      <c r="R394" s="47"/>
      <c r="S394" s="64"/>
      <c r="T394" s="2"/>
      <c r="U394" s="2"/>
      <c r="V394" s="2"/>
    </row>
    <row r="395" spans="1:22" s="128" customFormat="1" ht="12.75" customHeight="1" x14ac:dyDescent="0.2">
      <c r="A395" s="22">
        <f>'6.A'!$A$49</f>
        <v>67826</v>
      </c>
      <c r="B395" s="23" t="str">
        <f>IF(A395="","",VLOOKUP(A395,'6.A'!$A$11:$E$105,2,FALSE))</f>
        <v>CAMINHÃO BASCULANTE 6M3 TOCO, POTÊNCIA 185 CV, INCLUSIVE CAÇAMBA METÁLICA - CHP DIURNO</v>
      </c>
      <c r="C395" s="87">
        <f>0.008+0.008</f>
        <v>1.6E-2</v>
      </c>
      <c r="D395" s="120" t="str">
        <f>IF(A395="","",VLOOKUP(A395,'6.A'!$A$11:$E$105,4,FALSE))</f>
        <v>CHP</v>
      </c>
      <c r="E395" s="142">
        <f>IF(A395="","",VLOOKUP(A395,'6.A'!$A$11:$E$105,5,FALSE))</f>
        <v>0</v>
      </c>
      <c r="F395" s="141">
        <f t="shared" si="162"/>
        <v>0</v>
      </c>
      <c r="G395" s="51"/>
      <c r="H395" s="51">
        <f>IF(A395="","",VLOOKUP(A395,'6.A'!$A$11:$E$7900,5,FALSE))</f>
        <v>0</v>
      </c>
      <c r="I395" s="51" t="str">
        <f t="shared" si="163"/>
        <v>SIM</v>
      </c>
      <c r="J395" s="51" t="str">
        <f>IF(H395="","",VLOOKUP(A395,'6.A'!$A$11:$E$480,4,FALSE))</f>
        <v>CHP</v>
      </c>
      <c r="K395" s="51" t="str">
        <f t="shared" si="164"/>
        <v>SIM</v>
      </c>
      <c r="L395" s="51">
        <f>IF(H395="","",IF(C395="","",G376*C395))</f>
        <v>1.6E-2</v>
      </c>
      <c r="M395" s="93" t="str">
        <f>IF(A395="","",VLOOKUP(A395,'6.A'!$A$11:$C$480,2,FALSE))</f>
        <v>CAMINHÃO BASCULANTE 6M3 TOCO, POTÊNCIA 185 CV, INCLUSIVE CAÇAMBA METÁLICA - CHP DIURNO</v>
      </c>
      <c r="N395" s="56" t="str">
        <f t="shared" si="165"/>
        <v>si</v>
      </c>
      <c r="O395" s="55"/>
      <c r="P395" s="55"/>
      <c r="Q395" s="47"/>
      <c r="R395" s="47"/>
      <c r="S395" s="64"/>
      <c r="T395" s="2"/>
      <c r="U395" s="2"/>
      <c r="V395" s="2"/>
    </row>
    <row r="396" spans="1:22" s="128" customFormat="1" ht="12.75" customHeight="1" x14ac:dyDescent="0.2">
      <c r="A396" s="137"/>
      <c r="B396" s="158" t="str">
        <f>IF(A396="","",VLOOKUP(A396,'6.A'!$A$11:$E$105,2,FALSE))</f>
        <v/>
      </c>
      <c r="C396" s="138"/>
      <c r="D396" s="120" t="str">
        <f>IF(A396="","",VLOOKUP(A396,'6.A'!$A$11:$E$105,4,FALSE))</f>
        <v/>
      </c>
      <c r="E396" s="142" t="str">
        <f>IF(A396="","",VLOOKUP(A396,'6.A'!$A$11:$E$105,5,FALSE))</f>
        <v/>
      </c>
      <c r="F396" s="141" t="str">
        <f t="shared" si="162"/>
        <v>0,00</v>
      </c>
      <c r="G396" s="51"/>
      <c r="H396" s="51" t="str">
        <f>IF(A396="","",VLOOKUP(A396,'6.A'!$A$11:$E$7900,5,FALSE))</f>
        <v/>
      </c>
      <c r="I396" s="51" t="str">
        <f t="shared" si="163"/>
        <v/>
      </c>
      <c r="J396" s="51" t="str">
        <f>IF(H396="","",VLOOKUP(A396,'6.A'!$A$11:$E$480,4,FALSE))</f>
        <v/>
      </c>
      <c r="K396" s="51" t="str">
        <f t="shared" si="164"/>
        <v/>
      </c>
      <c r="L396" s="51" t="str">
        <f>IF(H396="","",IF(C396="","",G376*C396))</f>
        <v/>
      </c>
      <c r="M396" s="93" t="str">
        <f>IF(A396="","",VLOOKUP(A396,'6.A'!$A$11:$C$480,2,FALSE))</f>
        <v/>
      </c>
      <c r="N396" s="56" t="str">
        <f t="shared" si="165"/>
        <v/>
      </c>
      <c r="O396" s="55"/>
      <c r="P396" s="55"/>
      <c r="Q396" s="47"/>
      <c r="R396" s="47"/>
      <c r="S396" s="64"/>
      <c r="T396" s="2"/>
      <c r="U396" s="2"/>
      <c r="V396" s="2"/>
    </row>
    <row r="397" spans="1:22" s="128" customFormat="1" ht="12.75" customHeight="1" x14ac:dyDescent="0.2">
      <c r="A397" s="137"/>
      <c r="B397" s="158" t="str">
        <f>IF(A397="","",VLOOKUP(A397,'6.A'!$A$11:$E$105,2,FALSE))</f>
        <v/>
      </c>
      <c r="C397" s="138"/>
      <c r="D397" s="120" t="str">
        <f>IF(A397="","",VLOOKUP(A397,'6.A'!$A$11:$E$105,4,FALSE))</f>
        <v/>
      </c>
      <c r="E397" s="142" t="str">
        <f>IF(A397="","",VLOOKUP(A397,'6.A'!$A$11:$E$105,5,FALSE))</f>
        <v/>
      </c>
      <c r="F397" s="141" t="str">
        <f t="shared" si="162"/>
        <v>0,00</v>
      </c>
      <c r="G397" s="51"/>
      <c r="H397" s="51" t="str">
        <f>IF(A397="","",VLOOKUP(A397,'6.A'!$A$11:$E$7900,5,FALSE))</f>
        <v/>
      </c>
      <c r="I397" s="51" t="str">
        <f t="shared" si="163"/>
        <v/>
      </c>
      <c r="J397" s="51" t="str">
        <f>IF(H397="","",VLOOKUP(A397,'6.A'!$A$11:$E$480,4,FALSE))</f>
        <v/>
      </c>
      <c r="K397" s="51" t="str">
        <f t="shared" si="164"/>
        <v/>
      </c>
      <c r="L397" s="51" t="str">
        <f>IF(H397="","",IF(C397="","",G376*C397))</f>
        <v/>
      </c>
      <c r="M397" s="93" t="str">
        <f>IF(A397="","",VLOOKUP(A397,'6.A'!$A$11:$C$480,2,FALSE))</f>
        <v/>
      </c>
      <c r="N397" s="56" t="str">
        <f t="shared" si="165"/>
        <v/>
      </c>
      <c r="O397" s="55"/>
      <c r="P397" s="55"/>
      <c r="Q397" s="47"/>
      <c r="R397" s="47"/>
      <c r="S397" s="64"/>
      <c r="T397" s="2"/>
      <c r="U397" s="2"/>
      <c r="V397" s="2"/>
    </row>
    <row r="398" spans="1:22" s="128" customFormat="1" ht="12.75" customHeight="1" x14ac:dyDescent="0.2">
      <c r="A398" s="137"/>
      <c r="B398" s="158" t="str">
        <f>IF(A398="","",VLOOKUP(A398,'6.A'!$A$11:$E$105,2,FALSE))</f>
        <v/>
      </c>
      <c r="C398" s="138"/>
      <c r="D398" s="120" t="str">
        <f>IF(A398="","",VLOOKUP(A398,'6.A'!$A$11:$E$105,4,FALSE))</f>
        <v/>
      </c>
      <c r="E398" s="142" t="str">
        <f>IF(A398="","",VLOOKUP(A398,'6.A'!$A$11:$E$105,5,FALSE))</f>
        <v/>
      </c>
      <c r="F398" s="141" t="str">
        <f t="shared" si="162"/>
        <v>0,00</v>
      </c>
      <c r="G398" s="51"/>
      <c r="H398" s="51" t="str">
        <f>IF(A398="","",VLOOKUP(A398,'6.A'!$A$11:$E$7900,5,FALSE))</f>
        <v/>
      </c>
      <c r="I398" s="51" t="str">
        <f t="shared" si="163"/>
        <v/>
      </c>
      <c r="J398" s="51" t="str">
        <f>IF(H398="","",VLOOKUP(A398,'6.A'!$A$11:$E$480,4,FALSE))</f>
        <v/>
      </c>
      <c r="K398" s="51" t="str">
        <f t="shared" si="164"/>
        <v/>
      </c>
      <c r="L398" s="51" t="str">
        <f>IF(H398="","",IF(C398="","",G376*C398))</f>
        <v/>
      </c>
      <c r="M398" s="93" t="str">
        <f>IF(A398="","",VLOOKUP(A398,'6.A'!$A$11:$C$480,2,FALSE))</f>
        <v/>
      </c>
      <c r="N398" s="56" t="str">
        <f>IF(A398="","",IF(M398=B398,"si","no"))</f>
        <v/>
      </c>
      <c r="O398" s="55"/>
      <c r="P398" s="55"/>
      <c r="Q398" s="47"/>
      <c r="R398" s="47"/>
      <c r="S398" s="64"/>
      <c r="T398" s="2"/>
      <c r="U398" s="2"/>
      <c r="V398" s="2"/>
    </row>
    <row r="399" spans="1:22" s="128" customFormat="1" ht="12.75" customHeight="1" x14ac:dyDescent="0.2">
      <c r="A399" s="137"/>
      <c r="B399" s="117" t="str">
        <f>IF(A399="","",VLOOKUP(A399,'6.A'!$A$11:$E$105,2,FALSE))</f>
        <v/>
      </c>
      <c r="C399" s="138"/>
      <c r="D399" s="120" t="str">
        <f>IF(A399="","",VLOOKUP(A399,'6.A'!$A$11:$E$105,4,FALSE))</f>
        <v/>
      </c>
      <c r="E399" s="142" t="str">
        <f>IF(A399="","",VLOOKUP(A399,'6.A'!$A$11:$E$105,5,FALSE))</f>
        <v/>
      </c>
      <c r="F399" s="141" t="str">
        <f t="shared" si="162"/>
        <v>0,00</v>
      </c>
      <c r="G399" s="51"/>
      <c r="H399" s="51" t="str">
        <f>IF(A399="","",VLOOKUP(A399,'6.A'!$A$11:$E$7900,5,FALSE))</f>
        <v/>
      </c>
      <c r="I399" s="51" t="str">
        <f t="shared" si="163"/>
        <v/>
      </c>
      <c r="J399" s="51" t="str">
        <f>IF(H399="","",VLOOKUP(A399,'6.A'!$A$11:$E$480,4,FALSE))</f>
        <v/>
      </c>
      <c r="K399" s="51" t="str">
        <f t="shared" si="164"/>
        <v/>
      </c>
      <c r="L399" s="51" t="str">
        <f>IF(H399="","",IF(C399="","",G376*C399))</f>
        <v/>
      </c>
      <c r="M399" s="93" t="str">
        <f>IF(A399="","",VLOOKUP(A399,'6.A'!$A$11:$C$480,2,FALSE))</f>
        <v/>
      </c>
      <c r="N399" s="56" t="str">
        <f>IF(A399="","",IF(M399=B399,"si","no"))</f>
        <v/>
      </c>
      <c r="O399" s="55"/>
      <c r="P399" s="55"/>
      <c r="Q399" s="47"/>
      <c r="R399" s="47"/>
      <c r="S399" s="64"/>
      <c r="T399" s="2"/>
      <c r="U399" s="2"/>
      <c r="V399" s="2"/>
    </row>
    <row r="400" spans="1:22" s="128" customFormat="1" ht="12.75" customHeight="1" x14ac:dyDescent="0.2">
      <c r="A400" s="137"/>
      <c r="B400" s="117" t="str">
        <f>IF(A400="","",VLOOKUP(A400,'6.A'!$A$11:$E$105,2,FALSE))</f>
        <v/>
      </c>
      <c r="C400" s="138"/>
      <c r="D400" s="120" t="str">
        <f>IF(A400="","",VLOOKUP(A400,'6.A'!$A$11:$E$105,4,FALSE))</f>
        <v/>
      </c>
      <c r="E400" s="142" t="str">
        <f>IF(A400="","",VLOOKUP(A400,'6.A'!$A$11:$E$105,5,FALSE))</f>
        <v/>
      </c>
      <c r="F400" s="141" t="str">
        <f t="shared" si="162"/>
        <v>0,00</v>
      </c>
      <c r="G400" s="51"/>
      <c r="H400" s="51" t="str">
        <f>IF(A400="","",VLOOKUP(A400,'6.A'!$A$11:$E$7900,5,FALSE))</f>
        <v/>
      </c>
      <c r="I400" s="51" t="str">
        <f t="shared" si="163"/>
        <v/>
      </c>
      <c r="J400" s="51" t="str">
        <f>IF(H400="","",VLOOKUP(A400,'6.A'!$A$11:$E$480,4,FALSE))</f>
        <v/>
      </c>
      <c r="K400" s="51" t="str">
        <f t="shared" si="164"/>
        <v/>
      </c>
      <c r="L400" s="51" t="str">
        <f>IF(H400="","",IF(C400="","",G376*C400))</f>
        <v/>
      </c>
      <c r="M400" s="93" t="str">
        <f>IF(A400="","",VLOOKUP(A400,'6.A'!$A$11:$C$480,2,FALSE))</f>
        <v/>
      </c>
      <c r="N400" s="56" t="str">
        <f t="shared" ref="N400:N401" si="166">IF(A400="","",IF(M400=B400,"si","no"))</f>
        <v/>
      </c>
      <c r="O400" s="55"/>
      <c r="P400" s="55"/>
      <c r="Q400" s="47"/>
      <c r="R400" s="47"/>
      <c r="S400" s="64"/>
      <c r="T400" s="2"/>
      <c r="U400" s="2"/>
      <c r="V400" s="2"/>
    </row>
    <row r="401" spans="1:22" s="128" customFormat="1" ht="12.75" customHeight="1" x14ac:dyDescent="0.2">
      <c r="A401" s="137"/>
      <c r="B401" s="117" t="str">
        <f>IF(A401="","",VLOOKUP(A401,'6.A'!$A$11:$E$105,2,FALSE))</f>
        <v/>
      </c>
      <c r="C401" s="138"/>
      <c r="D401" s="120" t="str">
        <f>IF(A401="","",VLOOKUP(A401,'6.A'!$A$11:$E$105,4,FALSE))</f>
        <v/>
      </c>
      <c r="E401" s="142" t="str">
        <f>IF(A401="","",VLOOKUP(A401,'6.A'!$A$11:$E$105,5,FALSE))</f>
        <v/>
      </c>
      <c r="F401" s="141" t="str">
        <f t="shared" si="162"/>
        <v>0,00</v>
      </c>
      <c r="G401" s="51"/>
      <c r="H401" s="51" t="str">
        <f>IF(A401="","",VLOOKUP(A401,'6.A'!$A$11:$E$7900,5,FALSE))</f>
        <v/>
      </c>
      <c r="I401" s="51" t="str">
        <f t="shared" si="163"/>
        <v/>
      </c>
      <c r="J401" s="51" t="str">
        <f>IF(H401="","",VLOOKUP(A401,'6.A'!$A$11:$E$480,4,FALSE))</f>
        <v/>
      </c>
      <c r="K401" s="51" t="str">
        <f t="shared" si="164"/>
        <v/>
      </c>
      <c r="L401" s="51" t="str">
        <f>IF(H401="","",IF(C401="","",G376*C401))</f>
        <v/>
      </c>
      <c r="M401" s="93" t="str">
        <f>IF(A401="","",VLOOKUP(A401,'6.A'!$A$11:$C$480,2,FALSE))</f>
        <v/>
      </c>
      <c r="N401" s="56" t="str">
        <f t="shared" si="166"/>
        <v/>
      </c>
      <c r="O401" s="55"/>
      <c r="P401" s="55"/>
      <c r="Q401" s="47"/>
      <c r="R401" s="47"/>
      <c r="S401" s="64"/>
      <c r="T401" s="2"/>
      <c r="U401" s="2"/>
      <c r="V401" s="2"/>
    </row>
    <row r="402" spans="1:22" s="128" customFormat="1" ht="12.75" customHeight="1" x14ac:dyDescent="0.2">
      <c r="A402" s="137"/>
      <c r="B402" s="26" t="str">
        <f>$A$9</f>
        <v>BDI - MÃO DE OBRA / SERVIÇOS / MATERIAIS EM GERAL</v>
      </c>
      <c r="C402" s="27">
        <f>$C$9</f>
        <v>0</v>
      </c>
      <c r="D402" s="120"/>
      <c r="E402" s="126"/>
      <c r="F402" s="144">
        <f>ROUND(SUM(F392:F401)*C402,2)</f>
        <v>0</v>
      </c>
      <c r="G402" s="62"/>
      <c r="H402" s="51"/>
      <c r="I402" s="56"/>
      <c r="J402" s="56"/>
      <c r="K402" s="56"/>
      <c r="L402" s="51"/>
      <c r="M402" s="61"/>
      <c r="N402" s="56"/>
      <c r="O402" s="55"/>
      <c r="P402" s="55"/>
      <c r="Q402" s="47"/>
      <c r="R402" s="47"/>
      <c r="S402" s="64"/>
      <c r="T402" s="2"/>
      <c r="U402" s="2"/>
      <c r="V402" s="2"/>
    </row>
    <row r="403" spans="1:22" s="128" customFormat="1" ht="12.75" customHeight="1" x14ac:dyDescent="0.2">
      <c r="A403" s="145"/>
      <c r="B403" s="31" t="s">
        <v>120</v>
      </c>
      <c r="C403" s="36"/>
      <c r="D403" s="151"/>
      <c r="E403" s="152"/>
      <c r="F403" s="150">
        <f>ROUND(SUM(F392:F402),2)</f>
        <v>0</v>
      </c>
      <c r="G403" s="62"/>
      <c r="H403" s="51"/>
      <c r="I403" s="56"/>
      <c r="J403" s="56"/>
      <c r="K403" s="56"/>
      <c r="L403" s="51"/>
      <c r="M403" s="61"/>
      <c r="N403" s="56"/>
      <c r="O403" s="55"/>
      <c r="P403" s="55"/>
      <c r="Q403" s="47"/>
      <c r="R403" s="47"/>
      <c r="S403" s="64"/>
      <c r="T403" s="2"/>
      <c r="U403" s="2"/>
      <c r="V403" s="2"/>
    </row>
    <row r="404" spans="1:22" s="128" customFormat="1" ht="12.75" customHeight="1" x14ac:dyDescent="0.2">
      <c r="A404" s="134" t="s">
        <v>6</v>
      </c>
      <c r="B404" s="135" t="s">
        <v>18</v>
      </c>
      <c r="C404" s="119" t="s">
        <v>59</v>
      </c>
      <c r="D404" s="119" t="s">
        <v>17</v>
      </c>
      <c r="E404" s="136" t="s">
        <v>60</v>
      </c>
      <c r="F404" s="127" t="s">
        <v>61</v>
      </c>
      <c r="G404" s="21"/>
      <c r="H404" s="51"/>
      <c r="I404" s="56"/>
      <c r="J404" s="56"/>
      <c r="K404" s="56"/>
      <c r="L404" s="51"/>
      <c r="M404" s="61"/>
      <c r="N404" s="56"/>
      <c r="O404" s="55"/>
      <c r="P404" s="55"/>
      <c r="Q404" s="47"/>
      <c r="R404" s="47"/>
      <c r="S404" s="64"/>
      <c r="T404" s="2"/>
      <c r="U404" s="2"/>
      <c r="V404" s="2"/>
    </row>
    <row r="405" spans="1:22" s="128" customFormat="1" ht="12.75" customHeight="1" x14ac:dyDescent="0.2">
      <c r="A405" s="137"/>
      <c r="B405" s="117" t="str">
        <f>IF(A405="","",VLOOKUP(A405,'6.A'!$A$11:$E$105,2,FALSE))</f>
        <v/>
      </c>
      <c r="C405" s="138"/>
      <c r="D405" s="139" t="str">
        <f>IF(A405="","",VLOOKUP(A405,'6.A'!$A$11:$E$105,4,FALSE))</f>
        <v/>
      </c>
      <c r="E405" s="140" t="str">
        <f>IF(A405="","",VLOOKUP(A405,'6.A'!$A$11:$E$105,5,FALSE))</f>
        <v/>
      </c>
      <c r="F405" s="141" t="str">
        <f t="shared" ref="F405:F424" si="167">IF(A405="","0,00",ROUND(C405*E405,2))</f>
        <v>0,00</v>
      </c>
      <c r="G405" s="51"/>
      <c r="H405" s="51" t="str">
        <f>IF(A405="","",VLOOKUP(A405,'6.A'!$A$11:$E$7900,5,FALSE))</f>
        <v/>
      </c>
      <c r="I405" s="51" t="str">
        <f t="shared" ref="I405:I424" si="168">IF(H405="","",IF(E405=H405,"SIM","NÃO"))</f>
        <v/>
      </c>
      <c r="J405" s="51" t="str">
        <f>IF(H405="","",VLOOKUP(A405,'6.A'!$A$11:$E$480,4,FALSE))</f>
        <v/>
      </c>
      <c r="K405" s="51" t="str">
        <f t="shared" ref="K405:K424" si="169">IF(H405="","",IF(J405=D405,"SIM","NÃO"))</f>
        <v/>
      </c>
      <c r="L405" s="51" t="str">
        <f>IF(H405="","",IF(C405="","",G376*C405))</f>
        <v/>
      </c>
      <c r="M405" s="93" t="str">
        <f>IF(A405="","",VLOOKUP(A405,'6.A'!$A$11:$C$480,2,FALSE))</f>
        <v/>
      </c>
      <c r="N405" s="56" t="str">
        <f t="shared" ref="N405:N424" si="170">IF(A405="","",IF(M405=B405,"si","no"))</f>
        <v/>
      </c>
      <c r="O405" s="55"/>
      <c r="P405" s="55"/>
      <c r="Q405" s="47"/>
      <c r="R405" s="47"/>
      <c r="S405" s="64"/>
      <c r="T405" s="2"/>
      <c r="U405" s="2"/>
      <c r="V405" s="2"/>
    </row>
    <row r="406" spans="1:22" s="128" customFormat="1" ht="12.75" customHeight="1" x14ac:dyDescent="0.2">
      <c r="A406" s="137"/>
      <c r="B406" s="117" t="str">
        <f>IF(A406="","",VLOOKUP(A406,'6.A'!$A$11:$E$105,2,FALSE))</f>
        <v/>
      </c>
      <c r="C406" s="138"/>
      <c r="D406" s="139" t="str">
        <f>IF(A406="","",VLOOKUP(A406,'6.A'!$A$11:$E$105,4,FALSE))</f>
        <v/>
      </c>
      <c r="E406" s="140" t="str">
        <f>IF(A406="","",VLOOKUP(A406,'6.A'!$A$11:$E$105,5,FALSE))</f>
        <v/>
      </c>
      <c r="F406" s="141" t="str">
        <f t="shared" si="167"/>
        <v>0,00</v>
      </c>
      <c r="G406" s="51"/>
      <c r="H406" s="51" t="str">
        <f>IF(A406="","",VLOOKUP(A406,'6.A'!$A$11:$E$7900,5,FALSE))</f>
        <v/>
      </c>
      <c r="I406" s="51" t="str">
        <f t="shared" si="168"/>
        <v/>
      </c>
      <c r="J406" s="51" t="str">
        <f>IF(H406="","",VLOOKUP(A406,'6.A'!$A$11:$E$480,4,FALSE))</f>
        <v/>
      </c>
      <c r="K406" s="51" t="str">
        <f t="shared" si="169"/>
        <v/>
      </c>
      <c r="L406" s="51" t="str">
        <f>IF(H406="","",IF(C406="","",G376*C406))</f>
        <v/>
      </c>
      <c r="M406" s="93" t="str">
        <f>IF(A406="","",VLOOKUP(A406,'6.A'!$A$11:$C$480,2,FALSE))</f>
        <v/>
      </c>
      <c r="N406" s="56" t="str">
        <f t="shared" si="170"/>
        <v/>
      </c>
      <c r="O406" s="55"/>
      <c r="P406" s="55"/>
      <c r="Q406" s="47"/>
      <c r="R406" s="47"/>
      <c r="S406" s="64"/>
      <c r="T406" s="2"/>
      <c r="U406" s="2"/>
      <c r="V406" s="2"/>
    </row>
    <row r="407" spans="1:22" s="128" customFormat="1" ht="12.75" customHeight="1" x14ac:dyDescent="0.2">
      <c r="A407" s="137"/>
      <c r="B407" s="117" t="str">
        <f>IF(A407="","",VLOOKUP(A407,'6.A'!$A$11:$E$105,2,FALSE))</f>
        <v/>
      </c>
      <c r="C407" s="138"/>
      <c r="D407" s="139" t="str">
        <f>IF(A407="","",VLOOKUP(A407,'6.A'!$A$11:$E$105,4,FALSE))</f>
        <v/>
      </c>
      <c r="E407" s="140" t="str">
        <f>IF(A407="","",VLOOKUP(A407,'6.A'!$A$11:$E$105,5,FALSE))</f>
        <v/>
      </c>
      <c r="F407" s="141" t="str">
        <f t="shared" si="167"/>
        <v>0,00</v>
      </c>
      <c r="G407" s="51"/>
      <c r="H407" s="51" t="str">
        <f>IF(A407="","",VLOOKUP(A407,'6.A'!$A$11:$E$7900,5,FALSE))</f>
        <v/>
      </c>
      <c r="I407" s="51" t="str">
        <f t="shared" si="168"/>
        <v/>
      </c>
      <c r="J407" s="51" t="str">
        <f>IF(H407="","",VLOOKUP(A407,'6.A'!$A$11:$E$480,4,FALSE))</f>
        <v/>
      </c>
      <c r="K407" s="51" t="str">
        <f t="shared" si="169"/>
        <v/>
      </c>
      <c r="L407" s="51" t="str">
        <f>IF(H407="","",IF(C407="","",G376*C407))</f>
        <v/>
      </c>
      <c r="M407" s="93" t="str">
        <f>IF(A407="","",VLOOKUP(A407,'6.A'!$A$11:$C$480,2,FALSE))</f>
        <v/>
      </c>
      <c r="N407" s="56" t="str">
        <f t="shared" si="170"/>
        <v/>
      </c>
      <c r="O407" s="55"/>
      <c r="P407" s="55"/>
      <c r="Q407" s="47"/>
      <c r="R407" s="47"/>
      <c r="S407" s="64"/>
      <c r="T407" s="2"/>
      <c r="U407" s="2"/>
      <c r="V407" s="2"/>
    </row>
    <row r="408" spans="1:22" s="128" customFormat="1" ht="12.75" customHeight="1" x14ac:dyDescent="0.2">
      <c r="A408" s="137"/>
      <c r="B408" s="117" t="str">
        <f>IF(A408="","",VLOOKUP(A408,'6.A'!$A$11:$E$105,2,FALSE))</f>
        <v/>
      </c>
      <c r="C408" s="138"/>
      <c r="D408" s="139" t="str">
        <f>IF(A408="","",VLOOKUP(A408,'6.A'!$A$11:$E$105,4,FALSE))</f>
        <v/>
      </c>
      <c r="E408" s="140" t="str">
        <f>IF(A408="","",VLOOKUP(A408,'6.A'!$A$11:$E$105,5,FALSE))</f>
        <v/>
      </c>
      <c r="F408" s="141" t="str">
        <f t="shared" si="167"/>
        <v>0,00</v>
      </c>
      <c r="G408" s="51"/>
      <c r="H408" s="51" t="str">
        <f>IF(A408="","",VLOOKUP(A408,'6.A'!$A$11:$E$7900,5,FALSE))</f>
        <v/>
      </c>
      <c r="I408" s="51" t="str">
        <f t="shared" si="168"/>
        <v/>
      </c>
      <c r="J408" s="51" t="str">
        <f>IF(H408="","",VLOOKUP(A408,'6.A'!$A$11:$E$480,4,FALSE))</f>
        <v/>
      </c>
      <c r="K408" s="51" t="str">
        <f t="shared" si="169"/>
        <v/>
      </c>
      <c r="L408" s="51" t="str">
        <f>IF(H408="","",IF(C408="","",G376*C408))</f>
        <v/>
      </c>
      <c r="M408" s="93" t="str">
        <f>IF(A408="","",VLOOKUP(A408,'6.A'!$A$11:$C$480,2,FALSE))</f>
        <v/>
      </c>
      <c r="N408" s="56" t="str">
        <f t="shared" si="170"/>
        <v/>
      </c>
      <c r="O408" s="55"/>
      <c r="P408" s="55"/>
      <c r="Q408" s="47"/>
      <c r="R408" s="47"/>
      <c r="S408" s="64"/>
      <c r="T408" s="2"/>
      <c r="U408" s="2"/>
      <c r="V408" s="2"/>
    </row>
    <row r="409" spans="1:22" s="128" customFormat="1" ht="12.75" customHeight="1" x14ac:dyDescent="0.2">
      <c r="A409" s="137"/>
      <c r="B409" s="117" t="str">
        <f>IF(A409="","",VLOOKUP(A409,'6.A'!$A$11:$E$105,2,FALSE))</f>
        <v/>
      </c>
      <c r="C409" s="138"/>
      <c r="D409" s="120" t="str">
        <f>IF(A409="","",VLOOKUP(A409,'6.A'!$A$11:$E$105,4,FALSE))</f>
        <v/>
      </c>
      <c r="E409" s="142" t="str">
        <f>IF(A409="","",VLOOKUP(A409,'6.A'!$A$11:$E$105,5,FALSE))</f>
        <v/>
      </c>
      <c r="F409" s="141" t="str">
        <f t="shared" si="167"/>
        <v>0,00</v>
      </c>
      <c r="G409" s="51"/>
      <c r="H409" s="51" t="str">
        <f>IF(A409="","",VLOOKUP(A409,'6.A'!$A$11:$E$7900,5,FALSE))</f>
        <v/>
      </c>
      <c r="I409" s="51" t="str">
        <f t="shared" si="168"/>
        <v/>
      </c>
      <c r="J409" s="51" t="str">
        <f>IF(H409="","",VLOOKUP(A409,'6.A'!$A$11:$E$480,4,FALSE))</f>
        <v/>
      </c>
      <c r="K409" s="51" t="str">
        <f t="shared" si="169"/>
        <v/>
      </c>
      <c r="L409" s="51" t="str">
        <f>IF(H409="","",IF(C409="","",G376*C409))</f>
        <v/>
      </c>
      <c r="M409" s="93" t="str">
        <f>IF(A409="","",VLOOKUP(A409,'6.A'!$A$11:$C$480,2,FALSE))</f>
        <v/>
      </c>
      <c r="N409" s="56" t="str">
        <f t="shared" si="170"/>
        <v/>
      </c>
      <c r="O409" s="55"/>
      <c r="P409" s="55"/>
      <c r="Q409" s="47"/>
      <c r="R409" s="47"/>
      <c r="S409" s="64"/>
      <c r="T409" s="2"/>
      <c r="U409" s="2"/>
      <c r="V409" s="2"/>
    </row>
    <row r="410" spans="1:22" s="128" customFormat="1" ht="12.75" customHeight="1" x14ac:dyDescent="0.2">
      <c r="A410" s="137"/>
      <c r="B410" s="117" t="str">
        <f>IF(A410="","",VLOOKUP(A410,'6.A'!$A$11:$E$105,2,FALSE))</f>
        <v/>
      </c>
      <c r="C410" s="138"/>
      <c r="D410" s="120" t="str">
        <f>IF(A410="","",VLOOKUP(A410,'6.A'!$A$11:$E$105,4,FALSE))</f>
        <v/>
      </c>
      <c r="E410" s="142" t="str">
        <f>IF(A410="","",VLOOKUP(A410,'6.A'!$A$11:$E$105,5,FALSE))</f>
        <v/>
      </c>
      <c r="F410" s="141" t="str">
        <f t="shared" si="167"/>
        <v>0,00</v>
      </c>
      <c r="G410" s="51"/>
      <c r="H410" s="51" t="str">
        <f>IF(A410="","",VLOOKUP(A410,'6.A'!$A$11:$E$7900,5,FALSE))</f>
        <v/>
      </c>
      <c r="I410" s="51" t="str">
        <f t="shared" si="168"/>
        <v/>
      </c>
      <c r="J410" s="51" t="str">
        <f>IF(H410="","",VLOOKUP(A410,'6.A'!$A$11:$E$480,4,FALSE))</f>
        <v/>
      </c>
      <c r="K410" s="51" t="str">
        <f t="shared" si="169"/>
        <v/>
      </c>
      <c r="L410" s="51" t="str">
        <f>IF(H410="","",IF(C410="","",G376*C410))</f>
        <v/>
      </c>
      <c r="M410" s="93" t="str">
        <f>IF(A410="","",VLOOKUP(A410,'6.A'!$A$11:$C$480,2,FALSE))</f>
        <v/>
      </c>
      <c r="N410" s="56" t="str">
        <f t="shared" si="170"/>
        <v/>
      </c>
      <c r="O410" s="55"/>
      <c r="P410" s="55"/>
      <c r="Q410" s="47"/>
      <c r="R410" s="47"/>
      <c r="S410" s="64"/>
      <c r="T410" s="2"/>
      <c r="U410" s="2"/>
      <c r="V410" s="2"/>
    </row>
    <row r="411" spans="1:22" s="128" customFormat="1" ht="12.75" customHeight="1" x14ac:dyDescent="0.2">
      <c r="A411" s="137"/>
      <c r="B411" s="117" t="str">
        <f>IF(A411="","",VLOOKUP(A411,'6.A'!$A$11:$E$105,2,FALSE))</f>
        <v/>
      </c>
      <c r="C411" s="138"/>
      <c r="D411" s="139" t="str">
        <f>IF(A411="","",VLOOKUP(A411,'6.A'!$A$11:$E$105,4,FALSE))</f>
        <v/>
      </c>
      <c r="E411" s="140" t="str">
        <f>IF(A411="","",VLOOKUP(A411,'6.A'!$A$11:$E$105,5,FALSE))</f>
        <v/>
      </c>
      <c r="F411" s="141" t="str">
        <f t="shared" si="167"/>
        <v>0,00</v>
      </c>
      <c r="G411" s="51"/>
      <c r="H411" s="51" t="str">
        <f>IF(A411="","",VLOOKUP(A411,'6.A'!$A$11:$E$7900,5,FALSE))</f>
        <v/>
      </c>
      <c r="I411" s="51" t="str">
        <f t="shared" si="168"/>
        <v/>
      </c>
      <c r="J411" s="51" t="str">
        <f>IF(H411="","",VLOOKUP(A411,'6.A'!$A$11:$E$480,4,FALSE))</f>
        <v/>
      </c>
      <c r="K411" s="51" t="str">
        <f t="shared" si="169"/>
        <v/>
      </c>
      <c r="L411" s="51" t="str">
        <f>IF(H411="","",IF(C411="","",G376*C411))</f>
        <v/>
      </c>
      <c r="M411" s="93" t="str">
        <f>IF(A411="","",VLOOKUP(A411,'6.A'!$A$11:$C$480,2,FALSE))</f>
        <v/>
      </c>
      <c r="N411" s="56" t="str">
        <f t="shared" si="170"/>
        <v/>
      </c>
      <c r="O411" s="55"/>
      <c r="P411" s="55"/>
      <c r="Q411" s="47"/>
      <c r="R411" s="47"/>
      <c r="S411" s="64"/>
      <c r="T411" s="2"/>
      <c r="U411" s="2"/>
      <c r="V411" s="2"/>
    </row>
    <row r="412" spans="1:22" s="128" customFormat="1" ht="12.75" customHeight="1" x14ac:dyDescent="0.2">
      <c r="A412" s="137"/>
      <c r="B412" s="117" t="str">
        <f>IF(A412="","",VLOOKUP(A412,'6.A'!$A$11:$E$105,2,FALSE))</f>
        <v/>
      </c>
      <c r="C412" s="138"/>
      <c r="D412" s="139" t="str">
        <f>IF(A412="","",VLOOKUP(A412,'6.A'!$A$11:$E$105,4,FALSE))</f>
        <v/>
      </c>
      <c r="E412" s="140" t="str">
        <f>IF(A412="","",VLOOKUP(A412,'6.A'!$A$11:$E$105,5,FALSE))</f>
        <v/>
      </c>
      <c r="F412" s="141" t="str">
        <f t="shared" si="167"/>
        <v>0,00</v>
      </c>
      <c r="G412" s="51"/>
      <c r="H412" s="51" t="str">
        <f>IF(A412="","",VLOOKUP(A412,'6.A'!$A$11:$E$7900,5,FALSE))</f>
        <v/>
      </c>
      <c r="I412" s="51" t="str">
        <f t="shared" si="168"/>
        <v/>
      </c>
      <c r="J412" s="51" t="str">
        <f>IF(H412="","",VLOOKUP(A412,'6.A'!$A$11:$E$480,4,FALSE))</f>
        <v/>
      </c>
      <c r="K412" s="51" t="str">
        <f t="shared" si="169"/>
        <v/>
      </c>
      <c r="L412" s="51" t="str">
        <f>IF(H412="","",IF(C412="","",G376*C412))</f>
        <v/>
      </c>
      <c r="M412" s="93" t="str">
        <f>IF(A412="","",VLOOKUP(A412,'6.A'!$A$11:$C$480,2,FALSE))</f>
        <v/>
      </c>
      <c r="N412" s="56" t="str">
        <f t="shared" si="170"/>
        <v/>
      </c>
      <c r="O412" s="55"/>
      <c r="P412" s="55"/>
      <c r="Q412" s="47"/>
      <c r="R412" s="47"/>
      <c r="S412" s="64"/>
      <c r="T412" s="2"/>
      <c r="U412" s="2"/>
      <c r="V412" s="2"/>
    </row>
    <row r="413" spans="1:22" s="128" customFormat="1" ht="12.75" customHeight="1" x14ac:dyDescent="0.2">
      <c r="A413" s="137"/>
      <c r="B413" s="117" t="str">
        <f>IF(A413="","",VLOOKUP(A413,'6.A'!$A$11:$E$105,2,FALSE))</f>
        <v/>
      </c>
      <c r="C413" s="138"/>
      <c r="D413" s="120" t="str">
        <f>IF(A413="","",VLOOKUP(A413,'6.A'!$A$11:$E$105,4,FALSE))</f>
        <v/>
      </c>
      <c r="E413" s="142" t="str">
        <f>IF(A413="","",VLOOKUP(A413,'6.A'!$A$11:$E$105,5,FALSE))</f>
        <v/>
      </c>
      <c r="F413" s="141" t="str">
        <f t="shared" si="167"/>
        <v>0,00</v>
      </c>
      <c r="G413" s="51"/>
      <c r="H413" s="51" t="str">
        <f>IF(A413="","",VLOOKUP(A413,'6.A'!$A$11:$E$7900,5,FALSE))</f>
        <v/>
      </c>
      <c r="I413" s="51" t="str">
        <f t="shared" si="168"/>
        <v/>
      </c>
      <c r="J413" s="51" t="str">
        <f>IF(H413="","",VLOOKUP(A413,'6.A'!$A$11:$E$480,4,FALSE))</f>
        <v/>
      </c>
      <c r="K413" s="51" t="str">
        <f t="shared" si="169"/>
        <v/>
      </c>
      <c r="L413" s="51" t="str">
        <f>IF(H413="","",IF(C413="","",G376*C413))</f>
        <v/>
      </c>
      <c r="M413" s="93" t="str">
        <f>IF(A413="","",VLOOKUP(A413,'6.A'!$A$11:$C$480,2,FALSE))</f>
        <v/>
      </c>
      <c r="N413" s="56" t="str">
        <f t="shared" si="170"/>
        <v/>
      </c>
      <c r="O413" s="55"/>
      <c r="P413" s="55"/>
      <c r="Q413" s="47"/>
      <c r="R413" s="47"/>
      <c r="S413" s="64"/>
      <c r="T413" s="2"/>
      <c r="U413" s="2"/>
      <c r="V413" s="2"/>
    </row>
    <row r="414" spans="1:22" s="128" customFormat="1" ht="12.75" customHeight="1" x14ac:dyDescent="0.2">
      <c r="A414" s="137"/>
      <c r="B414" s="117" t="str">
        <f>IF(A414="","",VLOOKUP(A414,'6.A'!$A$11:$E$105,2,FALSE))</f>
        <v/>
      </c>
      <c r="C414" s="138"/>
      <c r="D414" s="120" t="str">
        <f>IF(A414="","",VLOOKUP(A414,'6.A'!$A$11:$E$105,4,FALSE))</f>
        <v/>
      </c>
      <c r="E414" s="142" t="str">
        <f>IF(A414="","",VLOOKUP(A414,'6.A'!$A$11:$E$105,5,FALSE))</f>
        <v/>
      </c>
      <c r="F414" s="141" t="str">
        <f t="shared" si="167"/>
        <v>0,00</v>
      </c>
      <c r="G414" s="51"/>
      <c r="H414" s="51" t="str">
        <f>IF(A414="","",VLOOKUP(A414,'6.A'!$A$11:$E$7900,5,FALSE))</f>
        <v/>
      </c>
      <c r="I414" s="51" t="str">
        <f t="shared" si="168"/>
        <v/>
      </c>
      <c r="J414" s="51" t="str">
        <f>IF(H414="","",VLOOKUP(A414,'6.A'!$A$11:$E$480,4,FALSE))</f>
        <v/>
      </c>
      <c r="K414" s="51" t="str">
        <f t="shared" si="169"/>
        <v/>
      </c>
      <c r="L414" s="51" t="str">
        <f>IF(H414="","",IF(C414="","",G376*C414))</f>
        <v/>
      </c>
      <c r="M414" s="93" t="str">
        <f>IF(A414="","",VLOOKUP(A414,'6.A'!$A$11:$C$480,2,FALSE))</f>
        <v/>
      </c>
      <c r="N414" s="56" t="str">
        <f t="shared" si="170"/>
        <v/>
      </c>
      <c r="O414" s="55"/>
      <c r="P414" s="55"/>
      <c r="Q414" s="47"/>
      <c r="R414" s="47"/>
      <c r="S414" s="64"/>
      <c r="T414" s="2"/>
      <c r="U414" s="2"/>
      <c r="V414" s="2"/>
    </row>
    <row r="415" spans="1:22" s="128" customFormat="1" ht="12.75" customHeight="1" x14ac:dyDescent="0.2">
      <c r="A415" s="137"/>
      <c r="B415" s="117" t="str">
        <f>IF(A415="","",VLOOKUP(A415,'6.A'!$A$11:$E$105,2,FALSE))</f>
        <v/>
      </c>
      <c r="C415" s="138"/>
      <c r="D415" s="120" t="str">
        <f>IF(A415="","",VLOOKUP(A415,'6.A'!$A$11:$E$105,4,FALSE))</f>
        <v/>
      </c>
      <c r="E415" s="142" t="str">
        <f>IF(A415="","",VLOOKUP(A415,'6.A'!$A$11:$E$105,5,FALSE))</f>
        <v/>
      </c>
      <c r="F415" s="141" t="str">
        <f t="shared" si="167"/>
        <v>0,00</v>
      </c>
      <c r="G415" s="51"/>
      <c r="H415" s="51" t="str">
        <f>IF(A415="","",VLOOKUP(A415,'6.A'!$A$11:$E$7900,5,FALSE))</f>
        <v/>
      </c>
      <c r="I415" s="51" t="str">
        <f t="shared" si="168"/>
        <v/>
      </c>
      <c r="J415" s="51" t="str">
        <f>IF(H415="","",VLOOKUP(A415,'6.A'!$A$11:$E$480,4,FALSE))</f>
        <v/>
      </c>
      <c r="K415" s="51" t="str">
        <f t="shared" si="169"/>
        <v/>
      </c>
      <c r="L415" s="51" t="str">
        <f>IF(H415="","",IF(C415="","",G376*C415))</f>
        <v/>
      </c>
      <c r="M415" s="93" t="str">
        <f>IF(A415="","",VLOOKUP(A415,'6.A'!$A$11:$C$480,2,FALSE))</f>
        <v/>
      </c>
      <c r="N415" s="56" t="str">
        <f t="shared" si="170"/>
        <v/>
      </c>
      <c r="O415" s="55"/>
      <c r="P415" s="55"/>
      <c r="Q415" s="47"/>
      <c r="R415" s="47"/>
      <c r="S415" s="64"/>
      <c r="T415" s="2"/>
      <c r="U415" s="2"/>
      <c r="V415" s="2"/>
    </row>
    <row r="416" spans="1:22" s="128" customFormat="1" ht="12.75" customHeight="1" x14ac:dyDescent="0.2">
      <c r="A416" s="137"/>
      <c r="B416" s="117" t="str">
        <f>IF(A416="","",VLOOKUP(A416,'6.A'!$A$11:$E$105,2,FALSE))</f>
        <v/>
      </c>
      <c r="C416" s="138"/>
      <c r="D416" s="120" t="str">
        <f>IF(A416="","",VLOOKUP(A416,'6.A'!$A$11:$E$105,4,FALSE))</f>
        <v/>
      </c>
      <c r="E416" s="142" t="str">
        <f>IF(A416="","",VLOOKUP(A416,'6.A'!$A$11:$E$105,5,FALSE))</f>
        <v/>
      </c>
      <c r="F416" s="141" t="str">
        <f t="shared" si="167"/>
        <v>0,00</v>
      </c>
      <c r="G416" s="51"/>
      <c r="H416" s="51" t="str">
        <f>IF(A416="","",VLOOKUP(A416,'6.A'!$A$11:$E$7900,5,FALSE))</f>
        <v/>
      </c>
      <c r="I416" s="51" t="str">
        <f t="shared" si="168"/>
        <v/>
      </c>
      <c r="J416" s="51" t="str">
        <f>IF(H416="","",VLOOKUP(A416,'6.A'!$A$11:$E$480,4,FALSE))</f>
        <v/>
      </c>
      <c r="K416" s="51" t="str">
        <f t="shared" si="169"/>
        <v/>
      </c>
      <c r="L416" s="51" t="str">
        <f>IF(H416="","",IF(C416="","",G376*C416))</f>
        <v/>
      </c>
      <c r="M416" s="93" t="str">
        <f>IF(A416="","",VLOOKUP(A416,'6.A'!$A$11:$C$480,2,FALSE))</f>
        <v/>
      </c>
      <c r="N416" s="56" t="str">
        <f t="shared" si="170"/>
        <v/>
      </c>
      <c r="O416" s="55"/>
      <c r="P416" s="55"/>
      <c r="Q416" s="47"/>
      <c r="R416" s="47"/>
      <c r="S416" s="64"/>
      <c r="T416" s="2"/>
      <c r="U416" s="2"/>
      <c r="V416" s="2"/>
    </row>
    <row r="417" spans="1:22" s="128" customFormat="1" ht="12.75" customHeight="1" x14ac:dyDescent="0.2">
      <c r="A417" s="137"/>
      <c r="B417" s="117" t="str">
        <f>IF(A417="","",VLOOKUP(A417,'6.A'!$A$11:$E$105,2,FALSE))</f>
        <v/>
      </c>
      <c r="C417" s="138"/>
      <c r="D417" s="120" t="str">
        <f>IF(A417="","",VLOOKUP(A417,'6.A'!$A$11:$E$105,4,FALSE))</f>
        <v/>
      </c>
      <c r="E417" s="142" t="str">
        <f>IF(A417="","",VLOOKUP(A417,'6.A'!$A$11:$E$105,5,FALSE))</f>
        <v/>
      </c>
      <c r="F417" s="141" t="str">
        <f t="shared" si="167"/>
        <v>0,00</v>
      </c>
      <c r="G417" s="51"/>
      <c r="H417" s="51" t="str">
        <f>IF(A417="","",VLOOKUP(A417,'6.A'!$A$11:$E$7900,5,FALSE))</f>
        <v/>
      </c>
      <c r="I417" s="51" t="str">
        <f t="shared" si="168"/>
        <v/>
      </c>
      <c r="J417" s="51" t="str">
        <f>IF(H417="","",VLOOKUP(A417,'6.A'!$A$11:$E$480,4,FALSE))</f>
        <v/>
      </c>
      <c r="K417" s="51" t="str">
        <f t="shared" si="169"/>
        <v/>
      </c>
      <c r="L417" s="51" t="str">
        <f>IF(H417="","",IF(C417="","",G376*C417))</f>
        <v/>
      </c>
      <c r="M417" s="93" t="str">
        <f>IF(A417="","",VLOOKUP(A417,'6.A'!$A$11:$C$480,2,FALSE))</f>
        <v/>
      </c>
      <c r="N417" s="56" t="str">
        <f t="shared" si="170"/>
        <v/>
      </c>
      <c r="O417" s="55"/>
      <c r="P417" s="55"/>
      <c r="Q417" s="47"/>
      <c r="R417" s="47"/>
      <c r="S417" s="64"/>
      <c r="T417" s="2"/>
      <c r="U417" s="2"/>
      <c r="V417" s="2"/>
    </row>
    <row r="418" spans="1:22" s="128" customFormat="1" ht="12.75" customHeight="1" x14ac:dyDescent="0.2">
      <c r="A418" s="137"/>
      <c r="B418" s="117" t="str">
        <f>IF(A418="","",VLOOKUP(A418,'6.A'!$A$11:$E$105,2,FALSE))</f>
        <v/>
      </c>
      <c r="C418" s="138"/>
      <c r="D418" s="120" t="str">
        <f>IF(A418="","",VLOOKUP(A418,'6.A'!$A$11:$E$105,4,FALSE))</f>
        <v/>
      </c>
      <c r="E418" s="142" t="str">
        <f>IF(A418="","",VLOOKUP(A418,'6.A'!$A$11:$E$105,5,FALSE))</f>
        <v/>
      </c>
      <c r="F418" s="141" t="str">
        <f t="shared" si="167"/>
        <v>0,00</v>
      </c>
      <c r="G418" s="51"/>
      <c r="H418" s="51" t="str">
        <f>IF(A418="","",VLOOKUP(A418,'6.A'!$A$11:$E$7900,5,FALSE))</f>
        <v/>
      </c>
      <c r="I418" s="51" t="str">
        <f t="shared" si="168"/>
        <v/>
      </c>
      <c r="J418" s="51" t="str">
        <f>IF(H418="","",VLOOKUP(A418,'6.A'!$A$11:$E$480,4,FALSE))</f>
        <v/>
      </c>
      <c r="K418" s="51" t="str">
        <f t="shared" si="169"/>
        <v/>
      </c>
      <c r="L418" s="51" t="str">
        <f>IF(H418="","",IF(C418="","",G376*C418))</f>
        <v/>
      </c>
      <c r="M418" s="93" t="str">
        <f>IF(A418="","",VLOOKUP(A418,'6.A'!$A$11:$C$480,2,FALSE))</f>
        <v/>
      </c>
      <c r="N418" s="56" t="str">
        <f t="shared" si="170"/>
        <v/>
      </c>
      <c r="O418" s="55"/>
      <c r="P418" s="55"/>
      <c r="Q418" s="47"/>
      <c r="R418" s="47"/>
      <c r="S418" s="64"/>
      <c r="T418" s="2"/>
      <c r="U418" s="2"/>
      <c r="V418" s="2"/>
    </row>
    <row r="419" spans="1:22" s="128" customFormat="1" ht="12.75" customHeight="1" x14ac:dyDescent="0.2">
      <c r="A419" s="137"/>
      <c r="B419" s="117" t="str">
        <f>IF(A419="","",VLOOKUP(A419,'6.A'!$A$11:$E$105,2,FALSE))</f>
        <v/>
      </c>
      <c r="C419" s="138"/>
      <c r="D419" s="120" t="str">
        <f>IF(A419="","",VLOOKUP(A419,'6.A'!$A$11:$E$105,4,FALSE))</f>
        <v/>
      </c>
      <c r="E419" s="142" t="str">
        <f>IF(A419="","",VLOOKUP(A419,'6.A'!$A$11:$E$105,5,FALSE))</f>
        <v/>
      </c>
      <c r="F419" s="141" t="str">
        <f t="shared" si="167"/>
        <v>0,00</v>
      </c>
      <c r="G419" s="51"/>
      <c r="H419" s="51" t="str">
        <f>IF(A419="","",VLOOKUP(A419,'6.A'!$A$11:$E$7900,5,FALSE))</f>
        <v/>
      </c>
      <c r="I419" s="51" t="str">
        <f t="shared" si="168"/>
        <v/>
      </c>
      <c r="J419" s="51" t="str">
        <f>IF(H419="","",VLOOKUP(A419,'6.A'!$A$11:$E$480,4,FALSE))</f>
        <v/>
      </c>
      <c r="K419" s="51" t="str">
        <f t="shared" si="169"/>
        <v/>
      </c>
      <c r="L419" s="51" t="str">
        <f>IF(H419="","",IF(C419="","",G376*C419))</f>
        <v/>
      </c>
      <c r="M419" s="93" t="str">
        <f>IF(A419="","",VLOOKUP(A419,'6.A'!$A$11:$C$480,2,FALSE))</f>
        <v/>
      </c>
      <c r="N419" s="56" t="str">
        <f t="shared" si="170"/>
        <v/>
      </c>
      <c r="O419" s="55"/>
      <c r="P419" s="55"/>
      <c r="Q419" s="47"/>
      <c r="R419" s="47"/>
      <c r="S419" s="64"/>
      <c r="T419" s="2"/>
      <c r="U419" s="2"/>
      <c r="V419" s="2"/>
    </row>
    <row r="420" spans="1:22" s="128" customFormat="1" ht="12.75" customHeight="1" x14ac:dyDescent="0.2">
      <c r="A420" s="137"/>
      <c r="B420" s="117" t="str">
        <f>IF(A420="","",VLOOKUP(A420,'6.A'!$A$11:$E$105,2,FALSE))</f>
        <v/>
      </c>
      <c r="C420" s="138"/>
      <c r="D420" s="120" t="str">
        <f>IF(A420="","",VLOOKUP(A420,'6.A'!$A$11:$E$105,4,FALSE))</f>
        <v/>
      </c>
      <c r="E420" s="142" t="str">
        <f>IF(A420="","",VLOOKUP(A420,'6.A'!$A$11:$E$105,5,FALSE))</f>
        <v/>
      </c>
      <c r="F420" s="141" t="str">
        <f t="shared" si="167"/>
        <v>0,00</v>
      </c>
      <c r="G420" s="51"/>
      <c r="H420" s="51" t="str">
        <f>IF(A420="","",VLOOKUP(A420,'6.A'!$A$11:$E$7900,5,FALSE))</f>
        <v/>
      </c>
      <c r="I420" s="51" t="str">
        <f t="shared" si="168"/>
        <v/>
      </c>
      <c r="J420" s="51" t="str">
        <f>IF(H420="","",VLOOKUP(A420,'6.A'!$A$11:$E$480,4,FALSE))</f>
        <v/>
      </c>
      <c r="K420" s="51" t="str">
        <f t="shared" si="169"/>
        <v/>
      </c>
      <c r="L420" s="51" t="str">
        <f>IF(H420="","",IF(C420="","",G376*C420))</f>
        <v/>
      </c>
      <c r="M420" s="93" t="str">
        <f>IF(A420="","",VLOOKUP(A420,'6.A'!$A$11:$C$480,2,FALSE))</f>
        <v/>
      </c>
      <c r="N420" s="56" t="str">
        <f t="shared" si="170"/>
        <v/>
      </c>
      <c r="O420" s="55"/>
      <c r="P420" s="55"/>
      <c r="Q420" s="47"/>
      <c r="R420" s="47"/>
      <c r="S420" s="64"/>
      <c r="T420" s="2"/>
      <c r="U420" s="2"/>
      <c r="V420" s="2"/>
    </row>
    <row r="421" spans="1:22" s="116" customFormat="1" ht="12.75" customHeight="1" x14ac:dyDescent="0.2">
      <c r="A421" s="137"/>
      <c r="B421" s="153" t="str">
        <f>IF(A421="","",VLOOKUP(A421,'6.A'!$A$11:$E$105,2,FALSE))</f>
        <v/>
      </c>
      <c r="C421" s="138"/>
      <c r="D421" s="120" t="str">
        <f>IF(A421="","",VLOOKUP(A421,'6.A'!$A$11:$E$105,4,FALSE))</f>
        <v/>
      </c>
      <c r="E421" s="142" t="str">
        <f>IF(A421="","",VLOOKUP(A421,'6.A'!$A$11:$E$105,5,FALSE))</f>
        <v/>
      </c>
      <c r="F421" s="141" t="str">
        <f t="shared" si="167"/>
        <v>0,00</v>
      </c>
      <c r="G421" s="51"/>
      <c r="H421" s="51" t="str">
        <f>IF(A421="","",VLOOKUP(A421,'6.A'!$A$11:$E$7900,5,FALSE))</f>
        <v/>
      </c>
      <c r="I421" s="51" t="str">
        <f t="shared" si="168"/>
        <v/>
      </c>
      <c r="J421" s="51" t="str">
        <f>IF(H421="","",VLOOKUP(A421,'6.A'!$A$11:$E$480,4,FALSE))</f>
        <v/>
      </c>
      <c r="K421" s="51" t="str">
        <f t="shared" si="169"/>
        <v/>
      </c>
      <c r="L421" s="51" t="str">
        <f>IF(H421="","",IF(C421="","",G376*C421))</f>
        <v/>
      </c>
      <c r="M421" s="93" t="str">
        <f>IF(A421="","",VLOOKUP(A421,'6.A'!$A$11:$C$480,2,FALSE))</f>
        <v/>
      </c>
      <c r="N421" s="56" t="str">
        <f t="shared" si="170"/>
        <v/>
      </c>
      <c r="O421" s="55"/>
      <c r="P421" s="55"/>
      <c r="Q421" s="47"/>
      <c r="R421" s="47"/>
      <c r="S421" s="64"/>
      <c r="T421" s="2"/>
      <c r="U421" s="2"/>
      <c r="V421" s="2"/>
    </row>
    <row r="422" spans="1:22" s="116" customFormat="1" ht="12.75" customHeight="1" x14ac:dyDescent="0.2">
      <c r="A422" s="137"/>
      <c r="B422" s="153" t="str">
        <f>IF(A422="","",VLOOKUP(A422,'6.A'!$A$11:$E$105,2,FALSE))</f>
        <v/>
      </c>
      <c r="C422" s="138"/>
      <c r="D422" s="120" t="str">
        <f>IF(A422="","",VLOOKUP(A422,'6.A'!$A$11:$E$105,4,FALSE))</f>
        <v/>
      </c>
      <c r="E422" s="142" t="str">
        <f>IF(A422="","",VLOOKUP(A422,'6.A'!$A$11:$E$105,5,FALSE))</f>
        <v/>
      </c>
      <c r="F422" s="141" t="str">
        <f t="shared" si="167"/>
        <v>0,00</v>
      </c>
      <c r="G422" s="51"/>
      <c r="H422" s="51" t="str">
        <f>IF(A422="","",VLOOKUP(A422,'6.A'!$A$11:$E$7900,5,FALSE))</f>
        <v/>
      </c>
      <c r="I422" s="51" t="str">
        <f t="shared" si="168"/>
        <v/>
      </c>
      <c r="J422" s="51" t="str">
        <f>IF(H422="","",VLOOKUP(A422,'6.A'!$A$11:$E$480,4,FALSE))</f>
        <v/>
      </c>
      <c r="K422" s="51" t="str">
        <f t="shared" si="169"/>
        <v/>
      </c>
      <c r="L422" s="51" t="str">
        <f>IF(H422="","",IF(C422="","",G376*C422))</f>
        <v/>
      </c>
      <c r="M422" s="93" t="str">
        <f>IF(A422="","",VLOOKUP(A422,'6.A'!$A$11:$C$480,2,FALSE))</f>
        <v/>
      </c>
      <c r="N422" s="56" t="str">
        <f t="shared" si="170"/>
        <v/>
      </c>
      <c r="O422" s="55"/>
      <c r="P422" s="55"/>
      <c r="Q422" s="47"/>
      <c r="R422" s="47"/>
      <c r="S422" s="64"/>
      <c r="T422" s="2"/>
      <c r="U422" s="2"/>
      <c r="V422" s="2"/>
    </row>
    <row r="423" spans="1:22" s="116" customFormat="1" ht="12.75" customHeight="1" x14ac:dyDescent="0.2">
      <c r="A423" s="137"/>
      <c r="B423" s="153" t="str">
        <f>IF(A423="","",VLOOKUP(A423,'6.A'!$A$11:$E$105,2,FALSE))</f>
        <v/>
      </c>
      <c r="C423" s="138"/>
      <c r="D423" s="120" t="str">
        <f>IF(A423="","",VLOOKUP(A423,'6.A'!$A$11:$E$105,4,FALSE))</f>
        <v/>
      </c>
      <c r="E423" s="142" t="str">
        <f>IF(A423="","",VLOOKUP(A423,'6.A'!$A$11:$E$105,5,FALSE))</f>
        <v/>
      </c>
      <c r="F423" s="141" t="str">
        <f t="shared" si="167"/>
        <v>0,00</v>
      </c>
      <c r="G423" s="51"/>
      <c r="H423" s="51" t="str">
        <f>IF(A423="","",VLOOKUP(A423,'6.A'!$A$11:$E$7900,5,FALSE))</f>
        <v/>
      </c>
      <c r="I423" s="51" t="str">
        <f t="shared" si="168"/>
        <v/>
      </c>
      <c r="J423" s="51" t="str">
        <f>IF(H423="","",VLOOKUP(A423,'6.A'!$A$11:$E$480,4,FALSE))</f>
        <v/>
      </c>
      <c r="K423" s="51" t="str">
        <f t="shared" si="169"/>
        <v/>
      </c>
      <c r="L423" s="51" t="str">
        <f>IF(H423="","",IF(C423="","",G376*C423))</f>
        <v/>
      </c>
      <c r="M423" s="93" t="str">
        <f>IF(A423="","",VLOOKUP(A423,'6.A'!$A$11:$C$480,2,FALSE))</f>
        <v/>
      </c>
      <c r="N423" s="56" t="str">
        <f t="shared" si="170"/>
        <v/>
      </c>
      <c r="O423" s="55"/>
      <c r="P423" s="55"/>
      <c r="Q423" s="47"/>
      <c r="R423" s="47"/>
      <c r="S423" s="64"/>
      <c r="T423" s="2"/>
      <c r="U423" s="2"/>
      <c r="V423" s="2"/>
    </row>
    <row r="424" spans="1:22" s="116" customFormat="1" ht="12.75" customHeight="1" x14ac:dyDescent="0.2">
      <c r="A424" s="137"/>
      <c r="B424" s="153" t="str">
        <f>IF(A424="","",VLOOKUP(A424,'6.A'!$A$11:$E$105,2,FALSE))</f>
        <v/>
      </c>
      <c r="C424" s="138"/>
      <c r="D424" s="120" t="str">
        <f>IF(A424="","",VLOOKUP(A424,'6.A'!$A$11:$E$105,4,FALSE))</f>
        <v/>
      </c>
      <c r="E424" s="142" t="str">
        <f>IF(A424="","",VLOOKUP(A424,'6.A'!$A$11:$E$105,5,FALSE))</f>
        <v/>
      </c>
      <c r="F424" s="141" t="str">
        <f t="shared" si="167"/>
        <v>0,00</v>
      </c>
      <c r="G424" s="51"/>
      <c r="H424" s="51" t="str">
        <f>IF(A424="","",VLOOKUP(A424,'6.A'!$A$11:$E$7900,5,FALSE))</f>
        <v/>
      </c>
      <c r="I424" s="51" t="str">
        <f t="shared" si="168"/>
        <v/>
      </c>
      <c r="J424" s="51" t="str">
        <f>IF(H424="","",VLOOKUP(A424,'6.A'!$A$11:$E$480,4,FALSE))</f>
        <v/>
      </c>
      <c r="K424" s="51" t="str">
        <f t="shared" si="169"/>
        <v/>
      </c>
      <c r="L424" s="51" t="str">
        <f>IF(H424="","",IF(C424="","",G376*C424))</f>
        <v/>
      </c>
      <c r="M424" s="93" t="str">
        <f>IF(A424="","",VLOOKUP(A424,'6.A'!$A$11:$C$480,2,FALSE))</f>
        <v/>
      </c>
      <c r="N424" s="56" t="str">
        <f t="shared" si="170"/>
        <v/>
      </c>
      <c r="O424" s="55"/>
      <c r="P424" s="55"/>
      <c r="Q424" s="47"/>
      <c r="R424" s="47"/>
      <c r="S424" s="64"/>
      <c r="T424" s="2"/>
      <c r="U424" s="2"/>
      <c r="V424" s="2"/>
    </row>
    <row r="425" spans="1:22" s="116" customFormat="1" ht="12.75" customHeight="1" x14ac:dyDescent="0.2">
      <c r="A425" s="137"/>
      <c r="B425" s="26" t="str">
        <f>$A$9</f>
        <v>BDI - MÃO DE OBRA / SERVIÇOS / MATERIAIS EM GERAL</v>
      </c>
      <c r="C425" s="27">
        <f>$C$9</f>
        <v>0</v>
      </c>
      <c r="D425" s="120"/>
      <c r="E425" s="126"/>
      <c r="F425" s="144">
        <f>ROUND(SUM(F405:F424)*C425,2)</f>
        <v>0</v>
      </c>
      <c r="G425" s="62"/>
      <c r="H425" s="51"/>
      <c r="I425" s="56"/>
      <c r="J425" s="56"/>
      <c r="K425" s="56"/>
      <c r="L425" s="51"/>
      <c r="M425" s="56"/>
      <c r="N425" s="56"/>
      <c r="O425" s="55"/>
      <c r="P425" s="55"/>
      <c r="Q425" s="47"/>
      <c r="R425" s="47"/>
      <c r="S425" s="64"/>
      <c r="T425" s="2"/>
      <c r="U425" s="2"/>
      <c r="V425" s="2"/>
    </row>
    <row r="426" spans="1:22" s="116" customFormat="1" ht="12.75" customHeight="1" thickBot="1" x14ac:dyDescent="0.25">
      <c r="A426" s="154"/>
      <c r="B426" s="41" t="s">
        <v>57</v>
      </c>
      <c r="C426" s="42"/>
      <c r="D426" s="155"/>
      <c r="E426" s="156"/>
      <c r="F426" s="157">
        <f>ROUND(SUM(F405:F425),2)</f>
        <v>0</v>
      </c>
      <c r="G426" s="62"/>
      <c r="H426" s="51"/>
      <c r="I426" s="56"/>
      <c r="J426" s="56"/>
      <c r="K426" s="56"/>
      <c r="L426" s="51"/>
      <c r="M426" s="56"/>
      <c r="N426" s="56"/>
      <c r="O426" s="55"/>
      <c r="P426" s="55"/>
      <c r="Q426" s="47"/>
      <c r="R426" s="47"/>
      <c r="S426" s="64"/>
      <c r="T426" s="2"/>
      <c r="U426" s="2"/>
      <c r="V426" s="2"/>
    </row>
    <row r="427" spans="1:22" ht="12" customHeight="1" thickBot="1" x14ac:dyDescent="0.25">
      <c r="A427" s="8"/>
      <c r="B427" s="9"/>
      <c r="C427" s="10"/>
      <c r="D427" s="56"/>
      <c r="F427" s="12"/>
      <c r="M427" s="56"/>
      <c r="N427" s="56"/>
      <c r="O427" s="55"/>
      <c r="P427" s="55"/>
    </row>
    <row r="428" spans="1:22" ht="50.1" customHeight="1" x14ac:dyDescent="0.2">
      <c r="A428" s="13" t="str">
        <f>'3.A'!$A$35</f>
        <v>3.1.2</v>
      </c>
      <c r="B428" s="14" t="str">
        <f>IF(A428="","",VLOOKUP(A428,'3.A'!$A$16:$M$111,2,FALSE))</f>
        <v>ATERRO DE VALAS, POÇOS E CAVAS COMPACTADO MECANICAMENTE, SEM CONTROLE DO G.C.</v>
      </c>
      <c r="C428" s="283" t="s">
        <v>62</v>
      </c>
      <c r="D428" s="283"/>
      <c r="E428" s="15" t="str">
        <f>IF(A428="","",VLOOKUP(A428,'3.A'!$A$16:$M$111,3,FALSE))</f>
        <v>M3</v>
      </c>
      <c r="F428" s="16">
        <f>ROUND(F442+F455+F478,2)</f>
        <v>0</v>
      </c>
      <c r="G428" s="94">
        <f>VLOOKUP(A428,'3.A'!$A$18:$I$111,4,FALSE)</f>
        <v>2</v>
      </c>
      <c r="H428" s="46">
        <f>SUM(F430:F441)</f>
        <v>0</v>
      </c>
      <c r="I428" s="46">
        <f>SUM(F444:F454)</f>
        <v>0</v>
      </c>
      <c r="J428" s="46">
        <f>SUM(F457:F477)</f>
        <v>0</v>
      </c>
      <c r="K428" s="46">
        <f>SUM(H428:J428)</f>
        <v>0</v>
      </c>
      <c r="L428" s="46" t="str">
        <f>IF(K428=F428,"SIM","NÃO")</f>
        <v>SIM</v>
      </c>
      <c r="M428" s="57">
        <f>ROUND(SUM(F430:F439)*C440,2)+ROUND(SUM(F430:F440)*C441,2)+ROUND(SUM(F430:F439),2)+ROUND(SUM(F444:F453)*C454,2)+ROUND(SUM(F444:F453),2)+ROUND(SUM(F457:F476)*C477,2)+ROUND(SUM(F457:F476),2)</f>
        <v>0</v>
      </c>
      <c r="N428" s="49" t="str">
        <f>IF(M428=F428,"SIM","NÃO")</f>
        <v>SIM</v>
      </c>
      <c r="O428" s="50" t="str">
        <f>VLOOKUP(A428,'3.A'!$A$8:$E$111,3,FALSE)</f>
        <v>M3</v>
      </c>
      <c r="P428" s="50" t="str">
        <f>IF(O428=E428,"SIM","NÃO")</f>
        <v>SIM</v>
      </c>
      <c r="Q428" s="52">
        <f>ROUND(G428*F442,2)+ROUND(G428*F455,2)+ROUND(G428*F478,2)</f>
        <v>0</v>
      </c>
      <c r="R428" s="58">
        <f>VLOOKUP(A428,'3.A'!$A$16:$L$111,12,FALSE)</f>
        <v>0</v>
      </c>
      <c r="S428" s="59" t="str">
        <f>IF(Q428=R428,"si","no")</f>
        <v>si</v>
      </c>
      <c r="T428" s="60">
        <f>SUM(L430:L439)+SUM(L444:L453)+SUM(L457:L476)</f>
        <v>0.55800000000000005</v>
      </c>
      <c r="U428" s="51">
        <f>G428*C436+G428*C438+G428*C432+G428*C431+G428*C433+G428*C437+G428*C435+G428*C434+G428*C430+G428*C439+G428*C450+G428*C444+G428*C452+G428*C451+G428*C449+G428*C446+G428*C445+G428*C447+G428*C453+G428*C448+G428*C457+G428*C458+G428*C459+G428*C467+G428*C468+G428*C469+G428*C470+G428*C471+G428*C472+G428*C473+G428*C474+G428*C475+G428*C476+G428*C465+G428*C466+G428*C460+G428*C461+G428*C462+G428*C463+G428*C464</f>
        <v>0.55800000000000005</v>
      </c>
      <c r="V428" s="53" t="str">
        <f>IF(T428=U428,"si","no")</f>
        <v>si</v>
      </c>
    </row>
    <row r="429" spans="1:22" ht="12.75" customHeight="1" x14ac:dyDescent="0.2">
      <c r="A429" s="17" t="s">
        <v>3</v>
      </c>
      <c r="B429" s="18" t="s">
        <v>58</v>
      </c>
      <c r="C429" s="55" t="s">
        <v>59</v>
      </c>
      <c r="D429" s="55" t="s">
        <v>17</v>
      </c>
      <c r="E429" s="19" t="s">
        <v>60</v>
      </c>
      <c r="F429" s="20" t="s">
        <v>61</v>
      </c>
      <c r="G429" s="21"/>
      <c r="M429" s="56"/>
      <c r="N429" s="56"/>
      <c r="O429" s="55"/>
      <c r="P429" s="55"/>
      <c r="Q429" s="47"/>
      <c r="R429" s="47"/>
    </row>
    <row r="430" spans="1:22" ht="12.75" customHeight="1" x14ac:dyDescent="0.2">
      <c r="A430" s="22">
        <f>'6.A'!$A$21</f>
        <v>88316</v>
      </c>
      <c r="B430" s="23" t="str">
        <f>IF(A430="","",VLOOKUP(A430,'6.A'!$A$11:$E$105,2,FALSE))</f>
        <v>SERVENTE COM ENCARGOS COMPLEMENTARES</v>
      </c>
      <c r="C430" s="230">
        <v>0.13950000000000001</v>
      </c>
      <c r="D430" s="56" t="str">
        <f>IF(A430="","",VLOOKUP(A430,'6.A'!$A$11:$E$105,4,FALSE))</f>
        <v>H</v>
      </c>
      <c r="E430" s="88">
        <f>IF(A430="","",VLOOKUP(A430,'6.A'!$A$11:$E$105,5,FALSE))</f>
        <v>0</v>
      </c>
      <c r="F430" s="24">
        <f t="shared" ref="F430:F439" si="171">IF(A430="","0,00",ROUND(C430*E430,2))</f>
        <v>0</v>
      </c>
      <c r="G430" s="51"/>
      <c r="H430" s="51">
        <f>IF(A430="","",VLOOKUP(A430,'6.A'!$A$11:$E$7900,5,FALSE))</f>
        <v>0</v>
      </c>
      <c r="I430" s="51" t="str">
        <f>IF(H430="","",IF(E430=H430,"SIM","NÃO"))</f>
        <v>SIM</v>
      </c>
      <c r="J430" s="51" t="str">
        <f>IF(H430="","",VLOOKUP(A430,'6.A'!$A$11:$E$480,4,FALSE))</f>
        <v>H</v>
      </c>
      <c r="K430" s="51" t="str">
        <f>IF(H430="","",IF(J430=D430,"SIM","NÃO"))</f>
        <v>SIM</v>
      </c>
      <c r="L430" s="51">
        <f>IF(H430="","",IF(C430="","",G428*C430))</f>
        <v>0.27900000000000003</v>
      </c>
      <c r="M430" s="93" t="str">
        <f>IF(A430="","",VLOOKUP(A430,'6.A'!$A$11:$C$480,2,FALSE))</f>
        <v>SERVENTE COM ENCARGOS COMPLEMENTARES</v>
      </c>
      <c r="N430" s="56" t="str">
        <f>IF(A430="","",IF(M430=B430,"si","no"))</f>
        <v>si</v>
      </c>
      <c r="O430" s="55"/>
      <c r="P430" s="55"/>
      <c r="Q430" s="47"/>
      <c r="R430" s="47"/>
    </row>
    <row r="431" spans="1:22" ht="12.75" customHeight="1" x14ac:dyDescent="0.2">
      <c r="A431" s="22"/>
      <c r="B431" s="23"/>
      <c r="C431" s="87"/>
      <c r="D431" s="56" t="str">
        <f>IF(A431="","",VLOOKUP(A431,'6.A'!$A$11:$E$105,4,FALSE))</f>
        <v/>
      </c>
      <c r="E431" s="88" t="str">
        <f>IF(A431="","",VLOOKUP(A431,'6.A'!$A$11:$E$105,5,FALSE))</f>
        <v/>
      </c>
      <c r="F431" s="24" t="str">
        <f t="shared" si="171"/>
        <v>0,00</v>
      </c>
      <c r="G431" s="51"/>
      <c r="H431" s="51" t="str">
        <f>IF(A431="","",VLOOKUP(A431,'6.A'!$A$11:$E$7900,5,FALSE))</f>
        <v/>
      </c>
      <c r="I431" s="51" t="str">
        <f>IF(H431="","",IF(E431=H431,"SIM","NÃO"))</f>
        <v/>
      </c>
      <c r="J431" s="51" t="str">
        <f>IF(H431="","",VLOOKUP(A431,'6.A'!$A$11:$E$480,4,FALSE))</f>
        <v/>
      </c>
      <c r="K431" s="51" t="str">
        <f>IF(H431="","",IF(J431=D431,"SIM","NÃO"))</f>
        <v/>
      </c>
      <c r="L431" s="51" t="str">
        <f>IF(H431="","",IF(C431="","",G428*C431))</f>
        <v/>
      </c>
      <c r="M431" s="93" t="str">
        <f>IF(A431="","",VLOOKUP(A431,'6.A'!$A$11:$C$480,2,FALSE))</f>
        <v/>
      </c>
      <c r="N431" s="56" t="str">
        <f>IF(A431="","",IF(M431=B431,"si","no"))</f>
        <v/>
      </c>
      <c r="O431" s="55"/>
      <c r="P431" s="55"/>
      <c r="Q431" s="47"/>
      <c r="R431" s="47"/>
    </row>
    <row r="432" spans="1:22" ht="12.75" customHeight="1" x14ac:dyDescent="0.2">
      <c r="A432" s="22"/>
      <c r="B432" s="23" t="str">
        <f>IF(A432="","",VLOOKUP(A432,'6.A'!$A$11:$E$105,2,FALSE))</f>
        <v/>
      </c>
      <c r="C432" s="87"/>
      <c r="D432" s="56" t="str">
        <f>IF(A432="","",VLOOKUP(A432,'6.A'!$A$11:$E$105,4,FALSE))</f>
        <v/>
      </c>
      <c r="E432" s="88" t="str">
        <f>IF(A432="","",VLOOKUP(A432,'6.A'!$A$11:$E$105,5,FALSE))</f>
        <v/>
      </c>
      <c r="F432" s="24" t="str">
        <f t="shared" si="171"/>
        <v>0,00</v>
      </c>
      <c r="G432" s="51"/>
      <c r="H432" s="51" t="str">
        <f>IF(A432="","",VLOOKUP(A432,'6.A'!$A$11:$E$7900,5,FALSE))</f>
        <v/>
      </c>
      <c r="I432" s="51" t="str">
        <f>IF(H432="","",IF(E432=H432,"SIM","NÃO"))</f>
        <v/>
      </c>
      <c r="J432" s="51" t="str">
        <f>IF(H432="","",VLOOKUP(A432,'6.A'!$A$11:$E$480,4,FALSE))</f>
        <v/>
      </c>
      <c r="K432" s="51" t="str">
        <f t="shared" ref="K432" si="172">IF(H432="","",IF(J432=D432,"SIM","NÃO"))</f>
        <v/>
      </c>
      <c r="L432" s="51" t="str">
        <f>IF(H432="","",IF(C432="","",G428*C432))</f>
        <v/>
      </c>
      <c r="M432" s="93" t="str">
        <f>IF(A432="","",VLOOKUP(A432,'6.A'!$A$11:$C$480,2,FALSE))</f>
        <v/>
      </c>
      <c r="N432" s="56" t="str">
        <f t="shared" ref="N432" si="173">IF(A432="","",IF(M432=B432,"si","no"))</f>
        <v/>
      </c>
      <c r="O432" s="55"/>
      <c r="P432" s="55"/>
      <c r="Q432" s="47"/>
      <c r="R432" s="47"/>
      <c r="S432" s="2"/>
    </row>
    <row r="433" spans="1:19" ht="12.75" customHeight="1" x14ac:dyDescent="0.2">
      <c r="A433" s="22"/>
      <c r="B433" s="23" t="str">
        <f>IF(A433="","",VLOOKUP(A433,'6.A'!$A$11:$E$105,2,FALSE))</f>
        <v/>
      </c>
      <c r="C433" s="87"/>
      <c r="D433" s="56" t="str">
        <f>IF(A433="","",VLOOKUP(A433,'6.A'!$A$11:$E$105,4,FALSE))</f>
        <v/>
      </c>
      <c r="E433" s="88" t="str">
        <f>IF(A433="","",VLOOKUP(A433,'6.A'!$A$11:$E$105,5,FALSE))</f>
        <v/>
      </c>
      <c r="F433" s="24" t="str">
        <f t="shared" si="171"/>
        <v>0,00</v>
      </c>
      <c r="G433" s="51"/>
      <c r="H433" s="51" t="str">
        <f>IF(A433="","",VLOOKUP(A433,'6.A'!$A$11:$E$7900,5,FALSE))</f>
        <v/>
      </c>
      <c r="I433" s="51" t="str">
        <f>IF(H433="","",IF(E433=H433,"SIM","NÃO"))</f>
        <v/>
      </c>
      <c r="J433" s="51" t="str">
        <f>IF(H433="","",VLOOKUP(A433,'6.A'!$A$11:$E$480,4,FALSE))</f>
        <v/>
      </c>
      <c r="K433" s="51" t="str">
        <f>IF(H433="","",IF(J433=D433,"SIM","NÃO"))</f>
        <v/>
      </c>
      <c r="L433" s="51" t="str">
        <f>IF(H433="","",IF(C433="","",G428*C433))</f>
        <v/>
      </c>
      <c r="M433" s="93" t="str">
        <f>IF(A433="","",VLOOKUP(A433,'6.A'!$A$11:$C$480,2,FALSE))</f>
        <v/>
      </c>
      <c r="N433" s="56" t="str">
        <f>IF(A433="","",IF(M433=B433,"si","no"))</f>
        <v/>
      </c>
      <c r="O433" s="55"/>
      <c r="P433" s="55"/>
      <c r="Q433" s="47"/>
      <c r="R433" s="47"/>
      <c r="S433" s="2"/>
    </row>
    <row r="434" spans="1:19" ht="12.75" customHeight="1" x14ac:dyDescent="0.2">
      <c r="A434" s="22"/>
      <c r="B434" s="23" t="str">
        <f>IF(A434="","",VLOOKUP(A434,'6.A'!$A$11:$E$105,2,FALSE))</f>
        <v/>
      </c>
      <c r="C434" s="87"/>
      <c r="D434" s="56" t="str">
        <f>IF(A434="","",VLOOKUP(A434,'6.A'!$A$11:$E$105,4,FALSE))</f>
        <v/>
      </c>
      <c r="E434" s="89" t="str">
        <f>IF(A434="","",VLOOKUP(A434,'6.A'!$A$11:$E$105,5,FALSE))</f>
        <v/>
      </c>
      <c r="F434" s="24" t="str">
        <f t="shared" si="171"/>
        <v>0,00</v>
      </c>
      <c r="G434" s="51"/>
      <c r="H434" s="51" t="str">
        <f>IF(A434="","",VLOOKUP(A434,'6.A'!$A$11:$E$7900,5,FALSE))</f>
        <v/>
      </c>
      <c r="I434" s="51" t="str">
        <f t="shared" ref="I434" si="174">IF(H434="","",IF(E434=H434,"SIM","NÃO"))</f>
        <v/>
      </c>
      <c r="J434" s="51" t="str">
        <f>IF(H434="","",VLOOKUP(A434,'6.A'!$A$11:$E$480,4,FALSE))</f>
        <v/>
      </c>
      <c r="K434" s="51" t="str">
        <f t="shared" ref="K434" si="175">IF(H434="","",IF(J434=D434,"SIM","NÃO"))</f>
        <v/>
      </c>
      <c r="L434" s="51" t="str">
        <f>IF(H434="","",IF(C434="","",G428*C434))</f>
        <v/>
      </c>
      <c r="M434" s="93" t="str">
        <f>IF(A434="","",VLOOKUP(A434,'6.A'!$A$11:$C$480,2,FALSE))</f>
        <v/>
      </c>
      <c r="N434" s="56" t="str">
        <f t="shared" ref="N434" si="176">IF(A434="","",IF(M434=B434,"si","no"))</f>
        <v/>
      </c>
      <c r="O434" s="55"/>
      <c r="P434" s="55"/>
      <c r="Q434" s="47"/>
      <c r="R434" s="47"/>
      <c r="S434" s="2"/>
    </row>
    <row r="435" spans="1:19" ht="12.75" customHeight="1" x14ac:dyDescent="0.2">
      <c r="A435" s="22"/>
      <c r="B435" s="23" t="str">
        <f>IF(A435="","",VLOOKUP(A435,'6.A'!$A$11:$E$105,2,FALSE))</f>
        <v/>
      </c>
      <c r="C435" s="87"/>
      <c r="D435" s="56" t="str">
        <f>IF(A435="","",VLOOKUP(A435,'6.A'!$A$11:$E$105,4,FALSE))</f>
        <v/>
      </c>
      <c r="E435" s="89" t="str">
        <f>IF(A435="","",VLOOKUP(A435,'6.A'!$A$11:$E$105,5,FALSE))</f>
        <v/>
      </c>
      <c r="F435" s="24" t="str">
        <f t="shared" si="171"/>
        <v>0,00</v>
      </c>
      <c r="G435" s="51"/>
      <c r="H435" s="51" t="str">
        <f>IF(A435="","",VLOOKUP(A435,'6.A'!$A$11:$E$7900,5,FALSE))</f>
        <v/>
      </c>
      <c r="I435" s="51" t="str">
        <f>IF(H435="","",IF(E435=H435,"SIM","NÃO"))</f>
        <v/>
      </c>
      <c r="J435" s="51" t="str">
        <f>IF(H435="","",VLOOKUP(A435,'6.A'!$A$11:$E$480,4,FALSE))</f>
        <v/>
      </c>
      <c r="K435" s="51" t="str">
        <f>IF(H435="","",IF(J435=D435,"SIM","NÃO"))</f>
        <v/>
      </c>
      <c r="L435" s="51" t="str">
        <f>IF(H435="","",IF(C435="","",G428*C435))</f>
        <v/>
      </c>
      <c r="M435" s="93" t="str">
        <f>IF(A435="","",VLOOKUP(A435,'6.A'!$A$11:$C$480,2,FALSE))</f>
        <v/>
      </c>
      <c r="N435" s="56" t="str">
        <f>IF(A435="","",IF(M435=B435,"si","no"))</f>
        <v/>
      </c>
      <c r="O435" s="55"/>
      <c r="P435" s="55"/>
      <c r="Q435" s="47"/>
      <c r="R435" s="47"/>
      <c r="S435" s="2"/>
    </row>
    <row r="436" spans="1:19" ht="12.75" customHeight="1" x14ac:dyDescent="0.2">
      <c r="A436" s="22"/>
      <c r="B436" s="23" t="str">
        <f>IF(A436="","",VLOOKUP(A436,'6.A'!$A$11:$E$105,2,FALSE))</f>
        <v/>
      </c>
      <c r="C436" s="87"/>
      <c r="D436" s="56" t="str">
        <f>IF(A436="","",VLOOKUP(A436,'6.A'!$A$11:$E$105,4,FALSE))</f>
        <v/>
      </c>
      <c r="E436" s="88" t="str">
        <f>IF(A436="","",VLOOKUP(A436,'6.A'!$A$11:$E$105,5,FALSE))</f>
        <v/>
      </c>
      <c r="F436" s="24" t="str">
        <f t="shared" si="171"/>
        <v>0,00</v>
      </c>
      <c r="G436" s="51"/>
      <c r="H436" s="51" t="str">
        <f>IF(A436="","",VLOOKUP(A436,'6.A'!$A$11:$E$7900,5,FALSE))</f>
        <v/>
      </c>
      <c r="I436" s="51" t="str">
        <f>IF(H436="","",IF(E436=H436,"SIM","NÃO"))</f>
        <v/>
      </c>
      <c r="J436" s="51" t="str">
        <f>IF(H436="","",VLOOKUP(A436,'6.A'!$A$11:$E$480,4,FALSE))</f>
        <v/>
      </c>
      <c r="K436" s="51" t="str">
        <f>IF(H436="","",IF(J436=D436,"SIM","NÃO"))</f>
        <v/>
      </c>
      <c r="L436" s="51" t="str">
        <f>IF(H436="","",IF(C436="","",G428*C436))</f>
        <v/>
      </c>
      <c r="M436" s="93" t="str">
        <f>IF(A436="","",VLOOKUP(A436,'6.A'!$A$11:$C$480,2,FALSE))</f>
        <v/>
      </c>
      <c r="N436" s="56" t="str">
        <f>IF(A436="","",IF(M436=B436,"si","no"))</f>
        <v/>
      </c>
      <c r="O436" s="55"/>
      <c r="P436" s="55"/>
      <c r="Q436" s="47"/>
      <c r="R436" s="47"/>
      <c r="S436" s="2"/>
    </row>
    <row r="437" spans="1:19" ht="12.75" customHeight="1" x14ac:dyDescent="0.2">
      <c r="A437" s="22"/>
      <c r="B437" s="23" t="str">
        <f>IF(A437="","",VLOOKUP(A437,'6.A'!$A$11:$E$105,2,FALSE))</f>
        <v/>
      </c>
      <c r="C437" s="87"/>
      <c r="D437" s="56" t="str">
        <f>IF(A437="","",VLOOKUP(A437,'6.A'!$A$11:$E$105,4,FALSE))</f>
        <v/>
      </c>
      <c r="E437" s="88" t="str">
        <f>IF(A437="","",VLOOKUP(A437,'6.A'!$A$11:$E$105,5,FALSE))</f>
        <v/>
      </c>
      <c r="F437" s="24" t="str">
        <f t="shared" si="171"/>
        <v>0,00</v>
      </c>
      <c r="G437" s="51"/>
      <c r="H437" s="51" t="str">
        <f>IF(A437="","",VLOOKUP(A437,'6.A'!$A$11:$E$7900,5,FALSE))</f>
        <v/>
      </c>
      <c r="I437" s="51" t="str">
        <f t="shared" ref="I437" si="177">IF(H437="","",IF(E437=H437,"SIM","NÃO"))</f>
        <v/>
      </c>
      <c r="J437" s="51" t="str">
        <f>IF(H437="","",VLOOKUP(A437,'6.A'!$A$11:$E$480,4,FALSE))</f>
        <v/>
      </c>
      <c r="K437" s="51" t="str">
        <f t="shared" ref="K437" si="178">IF(H437="","",IF(J437=D437,"SIM","NÃO"))</f>
        <v/>
      </c>
      <c r="L437" s="51" t="str">
        <f>IF(H437="","",IF(C437="","",G428*C437))</f>
        <v/>
      </c>
      <c r="M437" s="93" t="str">
        <f>IF(A437="","",VLOOKUP(A437,'6.A'!$A$11:$C$480,2,FALSE))</f>
        <v/>
      </c>
      <c r="N437" s="56" t="str">
        <f t="shared" ref="N437" si="179">IF(A437="","",IF(M437=B437,"si","no"))</f>
        <v/>
      </c>
      <c r="O437" s="55"/>
      <c r="P437" s="55"/>
      <c r="Q437" s="47"/>
      <c r="R437" s="47"/>
      <c r="S437" s="2"/>
    </row>
    <row r="438" spans="1:19" ht="12.75" customHeight="1" x14ac:dyDescent="0.2">
      <c r="A438" s="22"/>
      <c r="B438" s="23" t="str">
        <f>IF(A438="","",VLOOKUP(A438,'6.A'!$A$11:$E$105,2,FALSE))</f>
        <v/>
      </c>
      <c r="C438" s="87"/>
      <c r="D438" s="69" t="str">
        <f>IF(A438="","",VLOOKUP(A438,'6.A'!$A$11:$E$105,4,FALSE))</f>
        <v/>
      </c>
      <c r="E438" s="89" t="str">
        <f>IF(A438="","",VLOOKUP(A438,'6.A'!$A$11:$E$105,5,FALSE))</f>
        <v/>
      </c>
      <c r="F438" s="24" t="str">
        <f t="shared" si="171"/>
        <v>0,00</v>
      </c>
      <c r="G438" s="51"/>
      <c r="H438" s="51" t="str">
        <f>IF(A438="","",VLOOKUP(A438,'6.A'!$A$11:$E$7900,5,FALSE))</f>
        <v/>
      </c>
      <c r="I438" s="51" t="str">
        <f>IF(H438="","",IF(E438=H438,"SIM","NÃO"))</f>
        <v/>
      </c>
      <c r="J438" s="51" t="str">
        <f>IF(H438="","",VLOOKUP(A438,'6.A'!$A$11:$E$480,4,FALSE))</f>
        <v/>
      </c>
      <c r="K438" s="51" t="str">
        <f>IF(H438="","",IF(J438=D438,"SIM","NÃO"))</f>
        <v/>
      </c>
      <c r="L438" s="51" t="str">
        <f>IF(H438="","",IF(C438="","",G428*C438))</f>
        <v/>
      </c>
      <c r="M438" s="93" t="str">
        <f>IF(A438="","",VLOOKUP(A438,'6.A'!$A$11:$C$480,2,FALSE))</f>
        <v/>
      </c>
      <c r="N438" s="56" t="str">
        <f>IF(A438="","",IF(M438=B438,"si","no"))</f>
        <v/>
      </c>
      <c r="O438" s="55"/>
      <c r="P438" s="55"/>
      <c r="Q438" s="47"/>
      <c r="R438" s="47"/>
      <c r="S438" s="2"/>
    </row>
    <row r="439" spans="1:19" ht="12.75" customHeight="1" x14ac:dyDescent="0.2">
      <c r="A439" s="22"/>
      <c r="B439" s="23" t="str">
        <f>IF(A439="","",VLOOKUP(A439,'6.A'!$A$11:$E$105,2,FALSE))</f>
        <v/>
      </c>
      <c r="C439" s="87"/>
      <c r="D439" s="25" t="str">
        <f>IF(A439="","",VLOOKUP(A439,'6.A'!$A$11:$E$105,4,FALSE))</f>
        <v/>
      </c>
      <c r="E439" s="89" t="str">
        <f>IF(A439="","",VLOOKUP(A439,'6.A'!$A$11:$E$105,5,FALSE))</f>
        <v/>
      </c>
      <c r="F439" s="24" t="str">
        <f t="shared" si="171"/>
        <v>0,00</v>
      </c>
      <c r="G439" s="51"/>
      <c r="H439" s="51" t="str">
        <f>IF(A439="","",VLOOKUP(A439,'6.A'!$A$11:$E$7900,5,FALSE))</f>
        <v/>
      </c>
      <c r="I439" s="51" t="str">
        <f t="shared" ref="I439" si="180">IF(H439="","",IF(E439=H439,"SIM","NÃO"))</f>
        <v/>
      </c>
      <c r="J439" s="51" t="str">
        <f>IF(H439="","",VLOOKUP(A439,'6.A'!$A$11:$E$480,4,FALSE))</f>
        <v/>
      </c>
      <c r="K439" s="51" t="str">
        <f t="shared" ref="K439" si="181">IF(H439="","",IF(J439=D439,"SIM","NÃO"))</f>
        <v/>
      </c>
      <c r="L439" s="51" t="str">
        <f>IF(H439="","",IF(C439="","",G428*C439))</f>
        <v/>
      </c>
      <c r="M439" s="93" t="str">
        <f>IF(A439="","",VLOOKUP(A439,'6.A'!$A$11:$C$480,2,FALSE))</f>
        <v/>
      </c>
      <c r="N439" s="56" t="str">
        <f t="shared" ref="N439" si="182">IF(A439="","",IF(M439=B439,"si","no"))</f>
        <v/>
      </c>
      <c r="O439" s="55"/>
      <c r="P439" s="55"/>
      <c r="Q439" s="47"/>
      <c r="R439" s="47"/>
      <c r="S439" s="2"/>
    </row>
    <row r="440" spans="1:19" ht="12.75" customHeight="1" x14ac:dyDescent="0.2">
      <c r="A440" s="17"/>
      <c r="B440" s="26" t="str">
        <f>$A$8</f>
        <v>LEIS SOCIAIS HORISTA - JORNADA NORMAL</v>
      </c>
      <c r="C440" s="27">
        <f>$C$8</f>
        <v>0</v>
      </c>
      <c r="D440" s="56"/>
      <c r="F440" s="28">
        <f>ROUND(SUM(F430:F439)*C440,2)</f>
        <v>0</v>
      </c>
      <c r="G440" s="62"/>
      <c r="M440" s="61"/>
      <c r="N440" s="56"/>
      <c r="O440" s="55"/>
      <c r="P440" s="55"/>
      <c r="Q440" s="47"/>
      <c r="R440" s="47"/>
      <c r="S440" s="2"/>
    </row>
    <row r="441" spans="1:19" ht="12.75" customHeight="1" x14ac:dyDescent="0.2">
      <c r="A441" s="22"/>
      <c r="B441" s="26" t="str">
        <f>$A$9</f>
        <v>BDI - MÃO DE OBRA / SERVIÇOS / MATERIAIS EM GERAL</v>
      </c>
      <c r="C441" s="27">
        <f>$C$9</f>
        <v>0</v>
      </c>
      <c r="D441" s="29"/>
      <c r="F441" s="28">
        <f>ROUND(SUM(F430:F440)*C441,2)</f>
        <v>0</v>
      </c>
      <c r="G441" s="62"/>
      <c r="M441" s="61"/>
      <c r="N441" s="56"/>
      <c r="O441" s="55"/>
      <c r="P441" s="55"/>
      <c r="Q441" s="47"/>
      <c r="R441" s="47"/>
      <c r="S441" s="2"/>
    </row>
    <row r="442" spans="1:19" ht="12.75" customHeight="1" x14ac:dyDescent="0.2">
      <c r="A442" s="30"/>
      <c r="B442" s="31" t="s">
        <v>56</v>
      </c>
      <c r="C442" s="32"/>
      <c r="D442" s="33"/>
      <c r="E442" s="34"/>
      <c r="F442" s="35">
        <f>ROUND(SUM(F430:F441),2)</f>
        <v>0</v>
      </c>
      <c r="G442" s="62"/>
      <c r="M442" s="61"/>
      <c r="N442" s="56"/>
      <c r="O442" s="55"/>
      <c r="P442" s="55"/>
      <c r="Q442" s="47"/>
      <c r="R442" s="47"/>
      <c r="S442" s="2"/>
    </row>
    <row r="443" spans="1:19" ht="12.75" customHeight="1" x14ac:dyDescent="0.2">
      <c r="A443" s="17" t="s">
        <v>5</v>
      </c>
      <c r="B443" s="135" t="s">
        <v>132</v>
      </c>
      <c r="C443" s="55" t="s">
        <v>59</v>
      </c>
      <c r="D443" s="55" t="s">
        <v>17</v>
      </c>
      <c r="E443" s="19" t="s">
        <v>60</v>
      </c>
      <c r="F443" s="20" t="s">
        <v>61</v>
      </c>
      <c r="G443" s="21"/>
      <c r="M443" s="61"/>
      <c r="N443" s="56"/>
      <c r="O443" s="55"/>
      <c r="P443" s="55"/>
      <c r="Q443" s="47"/>
      <c r="R443" s="47"/>
      <c r="S443" s="2"/>
    </row>
    <row r="444" spans="1:19" ht="12.75" customHeight="1" x14ac:dyDescent="0.2">
      <c r="A444" s="22">
        <f>'6.A'!$A$51</f>
        <v>91533</v>
      </c>
      <c r="B444" s="23" t="str">
        <f>IF(A444="","",VLOOKUP(A444,'6.A'!$A$11:$E$105,2,FALSE))</f>
        <v>COMPACTADOR DE SOLOS (SOQUETE) COM MOTOR A GASOLINA 4 TEMPOS, POTÊNCIA 4 CV - CHP DIURNO</v>
      </c>
      <c r="C444" s="230">
        <v>0.13950000000000001</v>
      </c>
      <c r="D444" s="56" t="str">
        <f>IF(A444="","",VLOOKUP(A444,'6.A'!$A$11:$E$105,4,FALSE))</f>
        <v>CHP</v>
      </c>
      <c r="E444" s="88">
        <f>IF(A444="","",VLOOKUP(A444,'6.A'!$A$11:$E$105,5,FALSE))</f>
        <v>0</v>
      </c>
      <c r="F444" s="24">
        <f t="shared" ref="F444:F453" si="183">IF(A444="","0,00",ROUND(C444*E444,2))</f>
        <v>0</v>
      </c>
      <c r="G444" s="51"/>
      <c r="H444" s="51">
        <f>IF(A444="","",VLOOKUP(A444,'6.A'!$A$11:$E$7900,5,FALSE))</f>
        <v>0</v>
      </c>
      <c r="I444" s="51" t="str">
        <f t="shared" ref="I444:I453" si="184">IF(H444="","",IF(E444=H444,"SIM","NÃO"))</f>
        <v>SIM</v>
      </c>
      <c r="J444" s="51" t="str">
        <f>IF(H444="","",VLOOKUP(A444,'6.A'!$A$11:$E$480,4,FALSE))</f>
        <v>CHP</v>
      </c>
      <c r="K444" s="51" t="str">
        <f t="shared" ref="K444:K453" si="185">IF(H444="","",IF(J444=D444,"SIM","NÃO"))</f>
        <v>SIM</v>
      </c>
      <c r="L444" s="51">
        <f>IF(H444="","",IF(C444="","",G428*C444))</f>
        <v>0.27900000000000003</v>
      </c>
      <c r="M444" s="93" t="str">
        <f>IF(A444="","",VLOOKUP(A444,'6.A'!$A$11:$C$480,2,FALSE))</f>
        <v>COMPACTADOR DE SOLOS (SOQUETE) COM MOTOR A GASOLINA 4 TEMPOS, POTÊNCIA 4 CV - CHP DIURNO</v>
      </c>
      <c r="N444" s="56" t="str">
        <f t="shared" ref="N444:N449" si="186">IF(A444="","",IF(M444=B444,"si","no"))</f>
        <v>si</v>
      </c>
      <c r="O444" s="55"/>
      <c r="P444" s="55"/>
      <c r="Q444" s="47"/>
      <c r="R444" s="47"/>
      <c r="S444" s="2"/>
    </row>
    <row r="445" spans="1:19" ht="12.75" customHeight="1" x14ac:dyDescent="0.2">
      <c r="A445" s="22"/>
      <c r="B445" s="23" t="str">
        <f>IF(A445="","",VLOOKUP(A445,'6.A'!$A$11:$E$105,2,FALSE))</f>
        <v/>
      </c>
      <c r="C445" s="87"/>
      <c r="D445" s="56" t="str">
        <f>IF(A445="","",VLOOKUP(A445,'6.A'!$A$11:$E$105,4,FALSE))</f>
        <v/>
      </c>
      <c r="E445" s="88" t="str">
        <f>IF(A445="","",VLOOKUP(A445,'6.A'!$A$11:$E$105,5,FALSE))</f>
        <v/>
      </c>
      <c r="F445" s="24" t="str">
        <f t="shared" si="183"/>
        <v>0,00</v>
      </c>
      <c r="G445" s="51"/>
      <c r="H445" s="51" t="str">
        <f>IF(A445="","",VLOOKUP(A445,'6.A'!$A$11:$E$7900,5,FALSE))</f>
        <v/>
      </c>
      <c r="I445" s="51" t="str">
        <f t="shared" si="184"/>
        <v/>
      </c>
      <c r="J445" s="51" t="str">
        <f>IF(H445="","",VLOOKUP(A445,'6.A'!$A$11:$E$480,4,FALSE))</f>
        <v/>
      </c>
      <c r="K445" s="51" t="str">
        <f t="shared" si="185"/>
        <v/>
      </c>
      <c r="L445" s="51" t="str">
        <f>IF(H445="","",IF(C445="","",G428*C445))</f>
        <v/>
      </c>
      <c r="M445" s="93" t="str">
        <f>IF(A445="","",VLOOKUP(A445,'6.A'!$A$11:$C$480,2,FALSE))</f>
        <v/>
      </c>
      <c r="N445" s="56" t="str">
        <f t="shared" si="186"/>
        <v/>
      </c>
      <c r="O445" s="55"/>
      <c r="P445" s="55"/>
      <c r="Q445" s="47"/>
      <c r="R445" s="47"/>
      <c r="S445" s="2"/>
    </row>
    <row r="446" spans="1:19" ht="12.75" customHeight="1" x14ac:dyDescent="0.2">
      <c r="A446" s="22"/>
      <c r="B446" s="23" t="str">
        <f>IF(A446="","",VLOOKUP(A446,'6.A'!$A$11:$E$105,2,FALSE))</f>
        <v/>
      </c>
      <c r="C446" s="87"/>
      <c r="D446" s="56" t="str">
        <f>IF(A446="","",VLOOKUP(A446,'6.A'!$A$11:$E$105,4,FALSE))</f>
        <v/>
      </c>
      <c r="E446" s="88" t="str">
        <f>IF(A446="","",VLOOKUP(A446,'6.A'!$A$11:$E$105,5,FALSE))</f>
        <v/>
      </c>
      <c r="F446" s="24" t="str">
        <f t="shared" si="183"/>
        <v>0,00</v>
      </c>
      <c r="G446" s="51"/>
      <c r="H446" s="51" t="str">
        <f>IF(A446="","",VLOOKUP(A446,'6.A'!$A$11:$E$7900,5,FALSE))</f>
        <v/>
      </c>
      <c r="I446" s="51" t="str">
        <f t="shared" si="184"/>
        <v/>
      </c>
      <c r="J446" s="51" t="str">
        <f>IF(H446="","",VLOOKUP(A446,'6.A'!$A$11:$E$480,4,FALSE))</f>
        <v/>
      </c>
      <c r="K446" s="51" t="str">
        <f t="shared" si="185"/>
        <v/>
      </c>
      <c r="L446" s="51" t="str">
        <f>IF(H446="","",IF(C446="","",G428*C446))</f>
        <v/>
      </c>
      <c r="M446" s="93" t="str">
        <f>IF(A446="","",VLOOKUP(A446,'6.A'!$A$11:$C$480,2,FALSE))</f>
        <v/>
      </c>
      <c r="N446" s="56" t="str">
        <f t="shared" si="186"/>
        <v/>
      </c>
      <c r="O446" s="55"/>
      <c r="P446" s="55"/>
      <c r="Q446" s="47"/>
      <c r="R446" s="47"/>
      <c r="S446" s="2"/>
    </row>
    <row r="447" spans="1:19" ht="12.75" customHeight="1" x14ac:dyDescent="0.2">
      <c r="A447" s="22"/>
      <c r="B447" s="54" t="str">
        <f>IF(A447="","",VLOOKUP(A447,'6.A'!$A$11:$E$105,2,FALSE))</f>
        <v/>
      </c>
      <c r="C447" s="113"/>
      <c r="D447" s="56" t="str">
        <f>IF(A447="","",VLOOKUP(A447,'6.A'!$A$11:$E$105,4,FALSE))</f>
        <v/>
      </c>
      <c r="E447" s="88" t="str">
        <f>IF(A447="","",VLOOKUP(A447,'6.A'!$A$11:$E$105,5,FALSE))</f>
        <v/>
      </c>
      <c r="F447" s="24" t="str">
        <f t="shared" si="183"/>
        <v>0,00</v>
      </c>
      <c r="G447" s="51"/>
      <c r="H447" s="51" t="str">
        <f>IF(A447="","",VLOOKUP(A447,'6.A'!$A$11:$E$7900,5,FALSE))</f>
        <v/>
      </c>
      <c r="I447" s="51" t="str">
        <f t="shared" si="184"/>
        <v/>
      </c>
      <c r="J447" s="51" t="str">
        <f>IF(H447="","",VLOOKUP(A447,'6.A'!$A$11:$E$480,4,FALSE))</f>
        <v/>
      </c>
      <c r="K447" s="51" t="str">
        <f t="shared" si="185"/>
        <v/>
      </c>
      <c r="L447" s="51" t="str">
        <f>IF(H447="","",IF(C447="","",G428*C447))</f>
        <v/>
      </c>
      <c r="M447" s="93" t="str">
        <f>IF(A447="","",VLOOKUP(A447,'6.A'!$A$11:$C$480,2,FALSE))</f>
        <v/>
      </c>
      <c r="N447" s="56" t="str">
        <f t="shared" si="186"/>
        <v/>
      </c>
      <c r="O447" s="55"/>
      <c r="P447" s="55"/>
      <c r="Q447" s="47"/>
      <c r="R447" s="47"/>
      <c r="S447" s="2"/>
    </row>
    <row r="448" spans="1:19" ht="12.75" customHeight="1" x14ac:dyDescent="0.2">
      <c r="A448" s="22"/>
      <c r="B448" s="23" t="str">
        <f>IF(A448="","",VLOOKUP(A448,'6.A'!$A$11:$E$105,2,FALSE))</f>
        <v/>
      </c>
      <c r="C448" s="87"/>
      <c r="D448" s="56" t="str">
        <f>IF(A448="","",VLOOKUP(A448,'6.A'!$A$11:$E$105,4,FALSE))</f>
        <v/>
      </c>
      <c r="E448" s="88" t="str">
        <f>IF(A448="","",VLOOKUP(A448,'6.A'!$A$11:$E$105,5,FALSE))</f>
        <v/>
      </c>
      <c r="F448" s="24" t="str">
        <f t="shared" si="183"/>
        <v>0,00</v>
      </c>
      <c r="G448" s="51"/>
      <c r="H448" s="51" t="str">
        <f>IF(A448="","",VLOOKUP(A448,'6.A'!$A$11:$E$7900,5,FALSE))</f>
        <v/>
      </c>
      <c r="I448" s="51" t="str">
        <f t="shared" si="184"/>
        <v/>
      </c>
      <c r="J448" s="51" t="str">
        <f>IF(H448="","",VLOOKUP(A448,'6.A'!$A$11:$E$480,4,FALSE))</f>
        <v/>
      </c>
      <c r="K448" s="51" t="str">
        <f t="shared" si="185"/>
        <v/>
      </c>
      <c r="L448" s="51" t="str">
        <f>IF(H448="","",IF(C448="","",G428*C448))</f>
        <v/>
      </c>
      <c r="M448" s="93" t="str">
        <f>IF(A448="","",VLOOKUP(A448,'6.A'!$A$11:$C$480,2,FALSE))</f>
        <v/>
      </c>
      <c r="N448" s="56" t="str">
        <f t="shared" si="186"/>
        <v/>
      </c>
      <c r="O448" s="55"/>
      <c r="P448" s="55"/>
      <c r="Q448" s="47"/>
      <c r="R448" s="47"/>
      <c r="S448" s="2"/>
    </row>
    <row r="449" spans="1:22" ht="12.75" customHeight="1" x14ac:dyDescent="0.2">
      <c r="A449" s="22"/>
      <c r="B449" s="23" t="str">
        <f>IF(A449="","",VLOOKUP(A449,'6.A'!$A$11:$E$105,2,FALSE))</f>
        <v/>
      </c>
      <c r="C449" s="87"/>
      <c r="D449" s="56" t="str">
        <f>IF(A449="","",VLOOKUP(A449,'6.A'!$A$11:$E$105,4,FALSE))</f>
        <v/>
      </c>
      <c r="E449" s="88" t="str">
        <f>IF(A449="","",VLOOKUP(A449,'6.A'!$A$11:$E$105,5,FALSE))</f>
        <v/>
      </c>
      <c r="F449" s="24" t="str">
        <f t="shared" si="183"/>
        <v>0,00</v>
      </c>
      <c r="G449" s="51"/>
      <c r="H449" s="51" t="str">
        <f>IF(A449="","",VLOOKUP(A449,'6.A'!$A$11:$E$7900,5,FALSE))</f>
        <v/>
      </c>
      <c r="I449" s="51" t="str">
        <f t="shared" si="184"/>
        <v/>
      </c>
      <c r="J449" s="51" t="str">
        <f>IF(H449="","",VLOOKUP(A449,'6.A'!$A$11:$E$480,4,FALSE))</f>
        <v/>
      </c>
      <c r="K449" s="51" t="str">
        <f t="shared" si="185"/>
        <v/>
      </c>
      <c r="L449" s="51" t="str">
        <f>IF(H449="","",IF(C449="","",G428*C449))</f>
        <v/>
      </c>
      <c r="M449" s="93" t="str">
        <f>IF(A449="","",VLOOKUP(A449,'6.A'!$A$11:$C$480,2,FALSE))</f>
        <v/>
      </c>
      <c r="N449" s="56" t="str">
        <f t="shared" si="186"/>
        <v/>
      </c>
      <c r="O449" s="55"/>
      <c r="P449" s="55"/>
      <c r="Q449" s="47"/>
      <c r="R449" s="47"/>
      <c r="S449" s="2"/>
    </row>
    <row r="450" spans="1:22" ht="12.75" customHeight="1" x14ac:dyDescent="0.2">
      <c r="A450" s="22"/>
      <c r="B450" s="23" t="str">
        <f>IF(A450="","",VLOOKUP(A450,'6.A'!$A$11:$E$105,2,FALSE))</f>
        <v/>
      </c>
      <c r="C450" s="87"/>
      <c r="D450" s="56" t="str">
        <f>IF(A450="","",VLOOKUP(A450,'6.A'!$A$11:$E$105,4,FALSE))</f>
        <v/>
      </c>
      <c r="E450" s="88" t="str">
        <f>IF(A450="","",VLOOKUP(A450,'6.A'!$A$11:$E$105,5,FALSE))</f>
        <v/>
      </c>
      <c r="F450" s="24" t="str">
        <f t="shared" si="183"/>
        <v>0,00</v>
      </c>
      <c r="G450" s="51"/>
      <c r="H450" s="51" t="str">
        <f>IF(A450="","",VLOOKUP(A450,'6.A'!$A$11:$E$7900,5,FALSE))</f>
        <v/>
      </c>
      <c r="I450" s="51" t="str">
        <f t="shared" si="184"/>
        <v/>
      </c>
      <c r="J450" s="51" t="str">
        <f>IF(H450="","",VLOOKUP(A450,'6.A'!$A$11:$E$480,4,FALSE))</f>
        <v/>
      </c>
      <c r="K450" s="51" t="str">
        <f t="shared" si="185"/>
        <v/>
      </c>
      <c r="L450" s="51" t="str">
        <f>IF(H450="","",IF(C450="","",G428*C450))</f>
        <v/>
      </c>
      <c r="M450" s="93" t="str">
        <f>IF(A450="","",VLOOKUP(A450,'6.A'!$A$11:$C$480,2,FALSE))</f>
        <v/>
      </c>
      <c r="N450" s="56" t="str">
        <f>IF(A450="","",IF(M450=B450,"si","no"))</f>
        <v/>
      </c>
      <c r="O450" s="55"/>
      <c r="P450" s="55"/>
      <c r="Q450" s="47"/>
      <c r="R450" s="47"/>
      <c r="S450" s="2"/>
    </row>
    <row r="451" spans="1:22" ht="12.75" customHeight="1" x14ac:dyDescent="0.2">
      <c r="A451" s="22"/>
      <c r="B451" s="23" t="str">
        <f>IF(A451="","",VLOOKUP(A451,'6.A'!$A$11:$E$105,2,FALSE))</f>
        <v/>
      </c>
      <c r="C451" s="87"/>
      <c r="D451" s="56" t="str">
        <f>IF(A451="","",VLOOKUP(A451,'6.A'!$A$11:$E$105,4,FALSE))</f>
        <v/>
      </c>
      <c r="E451" s="88" t="str">
        <f>IF(A451="","",VLOOKUP(A451,'6.A'!$A$11:$E$105,5,FALSE))</f>
        <v/>
      </c>
      <c r="F451" s="24" t="str">
        <f t="shared" si="183"/>
        <v>0,00</v>
      </c>
      <c r="G451" s="51"/>
      <c r="H451" s="51" t="str">
        <f>IF(A451="","",VLOOKUP(A451,'6.A'!$A$11:$E$7900,5,FALSE))</f>
        <v/>
      </c>
      <c r="I451" s="51" t="str">
        <f t="shared" si="184"/>
        <v/>
      </c>
      <c r="J451" s="51" t="str">
        <f>IF(H451="","",VLOOKUP(A451,'6.A'!$A$11:$E$480,4,FALSE))</f>
        <v/>
      </c>
      <c r="K451" s="51" t="str">
        <f t="shared" si="185"/>
        <v/>
      </c>
      <c r="L451" s="51" t="str">
        <f>IF(H451="","",IF(C451="","",G428*C451))</f>
        <v/>
      </c>
      <c r="M451" s="93" t="str">
        <f>IF(A451="","",VLOOKUP(A451,'6.A'!$A$11:$C$480,2,FALSE))</f>
        <v/>
      </c>
      <c r="N451" s="56" t="str">
        <f>IF(A451="","",IF(M451=B451,"si","no"))</f>
        <v/>
      </c>
      <c r="O451" s="55"/>
      <c r="P451" s="55"/>
      <c r="Q451" s="47"/>
      <c r="R451" s="47"/>
      <c r="S451" s="2"/>
    </row>
    <row r="452" spans="1:22" ht="12.75" customHeight="1" x14ac:dyDescent="0.2">
      <c r="A452" s="22"/>
      <c r="B452" s="23" t="str">
        <f>IF(A452="","",VLOOKUP(A452,'6.A'!$A$11:$E$105,2,FALSE))</f>
        <v/>
      </c>
      <c r="C452" s="87"/>
      <c r="D452" s="56" t="str">
        <f>IF(A452="","",VLOOKUP(A452,'6.A'!$A$11:$E$105,4,FALSE))</f>
        <v/>
      </c>
      <c r="E452" s="88" t="str">
        <f>IF(A452="","",VLOOKUP(A452,'6.A'!$A$11:$E$105,5,FALSE))</f>
        <v/>
      </c>
      <c r="F452" s="24" t="str">
        <f t="shared" si="183"/>
        <v>0,00</v>
      </c>
      <c r="G452" s="51"/>
      <c r="H452" s="51" t="str">
        <f>IF(A452="","",VLOOKUP(A452,'6.A'!$A$11:$E$7900,5,FALSE))</f>
        <v/>
      </c>
      <c r="I452" s="51" t="str">
        <f t="shared" si="184"/>
        <v/>
      </c>
      <c r="J452" s="51" t="str">
        <f>IF(H452="","",VLOOKUP(A452,'6.A'!$A$11:$E$480,4,FALSE))</f>
        <v/>
      </c>
      <c r="K452" s="51" t="str">
        <f t="shared" si="185"/>
        <v/>
      </c>
      <c r="L452" s="51" t="str">
        <f>IF(H452="","",IF(C452="","",G428*C452))</f>
        <v/>
      </c>
      <c r="M452" s="93" t="str">
        <f>IF(A452="","",VLOOKUP(A452,'6.A'!$A$11:$C$480,2,FALSE))</f>
        <v/>
      </c>
      <c r="N452" s="56" t="str">
        <f t="shared" ref="N452:N453" si="187">IF(A452="","",IF(M452=B452,"si","no"))</f>
        <v/>
      </c>
      <c r="O452" s="55"/>
      <c r="P452" s="55"/>
      <c r="Q452" s="47"/>
      <c r="R452" s="47"/>
      <c r="S452" s="2"/>
    </row>
    <row r="453" spans="1:22" ht="12.75" customHeight="1" x14ac:dyDescent="0.2">
      <c r="A453" s="22"/>
      <c r="B453" s="23" t="str">
        <f>IF(A453="","",VLOOKUP(A453,'6.A'!$A$11:$E$105,2,FALSE))</f>
        <v/>
      </c>
      <c r="C453" s="87"/>
      <c r="D453" s="56" t="str">
        <f>IF(A453="","",VLOOKUP(A453,'6.A'!$A$11:$E$105,4,FALSE))</f>
        <v/>
      </c>
      <c r="E453" s="88" t="str">
        <f>IF(A453="","",VLOOKUP(A453,'6.A'!$A$11:$E$105,5,FALSE))</f>
        <v/>
      </c>
      <c r="F453" s="24" t="str">
        <f t="shared" si="183"/>
        <v>0,00</v>
      </c>
      <c r="G453" s="51"/>
      <c r="H453" s="51" t="str">
        <f>IF(A453="","",VLOOKUP(A453,'6.A'!$A$11:$E$7900,5,FALSE))</f>
        <v/>
      </c>
      <c r="I453" s="51" t="str">
        <f t="shared" si="184"/>
        <v/>
      </c>
      <c r="J453" s="51" t="str">
        <f>IF(H453="","",VLOOKUP(A453,'6.A'!$A$11:$E$480,4,FALSE))</f>
        <v/>
      </c>
      <c r="K453" s="51" t="str">
        <f t="shared" si="185"/>
        <v/>
      </c>
      <c r="L453" s="51" t="str">
        <f>IF(H453="","",IF(C453="","",G428*C453))</f>
        <v/>
      </c>
      <c r="M453" s="93" t="str">
        <f>IF(A453="","",VLOOKUP(A453,'6.A'!$A$11:$C$480,2,FALSE))</f>
        <v/>
      </c>
      <c r="N453" s="56" t="str">
        <f t="shared" si="187"/>
        <v/>
      </c>
      <c r="O453" s="55"/>
      <c r="P453" s="55"/>
      <c r="Q453" s="47"/>
      <c r="R453" s="47"/>
      <c r="S453" s="2"/>
    </row>
    <row r="454" spans="1:22" ht="12.75" customHeight="1" x14ac:dyDescent="0.2">
      <c r="A454" s="22"/>
      <c r="B454" s="26" t="str">
        <f>$A$9</f>
        <v>BDI - MÃO DE OBRA / SERVIÇOS / MATERIAIS EM GERAL</v>
      </c>
      <c r="C454" s="27">
        <f>$C$9</f>
        <v>0</v>
      </c>
      <c r="D454" s="56"/>
      <c r="F454" s="28">
        <f>ROUND(SUM(F444:F453)*C454,2)</f>
        <v>0</v>
      </c>
      <c r="G454" s="62"/>
      <c r="M454" s="61"/>
      <c r="N454" s="56"/>
      <c r="O454" s="55"/>
      <c r="P454" s="55"/>
      <c r="Q454" s="47"/>
      <c r="R454" s="47"/>
      <c r="S454" s="2"/>
    </row>
    <row r="455" spans="1:22" ht="12.75" customHeight="1" x14ac:dyDescent="0.2">
      <c r="A455" s="30"/>
      <c r="B455" s="31" t="s">
        <v>120</v>
      </c>
      <c r="C455" s="36"/>
      <c r="D455" s="37"/>
      <c r="E455" s="38"/>
      <c r="F455" s="35">
        <f>ROUND(SUM(F444:F454),2)</f>
        <v>0</v>
      </c>
      <c r="G455" s="62"/>
      <c r="M455" s="61"/>
      <c r="N455" s="56"/>
      <c r="O455" s="55"/>
      <c r="P455" s="55"/>
      <c r="Q455" s="47"/>
      <c r="R455" s="47"/>
      <c r="S455" s="2"/>
    </row>
    <row r="456" spans="1:22" ht="12.75" customHeight="1" x14ac:dyDescent="0.2">
      <c r="A456" s="17" t="s">
        <v>6</v>
      </c>
      <c r="B456" s="18" t="s">
        <v>18</v>
      </c>
      <c r="C456" s="55" t="s">
        <v>59</v>
      </c>
      <c r="D456" s="55" t="s">
        <v>17</v>
      </c>
      <c r="E456" s="19" t="s">
        <v>60</v>
      </c>
      <c r="F456" s="20" t="s">
        <v>61</v>
      </c>
      <c r="G456" s="21"/>
      <c r="M456" s="61"/>
      <c r="N456" s="56"/>
      <c r="O456" s="55"/>
      <c r="P456" s="55"/>
      <c r="Q456" s="47"/>
      <c r="R456" s="47"/>
      <c r="S456" s="2"/>
    </row>
    <row r="457" spans="1:22" ht="12.75" customHeight="1" x14ac:dyDescent="0.2">
      <c r="A457" s="22"/>
      <c r="B457" s="23" t="str">
        <f>IF(A457="","",VLOOKUP(A457,'6.A'!$A$11:$E$105,2,FALSE))</f>
        <v/>
      </c>
      <c r="C457" s="87"/>
      <c r="D457" s="56" t="str">
        <f>IF(A457="","",VLOOKUP(A457,'6.A'!$A$11:$E$105,4,FALSE))</f>
        <v/>
      </c>
      <c r="E457" s="88" t="str">
        <f>IF(A457="","",VLOOKUP(A457,'6.A'!$A$11:$E$105,5,FALSE))</f>
        <v/>
      </c>
      <c r="F457" s="24" t="str">
        <f t="shared" ref="F457:F476" si="188">IF(A457="","0,00",ROUND(C457*E457,2))</f>
        <v>0,00</v>
      </c>
      <c r="G457" s="51"/>
      <c r="H457" s="51" t="str">
        <f>IF(A457="","",VLOOKUP(A457,'6.A'!$A$11:$E$7900,5,FALSE))</f>
        <v/>
      </c>
      <c r="I457" s="51" t="str">
        <f t="shared" ref="I457:I476" si="189">IF(H457="","",IF(E457=H457,"SIM","NÃO"))</f>
        <v/>
      </c>
      <c r="J457" s="51" t="str">
        <f>IF(H457="","",VLOOKUP(A457,'6.A'!$A$11:$E$480,4,FALSE))</f>
        <v/>
      </c>
      <c r="K457" s="51" t="str">
        <f t="shared" ref="K457:K476" si="190">IF(H457="","",IF(J457=D457,"SIM","NÃO"))</f>
        <v/>
      </c>
      <c r="L457" s="51" t="str">
        <f>IF(H457="","",IF(C457="","",G428*C457))</f>
        <v/>
      </c>
      <c r="M457" s="93" t="str">
        <f>IF(A457="","",VLOOKUP(A457,'6.A'!$A$11:$C$480,2,FALSE))</f>
        <v/>
      </c>
      <c r="N457" s="56" t="str">
        <f t="shared" ref="N457:N476" si="191">IF(A457="","",IF(M457=B457,"si","no"))</f>
        <v/>
      </c>
      <c r="O457" s="55"/>
      <c r="P457" s="55"/>
      <c r="Q457" s="47"/>
      <c r="R457" s="47"/>
      <c r="S457" s="2"/>
    </row>
    <row r="458" spans="1:22" ht="12.75" customHeight="1" x14ac:dyDescent="0.2">
      <c r="A458" s="22"/>
      <c r="B458" s="23" t="str">
        <f>IF(A458="","",VLOOKUP(A458,'6.A'!$A$11:$E$105,2,FALSE))</f>
        <v/>
      </c>
      <c r="C458" s="87"/>
      <c r="D458" s="56" t="str">
        <f>IF(A458="","",VLOOKUP(A458,'6.A'!$A$11:$E$105,4,FALSE))</f>
        <v/>
      </c>
      <c r="E458" s="88" t="str">
        <f>IF(A458="","",VLOOKUP(A458,'6.A'!$A$11:$E$105,5,FALSE))</f>
        <v/>
      </c>
      <c r="F458" s="24" t="str">
        <f t="shared" si="188"/>
        <v>0,00</v>
      </c>
      <c r="G458" s="51"/>
      <c r="H458" s="51" t="str">
        <f>IF(A458="","",VLOOKUP(A458,'6.A'!$A$11:$E$7900,5,FALSE))</f>
        <v/>
      </c>
      <c r="I458" s="51" t="str">
        <f t="shared" si="189"/>
        <v/>
      </c>
      <c r="J458" s="51" t="str">
        <f>IF(H458="","",VLOOKUP(A458,'6.A'!$A$11:$E$480,4,FALSE))</f>
        <v/>
      </c>
      <c r="K458" s="51" t="str">
        <f t="shared" si="190"/>
        <v/>
      </c>
      <c r="L458" s="51" t="str">
        <f>IF(H458="","",IF(C458="","",G428*C458))</f>
        <v/>
      </c>
      <c r="M458" s="93" t="str">
        <f>IF(A458="","",VLOOKUP(A458,'6.A'!$A$11:$C$480,2,FALSE))</f>
        <v/>
      </c>
      <c r="N458" s="56" t="str">
        <f t="shared" si="191"/>
        <v/>
      </c>
      <c r="O458" s="55"/>
      <c r="P458" s="55"/>
      <c r="Q458" s="47"/>
      <c r="R458" s="47"/>
      <c r="S458" s="2"/>
    </row>
    <row r="459" spans="1:22" ht="12.75" customHeight="1" x14ac:dyDescent="0.2">
      <c r="A459" s="22"/>
      <c r="B459" s="23" t="str">
        <f>IF(A459="","",VLOOKUP(A459,'6.A'!$A$11:$E$105,2,FALSE))</f>
        <v/>
      </c>
      <c r="C459" s="87"/>
      <c r="D459" s="56" t="str">
        <f>IF(A459="","",VLOOKUP(A459,'6.A'!$A$11:$E$105,4,FALSE))</f>
        <v/>
      </c>
      <c r="E459" s="88" t="str">
        <f>IF(A459="","",VLOOKUP(A459,'6.A'!$A$11:$E$105,5,FALSE))</f>
        <v/>
      </c>
      <c r="F459" s="24" t="str">
        <f t="shared" si="188"/>
        <v>0,00</v>
      </c>
      <c r="G459" s="51"/>
      <c r="H459" s="51" t="str">
        <f>IF(A459="","",VLOOKUP(A459,'6.A'!$A$11:$E$7900,5,FALSE))</f>
        <v/>
      </c>
      <c r="I459" s="51" t="str">
        <f t="shared" si="189"/>
        <v/>
      </c>
      <c r="J459" s="51" t="str">
        <f>IF(H459="","",VLOOKUP(A459,'6.A'!$A$11:$E$480,4,FALSE))</f>
        <v/>
      </c>
      <c r="K459" s="51" t="str">
        <f t="shared" si="190"/>
        <v/>
      </c>
      <c r="L459" s="51" t="str">
        <f>IF(H459="","",IF(C459="","",G428*C459))</f>
        <v/>
      </c>
      <c r="M459" s="93" t="str">
        <f>IF(A459="","",VLOOKUP(A459,'6.A'!$A$11:$C$480,2,FALSE))</f>
        <v/>
      </c>
      <c r="N459" s="56" t="str">
        <f t="shared" si="191"/>
        <v/>
      </c>
      <c r="O459" s="55"/>
      <c r="P459" s="55"/>
      <c r="Q459" s="47"/>
      <c r="R459" s="47"/>
      <c r="S459" s="2"/>
    </row>
    <row r="460" spans="1:22" ht="12.75" customHeight="1" x14ac:dyDescent="0.2">
      <c r="A460" s="22"/>
      <c r="B460" s="23" t="str">
        <f>IF(A460="","",VLOOKUP(A460,'6.A'!$A$11:$E$105,2,FALSE))</f>
        <v/>
      </c>
      <c r="C460" s="87"/>
      <c r="D460" s="56" t="str">
        <f>IF(A460="","",VLOOKUP(A460,'6.A'!$A$11:$E$105,4,FALSE))</f>
        <v/>
      </c>
      <c r="E460" s="88" t="str">
        <f>IF(A460="","",VLOOKUP(A460,'6.A'!$A$11:$E$105,5,FALSE))</f>
        <v/>
      </c>
      <c r="F460" s="24" t="str">
        <f t="shared" si="188"/>
        <v>0,00</v>
      </c>
      <c r="G460" s="51"/>
      <c r="H460" s="51" t="str">
        <f>IF(A460="","",VLOOKUP(A460,'6.A'!$A$11:$E$7900,5,FALSE))</f>
        <v/>
      </c>
      <c r="I460" s="51" t="str">
        <f t="shared" si="189"/>
        <v/>
      </c>
      <c r="J460" s="51" t="str">
        <f>IF(H460="","",VLOOKUP(A460,'6.A'!$A$11:$E$480,4,FALSE))</f>
        <v/>
      </c>
      <c r="K460" s="51" t="str">
        <f t="shared" si="190"/>
        <v/>
      </c>
      <c r="L460" s="51" t="str">
        <f>IF(H460="","",IF(C460="","",G428*C460))</f>
        <v/>
      </c>
      <c r="M460" s="93" t="str">
        <f>IF(A460="","",VLOOKUP(A460,'6.A'!$A$11:$C$480,2,FALSE))</f>
        <v/>
      </c>
      <c r="N460" s="56" t="str">
        <f t="shared" si="191"/>
        <v/>
      </c>
      <c r="O460" s="55"/>
      <c r="P460" s="55"/>
      <c r="Q460" s="47"/>
      <c r="R460" s="47"/>
      <c r="S460" s="2"/>
    </row>
    <row r="461" spans="1:22" ht="12.75" customHeight="1" x14ac:dyDescent="0.2">
      <c r="A461" s="22"/>
      <c r="B461" s="23" t="str">
        <f>IF(A461="","",VLOOKUP(A461,'6.A'!$A$11:$E$105,2,FALSE))</f>
        <v/>
      </c>
      <c r="C461" s="87"/>
      <c r="D461" s="56" t="str">
        <f>IF(A461="","",VLOOKUP(A461,'6.A'!$A$11:$E$105,4,FALSE))</f>
        <v/>
      </c>
      <c r="E461" s="88" t="str">
        <f>IF(A461="","",VLOOKUP(A461,'6.A'!$A$11:$E$105,5,FALSE))</f>
        <v/>
      </c>
      <c r="F461" s="24" t="str">
        <f t="shared" si="188"/>
        <v>0,00</v>
      </c>
      <c r="G461" s="51"/>
      <c r="H461" s="51" t="str">
        <f>IF(A461="","",VLOOKUP(A461,'6.A'!$A$11:$E$7900,5,FALSE))</f>
        <v/>
      </c>
      <c r="I461" s="51" t="str">
        <f t="shared" si="189"/>
        <v/>
      </c>
      <c r="J461" s="51" t="str">
        <f>IF(H461="","",VLOOKUP(A461,'6.A'!$A$11:$E$480,4,FALSE))</f>
        <v/>
      </c>
      <c r="K461" s="51" t="str">
        <f t="shared" si="190"/>
        <v/>
      </c>
      <c r="L461" s="51" t="str">
        <f>IF(H461="","",IF(C461="","",G428*C461))</f>
        <v/>
      </c>
      <c r="M461" s="93" t="str">
        <f>IF(A461="","",VLOOKUP(A461,'6.A'!$A$11:$C$480,2,FALSE))</f>
        <v/>
      </c>
      <c r="N461" s="56" t="str">
        <f t="shared" si="191"/>
        <v/>
      </c>
      <c r="O461" s="55"/>
      <c r="P461" s="55"/>
      <c r="Q461" s="47"/>
      <c r="R461" s="47"/>
      <c r="S461" s="2"/>
    </row>
    <row r="462" spans="1:22" ht="12.75" customHeight="1" x14ac:dyDescent="0.2">
      <c r="A462" s="22"/>
      <c r="B462" s="23" t="str">
        <f>IF(A462="","",VLOOKUP(A462,'6.A'!$A$11:$E$105,2,FALSE))</f>
        <v/>
      </c>
      <c r="C462" s="87"/>
      <c r="D462" s="56" t="str">
        <f>IF(A462="","",VLOOKUP(A462,'6.A'!$A$11:$E$105,4,FALSE))</f>
        <v/>
      </c>
      <c r="E462" s="88" t="str">
        <f>IF(A462="","",VLOOKUP(A462,'6.A'!$A$11:$E$105,5,FALSE))</f>
        <v/>
      </c>
      <c r="F462" s="24" t="str">
        <f t="shared" si="188"/>
        <v>0,00</v>
      </c>
      <c r="G462" s="51"/>
      <c r="H462" s="51" t="str">
        <f>IF(A462="","",VLOOKUP(A462,'6.A'!$A$11:$E$7900,5,FALSE))</f>
        <v/>
      </c>
      <c r="I462" s="51" t="str">
        <f t="shared" si="189"/>
        <v/>
      </c>
      <c r="J462" s="51" t="str">
        <f>IF(H462="","",VLOOKUP(A462,'6.A'!$A$11:$E$480,4,FALSE))</f>
        <v/>
      </c>
      <c r="K462" s="51" t="str">
        <f t="shared" si="190"/>
        <v/>
      </c>
      <c r="L462" s="51" t="str">
        <f>IF(H462="","",IF(C462="","",G428*C462))</f>
        <v/>
      </c>
      <c r="M462" s="93" t="str">
        <f>IF(A462="","",VLOOKUP(A462,'6.A'!$A$11:$C$480,2,FALSE))</f>
        <v/>
      </c>
      <c r="N462" s="56" t="str">
        <f t="shared" si="191"/>
        <v/>
      </c>
      <c r="O462" s="55"/>
      <c r="P462" s="55"/>
      <c r="Q462" s="47"/>
      <c r="R462" s="47"/>
      <c r="S462" s="2"/>
    </row>
    <row r="463" spans="1:22" ht="12.75" customHeight="1" x14ac:dyDescent="0.2">
      <c r="A463" s="22"/>
      <c r="B463" s="23" t="str">
        <f>IF(A463="","",VLOOKUP(A463,'6.A'!$A$11:$E$105,2,FALSE))</f>
        <v/>
      </c>
      <c r="C463" s="87"/>
      <c r="D463" s="56" t="str">
        <f>IF(A463="","",VLOOKUP(A463,'6.A'!$A$11:$E$105,4,FALSE))</f>
        <v/>
      </c>
      <c r="E463" s="88" t="str">
        <f>IF(A463="","",VLOOKUP(A463,'6.A'!$A$11:$E$105,5,FALSE))</f>
        <v/>
      </c>
      <c r="F463" s="24" t="str">
        <f t="shared" si="188"/>
        <v>0,00</v>
      </c>
      <c r="G463" s="51"/>
      <c r="H463" s="51" t="str">
        <f>IF(A463="","",VLOOKUP(A463,'6.A'!$A$11:$E$7900,5,FALSE))</f>
        <v/>
      </c>
      <c r="I463" s="51" t="str">
        <f t="shared" si="189"/>
        <v/>
      </c>
      <c r="J463" s="51" t="str">
        <f>IF(H463="","",VLOOKUP(A463,'6.A'!$A$11:$E$480,4,FALSE))</f>
        <v/>
      </c>
      <c r="K463" s="51" t="str">
        <f t="shared" si="190"/>
        <v/>
      </c>
      <c r="L463" s="51" t="str">
        <f>IF(H463="","",IF(C463="","",G428*C463))</f>
        <v/>
      </c>
      <c r="M463" s="93" t="str">
        <f>IF(A463="","",VLOOKUP(A463,'6.A'!$A$11:$C$480,2,FALSE))</f>
        <v/>
      </c>
      <c r="N463" s="56" t="str">
        <f t="shared" si="191"/>
        <v/>
      </c>
      <c r="O463" s="55"/>
      <c r="P463" s="55"/>
      <c r="Q463" s="47"/>
      <c r="R463" s="47"/>
      <c r="S463" s="2"/>
    </row>
    <row r="464" spans="1:22" s="64" customFormat="1" ht="12.75" customHeight="1" x14ac:dyDescent="0.2">
      <c r="A464" s="22"/>
      <c r="B464" s="23" t="str">
        <f>IF(A464="","",VLOOKUP(A464,'6.A'!$A$11:$E$105,2,FALSE))</f>
        <v/>
      </c>
      <c r="C464" s="87"/>
      <c r="D464" s="56" t="str">
        <f>IF(A464="","",VLOOKUP(A464,'6.A'!$A$11:$E$105,4,FALSE))</f>
        <v/>
      </c>
      <c r="E464" s="88" t="str">
        <f>IF(A464="","",VLOOKUP(A464,'6.A'!$A$11:$E$105,5,FALSE))</f>
        <v/>
      </c>
      <c r="F464" s="24" t="str">
        <f t="shared" si="188"/>
        <v>0,00</v>
      </c>
      <c r="G464" s="51"/>
      <c r="H464" s="51" t="str">
        <f>IF(A464="","",VLOOKUP(A464,'6.A'!$A$11:$E$7900,5,FALSE))</f>
        <v/>
      </c>
      <c r="I464" s="51" t="str">
        <f t="shared" si="189"/>
        <v/>
      </c>
      <c r="J464" s="51" t="str">
        <f>IF(H464="","",VLOOKUP(A464,'6.A'!$A$11:$E$480,4,FALSE))</f>
        <v/>
      </c>
      <c r="K464" s="51" t="str">
        <f t="shared" si="190"/>
        <v/>
      </c>
      <c r="L464" s="51" t="str">
        <f>IF(H464="","",IF(C464="","",G428*C464))</f>
        <v/>
      </c>
      <c r="M464" s="93" t="str">
        <f>IF(A464="","",VLOOKUP(A464,'6.A'!$A$11:$C$480,2,FALSE))</f>
        <v/>
      </c>
      <c r="N464" s="56" t="str">
        <f t="shared" si="191"/>
        <v/>
      </c>
      <c r="O464" s="55"/>
      <c r="P464" s="55"/>
      <c r="Q464" s="47"/>
      <c r="R464" s="47"/>
      <c r="T464" s="2"/>
      <c r="U464" s="2"/>
      <c r="V464" s="2"/>
    </row>
    <row r="465" spans="1:22" s="64" customFormat="1" ht="12.75" customHeight="1" x14ac:dyDescent="0.2">
      <c r="A465" s="22"/>
      <c r="B465" s="23" t="str">
        <f>IF(A465="","",VLOOKUP(A465,'6.A'!$A$11:$E$105,2,FALSE))</f>
        <v/>
      </c>
      <c r="C465" s="87"/>
      <c r="D465" s="56" t="str">
        <f>IF(A465="","",VLOOKUP(A465,'6.A'!$A$11:$E$105,4,FALSE))</f>
        <v/>
      </c>
      <c r="E465" s="88" t="str">
        <f>IF(A465="","",VLOOKUP(A465,'6.A'!$A$11:$E$105,5,FALSE))</f>
        <v/>
      </c>
      <c r="F465" s="24" t="str">
        <f t="shared" si="188"/>
        <v>0,00</v>
      </c>
      <c r="G465" s="51"/>
      <c r="H465" s="51" t="str">
        <f>IF(A465="","",VLOOKUP(A465,'6.A'!$A$11:$E$7900,5,FALSE))</f>
        <v/>
      </c>
      <c r="I465" s="51" t="str">
        <f t="shared" si="189"/>
        <v/>
      </c>
      <c r="J465" s="51" t="str">
        <f>IF(H465="","",VLOOKUP(A465,'6.A'!$A$11:$E$480,4,FALSE))</f>
        <v/>
      </c>
      <c r="K465" s="51" t="str">
        <f t="shared" si="190"/>
        <v/>
      </c>
      <c r="L465" s="51" t="str">
        <f>IF(H465="","",IF(C465="","",G428*C465))</f>
        <v/>
      </c>
      <c r="M465" s="93" t="str">
        <f>IF(A465="","",VLOOKUP(A465,'6.A'!$A$11:$C$480,2,FALSE))</f>
        <v/>
      </c>
      <c r="N465" s="56" t="str">
        <f t="shared" si="191"/>
        <v/>
      </c>
      <c r="O465" s="55"/>
      <c r="P465" s="55"/>
      <c r="Q465" s="47"/>
      <c r="R465" s="47"/>
      <c r="T465" s="2"/>
      <c r="U465" s="2"/>
      <c r="V465" s="2"/>
    </row>
    <row r="466" spans="1:22" s="64" customFormat="1" ht="12.75" customHeight="1" x14ac:dyDescent="0.2">
      <c r="A466" s="22"/>
      <c r="B466" s="23" t="str">
        <f>IF(A466="","",VLOOKUP(A466,'6.A'!$A$11:$E$105,2,FALSE))</f>
        <v/>
      </c>
      <c r="C466" s="87"/>
      <c r="D466" s="56" t="str">
        <f>IF(A466="","",VLOOKUP(A466,'6.A'!$A$11:$E$105,4,FALSE))</f>
        <v/>
      </c>
      <c r="E466" s="88" t="str">
        <f>IF(A466="","",VLOOKUP(A466,'6.A'!$A$11:$E$105,5,FALSE))</f>
        <v/>
      </c>
      <c r="F466" s="24" t="str">
        <f t="shared" si="188"/>
        <v>0,00</v>
      </c>
      <c r="G466" s="51"/>
      <c r="H466" s="51" t="str">
        <f>IF(A466="","",VLOOKUP(A466,'6.A'!$A$11:$E$7900,5,FALSE))</f>
        <v/>
      </c>
      <c r="I466" s="51" t="str">
        <f t="shared" si="189"/>
        <v/>
      </c>
      <c r="J466" s="51" t="str">
        <f>IF(H466="","",VLOOKUP(A466,'6.A'!$A$11:$E$480,4,FALSE))</f>
        <v/>
      </c>
      <c r="K466" s="51" t="str">
        <f t="shared" si="190"/>
        <v/>
      </c>
      <c r="L466" s="51" t="str">
        <f>IF(H466="","",IF(C466="","",G428*C466))</f>
        <v/>
      </c>
      <c r="M466" s="93" t="str">
        <f>IF(A466="","",VLOOKUP(A466,'6.A'!$A$11:$C$480,2,FALSE))</f>
        <v/>
      </c>
      <c r="N466" s="56" t="str">
        <f t="shared" si="191"/>
        <v/>
      </c>
      <c r="O466" s="55"/>
      <c r="P466" s="55"/>
      <c r="Q466" s="47"/>
      <c r="R466" s="47"/>
      <c r="T466" s="2"/>
      <c r="U466" s="2"/>
      <c r="V466" s="2"/>
    </row>
    <row r="467" spans="1:22" s="64" customFormat="1" ht="12.75" customHeight="1" x14ac:dyDescent="0.2">
      <c r="A467" s="22"/>
      <c r="B467" s="23" t="str">
        <f>IF(A467="","",VLOOKUP(A467,'6.A'!$A$11:$E$105,2,FALSE))</f>
        <v/>
      </c>
      <c r="C467" s="87"/>
      <c r="D467" s="56" t="str">
        <f>IF(A467="","",VLOOKUP(A467,'6.A'!$A$11:$E$105,4,FALSE))</f>
        <v/>
      </c>
      <c r="E467" s="88" t="str">
        <f>IF(A467="","",VLOOKUP(A467,'6.A'!$A$11:$E$105,5,FALSE))</f>
        <v/>
      </c>
      <c r="F467" s="24" t="str">
        <f t="shared" si="188"/>
        <v>0,00</v>
      </c>
      <c r="G467" s="51"/>
      <c r="H467" s="51" t="str">
        <f>IF(A467="","",VLOOKUP(A467,'6.A'!$A$11:$E$7900,5,FALSE))</f>
        <v/>
      </c>
      <c r="I467" s="51" t="str">
        <f t="shared" si="189"/>
        <v/>
      </c>
      <c r="J467" s="51" t="str">
        <f>IF(H467="","",VLOOKUP(A467,'6.A'!$A$11:$E$480,4,FALSE))</f>
        <v/>
      </c>
      <c r="K467" s="51" t="str">
        <f t="shared" si="190"/>
        <v/>
      </c>
      <c r="L467" s="51" t="str">
        <f>IF(H467="","",IF(C467="","",G428*C467))</f>
        <v/>
      </c>
      <c r="M467" s="93" t="str">
        <f>IF(A467="","",VLOOKUP(A467,'6.A'!$A$11:$C$480,2,FALSE))</f>
        <v/>
      </c>
      <c r="N467" s="56" t="str">
        <f t="shared" si="191"/>
        <v/>
      </c>
      <c r="O467" s="55"/>
      <c r="P467" s="55"/>
      <c r="Q467" s="47"/>
      <c r="R467" s="47"/>
      <c r="T467" s="2"/>
      <c r="U467" s="2"/>
      <c r="V467" s="2"/>
    </row>
    <row r="468" spans="1:22" ht="12.75" customHeight="1" x14ac:dyDescent="0.2">
      <c r="A468" s="22"/>
      <c r="B468" s="23" t="str">
        <f>IF(A468="","",VLOOKUP(A468,'6.A'!$A$11:$E$105,2,FALSE))</f>
        <v/>
      </c>
      <c r="C468" s="87"/>
      <c r="D468" s="56" t="str">
        <f>IF(A468="","",VLOOKUP(A468,'6.A'!$A$11:$E$105,4,FALSE))</f>
        <v/>
      </c>
      <c r="E468" s="88" t="str">
        <f>IF(A468="","",VLOOKUP(A468,'6.A'!$A$11:$E$105,5,FALSE))</f>
        <v/>
      </c>
      <c r="F468" s="24" t="str">
        <f t="shared" si="188"/>
        <v>0,00</v>
      </c>
      <c r="G468" s="51"/>
      <c r="H468" s="51" t="str">
        <f>IF(A468="","",VLOOKUP(A468,'6.A'!$A$11:$E$7900,5,FALSE))</f>
        <v/>
      </c>
      <c r="I468" s="51" t="str">
        <f t="shared" si="189"/>
        <v/>
      </c>
      <c r="J468" s="51" t="str">
        <f>IF(H468="","",VLOOKUP(A468,'6.A'!$A$11:$E$480,4,FALSE))</f>
        <v/>
      </c>
      <c r="K468" s="51" t="str">
        <f t="shared" si="190"/>
        <v/>
      </c>
      <c r="L468" s="51" t="str">
        <f>IF(H468="","",IF(C468="","",G428*C468))</f>
        <v/>
      </c>
      <c r="M468" s="93" t="str">
        <f>IF(A468="","",VLOOKUP(A468,'6.A'!$A$11:$C$480,2,FALSE))</f>
        <v/>
      </c>
      <c r="N468" s="56" t="str">
        <f t="shared" si="191"/>
        <v/>
      </c>
      <c r="O468" s="55"/>
      <c r="P468" s="55"/>
      <c r="Q468" s="47"/>
      <c r="R468" s="47"/>
    </row>
    <row r="469" spans="1:22" ht="12.75" customHeight="1" x14ac:dyDescent="0.2">
      <c r="A469" s="22"/>
      <c r="B469" s="23" t="str">
        <f>IF(A469="","",VLOOKUP(A469,'6.A'!$A$11:$E$105,2,FALSE))</f>
        <v/>
      </c>
      <c r="C469" s="87"/>
      <c r="D469" s="56" t="str">
        <f>IF(A469="","",VLOOKUP(A469,'6.A'!$A$11:$E$105,4,FALSE))</f>
        <v/>
      </c>
      <c r="E469" s="88" t="str">
        <f>IF(A469="","",VLOOKUP(A469,'6.A'!$A$11:$E$105,5,FALSE))</f>
        <v/>
      </c>
      <c r="F469" s="24" t="str">
        <f t="shared" si="188"/>
        <v>0,00</v>
      </c>
      <c r="G469" s="51"/>
      <c r="H469" s="51" t="str">
        <f>IF(A469="","",VLOOKUP(A469,'6.A'!$A$11:$E$7900,5,FALSE))</f>
        <v/>
      </c>
      <c r="I469" s="51" t="str">
        <f t="shared" si="189"/>
        <v/>
      </c>
      <c r="J469" s="51" t="str">
        <f>IF(H469="","",VLOOKUP(A469,'6.A'!$A$11:$E$480,4,FALSE))</f>
        <v/>
      </c>
      <c r="K469" s="51" t="str">
        <f t="shared" si="190"/>
        <v/>
      </c>
      <c r="L469" s="51" t="str">
        <f>IF(H469="","",IF(C469="","",G428*C469))</f>
        <v/>
      </c>
      <c r="M469" s="93" t="str">
        <f>IF(A469="","",VLOOKUP(A469,'6.A'!$A$11:$C$480,2,FALSE))</f>
        <v/>
      </c>
      <c r="N469" s="56" t="str">
        <f t="shared" si="191"/>
        <v/>
      </c>
      <c r="O469" s="55"/>
      <c r="P469" s="55"/>
      <c r="Q469" s="47"/>
      <c r="R469" s="47"/>
    </row>
    <row r="470" spans="1:22" ht="12.75" customHeight="1" x14ac:dyDescent="0.2">
      <c r="A470" s="22"/>
      <c r="B470" s="23" t="str">
        <f>IF(A470="","",VLOOKUP(A470,'6.A'!$A$11:$E$105,2,FALSE))</f>
        <v/>
      </c>
      <c r="C470" s="87"/>
      <c r="D470" s="56" t="str">
        <f>IF(A470="","",VLOOKUP(A470,'6.A'!$A$11:$E$105,4,FALSE))</f>
        <v/>
      </c>
      <c r="E470" s="88" t="str">
        <f>IF(A470="","",VLOOKUP(A470,'6.A'!$A$11:$E$105,5,FALSE))</f>
        <v/>
      </c>
      <c r="F470" s="24" t="str">
        <f t="shared" si="188"/>
        <v>0,00</v>
      </c>
      <c r="G470" s="51"/>
      <c r="H470" s="51" t="str">
        <f>IF(A470="","",VLOOKUP(A470,'6.A'!$A$11:$E$7900,5,FALSE))</f>
        <v/>
      </c>
      <c r="I470" s="51" t="str">
        <f t="shared" si="189"/>
        <v/>
      </c>
      <c r="J470" s="51" t="str">
        <f>IF(H470="","",VLOOKUP(A470,'6.A'!$A$11:$E$480,4,FALSE))</f>
        <v/>
      </c>
      <c r="K470" s="51" t="str">
        <f t="shared" si="190"/>
        <v/>
      </c>
      <c r="L470" s="51" t="str">
        <f>IF(H470="","",IF(C470="","",G428*C470))</f>
        <v/>
      </c>
      <c r="M470" s="93" t="str">
        <f>IF(A470="","",VLOOKUP(A470,'6.A'!$A$11:$C$480,2,FALSE))</f>
        <v/>
      </c>
      <c r="N470" s="56" t="str">
        <f t="shared" si="191"/>
        <v/>
      </c>
      <c r="O470" s="55"/>
      <c r="P470" s="55"/>
      <c r="Q470" s="47"/>
      <c r="R470" s="47"/>
    </row>
    <row r="471" spans="1:22" ht="12.75" customHeight="1" x14ac:dyDescent="0.2">
      <c r="A471" s="22"/>
      <c r="B471" s="23" t="str">
        <f>IF(A471="","",VLOOKUP(A471,'6.A'!$A$11:$E$105,2,FALSE))</f>
        <v/>
      </c>
      <c r="C471" s="87"/>
      <c r="D471" s="56" t="str">
        <f>IF(A471="","",VLOOKUP(A471,'6.A'!$A$11:$E$105,4,FALSE))</f>
        <v/>
      </c>
      <c r="E471" s="88" t="str">
        <f>IF(A471="","",VLOOKUP(A471,'6.A'!$A$11:$E$105,5,FALSE))</f>
        <v/>
      </c>
      <c r="F471" s="24" t="str">
        <f t="shared" si="188"/>
        <v>0,00</v>
      </c>
      <c r="G471" s="51"/>
      <c r="H471" s="51" t="str">
        <f>IF(A471="","",VLOOKUP(A471,'6.A'!$A$11:$E$7900,5,FALSE))</f>
        <v/>
      </c>
      <c r="I471" s="51" t="str">
        <f t="shared" si="189"/>
        <v/>
      </c>
      <c r="J471" s="51" t="str">
        <f>IF(H471="","",VLOOKUP(A471,'6.A'!$A$11:$E$480,4,FALSE))</f>
        <v/>
      </c>
      <c r="K471" s="51" t="str">
        <f t="shared" si="190"/>
        <v/>
      </c>
      <c r="L471" s="51" t="str">
        <f>IF(H471="","",IF(C471="","",G428*C471))</f>
        <v/>
      </c>
      <c r="M471" s="93" t="str">
        <f>IF(A471="","",VLOOKUP(A471,'6.A'!$A$11:$C$480,2,FALSE))</f>
        <v/>
      </c>
      <c r="N471" s="56" t="str">
        <f t="shared" si="191"/>
        <v/>
      </c>
      <c r="O471" s="55"/>
      <c r="P471" s="55"/>
      <c r="Q471" s="47"/>
      <c r="R471" s="47"/>
    </row>
    <row r="472" spans="1:22" ht="12.75" customHeight="1" x14ac:dyDescent="0.2">
      <c r="A472" s="22"/>
      <c r="B472" s="23" t="str">
        <f>IF(A472="","",VLOOKUP(A472,'6.A'!$A$11:$E$105,2,FALSE))</f>
        <v/>
      </c>
      <c r="C472" s="87"/>
      <c r="D472" s="56" t="str">
        <f>IF(A472="","",VLOOKUP(A472,'6.A'!$A$11:$E$105,4,FALSE))</f>
        <v/>
      </c>
      <c r="E472" s="88" t="str">
        <f>IF(A472="","",VLOOKUP(A472,'6.A'!$A$11:$E$105,5,FALSE))</f>
        <v/>
      </c>
      <c r="F472" s="24" t="str">
        <f t="shared" si="188"/>
        <v>0,00</v>
      </c>
      <c r="G472" s="51"/>
      <c r="H472" s="51" t="str">
        <f>IF(A472="","",VLOOKUP(A472,'6.A'!$A$11:$E$7900,5,FALSE))</f>
        <v/>
      </c>
      <c r="I472" s="51" t="str">
        <f t="shared" si="189"/>
        <v/>
      </c>
      <c r="J472" s="51" t="str">
        <f>IF(H472="","",VLOOKUP(A472,'6.A'!$A$11:$E$480,4,FALSE))</f>
        <v/>
      </c>
      <c r="K472" s="51" t="str">
        <f t="shared" si="190"/>
        <v/>
      </c>
      <c r="L472" s="51" t="str">
        <f>IF(H472="","",IF(C472="","",G428*C472))</f>
        <v/>
      </c>
      <c r="M472" s="93" t="str">
        <f>IF(A472="","",VLOOKUP(A472,'6.A'!$A$11:$C$480,2,FALSE))</f>
        <v/>
      </c>
      <c r="N472" s="56" t="str">
        <f t="shared" si="191"/>
        <v/>
      </c>
      <c r="O472" s="55"/>
      <c r="P472" s="55"/>
      <c r="Q472" s="47"/>
      <c r="R472" s="47"/>
    </row>
    <row r="473" spans="1:22" ht="12.75" customHeight="1" x14ac:dyDescent="0.2">
      <c r="A473" s="22"/>
      <c r="B473" s="23" t="str">
        <f>IF(A473="","",VLOOKUP(A473,'6.A'!$A$11:$E$105,2,FALSE))</f>
        <v/>
      </c>
      <c r="C473" s="87"/>
      <c r="D473" s="56" t="str">
        <f>IF(A473="","",VLOOKUP(A473,'6.A'!$A$11:$E$105,4,FALSE))</f>
        <v/>
      </c>
      <c r="E473" s="88" t="str">
        <f>IF(A473="","",VLOOKUP(A473,'6.A'!$A$11:$E$105,5,FALSE))</f>
        <v/>
      </c>
      <c r="F473" s="24" t="str">
        <f t="shared" si="188"/>
        <v>0,00</v>
      </c>
      <c r="G473" s="51"/>
      <c r="H473" s="51" t="str">
        <f>IF(A473="","",VLOOKUP(A473,'6.A'!$A$11:$E$7900,5,FALSE))</f>
        <v/>
      </c>
      <c r="I473" s="51" t="str">
        <f t="shared" si="189"/>
        <v/>
      </c>
      <c r="J473" s="51" t="str">
        <f>IF(H473="","",VLOOKUP(A473,'6.A'!$A$11:$E$480,4,FALSE))</f>
        <v/>
      </c>
      <c r="K473" s="51" t="str">
        <f t="shared" si="190"/>
        <v/>
      </c>
      <c r="L473" s="51" t="str">
        <f>IF(H473="","",IF(C473="","",G428*C473))</f>
        <v/>
      </c>
      <c r="M473" s="93" t="str">
        <f>IF(A473="","",VLOOKUP(A473,'6.A'!$A$11:$C$480,2,FALSE))</f>
        <v/>
      </c>
      <c r="N473" s="56" t="str">
        <f t="shared" si="191"/>
        <v/>
      </c>
      <c r="O473" s="55"/>
      <c r="P473" s="55"/>
      <c r="Q473" s="47"/>
      <c r="R473" s="47"/>
    </row>
    <row r="474" spans="1:22" ht="12.75" customHeight="1" x14ac:dyDescent="0.2">
      <c r="A474" s="22"/>
      <c r="B474" s="39" t="str">
        <f>IF(A474="","",VLOOKUP(A474,'6.A'!$A$11:$E$105,2,FALSE))</f>
        <v/>
      </c>
      <c r="C474" s="87"/>
      <c r="D474" s="56" t="str">
        <f>IF(A474="","",VLOOKUP(A474,'6.A'!$A$11:$E$105,4,FALSE))</f>
        <v/>
      </c>
      <c r="E474" s="88" t="str">
        <f>IF(A474="","",VLOOKUP(A474,'6.A'!$A$11:$E$105,5,FALSE))</f>
        <v/>
      </c>
      <c r="F474" s="24" t="str">
        <f t="shared" si="188"/>
        <v>0,00</v>
      </c>
      <c r="G474" s="51"/>
      <c r="H474" s="51" t="str">
        <f>IF(A474="","",VLOOKUP(A474,'6.A'!$A$11:$E$7900,5,FALSE))</f>
        <v/>
      </c>
      <c r="I474" s="51" t="str">
        <f t="shared" si="189"/>
        <v/>
      </c>
      <c r="J474" s="51" t="str">
        <f>IF(H474="","",VLOOKUP(A474,'6.A'!$A$11:$E$480,4,FALSE))</f>
        <v/>
      </c>
      <c r="K474" s="51" t="str">
        <f t="shared" si="190"/>
        <v/>
      </c>
      <c r="L474" s="51" t="str">
        <f>IF(H474="","",IF(C474="","",G428*C474))</f>
        <v/>
      </c>
      <c r="M474" s="93" t="str">
        <f>IF(A474="","",VLOOKUP(A474,'6.A'!$A$11:$C$480,2,FALSE))</f>
        <v/>
      </c>
      <c r="N474" s="56" t="str">
        <f t="shared" si="191"/>
        <v/>
      </c>
      <c r="O474" s="55"/>
      <c r="P474" s="55"/>
      <c r="Q474" s="47"/>
      <c r="R474" s="47"/>
    </row>
    <row r="475" spans="1:22" ht="12.75" customHeight="1" x14ac:dyDescent="0.2">
      <c r="A475" s="22"/>
      <c r="B475" s="39" t="str">
        <f>IF(A475="","",VLOOKUP(A475,'6.A'!$A$11:$E$105,2,FALSE))</f>
        <v/>
      </c>
      <c r="C475" s="87"/>
      <c r="D475" s="56" t="str">
        <f>IF(A475="","",VLOOKUP(A475,'6.A'!$A$11:$E$105,4,FALSE))</f>
        <v/>
      </c>
      <c r="E475" s="88" t="str">
        <f>IF(A475="","",VLOOKUP(A475,'6.A'!$A$11:$E$105,5,FALSE))</f>
        <v/>
      </c>
      <c r="F475" s="24" t="str">
        <f t="shared" si="188"/>
        <v>0,00</v>
      </c>
      <c r="G475" s="51"/>
      <c r="H475" s="51" t="str">
        <f>IF(A475="","",VLOOKUP(A475,'6.A'!$A$11:$E$7900,5,FALSE))</f>
        <v/>
      </c>
      <c r="I475" s="51" t="str">
        <f t="shared" si="189"/>
        <v/>
      </c>
      <c r="J475" s="51" t="str">
        <f>IF(H475="","",VLOOKUP(A475,'6.A'!$A$11:$E$480,4,FALSE))</f>
        <v/>
      </c>
      <c r="K475" s="51" t="str">
        <f t="shared" si="190"/>
        <v/>
      </c>
      <c r="L475" s="51" t="str">
        <f>IF(H475="","",IF(C475="","",G428*C475))</f>
        <v/>
      </c>
      <c r="M475" s="93" t="str">
        <f>IF(A475="","",VLOOKUP(A475,'6.A'!$A$11:$C$480,2,FALSE))</f>
        <v/>
      </c>
      <c r="N475" s="56" t="str">
        <f t="shared" si="191"/>
        <v/>
      </c>
      <c r="O475" s="55"/>
      <c r="P475" s="55"/>
      <c r="Q475" s="47"/>
      <c r="R475" s="47"/>
    </row>
    <row r="476" spans="1:22" ht="12.75" customHeight="1" x14ac:dyDescent="0.2">
      <c r="A476" s="22"/>
      <c r="B476" s="39" t="str">
        <f>IF(A476="","",VLOOKUP(A476,'6.A'!$A$11:$E$105,2,FALSE))</f>
        <v/>
      </c>
      <c r="C476" s="87"/>
      <c r="D476" s="56" t="str">
        <f>IF(A476="","",VLOOKUP(A476,'6.A'!$A$11:$E$105,4,FALSE))</f>
        <v/>
      </c>
      <c r="E476" s="88" t="str">
        <f>IF(A476="","",VLOOKUP(A476,'6.A'!$A$11:$E$105,5,FALSE))</f>
        <v/>
      </c>
      <c r="F476" s="24" t="str">
        <f t="shared" si="188"/>
        <v>0,00</v>
      </c>
      <c r="G476" s="51"/>
      <c r="H476" s="51" t="str">
        <f>IF(A476="","",VLOOKUP(A476,'6.A'!$A$11:$E$7900,5,FALSE))</f>
        <v/>
      </c>
      <c r="I476" s="51" t="str">
        <f t="shared" si="189"/>
        <v/>
      </c>
      <c r="J476" s="51" t="str">
        <f>IF(H476="","",VLOOKUP(A476,'6.A'!$A$11:$E$480,4,FALSE))</f>
        <v/>
      </c>
      <c r="K476" s="51" t="str">
        <f t="shared" si="190"/>
        <v/>
      </c>
      <c r="L476" s="51" t="str">
        <f>IF(H476="","",IF(C476="","",G428*C476))</f>
        <v/>
      </c>
      <c r="M476" s="93" t="str">
        <f>IF(A476="","",VLOOKUP(A476,'6.A'!$A$11:$C$480,2,FALSE))</f>
        <v/>
      </c>
      <c r="N476" s="56" t="str">
        <f t="shared" si="191"/>
        <v/>
      </c>
      <c r="O476" s="55"/>
      <c r="P476" s="55"/>
      <c r="Q476" s="47"/>
      <c r="R476" s="47"/>
    </row>
    <row r="477" spans="1:22" ht="12.75" customHeight="1" x14ac:dyDescent="0.2">
      <c r="A477" s="22"/>
      <c r="B477" s="26" t="str">
        <f>$A$9</f>
        <v>BDI - MÃO DE OBRA / SERVIÇOS / MATERIAIS EM GERAL</v>
      </c>
      <c r="C477" s="27">
        <f>$C$9</f>
        <v>0</v>
      </c>
      <c r="D477" s="56"/>
      <c r="F477" s="28">
        <f>ROUND(SUM(F457:F476)*C477,2)</f>
        <v>0</v>
      </c>
      <c r="G477" s="62"/>
      <c r="M477" s="56"/>
      <c r="N477" s="56"/>
      <c r="O477" s="55"/>
      <c r="P477" s="55"/>
      <c r="Q477" s="47"/>
      <c r="R477" s="47"/>
    </row>
    <row r="478" spans="1:22" ht="12.75" customHeight="1" thickBot="1" x14ac:dyDescent="0.25">
      <c r="A478" s="40"/>
      <c r="B478" s="41" t="s">
        <v>57</v>
      </c>
      <c r="C478" s="42"/>
      <c r="D478" s="43"/>
      <c r="E478" s="44"/>
      <c r="F478" s="45">
        <f>ROUND(SUM(F457:F477),2)</f>
        <v>0</v>
      </c>
      <c r="G478" s="62"/>
      <c r="M478" s="56"/>
      <c r="N478" s="56"/>
      <c r="O478" s="55"/>
      <c r="P478" s="55"/>
      <c r="Q478" s="47"/>
      <c r="R478" s="47"/>
    </row>
    <row r="479" spans="1:22" ht="12" customHeight="1" thickBot="1" x14ac:dyDescent="0.25">
      <c r="A479" s="8"/>
      <c r="B479" s="9"/>
      <c r="C479" s="10"/>
      <c r="D479" s="56"/>
      <c r="F479" s="12"/>
      <c r="M479" s="56"/>
      <c r="N479" s="56"/>
      <c r="O479" s="55"/>
      <c r="P479" s="55"/>
    </row>
    <row r="480" spans="1:22" ht="50.1" customHeight="1" x14ac:dyDescent="0.2">
      <c r="A480" s="13" t="str">
        <f>'3.A'!$A$36</f>
        <v>3.1.3</v>
      </c>
      <c r="B480" s="14" t="str">
        <f>IF(A480="","",VLOOKUP(A480,'3.A'!$A$16:$M$111,2,FALSE))</f>
        <v>TRANSPORTE, CARGA E DESCARGA - SOLO</v>
      </c>
      <c r="C480" s="283" t="s">
        <v>62</v>
      </c>
      <c r="D480" s="283"/>
      <c r="E480" s="15" t="str">
        <f>IF(A480="","",VLOOKUP(A480,'3.A'!$A$16:$M$111,3,FALSE))</f>
        <v>M3</v>
      </c>
      <c r="F480" s="16">
        <f>ROUND(F494+F507+F530,2)</f>
        <v>0</v>
      </c>
      <c r="G480" s="94">
        <f>VLOOKUP(A480,'3.A'!$A$18:$I$111,4,FALSE)</f>
        <v>2</v>
      </c>
      <c r="H480" s="46">
        <f>SUM(F482:F493)</f>
        <v>0</v>
      </c>
      <c r="I480" s="46">
        <f>SUM(F496:F506)</f>
        <v>0</v>
      </c>
      <c r="J480" s="46">
        <f>SUM(F509:F529)</f>
        <v>0</v>
      </c>
      <c r="K480" s="46">
        <f>SUM(H480:J480)</f>
        <v>0</v>
      </c>
      <c r="L480" s="46" t="str">
        <f>IF(K480=F480,"SIM","NÃO")</f>
        <v>SIM</v>
      </c>
      <c r="M480" s="57">
        <f>ROUND(SUM(F482:F491)*C492,2)+ROUND(SUM(F482:F492)*C493,2)+ROUND(SUM(F482:F491),2)+ROUND(SUM(F496:F505)*C506,2)+ROUND(SUM(F496:F505),2)+ROUND(SUM(F509:F528)*C529,2)+ROUND(SUM(F509:F528),2)</f>
        <v>0</v>
      </c>
      <c r="N480" s="49" t="str">
        <f>IF(M480=F480,"SIM","NÃO")</f>
        <v>SIM</v>
      </c>
      <c r="O480" s="50" t="str">
        <f>VLOOKUP(A480,'3.A'!$A$8:$E$111,3,FALSE)</f>
        <v>M3</v>
      </c>
      <c r="P480" s="50" t="str">
        <f>IF(O480=E480,"SIM","NÃO")</f>
        <v>SIM</v>
      </c>
      <c r="Q480" s="52">
        <f>ROUND(G480*F494,2)+ROUND(G480*F507,2)+ROUND(G480*F530,2)</f>
        <v>0</v>
      </c>
      <c r="R480" s="58">
        <f>VLOOKUP(A480,'3.A'!$A$16:$L$111,12,FALSE)</f>
        <v>0</v>
      </c>
      <c r="S480" s="59" t="str">
        <f>IF(Q480=R480,"si","no")</f>
        <v>si</v>
      </c>
      <c r="T480" s="60">
        <f>SUM(L482:L491)+SUM(L496:L505)+SUM(L509:L528)</f>
        <v>0.10443209876543211</v>
      </c>
      <c r="U480" s="51">
        <f>G480*C488+G480*C490+G480*C484+G480*C483+G480*C485+G480*C489+G480*C487+G480*C486+G480*C482+G480*C491+G480*C502+G480*C499+G480*C504+G480*C503+G480*C501+G480*C496+G480*C500+G480*C497+G480*C505+G480*C498+G480*C509+G480*C510+G480*C511+G480*C519+G480*C520+G480*C521+G480*C522+G480*C523+G480*C524+G480*C525+G480*C526+G480*C527+G480*C528+G480*C517+G480*C518+G480*C512+G480*C513+G480*C514+G480*C515+G480*C516</f>
        <v>0.10443209876543209</v>
      </c>
      <c r="V480" s="53" t="str">
        <f>IF(T480=U480,"si","no")</f>
        <v>si</v>
      </c>
    </row>
    <row r="481" spans="1:19" ht="12.75" customHeight="1" x14ac:dyDescent="0.2">
      <c r="A481" s="17" t="s">
        <v>3</v>
      </c>
      <c r="B481" s="18" t="s">
        <v>58</v>
      </c>
      <c r="C481" s="55" t="s">
        <v>59</v>
      </c>
      <c r="D481" s="55" t="s">
        <v>17</v>
      </c>
      <c r="E481" s="19" t="s">
        <v>60</v>
      </c>
      <c r="F481" s="20" t="s">
        <v>61</v>
      </c>
      <c r="G481" s="21"/>
      <c r="M481" s="56"/>
      <c r="N481" s="56"/>
      <c r="O481" s="55"/>
      <c r="P481" s="55"/>
      <c r="Q481" s="47"/>
      <c r="R481" s="47"/>
    </row>
    <row r="482" spans="1:19" ht="12.75" customHeight="1" x14ac:dyDescent="0.2">
      <c r="A482" s="137">
        <f>'6.A'!$A$21</f>
        <v>88316</v>
      </c>
      <c r="B482" s="117" t="str">
        <f>IF(A482="","",VLOOKUP(A482,'6.A'!$A$11:$E$105,2,FALSE))</f>
        <v>SERVENTE COM ENCARGOS COMPLEMENTARES</v>
      </c>
      <c r="C482" s="138">
        <v>3.3500000000000002E-2</v>
      </c>
      <c r="D482" s="56" t="str">
        <f>IF(A482="","",VLOOKUP(A482,'6.A'!$A$11:$E$105,4,FALSE))</f>
        <v>H</v>
      </c>
      <c r="E482" s="88">
        <f>IF(A482="","",VLOOKUP(A482,'6.A'!$A$11:$E$105,5,FALSE))</f>
        <v>0</v>
      </c>
      <c r="F482" s="24">
        <f t="shared" ref="F482:F491" si="192">IF(A482="","0,00",ROUND(C482*E482,2))</f>
        <v>0</v>
      </c>
      <c r="G482" s="51"/>
      <c r="H482" s="51">
        <f>IF(A482="","",VLOOKUP(A482,'6.A'!$A$11:$E$7900,5,FALSE))</f>
        <v>0</v>
      </c>
      <c r="I482" s="51" t="str">
        <f>IF(H482="","",IF(E482=H482,"SIM","NÃO"))</f>
        <v>SIM</v>
      </c>
      <c r="J482" s="51" t="str">
        <f>IF(H482="","",VLOOKUP(A482,'6.A'!$A$11:$E$480,4,FALSE))</f>
        <v>H</v>
      </c>
      <c r="K482" s="51" t="str">
        <f>IF(H482="","",IF(J482=D482,"SIM","NÃO"))</f>
        <v>SIM</v>
      </c>
      <c r="L482" s="51">
        <f>IF(H482="","",IF(C482="","",G480*C482))</f>
        <v>6.7000000000000004E-2</v>
      </c>
      <c r="M482" s="93" t="str">
        <f>IF(A482="","",VLOOKUP(A482,'6.A'!$A$11:$C$480,2,FALSE))</f>
        <v>SERVENTE COM ENCARGOS COMPLEMENTARES</v>
      </c>
      <c r="N482" s="56" t="str">
        <f>IF(A482="","",IF(M482=B482,"si","no"))</f>
        <v>si</v>
      </c>
      <c r="O482" s="55"/>
      <c r="P482" s="55"/>
      <c r="Q482" s="47"/>
      <c r="R482" s="47"/>
    </row>
    <row r="483" spans="1:19" ht="12.75" customHeight="1" x14ac:dyDescent="0.2">
      <c r="A483" s="137"/>
      <c r="B483" s="117" t="str">
        <f>IF(A483="","",VLOOKUP(A483,'6.A'!$A$11:$E$105,2,FALSE))</f>
        <v/>
      </c>
      <c r="C483" s="138"/>
      <c r="D483" s="56" t="str">
        <f>IF(A483="","",VLOOKUP(A483,'6.A'!$A$11:$E$105,4,FALSE))</f>
        <v/>
      </c>
      <c r="E483" s="88" t="str">
        <f>IF(A483="","",VLOOKUP(A483,'6.A'!$A$11:$E$105,5,FALSE))</f>
        <v/>
      </c>
      <c r="F483" s="24" t="str">
        <f t="shared" si="192"/>
        <v>0,00</v>
      </c>
      <c r="G483" s="51"/>
      <c r="H483" s="51" t="str">
        <f>IF(A483="","",VLOOKUP(A483,'6.A'!$A$11:$E$7900,5,FALSE))</f>
        <v/>
      </c>
      <c r="I483" s="51" t="str">
        <f>IF(H483="","",IF(E483=H483,"SIM","NÃO"))</f>
        <v/>
      </c>
      <c r="J483" s="51" t="str">
        <f>IF(H483="","",VLOOKUP(A483,'6.A'!$A$11:$E$480,4,FALSE))</f>
        <v/>
      </c>
      <c r="K483" s="51" t="str">
        <f>IF(H483="","",IF(J483=D483,"SIM","NÃO"))</f>
        <v/>
      </c>
      <c r="L483" s="51" t="str">
        <f>IF(H483="","",IF(C483="","",G480*C483))</f>
        <v/>
      </c>
      <c r="M483" s="93" t="str">
        <f>IF(A483="","",VLOOKUP(A483,'6.A'!$A$11:$C$480,2,FALSE))</f>
        <v/>
      </c>
      <c r="N483" s="56" t="str">
        <f>IF(A483="","",IF(M483=B483,"si","no"))</f>
        <v/>
      </c>
      <c r="O483" s="55"/>
      <c r="P483" s="55"/>
      <c r="Q483" s="47"/>
      <c r="R483" s="47"/>
    </row>
    <row r="484" spans="1:19" ht="12.75" customHeight="1" x14ac:dyDescent="0.2">
      <c r="A484" s="137"/>
      <c r="B484" s="117" t="str">
        <f>IF(A484="","",VLOOKUP(A484,'6.A'!$A$11:$E$105,2,FALSE))</f>
        <v/>
      </c>
      <c r="C484" s="138"/>
      <c r="D484" s="56" t="str">
        <f>IF(A484="","",VLOOKUP(A484,'6.A'!$A$11:$E$105,4,FALSE))</f>
        <v/>
      </c>
      <c r="E484" s="88" t="str">
        <f>IF(A484="","",VLOOKUP(A484,'6.A'!$A$11:$E$105,5,FALSE))</f>
        <v/>
      </c>
      <c r="F484" s="24" t="str">
        <f t="shared" si="192"/>
        <v>0,00</v>
      </c>
      <c r="G484" s="51"/>
      <c r="H484" s="51" t="str">
        <f>IF(A484="","",VLOOKUP(A484,'6.A'!$A$11:$E$7900,5,FALSE))</f>
        <v/>
      </c>
      <c r="I484" s="51" t="str">
        <f>IF(H484="","",IF(E484=H484,"SIM","NÃO"))</f>
        <v/>
      </c>
      <c r="J484" s="51" t="str">
        <f>IF(H484="","",VLOOKUP(A484,'6.A'!$A$11:$E$480,4,FALSE))</f>
        <v/>
      </c>
      <c r="K484" s="51" t="str">
        <f t="shared" ref="K484" si="193">IF(H484="","",IF(J484=D484,"SIM","NÃO"))</f>
        <v/>
      </c>
      <c r="L484" s="51" t="str">
        <f>IF(H484="","",IF(C484="","",G480*C484))</f>
        <v/>
      </c>
      <c r="M484" s="93" t="str">
        <f>IF(A484="","",VLOOKUP(A484,'6.A'!$A$11:$C$480,2,FALSE))</f>
        <v/>
      </c>
      <c r="N484" s="56" t="str">
        <f t="shared" ref="N484" si="194">IF(A484="","",IF(M484=B484,"si","no"))</f>
        <v/>
      </c>
      <c r="O484" s="55"/>
      <c r="P484" s="55"/>
      <c r="Q484" s="47"/>
      <c r="R484" s="47"/>
      <c r="S484" s="2"/>
    </row>
    <row r="485" spans="1:19" ht="12.75" customHeight="1" x14ac:dyDescent="0.2">
      <c r="A485" s="137"/>
      <c r="B485" s="117" t="str">
        <f>IF(A485="","",VLOOKUP(A485,'6.A'!$A$11:$E$105,2,FALSE))</f>
        <v/>
      </c>
      <c r="C485" s="138"/>
      <c r="D485" s="56" t="str">
        <f>IF(A485="","",VLOOKUP(A485,'6.A'!$A$11:$E$105,4,FALSE))</f>
        <v/>
      </c>
      <c r="E485" s="88" t="str">
        <f>IF(A485="","",VLOOKUP(A485,'6.A'!$A$11:$E$105,5,FALSE))</f>
        <v/>
      </c>
      <c r="F485" s="24" t="str">
        <f t="shared" si="192"/>
        <v>0,00</v>
      </c>
      <c r="G485" s="51"/>
      <c r="H485" s="51" t="str">
        <f>IF(A485="","",VLOOKUP(A485,'6.A'!$A$11:$E$7900,5,FALSE))</f>
        <v/>
      </c>
      <c r="I485" s="51" t="str">
        <f>IF(H485="","",IF(E485=H485,"SIM","NÃO"))</f>
        <v/>
      </c>
      <c r="J485" s="51" t="str">
        <f>IF(H485="","",VLOOKUP(A485,'6.A'!$A$11:$E$480,4,FALSE))</f>
        <v/>
      </c>
      <c r="K485" s="51" t="str">
        <f>IF(H485="","",IF(J485=D485,"SIM","NÃO"))</f>
        <v/>
      </c>
      <c r="L485" s="51" t="str">
        <f>IF(H485="","",IF(C485="","",G480*C485))</f>
        <v/>
      </c>
      <c r="M485" s="93" t="str">
        <f>IF(A485="","",VLOOKUP(A485,'6.A'!$A$11:$C$480,2,FALSE))</f>
        <v/>
      </c>
      <c r="N485" s="56" t="str">
        <f>IF(A485="","",IF(M485=B485,"si","no"))</f>
        <v/>
      </c>
      <c r="O485" s="55"/>
      <c r="P485" s="55"/>
      <c r="Q485" s="47"/>
      <c r="R485" s="47"/>
      <c r="S485" s="2"/>
    </row>
    <row r="486" spans="1:19" ht="12.75" customHeight="1" x14ac:dyDescent="0.2">
      <c r="A486" s="137"/>
      <c r="B486" s="117" t="str">
        <f>IF(A486="","",VLOOKUP(A486,'6.A'!$A$11:$E$105,2,FALSE))</f>
        <v/>
      </c>
      <c r="C486" s="138"/>
      <c r="D486" s="56" t="str">
        <f>IF(A486="","",VLOOKUP(A486,'6.A'!$A$11:$E$105,4,FALSE))</f>
        <v/>
      </c>
      <c r="E486" s="89" t="str">
        <f>IF(A486="","",VLOOKUP(A486,'6.A'!$A$11:$E$105,5,FALSE))</f>
        <v/>
      </c>
      <c r="F486" s="24" t="str">
        <f t="shared" si="192"/>
        <v>0,00</v>
      </c>
      <c r="G486" s="51"/>
      <c r="H486" s="51" t="str">
        <f>IF(A486="","",VLOOKUP(A486,'6.A'!$A$11:$E$7900,5,FALSE))</f>
        <v/>
      </c>
      <c r="I486" s="51" t="str">
        <f t="shared" ref="I486" si="195">IF(H486="","",IF(E486=H486,"SIM","NÃO"))</f>
        <v/>
      </c>
      <c r="J486" s="51" t="str">
        <f>IF(H486="","",VLOOKUP(A486,'6.A'!$A$11:$E$480,4,FALSE))</f>
        <v/>
      </c>
      <c r="K486" s="51" t="str">
        <f t="shared" ref="K486" si="196">IF(H486="","",IF(J486=D486,"SIM","NÃO"))</f>
        <v/>
      </c>
      <c r="L486" s="51" t="str">
        <f>IF(H486="","",IF(C486="","",G480*C486))</f>
        <v/>
      </c>
      <c r="M486" s="93" t="str">
        <f>IF(A486="","",VLOOKUP(A486,'6.A'!$A$11:$C$480,2,FALSE))</f>
        <v/>
      </c>
      <c r="N486" s="56" t="str">
        <f t="shared" ref="N486" si="197">IF(A486="","",IF(M486=B486,"si","no"))</f>
        <v/>
      </c>
      <c r="O486" s="55"/>
      <c r="P486" s="55"/>
      <c r="Q486" s="47"/>
      <c r="R486" s="47"/>
      <c r="S486" s="2"/>
    </row>
    <row r="487" spans="1:19" ht="12.75" customHeight="1" x14ac:dyDescent="0.2">
      <c r="A487" s="137"/>
      <c r="B487" s="117" t="str">
        <f>IF(A487="","",VLOOKUP(A487,'6.A'!$A$11:$E$105,2,FALSE))</f>
        <v/>
      </c>
      <c r="C487" s="138"/>
      <c r="D487" s="56" t="str">
        <f>IF(A487="","",VLOOKUP(A487,'6.A'!$A$11:$E$105,4,FALSE))</f>
        <v/>
      </c>
      <c r="E487" s="89" t="str">
        <f>IF(A487="","",VLOOKUP(A487,'6.A'!$A$11:$E$105,5,FALSE))</f>
        <v/>
      </c>
      <c r="F487" s="24" t="str">
        <f t="shared" si="192"/>
        <v>0,00</v>
      </c>
      <c r="G487" s="51"/>
      <c r="H487" s="51" t="str">
        <f>IF(A487="","",VLOOKUP(A487,'6.A'!$A$11:$E$7900,5,FALSE))</f>
        <v/>
      </c>
      <c r="I487" s="51" t="str">
        <f>IF(H487="","",IF(E487=H487,"SIM","NÃO"))</f>
        <v/>
      </c>
      <c r="J487" s="51" t="str">
        <f>IF(H487="","",VLOOKUP(A487,'6.A'!$A$11:$E$480,4,FALSE))</f>
        <v/>
      </c>
      <c r="K487" s="51" t="str">
        <f>IF(H487="","",IF(J487=D487,"SIM","NÃO"))</f>
        <v/>
      </c>
      <c r="L487" s="51" t="str">
        <f>IF(H487="","",IF(C487="","",G480*C487))</f>
        <v/>
      </c>
      <c r="M487" s="93" t="str">
        <f>IF(A487="","",VLOOKUP(A487,'6.A'!$A$11:$C$480,2,FALSE))</f>
        <v/>
      </c>
      <c r="N487" s="56" t="str">
        <f>IF(A487="","",IF(M487=B487,"si","no"))</f>
        <v/>
      </c>
      <c r="O487" s="55"/>
      <c r="P487" s="55"/>
      <c r="Q487" s="47"/>
      <c r="R487" s="47"/>
      <c r="S487" s="2"/>
    </row>
    <row r="488" spans="1:19" ht="12.75" customHeight="1" x14ac:dyDescent="0.2">
      <c r="A488" s="137"/>
      <c r="B488" s="117" t="str">
        <f>IF(A488="","",VLOOKUP(A488,'6.A'!$A$11:$E$105,2,FALSE))</f>
        <v/>
      </c>
      <c r="C488" s="138"/>
      <c r="D488" s="56" t="str">
        <f>IF(A488="","",VLOOKUP(A488,'6.A'!$A$11:$E$105,4,FALSE))</f>
        <v/>
      </c>
      <c r="E488" s="88" t="str">
        <f>IF(A488="","",VLOOKUP(A488,'6.A'!$A$11:$E$105,5,FALSE))</f>
        <v/>
      </c>
      <c r="F488" s="24" t="str">
        <f t="shared" si="192"/>
        <v>0,00</v>
      </c>
      <c r="G488" s="51"/>
      <c r="H488" s="51" t="str">
        <f>IF(A488="","",VLOOKUP(A488,'6.A'!$A$11:$E$7900,5,FALSE))</f>
        <v/>
      </c>
      <c r="I488" s="51" t="str">
        <f>IF(H488="","",IF(E488=H488,"SIM","NÃO"))</f>
        <v/>
      </c>
      <c r="J488" s="51" t="str">
        <f>IF(H488="","",VLOOKUP(A488,'6.A'!$A$11:$E$480,4,FALSE))</f>
        <v/>
      </c>
      <c r="K488" s="51" t="str">
        <f>IF(H488="","",IF(J488=D488,"SIM","NÃO"))</f>
        <v/>
      </c>
      <c r="L488" s="51" t="str">
        <f>IF(H488="","",IF(C488="","",G480*C488))</f>
        <v/>
      </c>
      <c r="M488" s="93" t="str">
        <f>IF(A488="","",VLOOKUP(A488,'6.A'!$A$11:$C$480,2,FALSE))</f>
        <v/>
      </c>
      <c r="N488" s="56" t="str">
        <f>IF(A488="","",IF(M488=B488,"si","no"))</f>
        <v/>
      </c>
      <c r="O488" s="55"/>
      <c r="P488" s="55"/>
      <c r="Q488" s="47"/>
      <c r="R488" s="47"/>
      <c r="S488" s="2"/>
    </row>
    <row r="489" spans="1:19" ht="12.75" customHeight="1" x14ac:dyDescent="0.2">
      <c r="A489" s="137"/>
      <c r="B489" s="117" t="str">
        <f>IF(A489="","",VLOOKUP(A489,'6.A'!$A$11:$E$105,2,FALSE))</f>
        <v/>
      </c>
      <c r="C489" s="138"/>
      <c r="D489" s="56" t="str">
        <f>IF(A489="","",VLOOKUP(A489,'6.A'!$A$11:$E$105,4,FALSE))</f>
        <v/>
      </c>
      <c r="E489" s="88" t="str">
        <f>IF(A489="","",VLOOKUP(A489,'6.A'!$A$11:$E$105,5,FALSE))</f>
        <v/>
      </c>
      <c r="F489" s="24" t="str">
        <f t="shared" si="192"/>
        <v>0,00</v>
      </c>
      <c r="G489" s="51"/>
      <c r="H489" s="51" t="str">
        <f>IF(A489="","",VLOOKUP(A489,'6.A'!$A$11:$E$7900,5,FALSE))</f>
        <v/>
      </c>
      <c r="I489" s="51" t="str">
        <f t="shared" ref="I489" si="198">IF(H489="","",IF(E489=H489,"SIM","NÃO"))</f>
        <v/>
      </c>
      <c r="J489" s="51" t="str">
        <f>IF(H489="","",VLOOKUP(A489,'6.A'!$A$11:$E$480,4,FALSE))</f>
        <v/>
      </c>
      <c r="K489" s="51" t="str">
        <f t="shared" ref="K489" si="199">IF(H489="","",IF(J489=D489,"SIM","NÃO"))</f>
        <v/>
      </c>
      <c r="L489" s="51" t="str">
        <f>IF(H489="","",IF(C489="","",G480*C489))</f>
        <v/>
      </c>
      <c r="M489" s="93" t="str">
        <f>IF(A489="","",VLOOKUP(A489,'6.A'!$A$11:$C$480,2,FALSE))</f>
        <v/>
      </c>
      <c r="N489" s="56" t="str">
        <f t="shared" ref="N489" si="200">IF(A489="","",IF(M489=B489,"si","no"))</f>
        <v/>
      </c>
      <c r="O489" s="55"/>
      <c r="P489" s="55"/>
      <c r="Q489" s="47"/>
      <c r="R489" s="47"/>
      <c r="S489" s="2"/>
    </row>
    <row r="490" spans="1:19" ht="12.75" customHeight="1" x14ac:dyDescent="0.2">
      <c r="A490" s="137"/>
      <c r="B490" s="117" t="str">
        <f>IF(A490="","",VLOOKUP(A490,'6.A'!$A$11:$E$105,2,FALSE))</f>
        <v/>
      </c>
      <c r="C490" s="138"/>
      <c r="D490" s="69" t="str">
        <f>IF(A490="","",VLOOKUP(A490,'6.A'!$A$11:$E$105,4,FALSE))</f>
        <v/>
      </c>
      <c r="E490" s="89" t="str">
        <f>IF(A490="","",VLOOKUP(A490,'6.A'!$A$11:$E$105,5,FALSE))</f>
        <v/>
      </c>
      <c r="F490" s="24" t="str">
        <f t="shared" si="192"/>
        <v>0,00</v>
      </c>
      <c r="G490" s="51"/>
      <c r="H490" s="51" t="str">
        <f>IF(A490="","",VLOOKUP(A490,'6.A'!$A$11:$E$7900,5,FALSE))</f>
        <v/>
      </c>
      <c r="I490" s="51" t="str">
        <f>IF(H490="","",IF(E490=H490,"SIM","NÃO"))</f>
        <v/>
      </c>
      <c r="J490" s="51" t="str">
        <f>IF(H490="","",VLOOKUP(A490,'6.A'!$A$11:$E$480,4,FALSE))</f>
        <v/>
      </c>
      <c r="K490" s="51" t="str">
        <f>IF(H490="","",IF(J490=D490,"SIM","NÃO"))</f>
        <v/>
      </c>
      <c r="L490" s="51" t="str">
        <f>IF(H490="","",IF(C490="","",G480*C490))</f>
        <v/>
      </c>
      <c r="M490" s="93" t="str">
        <f>IF(A490="","",VLOOKUP(A490,'6.A'!$A$11:$C$480,2,FALSE))</f>
        <v/>
      </c>
      <c r="N490" s="56" t="str">
        <f>IF(A490="","",IF(M490=B490,"si","no"))</f>
        <v/>
      </c>
      <c r="O490" s="55"/>
      <c r="P490" s="55"/>
      <c r="Q490" s="47"/>
      <c r="R490" s="47"/>
      <c r="S490" s="2"/>
    </row>
    <row r="491" spans="1:19" ht="12.75" customHeight="1" x14ac:dyDescent="0.2">
      <c r="A491" s="137"/>
      <c r="B491" s="117" t="str">
        <f>IF(A491="","",VLOOKUP(A491,'6.A'!$A$11:$E$105,2,FALSE))</f>
        <v/>
      </c>
      <c r="C491" s="138"/>
      <c r="D491" s="25" t="str">
        <f>IF(A491="","",VLOOKUP(A491,'6.A'!$A$11:$E$105,4,FALSE))</f>
        <v/>
      </c>
      <c r="E491" s="89" t="str">
        <f>IF(A491="","",VLOOKUP(A491,'6.A'!$A$11:$E$105,5,FALSE))</f>
        <v/>
      </c>
      <c r="F491" s="24" t="str">
        <f t="shared" si="192"/>
        <v>0,00</v>
      </c>
      <c r="G491" s="51"/>
      <c r="H491" s="51" t="str">
        <f>IF(A491="","",VLOOKUP(A491,'6.A'!$A$11:$E$7900,5,FALSE))</f>
        <v/>
      </c>
      <c r="I491" s="51" t="str">
        <f t="shared" ref="I491" si="201">IF(H491="","",IF(E491=H491,"SIM","NÃO"))</f>
        <v/>
      </c>
      <c r="J491" s="51" t="str">
        <f>IF(H491="","",VLOOKUP(A491,'6.A'!$A$11:$E$480,4,FALSE))</f>
        <v/>
      </c>
      <c r="K491" s="51" t="str">
        <f t="shared" ref="K491" si="202">IF(H491="","",IF(J491=D491,"SIM","NÃO"))</f>
        <v/>
      </c>
      <c r="L491" s="51" t="str">
        <f>IF(H491="","",IF(C491="","",G480*C491))</f>
        <v/>
      </c>
      <c r="M491" s="93" t="str">
        <f>IF(A491="","",VLOOKUP(A491,'6.A'!$A$11:$C$480,2,FALSE))</f>
        <v/>
      </c>
      <c r="N491" s="56" t="str">
        <f t="shared" ref="N491" si="203">IF(A491="","",IF(M491=B491,"si","no"))</f>
        <v/>
      </c>
      <c r="O491" s="55"/>
      <c r="P491" s="55"/>
      <c r="Q491" s="47"/>
      <c r="R491" s="47"/>
      <c r="S491" s="2"/>
    </row>
    <row r="492" spans="1:19" ht="12.75" customHeight="1" x14ac:dyDescent="0.2">
      <c r="A492" s="134"/>
      <c r="B492" s="26" t="str">
        <f>$A$8</f>
        <v>LEIS SOCIAIS HORISTA - JORNADA NORMAL</v>
      </c>
      <c r="C492" s="27">
        <f>$C$8</f>
        <v>0</v>
      </c>
      <c r="D492" s="56"/>
      <c r="F492" s="28">
        <f>ROUND(SUM(F482:F491)*C492,2)</f>
        <v>0</v>
      </c>
      <c r="G492" s="62"/>
      <c r="M492" s="61"/>
      <c r="N492" s="56"/>
      <c r="O492" s="55"/>
      <c r="P492" s="55"/>
      <c r="Q492" s="47"/>
      <c r="R492" s="47"/>
      <c r="S492" s="2"/>
    </row>
    <row r="493" spans="1:19" ht="12.75" customHeight="1" x14ac:dyDescent="0.2">
      <c r="A493" s="137"/>
      <c r="B493" s="26" t="str">
        <f>$A$9</f>
        <v>BDI - MÃO DE OBRA / SERVIÇOS / MATERIAIS EM GERAL</v>
      </c>
      <c r="C493" s="27">
        <f>$C$9</f>
        <v>0</v>
      </c>
      <c r="D493" s="29"/>
      <c r="F493" s="28">
        <f>ROUND(SUM(F482:F492)*C493,2)</f>
        <v>0</v>
      </c>
      <c r="G493" s="62"/>
      <c r="M493" s="61"/>
      <c r="N493" s="56"/>
      <c r="O493" s="55"/>
      <c r="P493" s="55"/>
      <c r="Q493" s="47"/>
      <c r="R493" s="47"/>
      <c r="S493" s="2"/>
    </row>
    <row r="494" spans="1:19" ht="12.75" customHeight="1" x14ac:dyDescent="0.2">
      <c r="A494" s="145"/>
      <c r="B494" s="146" t="s">
        <v>56</v>
      </c>
      <c r="C494" s="147"/>
      <c r="D494" s="33"/>
      <c r="E494" s="34"/>
      <c r="F494" s="35">
        <f>ROUND(SUM(F482:F493),2)</f>
        <v>0</v>
      </c>
      <c r="G494" s="62"/>
      <c r="M494" s="61"/>
      <c r="N494" s="56"/>
      <c r="O494" s="55"/>
      <c r="P494" s="55"/>
      <c r="Q494" s="47"/>
      <c r="R494" s="47"/>
      <c r="S494" s="2"/>
    </row>
    <row r="495" spans="1:19" ht="12.75" customHeight="1" x14ac:dyDescent="0.2">
      <c r="A495" s="134" t="s">
        <v>5</v>
      </c>
      <c r="B495" s="135" t="s">
        <v>132</v>
      </c>
      <c r="C495" s="119" t="s">
        <v>59</v>
      </c>
      <c r="D495" s="55" t="s">
        <v>17</v>
      </c>
      <c r="E495" s="19" t="s">
        <v>60</v>
      </c>
      <c r="F495" s="20" t="s">
        <v>61</v>
      </c>
      <c r="G495" s="21"/>
      <c r="M495" s="61"/>
      <c r="N495" s="56"/>
      <c r="O495" s="55"/>
      <c r="P495" s="55"/>
      <c r="Q495" s="47"/>
      <c r="R495" s="47"/>
      <c r="S495" s="2"/>
    </row>
    <row r="496" spans="1:19" ht="12.75" customHeight="1" x14ac:dyDescent="0.2">
      <c r="A496" s="137">
        <f>'6.A'!$A$49</f>
        <v>67826</v>
      </c>
      <c r="B496" s="117" t="str">
        <f>IF(A496="","",VLOOKUP(A496,'6.A'!$A$11:$E$105,2,FALSE))</f>
        <v>CAMINHÃO BASCULANTE 6M3 TOCO, POTÊNCIA 185 CV, INCLUSIVE CAÇAMBA METÁLICA - CHP DIURNO</v>
      </c>
      <c r="C496" s="138">
        <f>0.003+(1/(6*0.72))*(1/30)</f>
        <v>1.0716049382716048E-2</v>
      </c>
      <c r="D496" s="56" t="str">
        <f>IF(A496="","",VLOOKUP(A496,'6.A'!$A$11:$E$105,4,FALSE))</f>
        <v>CHP</v>
      </c>
      <c r="E496" s="88">
        <f>IF(A496="","",VLOOKUP(A496,'6.A'!$A$11:$E$105,5,FALSE))</f>
        <v>0</v>
      </c>
      <c r="F496" s="24">
        <f t="shared" ref="F496:F505" si="204">IF(A496="","0,00",ROUND(C496*E496,2))</f>
        <v>0</v>
      </c>
      <c r="G496" s="51"/>
      <c r="H496" s="51">
        <f>IF(A496="","",VLOOKUP(A496,'6.A'!$A$11:$E$7900,5,FALSE))</f>
        <v>0</v>
      </c>
      <c r="I496" s="51" t="str">
        <f t="shared" ref="I496:I505" si="205">IF(H496="","",IF(E496=H496,"SIM","NÃO"))</f>
        <v>SIM</v>
      </c>
      <c r="J496" s="51" t="str">
        <f>IF(H496="","",VLOOKUP(A496,'6.A'!$A$11:$E$480,4,FALSE))</f>
        <v>CHP</v>
      </c>
      <c r="K496" s="51" t="str">
        <f t="shared" ref="K496:K505" si="206">IF(H496="","",IF(J496=D496,"SIM","NÃO"))</f>
        <v>SIM</v>
      </c>
      <c r="L496" s="51">
        <f>IF(H496="","",IF(C496="","",G480*C496))</f>
        <v>2.1432098765432096E-2</v>
      </c>
      <c r="M496" s="93" t="str">
        <f>IF(A496="","",VLOOKUP(A496,'6.A'!$A$11:$C$480,2,FALSE))</f>
        <v>CAMINHÃO BASCULANTE 6M3 TOCO, POTÊNCIA 185 CV, INCLUSIVE CAÇAMBA METÁLICA - CHP DIURNO</v>
      </c>
      <c r="N496" s="56" t="str">
        <f t="shared" ref="N496:N501" si="207">IF(A496="","",IF(M496=B496,"si","no"))</f>
        <v>si</v>
      </c>
      <c r="O496" s="55"/>
      <c r="P496" s="55"/>
      <c r="Q496" s="47"/>
      <c r="R496" s="47"/>
      <c r="S496" s="2"/>
    </row>
    <row r="497" spans="1:19" ht="12.75" customHeight="1" x14ac:dyDescent="0.2">
      <c r="A497" s="137">
        <f>'6.A'!$A$45</f>
        <v>5940</v>
      </c>
      <c r="B497" s="117" t="str">
        <f>IF(A497="","",VLOOKUP(A497,'6.A'!$A$11:$E$105,2,FALSE))</f>
        <v>PÁ CARREGADEIRA SOBRE RODAS, 128 HP, CAÇAMBA 1,7 A 2,8 M3 - CHP DIURNO</v>
      </c>
      <c r="C497" s="138">
        <v>8.0000000000000002E-3</v>
      </c>
      <c r="D497" s="56" t="str">
        <f>IF(A497="","",VLOOKUP(A497,'6.A'!$A$11:$E$105,4,FALSE))</f>
        <v>CHP</v>
      </c>
      <c r="E497" s="88">
        <f>IF(A497="","",VLOOKUP(A497,'6.A'!$A$11:$E$105,5,FALSE))</f>
        <v>0</v>
      </c>
      <c r="F497" s="24">
        <f t="shared" si="204"/>
        <v>0</v>
      </c>
      <c r="G497" s="51"/>
      <c r="H497" s="51">
        <f>IF(A497="","",VLOOKUP(A497,'6.A'!$A$11:$E$7900,5,FALSE))</f>
        <v>0</v>
      </c>
      <c r="I497" s="51" t="str">
        <f t="shared" si="205"/>
        <v>SIM</v>
      </c>
      <c r="J497" s="51" t="str">
        <f>IF(H497="","",VLOOKUP(A497,'6.A'!$A$11:$E$480,4,FALSE))</f>
        <v>CHP</v>
      </c>
      <c r="K497" s="51" t="str">
        <f t="shared" si="206"/>
        <v>SIM</v>
      </c>
      <c r="L497" s="51">
        <f>IF(H497="","",IF(C497="","",G480*C497))</f>
        <v>1.6E-2</v>
      </c>
      <c r="M497" s="93" t="str">
        <f>IF(A497="","",VLOOKUP(A497,'6.A'!$A$11:$C$480,2,FALSE))</f>
        <v>PÁ CARREGADEIRA SOBRE RODAS, 128 HP, CAÇAMBA 1,7 A 2,8 M3 - CHP DIURNO</v>
      </c>
      <c r="N497" s="56" t="str">
        <f t="shared" si="207"/>
        <v>si</v>
      </c>
      <c r="O497" s="55"/>
      <c r="P497" s="55"/>
      <c r="Q497" s="47"/>
      <c r="R497" s="47"/>
      <c r="S497" s="2"/>
    </row>
    <row r="498" spans="1:19" ht="12.75" customHeight="1" x14ac:dyDescent="0.2">
      <c r="A498" s="22"/>
      <c r="B498" s="23" t="str">
        <f>IF(A498="","",VLOOKUP(A498,'6.A'!$A$11:$E$105,2,FALSE))</f>
        <v/>
      </c>
      <c r="C498" s="87"/>
      <c r="D498" s="56" t="str">
        <f>IF(A498="","",VLOOKUP(A498,'6.A'!$A$11:$E$105,4,FALSE))</f>
        <v/>
      </c>
      <c r="E498" s="88" t="str">
        <f>IF(A498="","",VLOOKUP(A498,'6.A'!$A$11:$E$105,5,FALSE))</f>
        <v/>
      </c>
      <c r="F498" s="24" t="str">
        <f t="shared" si="204"/>
        <v>0,00</v>
      </c>
      <c r="G498" s="51"/>
      <c r="H498" s="51" t="str">
        <f>IF(A498="","",VLOOKUP(A498,'6.A'!$A$11:$E$7900,5,FALSE))</f>
        <v/>
      </c>
      <c r="I498" s="51" t="str">
        <f t="shared" si="205"/>
        <v/>
      </c>
      <c r="J498" s="51" t="str">
        <f>IF(H498="","",VLOOKUP(A498,'6.A'!$A$11:$E$480,4,FALSE))</f>
        <v/>
      </c>
      <c r="K498" s="51" t="str">
        <f t="shared" si="206"/>
        <v/>
      </c>
      <c r="L498" s="51" t="str">
        <f>IF(H498="","",IF(C498="","",G480*C498))</f>
        <v/>
      </c>
      <c r="M498" s="93" t="str">
        <f>IF(A498="","",VLOOKUP(A498,'6.A'!$A$11:$C$480,2,FALSE))</f>
        <v/>
      </c>
      <c r="N498" s="56" t="str">
        <f t="shared" si="207"/>
        <v/>
      </c>
      <c r="O498" s="55"/>
      <c r="P498" s="55"/>
      <c r="Q498" s="47"/>
      <c r="R498" s="47"/>
      <c r="S498" s="2"/>
    </row>
    <row r="499" spans="1:19" ht="12.75" customHeight="1" x14ac:dyDescent="0.2">
      <c r="A499" s="22"/>
      <c r="B499" s="23" t="str">
        <f>IF(A499="","",VLOOKUP(A499,'6.A'!$A$11:$E$105,2,FALSE))</f>
        <v/>
      </c>
      <c r="C499" s="87"/>
      <c r="D499" s="56" t="str">
        <f>IF(A499="","",VLOOKUP(A499,'6.A'!$A$11:$E$105,4,FALSE))</f>
        <v/>
      </c>
      <c r="E499" s="88" t="str">
        <f>IF(A499="","",VLOOKUP(A499,'6.A'!$A$11:$E$105,5,FALSE))</f>
        <v/>
      </c>
      <c r="F499" s="24" t="str">
        <f>IF(A499="","0,00",ROUND(C499*E499,2))</f>
        <v>0,00</v>
      </c>
      <c r="G499" s="51"/>
      <c r="H499" s="51" t="str">
        <f>IF(A499="","",VLOOKUP(A499,'6.A'!$A$11:$E$7900,5,FALSE))</f>
        <v/>
      </c>
      <c r="I499" s="51" t="str">
        <f>IF(H499="","",IF(E499=H499,"SIM","NÃO"))</f>
        <v/>
      </c>
      <c r="J499" s="51" t="str">
        <f>IF(H499="","",VLOOKUP(A499,'6.A'!$A$11:$E$480,4,FALSE))</f>
        <v/>
      </c>
      <c r="K499" s="51" t="str">
        <f>IF(H499="","",IF(J499=D499,"SIM","NÃO"))</f>
        <v/>
      </c>
      <c r="L499" s="51" t="str">
        <f>IF(H499="","",IF(C499="","",G480*C499))</f>
        <v/>
      </c>
      <c r="M499" s="93" t="str">
        <f>IF(A499="","",VLOOKUP(A499,'6.A'!$A$11:$C$480,2,FALSE))</f>
        <v/>
      </c>
      <c r="N499" s="56" t="str">
        <f>IF(A499="","",IF(M499=B499,"si","no"))</f>
        <v/>
      </c>
      <c r="O499" s="55"/>
      <c r="P499" s="55"/>
      <c r="Q499" s="47"/>
      <c r="R499" s="47"/>
      <c r="S499" s="2"/>
    </row>
    <row r="500" spans="1:19" ht="12.75" customHeight="1" x14ac:dyDescent="0.2">
      <c r="A500" s="22"/>
      <c r="B500" s="23" t="str">
        <f>IF(A500="","",VLOOKUP(A500,'6.A'!$A$11:$E$105,2,FALSE))</f>
        <v/>
      </c>
      <c r="C500" s="87"/>
      <c r="D500" s="56" t="str">
        <f>IF(A500="","",VLOOKUP(A500,'6.A'!$A$11:$E$105,4,FALSE))</f>
        <v/>
      </c>
      <c r="E500" s="88" t="str">
        <f>IF(A500="","",VLOOKUP(A500,'6.A'!$A$11:$E$105,5,FALSE))</f>
        <v/>
      </c>
      <c r="F500" s="24" t="str">
        <f>IF(A500="","0,00",ROUND(C500*E500,2))</f>
        <v>0,00</v>
      </c>
      <c r="G500" s="51"/>
      <c r="H500" s="51" t="str">
        <f>IF(A500="","",VLOOKUP(A500,'6.A'!$A$11:$E$7900,5,FALSE))</f>
        <v/>
      </c>
      <c r="I500" s="51" t="str">
        <f>IF(H500="","",IF(E500=H500,"SIM","NÃO"))</f>
        <v/>
      </c>
      <c r="J500" s="51" t="str">
        <f>IF(H500="","",VLOOKUP(A500,'6.A'!$A$11:$E$480,4,FALSE))</f>
        <v/>
      </c>
      <c r="K500" s="51" t="str">
        <f>IF(H500="","",IF(J500=D500,"SIM","NÃO"))</f>
        <v/>
      </c>
      <c r="L500" s="51" t="str">
        <f>IF(H500="","",IF(C500="","",G480*C500))</f>
        <v/>
      </c>
      <c r="M500" s="93" t="str">
        <f>IF(A500="","",VLOOKUP(A500,'6.A'!$A$11:$C$480,2,FALSE))</f>
        <v/>
      </c>
      <c r="N500" s="56" t="str">
        <f>IF(A500="","",IF(M500=B500,"si","no"))</f>
        <v/>
      </c>
      <c r="O500" s="55"/>
      <c r="P500" s="55"/>
      <c r="Q500" s="47"/>
      <c r="R500" s="47"/>
      <c r="S500" s="2"/>
    </row>
    <row r="501" spans="1:19" ht="12.75" customHeight="1" x14ac:dyDescent="0.2">
      <c r="A501" s="22"/>
      <c r="B501" s="23" t="str">
        <f>IF(A501="","",VLOOKUP(A501,'6.A'!$A$11:$E$105,2,FALSE))</f>
        <v/>
      </c>
      <c r="C501" s="87"/>
      <c r="D501" s="56" t="str">
        <f>IF(A501="","",VLOOKUP(A501,'6.A'!$A$11:$E$105,4,FALSE))</f>
        <v/>
      </c>
      <c r="E501" s="88" t="str">
        <f>IF(A501="","",VLOOKUP(A501,'6.A'!$A$11:$E$105,5,FALSE))</f>
        <v/>
      </c>
      <c r="F501" s="24" t="str">
        <f t="shared" si="204"/>
        <v>0,00</v>
      </c>
      <c r="G501" s="51"/>
      <c r="H501" s="51" t="str">
        <f>IF(A501="","",VLOOKUP(A501,'6.A'!$A$11:$E$7900,5,FALSE))</f>
        <v/>
      </c>
      <c r="I501" s="51" t="str">
        <f t="shared" si="205"/>
        <v/>
      </c>
      <c r="J501" s="51" t="str">
        <f>IF(H501="","",VLOOKUP(A501,'6.A'!$A$11:$E$480,4,FALSE))</f>
        <v/>
      </c>
      <c r="K501" s="51" t="str">
        <f t="shared" si="206"/>
        <v/>
      </c>
      <c r="L501" s="51" t="str">
        <f>IF(H501="","",IF(C501="","",G480*C501))</f>
        <v/>
      </c>
      <c r="M501" s="93" t="str">
        <f>IF(A501="","",VLOOKUP(A501,'6.A'!$A$11:$C$480,2,FALSE))</f>
        <v/>
      </c>
      <c r="N501" s="56" t="str">
        <f t="shared" si="207"/>
        <v/>
      </c>
      <c r="O501" s="55"/>
      <c r="P501" s="55"/>
      <c r="Q501" s="47"/>
      <c r="R501" s="47"/>
      <c r="S501" s="2"/>
    </row>
    <row r="502" spans="1:19" ht="12.75" customHeight="1" x14ac:dyDescent="0.2">
      <c r="A502" s="22"/>
      <c r="B502" s="23" t="str">
        <f>IF(A502="","",VLOOKUP(A502,'6.A'!$A$11:$E$105,2,FALSE))</f>
        <v/>
      </c>
      <c r="C502" s="87"/>
      <c r="D502" s="56" t="str">
        <f>IF(A502="","",VLOOKUP(A502,'6.A'!$A$11:$E$105,4,FALSE))</f>
        <v/>
      </c>
      <c r="E502" s="88" t="str">
        <f>IF(A502="","",VLOOKUP(A502,'6.A'!$A$11:$E$105,5,FALSE))</f>
        <v/>
      </c>
      <c r="F502" s="24" t="str">
        <f t="shared" si="204"/>
        <v>0,00</v>
      </c>
      <c r="G502" s="51"/>
      <c r="H502" s="51" t="str">
        <f>IF(A502="","",VLOOKUP(A502,'6.A'!$A$11:$E$7900,5,FALSE))</f>
        <v/>
      </c>
      <c r="I502" s="51" t="str">
        <f t="shared" si="205"/>
        <v/>
      </c>
      <c r="J502" s="51" t="str">
        <f>IF(H502="","",VLOOKUP(A502,'6.A'!$A$11:$E$480,4,FALSE))</f>
        <v/>
      </c>
      <c r="K502" s="51" t="str">
        <f t="shared" si="206"/>
        <v/>
      </c>
      <c r="L502" s="51" t="str">
        <f>IF(H502="","",IF(C502="","",G480*C502))</f>
        <v/>
      </c>
      <c r="M502" s="93" t="str">
        <f>IF(A502="","",VLOOKUP(A502,'6.A'!$A$11:$C$480,2,FALSE))</f>
        <v/>
      </c>
      <c r="N502" s="56" t="str">
        <f>IF(A502="","",IF(M502=B502,"si","no"))</f>
        <v/>
      </c>
      <c r="O502" s="55"/>
      <c r="P502" s="55"/>
      <c r="Q502" s="47"/>
      <c r="R502" s="47"/>
      <c r="S502" s="2"/>
    </row>
    <row r="503" spans="1:19" ht="12.75" customHeight="1" x14ac:dyDescent="0.2">
      <c r="A503" s="22"/>
      <c r="B503" s="23" t="str">
        <f>IF(A503="","",VLOOKUP(A503,'6.A'!$A$11:$E$105,2,FALSE))</f>
        <v/>
      </c>
      <c r="C503" s="87"/>
      <c r="D503" s="56" t="str">
        <f>IF(A503="","",VLOOKUP(A503,'6.A'!$A$11:$E$105,4,FALSE))</f>
        <v/>
      </c>
      <c r="E503" s="88" t="str">
        <f>IF(A503="","",VLOOKUP(A503,'6.A'!$A$11:$E$105,5,FALSE))</f>
        <v/>
      </c>
      <c r="F503" s="24" t="str">
        <f t="shared" si="204"/>
        <v>0,00</v>
      </c>
      <c r="G503"/>
      <c r="H503" s="51" t="str">
        <f>IF(A503="","",VLOOKUP(A503,'6.A'!$A$11:$E$7900,5,FALSE))</f>
        <v/>
      </c>
      <c r="I503" s="51" t="str">
        <f t="shared" si="205"/>
        <v/>
      </c>
      <c r="J503" s="51" t="str">
        <f>IF(H503="","",VLOOKUP(A503,'6.A'!$A$11:$E$480,4,FALSE))</f>
        <v/>
      </c>
      <c r="K503" s="51" t="str">
        <f t="shared" si="206"/>
        <v/>
      </c>
      <c r="L503" s="51" t="str">
        <f>IF(H503="","",IF(C503="","",G480*C503))</f>
        <v/>
      </c>
      <c r="M503" s="93" t="str">
        <f>IF(A503="","",VLOOKUP(A503,'6.A'!$A$11:$C$480,2,FALSE))</f>
        <v/>
      </c>
      <c r="N503" s="56" t="str">
        <f>IF(A503="","",IF(M503=B503,"si","no"))</f>
        <v/>
      </c>
      <c r="O503" s="55"/>
      <c r="P503" s="55"/>
      <c r="Q503" s="47"/>
      <c r="R503" s="47"/>
      <c r="S503" s="2"/>
    </row>
    <row r="504" spans="1:19" ht="12.75" customHeight="1" x14ac:dyDescent="0.2">
      <c r="A504" s="22"/>
      <c r="B504" s="23" t="str">
        <f>IF(A504="","",VLOOKUP(A504,'6.A'!$A$11:$E$105,2,FALSE))</f>
        <v/>
      </c>
      <c r="C504" s="87"/>
      <c r="D504" s="56" t="str">
        <f>IF(A504="","",VLOOKUP(A504,'6.A'!$A$11:$E$105,4,FALSE))</f>
        <v/>
      </c>
      <c r="E504" s="88" t="str">
        <f>IF(A504="","",VLOOKUP(A504,'6.A'!$A$11:$E$105,5,FALSE))</f>
        <v/>
      </c>
      <c r="F504" s="24" t="str">
        <f t="shared" si="204"/>
        <v>0,00</v>
      </c>
      <c r="G504" s="51"/>
      <c r="H504" s="51" t="str">
        <f>IF(A504="","",VLOOKUP(A504,'6.A'!$A$11:$E$7900,5,FALSE))</f>
        <v/>
      </c>
      <c r="I504" s="51" t="str">
        <f t="shared" si="205"/>
        <v/>
      </c>
      <c r="J504" s="51" t="str">
        <f>IF(H504="","",VLOOKUP(A504,'6.A'!$A$11:$E$480,4,FALSE))</f>
        <v/>
      </c>
      <c r="K504" s="51" t="str">
        <f t="shared" si="206"/>
        <v/>
      </c>
      <c r="L504" s="51" t="str">
        <f>IF(H504="","",IF(C504="","",G480*C504))</f>
        <v/>
      </c>
      <c r="M504" s="93" t="str">
        <f>IF(A504="","",VLOOKUP(A504,'6.A'!$A$11:$C$480,2,FALSE))</f>
        <v/>
      </c>
      <c r="N504" s="56" t="str">
        <f t="shared" ref="N504:N505" si="208">IF(A504="","",IF(M504=B504,"si","no"))</f>
        <v/>
      </c>
      <c r="O504" s="55"/>
      <c r="P504" s="55"/>
      <c r="Q504" s="47"/>
      <c r="R504" s="47"/>
      <c r="S504" s="2"/>
    </row>
    <row r="505" spans="1:19" ht="12.75" customHeight="1" x14ac:dyDescent="0.2">
      <c r="A505" s="22"/>
      <c r="B505" s="23" t="str">
        <f>IF(A505="","",VLOOKUP(A505,'6.A'!$A$11:$E$105,2,FALSE))</f>
        <v/>
      </c>
      <c r="C505" s="87"/>
      <c r="D505" s="56" t="str">
        <f>IF(A505="","",VLOOKUP(A505,'6.A'!$A$11:$E$105,4,FALSE))</f>
        <v/>
      </c>
      <c r="E505" s="88" t="str">
        <f>IF(A505="","",VLOOKUP(A505,'6.A'!$A$11:$E$105,5,FALSE))</f>
        <v/>
      </c>
      <c r="F505" s="24" t="str">
        <f t="shared" si="204"/>
        <v>0,00</v>
      </c>
      <c r="G505" s="51"/>
      <c r="H505" s="51" t="str">
        <f>IF(A505="","",VLOOKUP(A505,'6.A'!$A$11:$E$7900,5,FALSE))</f>
        <v/>
      </c>
      <c r="I505" s="51" t="str">
        <f t="shared" si="205"/>
        <v/>
      </c>
      <c r="J505" s="51" t="str">
        <f>IF(H505="","",VLOOKUP(A505,'6.A'!$A$11:$E$480,4,FALSE))</f>
        <v/>
      </c>
      <c r="K505" s="51" t="str">
        <f t="shared" si="206"/>
        <v/>
      </c>
      <c r="L505" s="51" t="str">
        <f>IF(H505="","",IF(C505="","",G480*C505))</f>
        <v/>
      </c>
      <c r="M505" s="93" t="str">
        <f>IF(A505="","",VLOOKUP(A505,'6.A'!$A$11:$C$480,2,FALSE))</f>
        <v/>
      </c>
      <c r="N505" s="56" t="str">
        <f t="shared" si="208"/>
        <v/>
      </c>
      <c r="O505" s="55"/>
      <c r="P505" s="55"/>
      <c r="Q505" s="47"/>
      <c r="R505" s="47"/>
      <c r="S505" s="2"/>
    </row>
    <row r="506" spans="1:19" ht="12.75" customHeight="1" x14ac:dyDescent="0.2">
      <c r="A506" s="22"/>
      <c r="B506" s="26" t="str">
        <f>$A$9</f>
        <v>BDI - MÃO DE OBRA / SERVIÇOS / MATERIAIS EM GERAL</v>
      </c>
      <c r="C506" s="27">
        <f>$C$9</f>
        <v>0</v>
      </c>
      <c r="D506" s="56"/>
      <c r="F506" s="28">
        <f>ROUND(SUM(F496:F505)*C506,2)</f>
        <v>0</v>
      </c>
      <c r="G506" s="62"/>
      <c r="M506" s="61"/>
      <c r="N506" s="56"/>
      <c r="O506" s="55"/>
      <c r="P506" s="55"/>
      <c r="Q506" s="47"/>
      <c r="R506" s="47"/>
      <c r="S506" s="2"/>
    </row>
    <row r="507" spans="1:19" ht="12.75" customHeight="1" x14ac:dyDescent="0.2">
      <c r="A507" s="30"/>
      <c r="B507" s="31" t="s">
        <v>120</v>
      </c>
      <c r="C507" s="36"/>
      <c r="D507" s="37"/>
      <c r="E507" s="38"/>
      <c r="F507" s="35">
        <f>ROUND(SUM(F496:F506),2)</f>
        <v>0</v>
      </c>
      <c r="G507" s="62"/>
      <c r="M507" s="61"/>
      <c r="N507" s="56"/>
      <c r="O507" s="55"/>
      <c r="P507" s="55"/>
      <c r="Q507" s="47"/>
      <c r="R507" s="47"/>
      <c r="S507" s="2"/>
    </row>
    <row r="508" spans="1:19" ht="12.75" customHeight="1" x14ac:dyDescent="0.2">
      <c r="A508" s="17" t="s">
        <v>6</v>
      </c>
      <c r="B508" s="18" t="s">
        <v>18</v>
      </c>
      <c r="C508" s="55" t="s">
        <v>59</v>
      </c>
      <c r="D508" s="55" t="s">
        <v>17</v>
      </c>
      <c r="E508" s="19" t="s">
        <v>60</v>
      </c>
      <c r="F508" s="20" t="s">
        <v>61</v>
      </c>
      <c r="G508" s="21"/>
      <c r="M508" s="61"/>
      <c r="N508" s="56"/>
      <c r="O508" s="55"/>
      <c r="P508" s="55"/>
      <c r="Q508" s="47"/>
      <c r="R508" s="47"/>
      <c r="S508" s="2"/>
    </row>
    <row r="509" spans="1:19" ht="12.75" customHeight="1" x14ac:dyDescent="0.2">
      <c r="A509" s="22"/>
      <c r="B509" s="23" t="str">
        <f>IF(A509="","",VLOOKUP(A509,'6.A'!$A$11:$E$105,2,FALSE))</f>
        <v/>
      </c>
      <c r="C509" s="87"/>
      <c r="D509" s="56" t="str">
        <f>IF(A509="","",VLOOKUP(A509,'6.A'!$A$11:$E$105,4,FALSE))</f>
        <v/>
      </c>
      <c r="E509" s="88" t="str">
        <f>IF(A509="","",VLOOKUP(A509,'6.A'!$A$11:$E$105,5,FALSE))</f>
        <v/>
      </c>
      <c r="F509" s="24" t="str">
        <f t="shared" ref="F509:F528" si="209">IF(A509="","0,00",ROUND(C509*E509,2))</f>
        <v>0,00</v>
      </c>
      <c r="G509" s="51"/>
      <c r="H509" s="51" t="str">
        <f>IF(A509="","",VLOOKUP(A509,'6.A'!$A$11:$E$7900,5,FALSE))</f>
        <v/>
      </c>
      <c r="I509" s="51" t="str">
        <f t="shared" ref="I509:I528" si="210">IF(H509="","",IF(E509=H509,"SIM","NÃO"))</f>
        <v/>
      </c>
      <c r="J509" s="51" t="str">
        <f>IF(H509="","",VLOOKUP(A509,'6.A'!$A$11:$E$480,4,FALSE))</f>
        <v/>
      </c>
      <c r="K509" s="51" t="str">
        <f t="shared" ref="K509:K528" si="211">IF(H509="","",IF(J509=D509,"SIM","NÃO"))</f>
        <v/>
      </c>
      <c r="L509" s="51" t="str">
        <f>IF(H509="","",IF(C509="","",G480*C509))</f>
        <v/>
      </c>
      <c r="M509" s="93" t="str">
        <f>IF(A509="","",VLOOKUP(A509,'6.A'!$A$11:$C$480,2,FALSE))</f>
        <v/>
      </c>
      <c r="N509" s="56" t="str">
        <f t="shared" ref="N509:N528" si="212">IF(A509="","",IF(M509=B509,"si","no"))</f>
        <v/>
      </c>
      <c r="O509" s="55"/>
      <c r="P509" s="55"/>
      <c r="Q509" s="47"/>
      <c r="R509" s="47"/>
      <c r="S509" s="2"/>
    </row>
    <row r="510" spans="1:19" ht="12.75" customHeight="1" x14ac:dyDescent="0.2">
      <c r="A510" s="22"/>
      <c r="B510" s="23" t="str">
        <f>IF(A510="","",VLOOKUP(A510,'6.A'!$A$11:$E$105,2,FALSE))</f>
        <v/>
      </c>
      <c r="C510" s="87"/>
      <c r="D510" s="56" t="str">
        <f>IF(A510="","",VLOOKUP(A510,'6.A'!$A$11:$E$105,4,FALSE))</f>
        <v/>
      </c>
      <c r="E510" s="88" t="str">
        <f>IF(A510="","",VLOOKUP(A510,'6.A'!$A$11:$E$105,5,FALSE))</f>
        <v/>
      </c>
      <c r="F510" s="24" t="str">
        <f t="shared" si="209"/>
        <v>0,00</v>
      </c>
      <c r="G510" s="51"/>
      <c r="H510" s="51" t="str">
        <f>IF(A510="","",VLOOKUP(A510,'6.A'!$A$11:$E$7900,5,FALSE))</f>
        <v/>
      </c>
      <c r="I510" s="51" t="str">
        <f t="shared" si="210"/>
        <v/>
      </c>
      <c r="J510" s="51" t="str">
        <f>IF(H510="","",VLOOKUP(A510,'6.A'!$A$11:$E$480,4,FALSE))</f>
        <v/>
      </c>
      <c r="K510" s="51" t="str">
        <f t="shared" si="211"/>
        <v/>
      </c>
      <c r="L510" s="51" t="str">
        <f>IF(H510="","",IF(C510="","",G480*C510))</f>
        <v/>
      </c>
      <c r="M510" s="93" t="str">
        <f>IF(A510="","",VLOOKUP(A510,'6.A'!$A$11:$C$480,2,FALSE))</f>
        <v/>
      </c>
      <c r="N510" s="56" t="str">
        <f t="shared" si="212"/>
        <v/>
      </c>
      <c r="O510" s="55"/>
      <c r="P510" s="55"/>
      <c r="Q510" s="47"/>
      <c r="R510" s="47"/>
      <c r="S510" s="2"/>
    </row>
    <row r="511" spans="1:19" ht="12.75" customHeight="1" x14ac:dyDescent="0.2">
      <c r="A511" s="22"/>
      <c r="B511" s="23" t="str">
        <f>IF(A511="","",VLOOKUP(A511,'6.A'!$A$11:$E$105,2,FALSE))</f>
        <v/>
      </c>
      <c r="C511" s="87"/>
      <c r="D511" s="56" t="str">
        <f>IF(A511="","",VLOOKUP(A511,'6.A'!$A$11:$E$105,4,FALSE))</f>
        <v/>
      </c>
      <c r="E511" s="88" t="str">
        <f>IF(A511="","",VLOOKUP(A511,'6.A'!$A$11:$E$105,5,FALSE))</f>
        <v/>
      </c>
      <c r="F511" s="24" t="str">
        <f t="shared" si="209"/>
        <v>0,00</v>
      </c>
      <c r="G511" s="51"/>
      <c r="H511" s="51" t="str">
        <f>IF(A511="","",VLOOKUP(A511,'6.A'!$A$11:$E$7900,5,FALSE))</f>
        <v/>
      </c>
      <c r="I511" s="51" t="str">
        <f t="shared" si="210"/>
        <v/>
      </c>
      <c r="J511" s="51" t="str">
        <f>IF(H511="","",VLOOKUP(A511,'6.A'!$A$11:$E$480,4,FALSE))</f>
        <v/>
      </c>
      <c r="K511" s="51" t="str">
        <f t="shared" si="211"/>
        <v/>
      </c>
      <c r="L511" s="51" t="str">
        <f>IF(H511="","",IF(C511="","",G480*C511))</f>
        <v/>
      </c>
      <c r="M511" s="93" t="str">
        <f>IF(A511="","",VLOOKUP(A511,'6.A'!$A$11:$C$480,2,FALSE))</f>
        <v/>
      </c>
      <c r="N511" s="56" t="str">
        <f t="shared" si="212"/>
        <v/>
      </c>
      <c r="O511" s="55"/>
      <c r="P511" s="55"/>
      <c r="Q511" s="47"/>
      <c r="R511" s="47"/>
      <c r="S511" s="2"/>
    </row>
    <row r="512" spans="1:19" ht="12.75" customHeight="1" x14ac:dyDescent="0.2">
      <c r="A512" s="22"/>
      <c r="B512" s="23" t="str">
        <f>IF(A512="","",VLOOKUP(A512,'6.A'!$A$11:$E$105,2,FALSE))</f>
        <v/>
      </c>
      <c r="C512" s="87"/>
      <c r="D512" s="56" t="str">
        <f>IF(A512="","",VLOOKUP(A512,'6.A'!$A$11:$E$105,4,FALSE))</f>
        <v/>
      </c>
      <c r="E512" s="88" t="str">
        <f>IF(A512="","",VLOOKUP(A512,'6.A'!$A$11:$E$105,5,FALSE))</f>
        <v/>
      </c>
      <c r="F512" s="24" t="str">
        <f t="shared" si="209"/>
        <v>0,00</v>
      </c>
      <c r="G512" s="51"/>
      <c r="H512" s="51" t="str">
        <f>IF(A512="","",VLOOKUP(A512,'6.A'!$A$11:$E$7900,5,FALSE))</f>
        <v/>
      </c>
      <c r="I512" s="51" t="str">
        <f t="shared" si="210"/>
        <v/>
      </c>
      <c r="J512" s="51" t="str">
        <f>IF(H512="","",VLOOKUP(A512,'6.A'!$A$11:$E$480,4,FALSE))</f>
        <v/>
      </c>
      <c r="K512" s="51" t="str">
        <f t="shared" si="211"/>
        <v/>
      </c>
      <c r="L512" s="51" t="str">
        <f>IF(H512="","",IF(C512="","",G480*C512))</f>
        <v/>
      </c>
      <c r="M512" s="93" t="str">
        <f>IF(A512="","",VLOOKUP(A512,'6.A'!$A$11:$C$480,2,FALSE))</f>
        <v/>
      </c>
      <c r="N512" s="56" t="str">
        <f t="shared" si="212"/>
        <v/>
      </c>
      <c r="O512" s="55"/>
      <c r="P512" s="55"/>
      <c r="Q512" s="47"/>
      <c r="R512" s="47"/>
      <c r="S512" s="2"/>
    </row>
    <row r="513" spans="1:22" ht="12.75" customHeight="1" x14ac:dyDescent="0.2">
      <c r="A513" s="22"/>
      <c r="B513" s="23" t="str">
        <f>IF(A513="","",VLOOKUP(A513,'6.A'!$A$11:$E$105,2,FALSE))</f>
        <v/>
      </c>
      <c r="C513" s="87"/>
      <c r="D513" s="56" t="str">
        <f>IF(A513="","",VLOOKUP(A513,'6.A'!$A$11:$E$105,4,FALSE))</f>
        <v/>
      </c>
      <c r="E513" s="88" t="str">
        <f>IF(A513="","",VLOOKUP(A513,'6.A'!$A$11:$E$105,5,FALSE))</f>
        <v/>
      </c>
      <c r="F513" s="24" t="str">
        <f t="shared" si="209"/>
        <v>0,00</v>
      </c>
      <c r="G513" s="51"/>
      <c r="H513" s="51" t="str">
        <f>IF(A513="","",VLOOKUP(A513,'6.A'!$A$11:$E$7900,5,FALSE))</f>
        <v/>
      </c>
      <c r="I513" s="51" t="str">
        <f t="shared" si="210"/>
        <v/>
      </c>
      <c r="J513" s="51" t="str">
        <f>IF(H513="","",VLOOKUP(A513,'6.A'!$A$11:$E$480,4,FALSE))</f>
        <v/>
      </c>
      <c r="K513" s="51" t="str">
        <f t="shared" si="211"/>
        <v/>
      </c>
      <c r="L513" s="51" t="str">
        <f>IF(H513="","",IF(C513="","",G480*C513))</f>
        <v/>
      </c>
      <c r="M513" s="93" t="str">
        <f>IF(A513="","",VLOOKUP(A513,'6.A'!$A$11:$C$480,2,FALSE))</f>
        <v/>
      </c>
      <c r="N513" s="56" t="str">
        <f t="shared" si="212"/>
        <v/>
      </c>
      <c r="O513" s="55"/>
      <c r="P513" s="55"/>
      <c r="Q513" s="47"/>
      <c r="R513" s="47"/>
      <c r="S513" s="2"/>
    </row>
    <row r="514" spans="1:22" ht="12.75" customHeight="1" x14ac:dyDescent="0.2">
      <c r="A514" s="22"/>
      <c r="B514" s="23" t="str">
        <f>IF(A514="","",VLOOKUP(A514,'6.A'!$A$11:$E$105,2,FALSE))</f>
        <v/>
      </c>
      <c r="C514" s="87"/>
      <c r="D514" s="56" t="str">
        <f>IF(A514="","",VLOOKUP(A514,'6.A'!$A$11:$E$105,4,FALSE))</f>
        <v/>
      </c>
      <c r="E514" s="88" t="str">
        <f>IF(A514="","",VLOOKUP(A514,'6.A'!$A$11:$E$105,5,FALSE))</f>
        <v/>
      </c>
      <c r="F514" s="24" t="str">
        <f t="shared" si="209"/>
        <v>0,00</v>
      </c>
      <c r="G514" s="51"/>
      <c r="H514" s="51" t="str">
        <f>IF(A514="","",VLOOKUP(A514,'6.A'!$A$11:$E$7900,5,FALSE))</f>
        <v/>
      </c>
      <c r="I514" s="51" t="str">
        <f t="shared" si="210"/>
        <v/>
      </c>
      <c r="J514" s="51" t="str">
        <f>IF(H514="","",VLOOKUP(A514,'6.A'!$A$11:$E$480,4,FALSE))</f>
        <v/>
      </c>
      <c r="K514" s="51" t="str">
        <f t="shared" si="211"/>
        <v/>
      </c>
      <c r="L514" s="51" t="str">
        <f>IF(H514="","",IF(C514="","",G480*C514))</f>
        <v/>
      </c>
      <c r="M514" s="93" t="str">
        <f>IF(A514="","",VLOOKUP(A514,'6.A'!$A$11:$C$480,2,FALSE))</f>
        <v/>
      </c>
      <c r="N514" s="56" t="str">
        <f t="shared" si="212"/>
        <v/>
      </c>
      <c r="O514" s="55"/>
      <c r="P514" s="55"/>
      <c r="Q514" s="47"/>
      <c r="R514" s="47"/>
      <c r="S514" s="2"/>
    </row>
    <row r="515" spans="1:22" ht="12.75" customHeight="1" x14ac:dyDescent="0.2">
      <c r="A515" s="22"/>
      <c r="B515" s="23" t="str">
        <f>IF(A515="","",VLOOKUP(A515,'6.A'!$A$11:$E$105,2,FALSE))</f>
        <v/>
      </c>
      <c r="C515" s="87"/>
      <c r="D515" s="56" t="str">
        <f>IF(A515="","",VLOOKUP(A515,'6.A'!$A$11:$E$105,4,FALSE))</f>
        <v/>
      </c>
      <c r="E515" s="88" t="str">
        <f>IF(A515="","",VLOOKUP(A515,'6.A'!$A$11:$E$105,5,FALSE))</f>
        <v/>
      </c>
      <c r="F515" s="24" t="str">
        <f t="shared" si="209"/>
        <v>0,00</v>
      </c>
      <c r="G515" s="51"/>
      <c r="H515" s="51" t="str">
        <f>IF(A515="","",VLOOKUP(A515,'6.A'!$A$11:$E$7900,5,FALSE))</f>
        <v/>
      </c>
      <c r="I515" s="51" t="str">
        <f t="shared" si="210"/>
        <v/>
      </c>
      <c r="J515" s="51" t="str">
        <f>IF(H515="","",VLOOKUP(A515,'6.A'!$A$11:$E$480,4,FALSE))</f>
        <v/>
      </c>
      <c r="K515" s="51" t="str">
        <f t="shared" si="211"/>
        <v/>
      </c>
      <c r="L515" s="51" t="str">
        <f>IF(H515="","",IF(C515="","",G480*C515))</f>
        <v/>
      </c>
      <c r="M515" s="93" t="str">
        <f>IF(A515="","",VLOOKUP(A515,'6.A'!$A$11:$C$480,2,FALSE))</f>
        <v/>
      </c>
      <c r="N515" s="56" t="str">
        <f t="shared" si="212"/>
        <v/>
      </c>
      <c r="O515" s="55"/>
      <c r="P515" s="55"/>
      <c r="Q515" s="47"/>
      <c r="R515" s="47"/>
      <c r="S515" s="2"/>
    </row>
    <row r="516" spans="1:22" s="64" customFormat="1" ht="12.75" customHeight="1" x14ac:dyDescent="0.2">
      <c r="A516" s="22"/>
      <c r="B516" s="23" t="str">
        <f>IF(A516="","",VLOOKUP(A516,'6.A'!$A$11:$E$105,2,FALSE))</f>
        <v/>
      </c>
      <c r="C516" s="87"/>
      <c r="D516" s="56" t="str">
        <f>IF(A516="","",VLOOKUP(A516,'6.A'!$A$11:$E$105,4,FALSE))</f>
        <v/>
      </c>
      <c r="E516" s="88" t="str">
        <f>IF(A516="","",VLOOKUP(A516,'6.A'!$A$11:$E$105,5,FALSE))</f>
        <v/>
      </c>
      <c r="F516" s="24" t="str">
        <f t="shared" si="209"/>
        <v>0,00</v>
      </c>
      <c r="G516" s="51"/>
      <c r="H516" s="51" t="str">
        <f>IF(A516="","",VLOOKUP(A516,'6.A'!$A$11:$E$7900,5,FALSE))</f>
        <v/>
      </c>
      <c r="I516" s="51" t="str">
        <f t="shared" si="210"/>
        <v/>
      </c>
      <c r="J516" s="51" t="str">
        <f>IF(H516="","",VLOOKUP(A516,'6.A'!$A$11:$E$480,4,FALSE))</f>
        <v/>
      </c>
      <c r="K516" s="51" t="str">
        <f t="shared" si="211"/>
        <v/>
      </c>
      <c r="L516" s="51" t="str">
        <f>IF(H516="","",IF(C516="","",G480*C516))</f>
        <v/>
      </c>
      <c r="M516" s="93" t="str">
        <f>IF(A516="","",VLOOKUP(A516,'6.A'!$A$11:$C$480,2,FALSE))</f>
        <v/>
      </c>
      <c r="N516" s="56" t="str">
        <f t="shared" si="212"/>
        <v/>
      </c>
      <c r="O516" s="55"/>
      <c r="P516" s="55"/>
      <c r="Q516" s="47"/>
      <c r="R516" s="47"/>
      <c r="T516" s="2"/>
      <c r="U516" s="2"/>
      <c r="V516" s="2"/>
    </row>
    <row r="517" spans="1:22" s="64" customFormat="1" ht="12.75" customHeight="1" x14ac:dyDescent="0.2">
      <c r="A517" s="22"/>
      <c r="B517" s="23" t="str">
        <f>IF(A517="","",VLOOKUP(A517,'6.A'!$A$11:$E$105,2,FALSE))</f>
        <v/>
      </c>
      <c r="C517" s="87"/>
      <c r="D517" s="56" t="str">
        <f>IF(A517="","",VLOOKUP(A517,'6.A'!$A$11:$E$105,4,FALSE))</f>
        <v/>
      </c>
      <c r="E517" s="88" t="str">
        <f>IF(A517="","",VLOOKUP(A517,'6.A'!$A$11:$E$105,5,FALSE))</f>
        <v/>
      </c>
      <c r="F517" s="24" t="str">
        <f t="shared" si="209"/>
        <v>0,00</v>
      </c>
      <c r="G517" s="51"/>
      <c r="H517" s="51" t="str">
        <f>IF(A517="","",VLOOKUP(A517,'6.A'!$A$11:$E$7900,5,FALSE))</f>
        <v/>
      </c>
      <c r="I517" s="51" t="str">
        <f t="shared" si="210"/>
        <v/>
      </c>
      <c r="J517" s="51" t="str">
        <f>IF(H517="","",VLOOKUP(A517,'6.A'!$A$11:$E$480,4,FALSE))</f>
        <v/>
      </c>
      <c r="K517" s="51" t="str">
        <f t="shared" si="211"/>
        <v/>
      </c>
      <c r="L517" s="51" t="str">
        <f>IF(H517="","",IF(C517="","",G480*C517))</f>
        <v/>
      </c>
      <c r="M517" s="93" t="str">
        <f>IF(A517="","",VLOOKUP(A517,'6.A'!$A$11:$C$480,2,FALSE))</f>
        <v/>
      </c>
      <c r="N517" s="56" t="str">
        <f t="shared" si="212"/>
        <v/>
      </c>
      <c r="O517" s="55"/>
      <c r="P517" s="55"/>
      <c r="Q517" s="47"/>
      <c r="R517" s="47"/>
      <c r="T517" s="2"/>
      <c r="U517" s="2"/>
      <c r="V517" s="2"/>
    </row>
    <row r="518" spans="1:22" s="64" customFormat="1" ht="12.75" customHeight="1" x14ac:dyDescent="0.2">
      <c r="A518" s="22"/>
      <c r="B518" s="23" t="str">
        <f>IF(A518="","",VLOOKUP(A518,'6.A'!$A$11:$E$105,2,FALSE))</f>
        <v/>
      </c>
      <c r="C518" s="87"/>
      <c r="D518" s="56" t="str">
        <f>IF(A518="","",VLOOKUP(A518,'6.A'!$A$11:$E$105,4,FALSE))</f>
        <v/>
      </c>
      <c r="E518" s="88" t="str">
        <f>IF(A518="","",VLOOKUP(A518,'6.A'!$A$11:$E$105,5,FALSE))</f>
        <v/>
      </c>
      <c r="F518" s="24" t="str">
        <f t="shared" si="209"/>
        <v>0,00</v>
      </c>
      <c r="G518" s="51"/>
      <c r="H518" s="51" t="str">
        <f>IF(A518="","",VLOOKUP(A518,'6.A'!$A$11:$E$7900,5,FALSE))</f>
        <v/>
      </c>
      <c r="I518" s="51" t="str">
        <f t="shared" si="210"/>
        <v/>
      </c>
      <c r="J518" s="51" t="str">
        <f>IF(H518="","",VLOOKUP(A518,'6.A'!$A$11:$E$480,4,FALSE))</f>
        <v/>
      </c>
      <c r="K518" s="51" t="str">
        <f t="shared" si="211"/>
        <v/>
      </c>
      <c r="L518" s="51" t="str">
        <f>IF(H518="","",IF(C518="","",G480*C518))</f>
        <v/>
      </c>
      <c r="M518" s="93" t="str">
        <f>IF(A518="","",VLOOKUP(A518,'6.A'!$A$11:$C$480,2,FALSE))</f>
        <v/>
      </c>
      <c r="N518" s="56" t="str">
        <f t="shared" si="212"/>
        <v/>
      </c>
      <c r="O518" s="55"/>
      <c r="P518" s="55"/>
      <c r="Q518" s="47"/>
      <c r="R518" s="47"/>
      <c r="T518" s="2"/>
      <c r="U518" s="2"/>
      <c r="V518" s="2"/>
    </row>
    <row r="519" spans="1:22" s="64" customFormat="1" ht="12.75" customHeight="1" x14ac:dyDescent="0.2">
      <c r="A519" s="22"/>
      <c r="B519" s="23" t="str">
        <f>IF(A519="","",VLOOKUP(A519,'6.A'!$A$11:$E$105,2,FALSE))</f>
        <v/>
      </c>
      <c r="C519" s="87"/>
      <c r="D519" s="56" t="str">
        <f>IF(A519="","",VLOOKUP(A519,'6.A'!$A$11:$E$105,4,FALSE))</f>
        <v/>
      </c>
      <c r="E519" s="88" t="str">
        <f>IF(A519="","",VLOOKUP(A519,'6.A'!$A$11:$E$105,5,FALSE))</f>
        <v/>
      </c>
      <c r="F519" s="24" t="str">
        <f t="shared" si="209"/>
        <v>0,00</v>
      </c>
      <c r="G519" s="51"/>
      <c r="H519" s="51" t="str">
        <f>IF(A519="","",VLOOKUP(A519,'6.A'!$A$11:$E$7900,5,FALSE))</f>
        <v/>
      </c>
      <c r="I519" s="51" t="str">
        <f t="shared" si="210"/>
        <v/>
      </c>
      <c r="J519" s="51" t="str">
        <f>IF(H519="","",VLOOKUP(A519,'6.A'!$A$11:$E$480,4,FALSE))</f>
        <v/>
      </c>
      <c r="K519" s="51" t="str">
        <f t="shared" si="211"/>
        <v/>
      </c>
      <c r="L519" s="51" t="str">
        <f>IF(H519="","",IF(C519="","",G480*C519))</f>
        <v/>
      </c>
      <c r="M519" s="93" t="str">
        <f>IF(A519="","",VLOOKUP(A519,'6.A'!$A$11:$C$480,2,FALSE))</f>
        <v/>
      </c>
      <c r="N519" s="56" t="str">
        <f t="shared" si="212"/>
        <v/>
      </c>
      <c r="O519" s="55"/>
      <c r="P519" s="55"/>
      <c r="Q519" s="47"/>
      <c r="R519" s="47"/>
      <c r="T519" s="2"/>
      <c r="U519" s="2"/>
      <c r="V519" s="2"/>
    </row>
    <row r="520" spans="1:22" ht="12.75" customHeight="1" x14ac:dyDescent="0.2">
      <c r="A520" s="22"/>
      <c r="B520" s="23" t="str">
        <f>IF(A520="","",VLOOKUP(A520,'6.A'!$A$11:$E$105,2,FALSE))</f>
        <v/>
      </c>
      <c r="C520" s="87"/>
      <c r="D520" s="56" t="str">
        <f>IF(A520="","",VLOOKUP(A520,'6.A'!$A$11:$E$105,4,FALSE))</f>
        <v/>
      </c>
      <c r="E520" s="88" t="str">
        <f>IF(A520="","",VLOOKUP(A520,'6.A'!$A$11:$E$105,5,FALSE))</f>
        <v/>
      </c>
      <c r="F520" s="24" t="str">
        <f t="shared" si="209"/>
        <v>0,00</v>
      </c>
      <c r="G520" s="51"/>
      <c r="H520" s="51" t="str">
        <f>IF(A520="","",VLOOKUP(A520,'6.A'!$A$11:$E$7900,5,FALSE))</f>
        <v/>
      </c>
      <c r="I520" s="51" t="str">
        <f t="shared" si="210"/>
        <v/>
      </c>
      <c r="J520" s="51" t="str">
        <f>IF(H520="","",VLOOKUP(A520,'6.A'!$A$11:$E$480,4,FALSE))</f>
        <v/>
      </c>
      <c r="K520" s="51" t="str">
        <f t="shared" si="211"/>
        <v/>
      </c>
      <c r="L520" s="51" t="str">
        <f>IF(H520="","",IF(C520="","",G480*C520))</f>
        <v/>
      </c>
      <c r="M520" s="93" t="str">
        <f>IF(A520="","",VLOOKUP(A520,'6.A'!$A$11:$C$480,2,FALSE))</f>
        <v/>
      </c>
      <c r="N520" s="56" t="str">
        <f t="shared" si="212"/>
        <v/>
      </c>
      <c r="O520" s="55"/>
      <c r="P520" s="55"/>
      <c r="Q520" s="47"/>
      <c r="R520" s="47"/>
    </row>
    <row r="521" spans="1:22" ht="12.75" customHeight="1" x14ac:dyDescent="0.2">
      <c r="A521" s="22"/>
      <c r="B521" s="23" t="str">
        <f>IF(A521="","",VLOOKUP(A521,'6.A'!$A$11:$E$105,2,FALSE))</f>
        <v/>
      </c>
      <c r="C521" s="87"/>
      <c r="D521" s="56" t="str">
        <f>IF(A521="","",VLOOKUP(A521,'6.A'!$A$11:$E$105,4,FALSE))</f>
        <v/>
      </c>
      <c r="E521" s="88" t="str">
        <f>IF(A521="","",VLOOKUP(A521,'6.A'!$A$11:$E$105,5,FALSE))</f>
        <v/>
      </c>
      <c r="F521" s="24" t="str">
        <f t="shared" si="209"/>
        <v>0,00</v>
      </c>
      <c r="G521" s="51"/>
      <c r="H521" s="51" t="str">
        <f>IF(A521="","",VLOOKUP(A521,'6.A'!$A$11:$E$7900,5,FALSE))</f>
        <v/>
      </c>
      <c r="I521" s="51" t="str">
        <f t="shared" si="210"/>
        <v/>
      </c>
      <c r="J521" s="51" t="str">
        <f>IF(H521="","",VLOOKUP(A521,'6.A'!$A$11:$E$480,4,FALSE))</f>
        <v/>
      </c>
      <c r="K521" s="51" t="str">
        <f t="shared" si="211"/>
        <v/>
      </c>
      <c r="L521" s="51" t="str">
        <f>IF(H521="","",IF(C521="","",G480*C521))</f>
        <v/>
      </c>
      <c r="M521" s="93" t="str">
        <f>IF(A521="","",VLOOKUP(A521,'6.A'!$A$11:$C$480,2,FALSE))</f>
        <v/>
      </c>
      <c r="N521" s="56" t="str">
        <f t="shared" si="212"/>
        <v/>
      </c>
      <c r="O521" s="55"/>
      <c r="P521" s="55"/>
      <c r="Q521" s="47"/>
      <c r="R521" s="47"/>
    </row>
    <row r="522" spans="1:22" ht="12.75" customHeight="1" x14ac:dyDescent="0.2">
      <c r="A522" s="22"/>
      <c r="B522" s="23" t="str">
        <f>IF(A522="","",VLOOKUP(A522,'6.A'!$A$11:$E$105,2,FALSE))</f>
        <v/>
      </c>
      <c r="C522" s="87"/>
      <c r="D522" s="56" t="str">
        <f>IF(A522="","",VLOOKUP(A522,'6.A'!$A$11:$E$105,4,FALSE))</f>
        <v/>
      </c>
      <c r="E522" s="88" t="str">
        <f>IF(A522="","",VLOOKUP(A522,'6.A'!$A$11:$E$105,5,FALSE))</f>
        <v/>
      </c>
      <c r="F522" s="24" t="str">
        <f t="shared" si="209"/>
        <v>0,00</v>
      </c>
      <c r="G522" s="51"/>
      <c r="H522" s="51" t="str">
        <f>IF(A522="","",VLOOKUP(A522,'6.A'!$A$11:$E$7900,5,FALSE))</f>
        <v/>
      </c>
      <c r="I522" s="51" t="str">
        <f t="shared" si="210"/>
        <v/>
      </c>
      <c r="J522" s="51" t="str">
        <f>IF(H522="","",VLOOKUP(A522,'6.A'!$A$11:$E$480,4,FALSE))</f>
        <v/>
      </c>
      <c r="K522" s="51" t="str">
        <f t="shared" si="211"/>
        <v/>
      </c>
      <c r="L522" s="51" t="str">
        <f>IF(H522="","",IF(C522="","",G480*C522))</f>
        <v/>
      </c>
      <c r="M522" s="93" t="str">
        <f>IF(A522="","",VLOOKUP(A522,'6.A'!$A$11:$C$480,2,FALSE))</f>
        <v/>
      </c>
      <c r="N522" s="56" t="str">
        <f t="shared" si="212"/>
        <v/>
      </c>
      <c r="O522" s="55"/>
      <c r="P522" s="55"/>
      <c r="Q522" s="47"/>
      <c r="R522" s="47"/>
    </row>
    <row r="523" spans="1:22" ht="12.75" customHeight="1" x14ac:dyDescent="0.2">
      <c r="A523" s="22"/>
      <c r="B523" s="23" t="str">
        <f>IF(A523="","",VLOOKUP(A523,'6.A'!$A$11:$E$105,2,FALSE))</f>
        <v/>
      </c>
      <c r="C523" s="87"/>
      <c r="D523" s="56" t="str">
        <f>IF(A523="","",VLOOKUP(A523,'6.A'!$A$11:$E$105,4,FALSE))</f>
        <v/>
      </c>
      <c r="E523" s="88" t="str">
        <f>IF(A523="","",VLOOKUP(A523,'6.A'!$A$11:$E$105,5,FALSE))</f>
        <v/>
      </c>
      <c r="F523" s="24" t="str">
        <f t="shared" si="209"/>
        <v>0,00</v>
      </c>
      <c r="G523" s="51"/>
      <c r="H523" s="51" t="str">
        <f>IF(A523="","",VLOOKUP(A523,'6.A'!$A$11:$E$7900,5,FALSE))</f>
        <v/>
      </c>
      <c r="I523" s="51" t="str">
        <f t="shared" si="210"/>
        <v/>
      </c>
      <c r="J523" s="51" t="str">
        <f>IF(H523="","",VLOOKUP(A523,'6.A'!$A$11:$E$480,4,FALSE))</f>
        <v/>
      </c>
      <c r="K523" s="51" t="str">
        <f t="shared" si="211"/>
        <v/>
      </c>
      <c r="L523" s="51" t="str">
        <f>IF(H523="","",IF(C523="","",G480*C523))</f>
        <v/>
      </c>
      <c r="M523" s="93" t="str">
        <f>IF(A523="","",VLOOKUP(A523,'6.A'!$A$11:$C$480,2,FALSE))</f>
        <v/>
      </c>
      <c r="N523" s="56" t="str">
        <f t="shared" si="212"/>
        <v/>
      </c>
      <c r="O523" s="55"/>
      <c r="P523" s="55"/>
      <c r="Q523" s="47"/>
      <c r="R523" s="47"/>
    </row>
    <row r="524" spans="1:22" ht="12.75" customHeight="1" x14ac:dyDescent="0.2">
      <c r="A524" s="22"/>
      <c r="B524" s="23" t="str">
        <f>IF(A524="","",VLOOKUP(A524,'6.A'!$A$11:$E$105,2,FALSE))</f>
        <v/>
      </c>
      <c r="C524" s="87"/>
      <c r="D524" s="56" t="str">
        <f>IF(A524="","",VLOOKUP(A524,'6.A'!$A$11:$E$105,4,FALSE))</f>
        <v/>
      </c>
      <c r="E524" s="88" t="str">
        <f>IF(A524="","",VLOOKUP(A524,'6.A'!$A$11:$E$105,5,FALSE))</f>
        <v/>
      </c>
      <c r="F524" s="24" t="str">
        <f t="shared" si="209"/>
        <v>0,00</v>
      </c>
      <c r="G524" s="51"/>
      <c r="H524" s="51" t="str">
        <f>IF(A524="","",VLOOKUP(A524,'6.A'!$A$11:$E$7900,5,FALSE))</f>
        <v/>
      </c>
      <c r="I524" s="51" t="str">
        <f t="shared" si="210"/>
        <v/>
      </c>
      <c r="J524" s="51" t="str">
        <f>IF(H524="","",VLOOKUP(A524,'6.A'!$A$11:$E$480,4,FALSE))</f>
        <v/>
      </c>
      <c r="K524" s="51" t="str">
        <f t="shared" si="211"/>
        <v/>
      </c>
      <c r="L524" s="51" t="str">
        <f>IF(H524="","",IF(C524="","",G480*C524))</f>
        <v/>
      </c>
      <c r="M524" s="93" t="str">
        <f>IF(A524="","",VLOOKUP(A524,'6.A'!$A$11:$C$480,2,FALSE))</f>
        <v/>
      </c>
      <c r="N524" s="56" t="str">
        <f t="shared" si="212"/>
        <v/>
      </c>
      <c r="O524" s="55"/>
      <c r="P524" s="55"/>
      <c r="Q524" s="47"/>
      <c r="R524" s="47"/>
    </row>
    <row r="525" spans="1:22" ht="12.75" customHeight="1" x14ac:dyDescent="0.2">
      <c r="A525" s="22"/>
      <c r="B525" s="23" t="str">
        <f>IF(A525="","",VLOOKUP(A525,'6.A'!$A$11:$E$105,2,FALSE))</f>
        <v/>
      </c>
      <c r="C525" s="87"/>
      <c r="D525" s="56" t="str">
        <f>IF(A525="","",VLOOKUP(A525,'6.A'!$A$11:$E$105,4,FALSE))</f>
        <v/>
      </c>
      <c r="E525" s="88" t="str">
        <f>IF(A525="","",VLOOKUP(A525,'6.A'!$A$11:$E$105,5,FALSE))</f>
        <v/>
      </c>
      <c r="F525" s="24" t="str">
        <f t="shared" si="209"/>
        <v>0,00</v>
      </c>
      <c r="G525" s="51"/>
      <c r="H525" s="51" t="str">
        <f>IF(A525="","",VLOOKUP(A525,'6.A'!$A$11:$E$7900,5,FALSE))</f>
        <v/>
      </c>
      <c r="I525" s="51" t="str">
        <f t="shared" si="210"/>
        <v/>
      </c>
      <c r="J525" s="51" t="str">
        <f>IF(H525="","",VLOOKUP(A525,'6.A'!$A$11:$E$480,4,FALSE))</f>
        <v/>
      </c>
      <c r="K525" s="51" t="str">
        <f t="shared" si="211"/>
        <v/>
      </c>
      <c r="L525" s="51" t="str">
        <f>IF(H525="","",IF(C525="","",G480*C525))</f>
        <v/>
      </c>
      <c r="M525" s="93" t="str">
        <f>IF(A525="","",VLOOKUP(A525,'6.A'!$A$11:$C$480,2,FALSE))</f>
        <v/>
      </c>
      <c r="N525" s="56" t="str">
        <f t="shared" si="212"/>
        <v/>
      </c>
      <c r="O525" s="55"/>
      <c r="P525" s="55"/>
      <c r="Q525" s="47"/>
      <c r="R525" s="47"/>
    </row>
    <row r="526" spans="1:22" ht="12.75" customHeight="1" x14ac:dyDescent="0.2">
      <c r="A526" s="22"/>
      <c r="B526" s="39" t="str">
        <f>IF(A526="","",VLOOKUP(A526,'6.A'!$A$11:$E$105,2,FALSE))</f>
        <v/>
      </c>
      <c r="C526" s="87"/>
      <c r="D526" s="56" t="str">
        <f>IF(A526="","",VLOOKUP(A526,'6.A'!$A$11:$E$105,4,FALSE))</f>
        <v/>
      </c>
      <c r="E526" s="88" t="str">
        <f>IF(A526="","",VLOOKUP(A526,'6.A'!$A$11:$E$105,5,FALSE))</f>
        <v/>
      </c>
      <c r="F526" s="24" t="str">
        <f t="shared" si="209"/>
        <v>0,00</v>
      </c>
      <c r="G526" s="51"/>
      <c r="H526" s="51" t="str">
        <f>IF(A526="","",VLOOKUP(A526,'6.A'!$A$11:$E$7900,5,FALSE))</f>
        <v/>
      </c>
      <c r="I526" s="51" t="str">
        <f t="shared" si="210"/>
        <v/>
      </c>
      <c r="J526" s="51" t="str">
        <f>IF(H526="","",VLOOKUP(A526,'6.A'!$A$11:$E$480,4,FALSE))</f>
        <v/>
      </c>
      <c r="K526" s="51" t="str">
        <f t="shared" si="211"/>
        <v/>
      </c>
      <c r="L526" s="51" t="str">
        <f>IF(H526="","",IF(C526="","",G480*C526))</f>
        <v/>
      </c>
      <c r="M526" s="93" t="str">
        <f>IF(A526="","",VLOOKUP(A526,'6.A'!$A$11:$C$480,2,FALSE))</f>
        <v/>
      </c>
      <c r="N526" s="56" t="str">
        <f t="shared" si="212"/>
        <v/>
      </c>
      <c r="O526" s="55"/>
      <c r="P526" s="55"/>
      <c r="Q526" s="47"/>
      <c r="R526" s="47"/>
    </row>
    <row r="527" spans="1:22" ht="12.75" customHeight="1" x14ac:dyDescent="0.2">
      <c r="A527" s="22"/>
      <c r="B527" s="39" t="str">
        <f>IF(A527="","",VLOOKUP(A527,'6.A'!$A$11:$E$105,2,FALSE))</f>
        <v/>
      </c>
      <c r="C527" s="87"/>
      <c r="D527" s="56" t="str">
        <f>IF(A527="","",VLOOKUP(A527,'6.A'!$A$11:$E$105,4,FALSE))</f>
        <v/>
      </c>
      <c r="E527" s="88" t="str">
        <f>IF(A527="","",VLOOKUP(A527,'6.A'!$A$11:$E$105,5,FALSE))</f>
        <v/>
      </c>
      <c r="F527" s="24" t="str">
        <f t="shared" si="209"/>
        <v>0,00</v>
      </c>
      <c r="G527" s="51"/>
      <c r="H527" s="51" t="str">
        <f>IF(A527="","",VLOOKUP(A527,'6.A'!$A$11:$E$7900,5,FALSE))</f>
        <v/>
      </c>
      <c r="I527" s="51" t="str">
        <f t="shared" si="210"/>
        <v/>
      </c>
      <c r="J527" s="51" t="str">
        <f>IF(H527="","",VLOOKUP(A527,'6.A'!$A$11:$E$480,4,FALSE))</f>
        <v/>
      </c>
      <c r="K527" s="51" t="str">
        <f t="shared" si="211"/>
        <v/>
      </c>
      <c r="L527" s="51" t="str">
        <f>IF(H527="","",IF(C527="","",G480*C527))</f>
        <v/>
      </c>
      <c r="M527" s="93" t="str">
        <f>IF(A527="","",VLOOKUP(A527,'6.A'!$A$11:$C$480,2,FALSE))</f>
        <v/>
      </c>
      <c r="N527" s="56" t="str">
        <f t="shared" si="212"/>
        <v/>
      </c>
      <c r="O527" s="55"/>
      <c r="P527" s="55"/>
      <c r="Q527" s="47"/>
      <c r="R527" s="47"/>
    </row>
    <row r="528" spans="1:22" ht="12.75" customHeight="1" x14ac:dyDescent="0.2">
      <c r="A528" s="22"/>
      <c r="B528" s="39" t="str">
        <f>IF(A528="","",VLOOKUP(A528,'6.A'!$A$11:$E$105,2,FALSE))</f>
        <v/>
      </c>
      <c r="C528" s="87"/>
      <c r="D528" s="56" t="str">
        <f>IF(A528="","",VLOOKUP(A528,'6.A'!$A$11:$E$105,4,FALSE))</f>
        <v/>
      </c>
      <c r="E528" s="88" t="str">
        <f>IF(A528="","",VLOOKUP(A528,'6.A'!$A$11:$E$105,5,FALSE))</f>
        <v/>
      </c>
      <c r="F528" s="24" t="str">
        <f t="shared" si="209"/>
        <v>0,00</v>
      </c>
      <c r="G528" s="51"/>
      <c r="H528" s="51" t="str">
        <f>IF(A528="","",VLOOKUP(A528,'6.A'!$A$11:$E$7900,5,FALSE))</f>
        <v/>
      </c>
      <c r="I528" s="51" t="str">
        <f t="shared" si="210"/>
        <v/>
      </c>
      <c r="J528" s="51" t="str">
        <f>IF(H528="","",VLOOKUP(A528,'6.A'!$A$11:$E$480,4,FALSE))</f>
        <v/>
      </c>
      <c r="K528" s="51" t="str">
        <f t="shared" si="211"/>
        <v/>
      </c>
      <c r="L528" s="51" t="str">
        <f>IF(H528="","",IF(C528="","",G480*C528))</f>
        <v/>
      </c>
      <c r="M528" s="93" t="str">
        <f>IF(A528="","",VLOOKUP(A528,'6.A'!$A$11:$C$480,2,FALSE))</f>
        <v/>
      </c>
      <c r="N528" s="56" t="str">
        <f t="shared" si="212"/>
        <v/>
      </c>
      <c r="O528" s="55"/>
      <c r="P528" s="55"/>
      <c r="Q528" s="47"/>
      <c r="R528" s="47"/>
    </row>
    <row r="529" spans="1:22" ht="12.75" customHeight="1" x14ac:dyDescent="0.2">
      <c r="A529" s="22"/>
      <c r="B529" s="26" t="str">
        <f>$A$9</f>
        <v>BDI - MÃO DE OBRA / SERVIÇOS / MATERIAIS EM GERAL</v>
      </c>
      <c r="C529" s="27">
        <f>$C$9</f>
        <v>0</v>
      </c>
      <c r="D529" s="56"/>
      <c r="F529" s="28">
        <f>ROUND(SUM(F509:F528)*C529,2)</f>
        <v>0</v>
      </c>
      <c r="G529" s="62"/>
      <c r="M529" s="56"/>
      <c r="N529" s="56"/>
      <c r="O529" s="55"/>
      <c r="P529" s="55"/>
      <c r="Q529" s="47"/>
      <c r="R529" s="47"/>
    </row>
    <row r="530" spans="1:22" ht="12.75" customHeight="1" thickBot="1" x14ac:dyDescent="0.25">
      <c r="A530" s="40"/>
      <c r="B530" s="41" t="s">
        <v>57</v>
      </c>
      <c r="C530" s="42"/>
      <c r="D530" s="43"/>
      <c r="E530" s="44"/>
      <c r="F530" s="45">
        <f>ROUND(SUM(F509:F529),2)</f>
        <v>0</v>
      </c>
      <c r="G530" s="62"/>
      <c r="M530" s="56"/>
      <c r="N530" s="56"/>
      <c r="O530" s="55"/>
      <c r="P530" s="55"/>
      <c r="Q530" s="47"/>
      <c r="R530" s="47"/>
    </row>
    <row r="531" spans="1:22" ht="12" customHeight="1" thickBot="1" x14ac:dyDescent="0.25">
      <c r="A531" s="8"/>
      <c r="B531" s="9"/>
      <c r="C531" s="10"/>
      <c r="D531" s="56"/>
      <c r="F531" s="12"/>
      <c r="M531" s="56"/>
      <c r="N531" s="56"/>
      <c r="O531" s="55"/>
      <c r="P531" s="55"/>
    </row>
    <row r="532" spans="1:22" ht="50.1" customHeight="1" x14ac:dyDescent="0.2">
      <c r="A532" s="13" t="str">
        <f>'3.A'!$A$37</f>
        <v>3.1.4</v>
      </c>
      <c r="B532" s="14" t="str">
        <f>IF(A532="","",VLOOKUP(A532,'3.A'!$A$16:$M$111,2,FALSE))</f>
        <v>PISO EM CONCRETO, 20MPA, ESPESSURA 15CM, COM ARMAÇÃO EM TELA SOLDADA</v>
      </c>
      <c r="C532" s="283" t="s">
        <v>62</v>
      </c>
      <c r="D532" s="283"/>
      <c r="E532" s="15" t="str">
        <f>IF(A532="","",VLOOKUP(A532,'3.A'!$A$16:$M$111,3,FALSE))</f>
        <v>M2</v>
      </c>
      <c r="F532" s="16">
        <f>ROUND(F546+F559+F582,2)</f>
        <v>0</v>
      </c>
      <c r="G532" s="94">
        <f>VLOOKUP(A532,'3.A'!$A$18:$I$111,4,FALSE)</f>
        <v>6</v>
      </c>
      <c r="H532" s="46">
        <f>SUM(F534:F545)</f>
        <v>0</v>
      </c>
      <c r="I532" s="46">
        <f>SUM(F548:F558)</f>
        <v>0</v>
      </c>
      <c r="J532" s="46">
        <f>SUM(F561:F581)</f>
        <v>0</v>
      </c>
      <c r="K532" s="46">
        <f>SUM(H532:J532)</f>
        <v>0</v>
      </c>
      <c r="L532" s="46" t="str">
        <f>IF(K532=F532,"SIM","NÃO")</f>
        <v>SIM</v>
      </c>
      <c r="M532" s="57">
        <f>ROUND(SUM(F534:F543)*C544,2)+ROUND(SUM(F534:F544)*C545,2)+ROUND(SUM(F534:F543),2)+ROUND(SUM(F548:F557)*C558,2)+ROUND(SUM(F548:F557),2)+ROUND(SUM(F561:F580)*C581,2)+ROUND(SUM(F561:F580),2)</f>
        <v>0</v>
      </c>
      <c r="N532" s="49" t="str">
        <f>IF(M532=F532,"SIM","NÃO")</f>
        <v>SIM</v>
      </c>
      <c r="O532" s="50" t="str">
        <f>VLOOKUP(A532,'3.A'!$A$8:$E$111,3,FALSE)</f>
        <v>M2</v>
      </c>
      <c r="P532" s="50" t="str">
        <f>IF(O532=E532,"SIM","NÃO")</f>
        <v>SIM</v>
      </c>
      <c r="Q532" s="52">
        <f>ROUND(G532*F546,2)+ROUND(G532*F559,2)+ROUND(G532*F582,2)</f>
        <v>0</v>
      </c>
      <c r="R532" s="58">
        <f>VLOOKUP(A532,'3.A'!$A$16:$L$111,12,FALSE)</f>
        <v>0</v>
      </c>
      <c r="S532" s="59" t="str">
        <f>IF(Q532=R532,"si","no")</f>
        <v>si</v>
      </c>
      <c r="T532" s="60">
        <f>SUM(L534:L543)+SUM(L548:L557)+SUM(L561:L580)</f>
        <v>37.641149999999996</v>
      </c>
      <c r="U532" s="51">
        <f>G532*C540+G532*C542+G532*C536+G532*C535+G532*C537+G532*C541+G532*C539+G532*C538+G532*C534+G532*C543+G532*C554+G532*C548+G532*C556+G532*C555+G532*C553+G532*C550+G532*C549+G532*C551+G532*C557+G532*C552+G532*C561+G532*C562+G532*C563+G532*C571+G532*C572+G532*C573+G532*C574+G532*C575+G532*C576+G532*C577+G532*C578+G532*C579+G532*C580+G532*C569+G532*C570+G532*C564+G532*C565+G532*C566+G532*C567+G532*C568</f>
        <v>37.641150000000003</v>
      </c>
      <c r="V532" s="53" t="str">
        <f>IF(T532=U532,"si","no")</f>
        <v>si</v>
      </c>
    </row>
    <row r="533" spans="1:22" ht="12.75" customHeight="1" x14ac:dyDescent="0.2">
      <c r="A533" s="17" t="s">
        <v>3</v>
      </c>
      <c r="B533" s="18" t="s">
        <v>58</v>
      </c>
      <c r="C533" s="55" t="s">
        <v>59</v>
      </c>
      <c r="D533" s="55" t="s">
        <v>17</v>
      </c>
      <c r="E533" s="19" t="s">
        <v>60</v>
      </c>
      <c r="F533" s="20" t="s">
        <v>61</v>
      </c>
      <c r="G533" s="21"/>
      <c r="M533" s="56"/>
      <c r="N533" s="56"/>
      <c r="O533" s="55"/>
      <c r="P533" s="55"/>
      <c r="Q533" s="47"/>
      <c r="R533" s="47"/>
    </row>
    <row r="534" spans="1:22" ht="12.75" customHeight="1" x14ac:dyDescent="0.2">
      <c r="A534" s="22">
        <f>'6.A'!$A$12</f>
        <v>88238</v>
      </c>
      <c r="B534" s="23" t="str">
        <f>IF(A534="","",VLOOKUP(A534,'6.A'!$A$11:$E$105,2,FALSE))</f>
        <v xml:space="preserve">AJUDANTE DE ARMADOR COM ENCARGOS COMPLEMENTARES </v>
      </c>
      <c r="C534" s="230">
        <f>3.11*0.008+0.0103*0.822</f>
        <v>3.3346599999999997E-2</v>
      </c>
      <c r="D534" s="56" t="str">
        <f>IF(A534="","",VLOOKUP(A534,'6.A'!$A$11:$E$105,4,FALSE))</f>
        <v>H</v>
      </c>
      <c r="E534" s="88">
        <f>IF(A534="","",VLOOKUP(A534,'6.A'!$A$11:$E$105,5,FALSE))</f>
        <v>0</v>
      </c>
      <c r="F534" s="24">
        <f t="shared" ref="F534:F543" si="213">IF(A534="","0,00",ROUND(C534*E534,2))</f>
        <v>0</v>
      </c>
      <c r="G534" s="51"/>
      <c r="H534" s="51">
        <f>IF(A534="","",VLOOKUP(A534,'6.A'!$A$11:$E$7900,5,FALSE))</f>
        <v>0</v>
      </c>
      <c r="I534" s="51" t="str">
        <f>IF(H534="","",IF(E534=H534,"SIM","NÃO"))</f>
        <v>SIM</v>
      </c>
      <c r="J534" s="51" t="str">
        <f>IF(H534="","",VLOOKUP(A534,'6.A'!$A$11:$E$480,4,FALSE))</f>
        <v>H</v>
      </c>
      <c r="K534" s="51" t="str">
        <f>IF(H534="","",IF(J534=D534,"SIM","NÃO"))</f>
        <v>SIM</v>
      </c>
      <c r="L534" s="51">
        <f>IF(H534="","",IF(C534="","",G532*C534))</f>
        <v>0.20007959999999997</v>
      </c>
      <c r="M534" s="93" t="str">
        <f>IF(A534="","",VLOOKUP(A534,'6.A'!$A$11:$C$480,2,FALSE))</f>
        <v xml:space="preserve">AJUDANTE DE ARMADOR COM ENCARGOS COMPLEMENTARES </v>
      </c>
      <c r="N534" s="56" t="str">
        <f>IF(A534="","",IF(M534=B534,"si","no"))</f>
        <v>si</v>
      </c>
      <c r="O534" s="55"/>
      <c r="P534" s="55"/>
      <c r="Q534" s="47"/>
      <c r="R534" s="47"/>
    </row>
    <row r="535" spans="1:22" ht="12.75" customHeight="1" x14ac:dyDescent="0.2">
      <c r="A535" s="22">
        <f>'6.A'!$A$14</f>
        <v>88245</v>
      </c>
      <c r="B535" s="23" t="str">
        <f>IF(A535="","",VLOOKUP(A535,'6.A'!$A$11:$E$105,2,FALSE))</f>
        <v>ARMADOR COM ENCARGOS COMPLEMENTARES</v>
      </c>
      <c r="C535" s="230">
        <f>3.11*0.024+0.822*0.21623</f>
        <v>0.25238105999999999</v>
      </c>
      <c r="D535" s="56" t="str">
        <f>IF(A535="","",VLOOKUP(A535,'6.A'!$A$11:$E$105,4,FALSE))</f>
        <v>H</v>
      </c>
      <c r="E535" s="88">
        <f>IF(A535="","",VLOOKUP(A535,'6.A'!$A$11:$E$105,5,FALSE))</f>
        <v>0</v>
      </c>
      <c r="F535" s="24">
        <f t="shared" si="213"/>
        <v>0</v>
      </c>
      <c r="G535" s="51"/>
      <c r="H535" s="51">
        <f>IF(A535="","",VLOOKUP(A535,'6.A'!$A$11:$E$7900,5,FALSE))</f>
        <v>0</v>
      </c>
      <c r="I535" s="51" t="str">
        <f>IF(H535="","",IF(E535=H535,"SIM","NÃO"))</f>
        <v>SIM</v>
      </c>
      <c r="J535" s="51" t="str">
        <f>IF(H535="","",VLOOKUP(A535,'6.A'!$A$11:$E$480,4,FALSE))</f>
        <v>H</v>
      </c>
      <c r="K535" s="51" t="str">
        <f>IF(H535="","",IF(J535=D535,"SIM","NÃO"))</f>
        <v>SIM</v>
      </c>
      <c r="L535" s="51">
        <f>IF(H535="","",IF(C535="","",G532*C535))</f>
        <v>1.5142863599999998</v>
      </c>
      <c r="M535" s="93" t="str">
        <f>IF(A535="","",VLOOKUP(A535,'6.A'!$A$11:$C$480,2,FALSE))</f>
        <v>ARMADOR COM ENCARGOS COMPLEMENTARES</v>
      </c>
      <c r="N535" s="56" t="str">
        <f>IF(A535="","",IF(M535=B535,"si","no"))</f>
        <v>si</v>
      </c>
      <c r="O535" s="55"/>
      <c r="P535" s="55"/>
      <c r="Q535" s="47"/>
      <c r="R535" s="47"/>
    </row>
    <row r="536" spans="1:22" ht="12.75" customHeight="1" x14ac:dyDescent="0.2">
      <c r="A536" s="22">
        <f>'6.A'!$A$17</f>
        <v>88262</v>
      </c>
      <c r="B536" s="23" t="str">
        <f>IF(A536="","",VLOOKUP(A536,'6.A'!$A$11:$E$105,2,FALSE))</f>
        <v>CARPINTEIRO DE FORMAS COM ENCARGOS COMPLEMENTARES</v>
      </c>
      <c r="C536" s="230">
        <v>3.2006E-2</v>
      </c>
      <c r="D536" s="56" t="str">
        <f>IF(A536="","",VLOOKUP(A536,'6.A'!$A$11:$E$105,4,FALSE))</f>
        <v>H</v>
      </c>
      <c r="E536" s="88">
        <f>IF(A536="","",VLOOKUP(A536,'6.A'!$A$11:$E$105,5,FALSE))</f>
        <v>0</v>
      </c>
      <c r="F536" s="24">
        <f t="shared" si="213"/>
        <v>0</v>
      </c>
      <c r="G536" s="51"/>
      <c r="H536" s="51">
        <f>IF(A536="","",VLOOKUP(A536,'6.A'!$A$11:$E$7900,5,FALSE))</f>
        <v>0</v>
      </c>
      <c r="I536" s="51" t="str">
        <f>IF(H536="","",IF(E536=H536,"SIM","NÃO"))</f>
        <v>SIM</v>
      </c>
      <c r="J536" s="51" t="str">
        <f>IF(H536="","",VLOOKUP(A536,'6.A'!$A$11:$E$480,4,FALSE))</f>
        <v>H</v>
      </c>
      <c r="K536" s="51" t="str">
        <f t="shared" ref="K536" si="214">IF(H536="","",IF(J536=D536,"SIM","NÃO"))</f>
        <v>SIM</v>
      </c>
      <c r="L536" s="51">
        <f>IF(H536="","",IF(C536="","",G532*C536))</f>
        <v>0.19203599999999998</v>
      </c>
      <c r="M536" s="93" t="str">
        <f>IF(A536="","",VLOOKUP(A536,'6.A'!$A$11:$C$480,2,FALSE))</f>
        <v>CARPINTEIRO DE FORMAS COM ENCARGOS COMPLEMENTARES</v>
      </c>
      <c r="N536" s="56" t="str">
        <f t="shared" ref="N536" si="215">IF(A536="","",IF(M536=B536,"si","no"))</f>
        <v>si</v>
      </c>
      <c r="O536" s="55"/>
      <c r="P536" s="55"/>
      <c r="Q536" s="47"/>
      <c r="R536" s="47"/>
      <c r="S536" s="2"/>
    </row>
    <row r="537" spans="1:22" ht="12.75" customHeight="1" x14ac:dyDescent="0.2">
      <c r="A537" s="22">
        <f>'6.A'!$A$19</f>
        <v>88309</v>
      </c>
      <c r="B537" s="23" t="str">
        <f>IF(A537="","",VLOOKUP(A537,'6.A'!$A$11:$E$105,2,FALSE))</f>
        <v>PEDREIRO COM ENCARGOS COMPLEMENTARES</v>
      </c>
      <c r="C537" s="230">
        <f>0.117236+0.00491+1.1655/4</f>
        <v>0.41352100000000003</v>
      </c>
      <c r="D537" s="56" t="str">
        <f>IF(A537="","",VLOOKUP(A537,'6.A'!$A$11:$E$105,4,FALSE))</f>
        <v>H</v>
      </c>
      <c r="E537" s="88">
        <f>IF(A537="","",VLOOKUP(A537,'6.A'!$A$11:$E$105,5,FALSE))</f>
        <v>0</v>
      </c>
      <c r="F537" s="24">
        <f t="shared" si="213"/>
        <v>0</v>
      </c>
      <c r="G537" s="51"/>
      <c r="H537" s="51">
        <f>IF(A537="","",VLOOKUP(A537,'6.A'!$A$11:$E$7900,5,FALSE))</f>
        <v>0</v>
      </c>
      <c r="I537" s="51" t="str">
        <f>IF(H537="","",IF(E537=H537,"SIM","NÃO"))</f>
        <v>SIM</v>
      </c>
      <c r="J537" s="51" t="str">
        <f>IF(H537="","",VLOOKUP(A537,'6.A'!$A$11:$E$480,4,FALSE))</f>
        <v>H</v>
      </c>
      <c r="K537" s="51" t="str">
        <f>IF(H537="","",IF(J537=D537,"SIM","NÃO"))</f>
        <v>SIM</v>
      </c>
      <c r="L537" s="51">
        <f>IF(H537="","",IF(C537="","",G532*C537))</f>
        <v>2.4811260000000002</v>
      </c>
      <c r="M537" s="93" t="str">
        <f>IF(A537="","",VLOOKUP(A537,'6.A'!$A$11:$C$480,2,FALSE))</f>
        <v>PEDREIRO COM ENCARGOS COMPLEMENTARES</v>
      </c>
      <c r="N537" s="56" t="str">
        <f>IF(A537="","",IF(M537=B537,"si","no"))</f>
        <v>si</v>
      </c>
      <c r="O537" s="55"/>
      <c r="P537" s="55"/>
      <c r="Q537" s="47"/>
      <c r="R537" s="47"/>
      <c r="S537" s="2"/>
    </row>
    <row r="538" spans="1:22" ht="12.75" customHeight="1" x14ac:dyDescent="0.2">
      <c r="A538" s="22">
        <f>'6.A'!$A$21</f>
        <v>88316</v>
      </c>
      <c r="B538" s="23" t="str">
        <f>IF(A538="","",VLOOKUP(A538,'6.A'!$A$11:$E$105,2,FALSE))</f>
        <v>SERVENTE COM ENCARGOS COMPLEMENTARES</v>
      </c>
      <c r="C538" s="230">
        <f>0.120624+0.00589+0.64609*0.03+0.2359/4</f>
        <v>0.20487169999999999</v>
      </c>
      <c r="D538" s="56" t="str">
        <f>IF(A538="","",VLOOKUP(A538,'6.A'!$A$11:$E$105,4,FALSE))</f>
        <v>H</v>
      </c>
      <c r="E538" s="89">
        <f>IF(A538="","",VLOOKUP(A538,'6.A'!$A$11:$E$105,5,FALSE))</f>
        <v>0</v>
      </c>
      <c r="F538" s="24">
        <f t="shared" si="213"/>
        <v>0</v>
      </c>
      <c r="G538" s="51"/>
      <c r="H538" s="51">
        <f>IF(A538="","",VLOOKUP(A538,'6.A'!$A$11:$E$7900,5,FALSE))</f>
        <v>0</v>
      </c>
      <c r="I538" s="51" t="str">
        <f t="shared" ref="I538" si="216">IF(H538="","",IF(E538=H538,"SIM","NÃO"))</f>
        <v>SIM</v>
      </c>
      <c r="J538" s="51" t="str">
        <f>IF(H538="","",VLOOKUP(A538,'6.A'!$A$11:$E$480,4,FALSE))</f>
        <v>H</v>
      </c>
      <c r="K538" s="51" t="str">
        <f t="shared" ref="K538" si="217">IF(H538="","",IF(J538=D538,"SIM","NÃO"))</f>
        <v>SIM</v>
      </c>
      <c r="L538" s="51">
        <f>IF(H538="","",IF(C538="","",G532*C538))</f>
        <v>1.2292301999999999</v>
      </c>
      <c r="M538" s="93" t="str">
        <f>IF(A538="","",VLOOKUP(A538,'6.A'!$A$11:$C$480,2,FALSE))</f>
        <v>SERVENTE COM ENCARGOS COMPLEMENTARES</v>
      </c>
      <c r="N538" s="56" t="str">
        <f t="shared" ref="N538" si="218">IF(A538="","",IF(M538=B538,"si","no"))</f>
        <v>si</v>
      </c>
      <c r="O538" s="55"/>
      <c r="P538" s="55"/>
      <c r="Q538" s="47"/>
      <c r="R538" s="47"/>
      <c r="S538" s="2"/>
    </row>
    <row r="539" spans="1:22" ht="12.75" customHeight="1" x14ac:dyDescent="0.2">
      <c r="A539" s="22"/>
      <c r="B539" s="23" t="str">
        <f>IF(A539="","",VLOOKUP(A539,'6.A'!$A$11:$E$105,2,FALSE))</f>
        <v/>
      </c>
      <c r="C539" s="87"/>
      <c r="D539" s="56" t="str">
        <f>IF(A539="","",VLOOKUP(A539,'6.A'!$A$11:$E$105,4,FALSE))</f>
        <v/>
      </c>
      <c r="E539" s="89" t="str">
        <f>IF(A539="","",VLOOKUP(A539,'6.A'!$A$11:$E$105,5,FALSE))</f>
        <v/>
      </c>
      <c r="F539" s="24" t="str">
        <f t="shared" si="213"/>
        <v>0,00</v>
      </c>
      <c r="G539" s="51"/>
      <c r="H539" s="51" t="str">
        <f>IF(A539="","",VLOOKUP(A539,'6.A'!$A$11:$E$7900,5,FALSE))</f>
        <v/>
      </c>
      <c r="I539" s="51" t="str">
        <f>IF(H539="","",IF(E539=H539,"SIM","NÃO"))</f>
        <v/>
      </c>
      <c r="J539" s="51" t="str">
        <f>IF(H539="","",VLOOKUP(A539,'6.A'!$A$11:$E$480,4,FALSE))</f>
        <v/>
      </c>
      <c r="K539" s="51" t="str">
        <f>IF(H539="","",IF(J539=D539,"SIM","NÃO"))</f>
        <v/>
      </c>
      <c r="L539" s="51" t="str">
        <f>IF(H539="","",IF(C539="","",G532*C539))</f>
        <v/>
      </c>
      <c r="M539" s="93" t="str">
        <f>IF(A539="","",VLOOKUP(A539,'6.A'!$A$11:$C$480,2,FALSE))</f>
        <v/>
      </c>
      <c r="N539" s="56" t="str">
        <f>IF(A539="","",IF(M539=B539,"si","no"))</f>
        <v/>
      </c>
      <c r="O539" s="55"/>
      <c r="P539" s="55"/>
      <c r="Q539" s="47"/>
      <c r="R539" s="47"/>
      <c r="S539" s="2"/>
    </row>
    <row r="540" spans="1:22" ht="12.75" customHeight="1" x14ac:dyDescent="0.2">
      <c r="A540" s="22"/>
      <c r="B540" s="23" t="str">
        <f>IF(A540="","",VLOOKUP(A540,'6.A'!$A$11:$E$105,2,FALSE))</f>
        <v/>
      </c>
      <c r="C540" s="87"/>
      <c r="D540" s="56" t="str">
        <f>IF(A540="","",VLOOKUP(A540,'6.A'!$A$11:$E$105,4,FALSE))</f>
        <v/>
      </c>
      <c r="E540" s="88" t="str">
        <f>IF(A540="","",VLOOKUP(A540,'6.A'!$A$11:$E$105,5,FALSE))</f>
        <v/>
      </c>
      <c r="F540" s="24" t="str">
        <f t="shared" si="213"/>
        <v>0,00</v>
      </c>
      <c r="G540" s="51"/>
      <c r="H540" s="51" t="str">
        <f>IF(A540="","",VLOOKUP(A540,'6.A'!$A$11:$E$7900,5,FALSE))</f>
        <v/>
      </c>
      <c r="I540" s="51" t="str">
        <f>IF(H540="","",IF(E540=H540,"SIM","NÃO"))</f>
        <v/>
      </c>
      <c r="J540" s="51" t="str">
        <f>IF(H540="","",VLOOKUP(A540,'6.A'!$A$11:$E$480,4,FALSE))</f>
        <v/>
      </c>
      <c r="K540" s="51" t="str">
        <f>IF(H540="","",IF(J540=D540,"SIM","NÃO"))</f>
        <v/>
      </c>
      <c r="L540" s="51" t="str">
        <f>IF(H540="","",IF(C540="","",G532*C540))</f>
        <v/>
      </c>
      <c r="M540" s="93" t="str">
        <f>IF(A540="","",VLOOKUP(A540,'6.A'!$A$11:$C$480,2,FALSE))</f>
        <v/>
      </c>
      <c r="N540" s="56" t="str">
        <f>IF(A540="","",IF(M540=B540,"si","no"))</f>
        <v/>
      </c>
      <c r="O540" s="55"/>
      <c r="P540" s="55"/>
      <c r="Q540" s="47"/>
      <c r="R540" s="47"/>
      <c r="S540" s="2"/>
    </row>
    <row r="541" spans="1:22" ht="12.75" customHeight="1" x14ac:dyDescent="0.2">
      <c r="A541" s="22"/>
      <c r="B541" s="23" t="str">
        <f>IF(A541="","",VLOOKUP(A541,'6.A'!$A$11:$E$105,2,FALSE))</f>
        <v/>
      </c>
      <c r="C541" s="87"/>
      <c r="D541" s="56" t="str">
        <f>IF(A541="","",VLOOKUP(A541,'6.A'!$A$11:$E$105,4,FALSE))</f>
        <v/>
      </c>
      <c r="E541" s="88" t="str">
        <f>IF(A541="","",VLOOKUP(A541,'6.A'!$A$11:$E$105,5,FALSE))</f>
        <v/>
      </c>
      <c r="F541" s="24" t="str">
        <f t="shared" si="213"/>
        <v>0,00</v>
      </c>
      <c r="G541" s="51"/>
      <c r="H541" s="51" t="str">
        <f>IF(A541="","",VLOOKUP(A541,'6.A'!$A$11:$E$7900,5,FALSE))</f>
        <v/>
      </c>
      <c r="I541" s="51" t="str">
        <f t="shared" ref="I541" si="219">IF(H541="","",IF(E541=H541,"SIM","NÃO"))</f>
        <v/>
      </c>
      <c r="J541" s="51" t="str">
        <f>IF(H541="","",VLOOKUP(A541,'6.A'!$A$11:$E$480,4,FALSE))</f>
        <v/>
      </c>
      <c r="K541" s="51" t="str">
        <f t="shared" ref="K541" si="220">IF(H541="","",IF(J541=D541,"SIM","NÃO"))</f>
        <v/>
      </c>
      <c r="L541" s="51" t="str">
        <f>IF(H541="","",IF(C541="","",G532*C541))</f>
        <v/>
      </c>
      <c r="M541" s="93" t="str">
        <f>IF(A541="","",VLOOKUP(A541,'6.A'!$A$11:$C$480,2,FALSE))</f>
        <v/>
      </c>
      <c r="N541" s="56" t="str">
        <f t="shared" ref="N541" si="221">IF(A541="","",IF(M541=B541,"si","no"))</f>
        <v/>
      </c>
      <c r="O541" s="55"/>
      <c r="P541" s="55"/>
      <c r="Q541" s="47"/>
      <c r="R541" s="47"/>
      <c r="S541" s="2"/>
    </row>
    <row r="542" spans="1:22" ht="12.75" customHeight="1" x14ac:dyDescent="0.2">
      <c r="A542" s="22"/>
      <c r="B542" s="23" t="str">
        <f>IF(A542="","",VLOOKUP(A542,'6.A'!$A$11:$E$105,2,FALSE))</f>
        <v/>
      </c>
      <c r="C542" s="87"/>
      <c r="D542" s="69" t="str">
        <f>IF(A542="","",VLOOKUP(A542,'6.A'!$A$11:$E$105,4,FALSE))</f>
        <v/>
      </c>
      <c r="E542" s="89" t="str">
        <f>IF(A542="","",VLOOKUP(A542,'6.A'!$A$11:$E$105,5,FALSE))</f>
        <v/>
      </c>
      <c r="F542" s="24" t="str">
        <f t="shared" si="213"/>
        <v>0,00</v>
      </c>
      <c r="G542" s="51"/>
      <c r="H542" s="51" t="str">
        <f>IF(A542="","",VLOOKUP(A542,'6.A'!$A$11:$E$7900,5,FALSE))</f>
        <v/>
      </c>
      <c r="I542" s="51" t="str">
        <f>IF(H542="","",IF(E542=H542,"SIM","NÃO"))</f>
        <v/>
      </c>
      <c r="J542" s="51" t="str">
        <f>IF(H542="","",VLOOKUP(A542,'6.A'!$A$11:$E$480,4,FALSE))</f>
        <v/>
      </c>
      <c r="K542" s="51" t="str">
        <f>IF(H542="","",IF(J542=D542,"SIM","NÃO"))</f>
        <v/>
      </c>
      <c r="L542" s="51" t="str">
        <f>IF(H542="","",IF(C542="","",G532*C542))</f>
        <v/>
      </c>
      <c r="M542" s="93" t="str">
        <f>IF(A542="","",VLOOKUP(A542,'6.A'!$A$11:$C$480,2,FALSE))</f>
        <v/>
      </c>
      <c r="N542" s="56" t="str">
        <f>IF(A542="","",IF(M542=B542,"si","no"))</f>
        <v/>
      </c>
      <c r="O542" s="55"/>
      <c r="P542" s="55"/>
      <c r="Q542" s="47"/>
      <c r="R542" s="47"/>
      <c r="S542" s="2"/>
    </row>
    <row r="543" spans="1:22" ht="12.75" customHeight="1" x14ac:dyDescent="0.2">
      <c r="A543" s="22"/>
      <c r="B543" s="23" t="str">
        <f>IF(A543="","",VLOOKUP(A543,'6.A'!$A$11:$E$105,2,FALSE))</f>
        <v/>
      </c>
      <c r="C543" s="87"/>
      <c r="D543" s="25" t="str">
        <f>IF(A543="","",VLOOKUP(A543,'6.A'!$A$11:$E$105,4,FALSE))</f>
        <v/>
      </c>
      <c r="E543" s="89" t="str">
        <f>IF(A543="","",VLOOKUP(A543,'6.A'!$A$11:$E$105,5,FALSE))</f>
        <v/>
      </c>
      <c r="F543" s="24" t="str">
        <f t="shared" si="213"/>
        <v>0,00</v>
      </c>
      <c r="G543" s="51"/>
      <c r="H543" s="51" t="str">
        <f>IF(A543="","",VLOOKUP(A543,'6.A'!$A$11:$E$7900,5,FALSE))</f>
        <v/>
      </c>
      <c r="I543" s="51" t="str">
        <f t="shared" ref="I543" si="222">IF(H543="","",IF(E543=H543,"SIM","NÃO"))</f>
        <v/>
      </c>
      <c r="J543" s="51" t="str">
        <f>IF(H543="","",VLOOKUP(A543,'6.A'!$A$11:$E$480,4,FALSE))</f>
        <v/>
      </c>
      <c r="K543" s="51" t="str">
        <f t="shared" ref="K543" si="223">IF(H543="","",IF(J543=D543,"SIM","NÃO"))</f>
        <v/>
      </c>
      <c r="L543" s="51" t="str">
        <f>IF(H543="","",IF(C543="","",G532*C543))</f>
        <v/>
      </c>
      <c r="M543" s="93" t="str">
        <f>IF(A543="","",VLOOKUP(A543,'6.A'!$A$11:$C$480,2,FALSE))</f>
        <v/>
      </c>
      <c r="N543" s="56" t="str">
        <f t="shared" ref="N543" si="224">IF(A543="","",IF(M543=B543,"si","no"))</f>
        <v/>
      </c>
      <c r="O543" s="55"/>
      <c r="P543" s="55"/>
      <c r="Q543" s="47"/>
      <c r="R543" s="47"/>
      <c r="S543" s="2"/>
    </row>
    <row r="544" spans="1:22" ht="12.75" customHeight="1" x14ac:dyDescent="0.2">
      <c r="A544" s="17"/>
      <c r="B544" s="26" t="str">
        <f>$A$8</f>
        <v>LEIS SOCIAIS HORISTA - JORNADA NORMAL</v>
      </c>
      <c r="C544" s="27">
        <f>$C$8</f>
        <v>0</v>
      </c>
      <c r="D544" s="56"/>
      <c r="F544" s="28">
        <f>ROUND(SUM(F534:F543)*C544,2)</f>
        <v>0</v>
      </c>
      <c r="G544" s="62"/>
      <c r="M544" s="61"/>
      <c r="N544" s="56"/>
      <c r="O544" s="55"/>
      <c r="P544" s="55"/>
      <c r="Q544" s="47"/>
      <c r="R544" s="47"/>
      <c r="S544" s="2"/>
    </row>
    <row r="545" spans="1:19" ht="12.75" customHeight="1" x14ac:dyDescent="0.2">
      <c r="A545" s="22"/>
      <c r="B545" s="26" t="str">
        <f>$A$9</f>
        <v>BDI - MÃO DE OBRA / SERVIÇOS / MATERIAIS EM GERAL</v>
      </c>
      <c r="C545" s="27">
        <f>$C$9</f>
        <v>0</v>
      </c>
      <c r="D545" s="29"/>
      <c r="F545" s="28">
        <f>ROUND(SUM(F534:F544)*C545,2)</f>
        <v>0</v>
      </c>
      <c r="G545" s="62"/>
      <c r="M545" s="61"/>
      <c r="N545" s="56"/>
      <c r="O545" s="55"/>
      <c r="P545" s="55"/>
      <c r="Q545" s="47"/>
      <c r="R545" s="47"/>
      <c r="S545" s="2"/>
    </row>
    <row r="546" spans="1:19" ht="12.75" customHeight="1" x14ac:dyDescent="0.2">
      <c r="A546" s="30"/>
      <c r="B546" s="31" t="s">
        <v>56</v>
      </c>
      <c r="C546" s="32"/>
      <c r="D546" s="33"/>
      <c r="E546" s="34"/>
      <c r="F546" s="35">
        <f>ROUND(SUM(F534:F545),2)</f>
        <v>0</v>
      </c>
      <c r="G546" s="62"/>
      <c r="M546" s="61"/>
      <c r="N546" s="56"/>
      <c r="O546" s="55"/>
      <c r="P546" s="55"/>
      <c r="Q546" s="47"/>
      <c r="R546" s="47"/>
      <c r="S546" s="2"/>
    </row>
    <row r="547" spans="1:19" ht="12.75" customHeight="1" x14ac:dyDescent="0.2">
      <c r="A547" s="17" t="s">
        <v>5</v>
      </c>
      <c r="B547" s="135" t="s">
        <v>132</v>
      </c>
      <c r="C547" s="55" t="s">
        <v>59</v>
      </c>
      <c r="D547" s="55" t="s">
        <v>17</v>
      </c>
      <c r="E547" s="19" t="s">
        <v>60</v>
      </c>
      <c r="F547" s="20" t="s">
        <v>61</v>
      </c>
      <c r="G547" s="21"/>
      <c r="M547" s="61"/>
      <c r="N547" s="56"/>
      <c r="O547" s="55"/>
      <c r="P547" s="55"/>
      <c r="Q547" s="47"/>
      <c r="R547" s="47"/>
      <c r="S547" s="2"/>
    </row>
    <row r="548" spans="1:19" ht="12.75" customHeight="1" x14ac:dyDescent="0.2">
      <c r="A548" s="22" t="str">
        <f>'6.A'!$A$39</f>
        <v>EQ04618</v>
      </c>
      <c r="B548" s="23" t="str">
        <f>IF(A548="","",VLOOKUP(A548,'6.A'!$A$11:$E$105,2,FALSE))</f>
        <v>VIBRADOR DE IMERSÃO COM PONTEIRA DE 60MM COMPRIMENTO DO MANGOTE DE 5M PARA CONCRETO</v>
      </c>
      <c r="C548" s="230">
        <v>7.9570000000000005E-3</v>
      </c>
      <c r="D548" s="56" t="str">
        <f>IF(A548="","",VLOOKUP(A548,'6.A'!$A$11:$E$105,4,FALSE))</f>
        <v>CHP</v>
      </c>
      <c r="E548" s="88">
        <f>IF(A548="","",VLOOKUP(A548,'6.A'!$A$11:$E$105,5,FALSE))</f>
        <v>0</v>
      </c>
      <c r="F548" s="24">
        <f t="shared" ref="F548:F557" si="225">IF(A548="","0,00",ROUND(C548*E548,2))</f>
        <v>0</v>
      </c>
      <c r="G548" s="51"/>
      <c r="H548" s="51">
        <f>IF(A548="","",VLOOKUP(A548,'6.A'!$A$11:$E$7900,5,FALSE))</f>
        <v>0</v>
      </c>
      <c r="I548" s="51" t="str">
        <f t="shared" ref="I548:I557" si="226">IF(H548="","",IF(E548=H548,"SIM","NÃO"))</f>
        <v>SIM</v>
      </c>
      <c r="J548" s="51" t="str">
        <f>IF(H548="","",VLOOKUP(A548,'6.A'!$A$11:$E$480,4,FALSE))</f>
        <v>CHP</v>
      </c>
      <c r="K548" s="51" t="str">
        <f t="shared" ref="K548:K557" si="227">IF(H548="","",IF(J548=D548,"SIM","NÃO"))</f>
        <v>SIM</v>
      </c>
      <c r="L548" s="51">
        <f>IF(H548="","",IF(C548="","",G532*C548))</f>
        <v>4.7742000000000007E-2</v>
      </c>
      <c r="M548" s="93" t="str">
        <f>IF(A548="","",VLOOKUP(A548,'6.A'!$A$11:$C$480,2,FALSE))</f>
        <v>VIBRADOR DE IMERSÃO COM PONTEIRA DE 60MM COMPRIMENTO DO MANGOTE DE 5M PARA CONCRETO</v>
      </c>
      <c r="N548" s="56" t="str">
        <f t="shared" ref="N548:N553" si="228">IF(A548="","",IF(M548=B548,"si","no"))</f>
        <v>si</v>
      </c>
      <c r="O548" s="55"/>
      <c r="P548" s="55"/>
      <c r="Q548" s="47"/>
      <c r="R548" s="47"/>
      <c r="S548" s="2"/>
    </row>
    <row r="549" spans="1:19" ht="12.75" customHeight="1" x14ac:dyDescent="0.2">
      <c r="A549" s="22">
        <f>'6.A'!$A$54</f>
        <v>95282</v>
      </c>
      <c r="B549" s="23" t="str">
        <f>IF(A549="","",VLOOKUP(A549,'6.A'!$A$11:$E$105,2,FALSE))</f>
        <v>DESEMPENADEIRA DE CONCRETO, PESO DE 78 KG, 4 PÁS, MOTOR A GASOLINA, POTÊNCIA 5,5 HP - CHP DIURNO</v>
      </c>
      <c r="C549" s="230">
        <v>7.9570000000000005E-3</v>
      </c>
      <c r="D549" s="56" t="str">
        <f>IF(A549="","",VLOOKUP(A549,'6.A'!$A$11:$E$105,4,FALSE))</f>
        <v>CHP</v>
      </c>
      <c r="E549" s="88">
        <f>IF(A549="","",VLOOKUP(A549,'6.A'!$A$11:$E$105,5,FALSE))</f>
        <v>0</v>
      </c>
      <c r="F549" s="24">
        <f t="shared" si="225"/>
        <v>0</v>
      </c>
      <c r="G549" s="51"/>
      <c r="H549" s="51">
        <f>IF(A549="","",VLOOKUP(A549,'6.A'!$A$11:$E$7900,5,FALSE))</f>
        <v>0</v>
      </c>
      <c r="I549" s="51" t="str">
        <f t="shared" si="226"/>
        <v>SIM</v>
      </c>
      <c r="J549" s="51" t="str">
        <f>IF(H549="","",VLOOKUP(A549,'6.A'!$A$11:$E$480,4,FALSE))</f>
        <v>CHP</v>
      </c>
      <c r="K549" s="51" t="str">
        <f t="shared" si="227"/>
        <v>SIM</v>
      </c>
      <c r="L549" s="51">
        <f>IF(H549="","",IF(C549="","",G532*C549))</f>
        <v>4.7742000000000007E-2</v>
      </c>
      <c r="M549" s="93" t="str">
        <f>IF(A549="","",VLOOKUP(A549,'6.A'!$A$11:$C$480,2,FALSE))</f>
        <v>DESEMPENADEIRA DE CONCRETO, PESO DE 78 KG, 4 PÁS, MOTOR A GASOLINA, POTÊNCIA 5,5 HP - CHP DIURNO</v>
      </c>
      <c r="N549" s="56" t="str">
        <f t="shared" si="228"/>
        <v>si</v>
      </c>
      <c r="O549" s="55"/>
      <c r="P549" s="55"/>
      <c r="Q549" s="47"/>
      <c r="R549" s="47"/>
      <c r="S549" s="2"/>
    </row>
    <row r="550" spans="1:19" ht="12.75" customHeight="1" x14ac:dyDescent="0.2">
      <c r="A550" s="22"/>
      <c r="B550" s="23" t="str">
        <f>IF(A550="","",VLOOKUP(A550,'6.A'!$A$11:$E$105,2,FALSE))</f>
        <v/>
      </c>
      <c r="C550" s="87"/>
      <c r="D550" s="56" t="str">
        <f>IF(A550="","",VLOOKUP(A550,'6.A'!$A$11:$E$105,4,FALSE))</f>
        <v/>
      </c>
      <c r="E550" s="88" t="str">
        <f>IF(A550="","",VLOOKUP(A550,'6.A'!$A$11:$E$105,5,FALSE))</f>
        <v/>
      </c>
      <c r="F550" s="24" t="str">
        <f t="shared" si="225"/>
        <v>0,00</v>
      </c>
      <c r="G550" s="51"/>
      <c r="H550" s="51" t="str">
        <f>IF(A550="","",VLOOKUP(A550,'6.A'!$A$11:$E$7900,5,FALSE))</f>
        <v/>
      </c>
      <c r="I550" s="51" t="str">
        <f t="shared" si="226"/>
        <v/>
      </c>
      <c r="J550" s="51" t="str">
        <f>IF(H550="","",VLOOKUP(A550,'6.A'!$A$11:$E$480,4,FALSE))</f>
        <v/>
      </c>
      <c r="K550" s="51" t="str">
        <f t="shared" si="227"/>
        <v/>
      </c>
      <c r="L550" s="51" t="str">
        <f>IF(H550="","",IF(C550="","",G532*C550))</f>
        <v/>
      </c>
      <c r="M550" s="93" t="str">
        <f>IF(A550="","",VLOOKUP(A550,'6.A'!$A$11:$C$480,2,FALSE))</f>
        <v/>
      </c>
      <c r="N550" s="56" t="str">
        <f t="shared" si="228"/>
        <v/>
      </c>
      <c r="O550" s="55"/>
      <c r="P550" s="55"/>
      <c r="Q550" s="47"/>
      <c r="R550" s="47"/>
      <c r="S550" s="2"/>
    </row>
    <row r="551" spans="1:19" ht="12.75" customHeight="1" x14ac:dyDescent="0.2">
      <c r="A551" s="22"/>
      <c r="B551" s="54" t="str">
        <f>IF(A551="","",VLOOKUP(A551,'6.A'!$A$11:$E$105,2,FALSE))</f>
        <v/>
      </c>
      <c r="C551" s="113"/>
      <c r="D551" s="56" t="str">
        <f>IF(A551="","",VLOOKUP(A551,'6.A'!$A$11:$E$105,4,FALSE))</f>
        <v/>
      </c>
      <c r="E551" s="88" t="str">
        <f>IF(A551="","",VLOOKUP(A551,'6.A'!$A$11:$E$105,5,FALSE))</f>
        <v/>
      </c>
      <c r="F551" s="24" t="str">
        <f t="shared" si="225"/>
        <v>0,00</v>
      </c>
      <c r="G551" s="51"/>
      <c r="H551" s="51" t="str">
        <f>IF(A551="","",VLOOKUP(A551,'6.A'!$A$11:$E$7900,5,FALSE))</f>
        <v/>
      </c>
      <c r="I551" s="51" t="str">
        <f t="shared" si="226"/>
        <v/>
      </c>
      <c r="J551" s="51" t="str">
        <f>IF(H551="","",VLOOKUP(A551,'6.A'!$A$11:$E$480,4,FALSE))</f>
        <v/>
      </c>
      <c r="K551" s="51" t="str">
        <f t="shared" si="227"/>
        <v/>
      </c>
      <c r="L551" s="51" t="str">
        <f>IF(H551="","",IF(C551="","",G532*C551))</f>
        <v/>
      </c>
      <c r="M551" s="93" t="str">
        <f>IF(A551="","",VLOOKUP(A551,'6.A'!$A$11:$C$480,2,FALSE))</f>
        <v/>
      </c>
      <c r="N551" s="56" t="str">
        <f t="shared" si="228"/>
        <v/>
      </c>
      <c r="O551" s="55"/>
      <c r="P551" s="55"/>
      <c r="Q551" s="47"/>
      <c r="R551" s="47"/>
      <c r="S551" s="2"/>
    </row>
    <row r="552" spans="1:19" ht="12.75" customHeight="1" x14ac:dyDescent="0.2">
      <c r="A552" s="22"/>
      <c r="B552" s="23" t="str">
        <f>IF(A552="","",VLOOKUP(A552,'6.A'!$A$11:$E$105,2,FALSE))</f>
        <v/>
      </c>
      <c r="C552" s="87"/>
      <c r="D552" s="56" t="str">
        <f>IF(A552="","",VLOOKUP(A552,'6.A'!$A$11:$E$105,4,FALSE))</f>
        <v/>
      </c>
      <c r="E552" s="88" t="str">
        <f>IF(A552="","",VLOOKUP(A552,'6.A'!$A$11:$E$105,5,FALSE))</f>
        <v/>
      </c>
      <c r="F552" s="24" t="str">
        <f t="shared" si="225"/>
        <v>0,00</v>
      </c>
      <c r="G552" s="51"/>
      <c r="H552" s="51" t="str">
        <f>IF(A552="","",VLOOKUP(A552,'6.A'!$A$11:$E$7900,5,FALSE))</f>
        <v/>
      </c>
      <c r="I552" s="51" t="str">
        <f t="shared" si="226"/>
        <v/>
      </c>
      <c r="J552" s="51" t="str">
        <f>IF(H552="","",VLOOKUP(A552,'6.A'!$A$11:$E$480,4,FALSE))</f>
        <v/>
      </c>
      <c r="K552" s="51" t="str">
        <f t="shared" si="227"/>
        <v/>
      </c>
      <c r="L552" s="51" t="str">
        <f>IF(H552="","",IF(C552="","",G532*C552))</f>
        <v/>
      </c>
      <c r="M552" s="93" t="str">
        <f>IF(A552="","",VLOOKUP(A552,'6.A'!$A$11:$C$480,2,FALSE))</f>
        <v/>
      </c>
      <c r="N552" s="56" t="str">
        <f t="shared" si="228"/>
        <v/>
      </c>
      <c r="O552" s="55"/>
      <c r="P552" s="55"/>
      <c r="Q552" s="47"/>
      <c r="R552" s="47"/>
      <c r="S552" s="2"/>
    </row>
    <row r="553" spans="1:19" ht="12.75" customHeight="1" x14ac:dyDescent="0.2">
      <c r="A553" s="22"/>
      <c r="B553" s="23" t="str">
        <f>IF(A553="","",VLOOKUP(A553,'6.A'!$A$11:$E$105,2,FALSE))</f>
        <v/>
      </c>
      <c r="C553" s="87"/>
      <c r="D553" s="56" t="str">
        <f>IF(A553="","",VLOOKUP(A553,'6.A'!$A$11:$E$105,4,FALSE))</f>
        <v/>
      </c>
      <c r="E553" s="88" t="str">
        <f>IF(A553="","",VLOOKUP(A553,'6.A'!$A$11:$E$105,5,FALSE))</f>
        <v/>
      </c>
      <c r="F553" s="24" t="str">
        <f t="shared" si="225"/>
        <v>0,00</v>
      </c>
      <c r="G553" s="51"/>
      <c r="H553" s="51" t="str">
        <f>IF(A553="","",VLOOKUP(A553,'6.A'!$A$11:$E$7900,5,FALSE))</f>
        <v/>
      </c>
      <c r="I553" s="51" t="str">
        <f t="shared" si="226"/>
        <v/>
      </c>
      <c r="J553" s="51" t="str">
        <f>IF(H553="","",VLOOKUP(A553,'6.A'!$A$11:$E$480,4,FALSE))</f>
        <v/>
      </c>
      <c r="K553" s="51" t="str">
        <f t="shared" si="227"/>
        <v/>
      </c>
      <c r="L553" s="51" t="str">
        <f>IF(H553="","",IF(C553="","",G532*C553))</f>
        <v/>
      </c>
      <c r="M553" s="93" t="str">
        <f>IF(A553="","",VLOOKUP(A553,'6.A'!$A$11:$C$480,2,FALSE))</f>
        <v/>
      </c>
      <c r="N553" s="56" t="str">
        <f t="shared" si="228"/>
        <v/>
      </c>
      <c r="O553" s="55"/>
      <c r="P553" s="55"/>
      <c r="Q553" s="47"/>
      <c r="R553" s="47"/>
      <c r="S553" s="2"/>
    </row>
    <row r="554" spans="1:19" ht="12.75" customHeight="1" x14ac:dyDescent="0.2">
      <c r="A554" s="22"/>
      <c r="B554" s="23" t="str">
        <f>IF(A554="","",VLOOKUP(A554,'6.A'!$A$11:$E$105,2,FALSE))</f>
        <v/>
      </c>
      <c r="C554" s="87"/>
      <c r="D554" s="56" t="str">
        <f>IF(A554="","",VLOOKUP(A554,'6.A'!$A$11:$E$105,4,FALSE))</f>
        <v/>
      </c>
      <c r="E554" s="88" t="str">
        <f>IF(A554="","",VLOOKUP(A554,'6.A'!$A$11:$E$105,5,FALSE))</f>
        <v/>
      </c>
      <c r="F554" s="24" t="str">
        <f t="shared" si="225"/>
        <v>0,00</v>
      </c>
      <c r="G554" s="51"/>
      <c r="H554" s="51" t="str">
        <f>IF(A554="","",VLOOKUP(A554,'6.A'!$A$11:$E$7900,5,FALSE))</f>
        <v/>
      </c>
      <c r="I554" s="51" t="str">
        <f t="shared" si="226"/>
        <v/>
      </c>
      <c r="J554" s="51" t="str">
        <f>IF(H554="","",VLOOKUP(A554,'6.A'!$A$11:$E$480,4,FALSE))</f>
        <v/>
      </c>
      <c r="K554" s="51" t="str">
        <f t="shared" si="227"/>
        <v/>
      </c>
      <c r="L554" s="51" t="str">
        <f>IF(H554="","",IF(C554="","",G532*C554))</f>
        <v/>
      </c>
      <c r="M554" s="93" t="str">
        <f>IF(A554="","",VLOOKUP(A554,'6.A'!$A$11:$C$480,2,FALSE))</f>
        <v/>
      </c>
      <c r="N554" s="56" t="str">
        <f>IF(A554="","",IF(M554=B554,"si","no"))</f>
        <v/>
      </c>
      <c r="O554" s="55"/>
      <c r="P554" s="55"/>
      <c r="Q554" s="47"/>
      <c r="R554" s="47"/>
      <c r="S554" s="2"/>
    </row>
    <row r="555" spans="1:19" ht="12.75" customHeight="1" x14ac:dyDescent="0.2">
      <c r="A555" s="22"/>
      <c r="B555" s="23" t="str">
        <f>IF(A555="","",VLOOKUP(A555,'6.A'!$A$11:$E$105,2,FALSE))</f>
        <v/>
      </c>
      <c r="C555" s="87"/>
      <c r="D555" s="56" t="str">
        <f>IF(A555="","",VLOOKUP(A555,'6.A'!$A$11:$E$105,4,FALSE))</f>
        <v/>
      </c>
      <c r="E555" s="88" t="str">
        <f>IF(A555="","",VLOOKUP(A555,'6.A'!$A$11:$E$105,5,FALSE))</f>
        <v/>
      </c>
      <c r="F555" s="24" t="str">
        <f t="shared" si="225"/>
        <v>0,00</v>
      </c>
      <c r="G555" s="51"/>
      <c r="H555" s="51" t="str">
        <f>IF(A555="","",VLOOKUP(A555,'6.A'!$A$11:$E$7900,5,FALSE))</f>
        <v/>
      </c>
      <c r="I555" s="51" t="str">
        <f t="shared" si="226"/>
        <v/>
      </c>
      <c r="J555" s="51" t="str">
        <f>IF(H555="","",VLOOKUP(A555,'6.A'!$A$11:$E$480,4,FALSE))</f>
        <v/>
      </c>
      <c r="K555" s="51" t="str">
        <f t="shared" si="227"/>
        <v/>
      </c>
      <c r="L555" s="51" t="str">
        <f>IF(H555="","",IF(C555="","",G532*C555))</f>
        <v/>
      </c>
      <c r="M555" s="93" t="str">
        <f>IF(A555="","",VLOOKUP(A555,'6.A'!$A$11:$C$480,2,FALSE))</f>
        <v/>
      </c>
      <c r="N555" s="56" t="str">
        <f>IF(A555="","",IF(M555=B555,"si","no"))</f>
        <v/>
      </c>
      <c r="O555" s="55"/>
      <c r="P555" s="55"/>
      <c r="Q555" s="47"/>
      <c r="R555" s="47"/>
      <c r="S555" s="2"/>
    </row>
    <row r="556" spans="1:19" ht="12.75" customHeight="1" x14ac:dyDescent="0.2">
      <c r="A556" s="22"/>
      <c r="B556" s="23" t="str">
        <f>IF(A556="","",VLOOKUP(A556,'6.A'!$A$11:$E$105,2,FALSE))</f>
        <v/>
      </c>
      <c r="C556" s="87"/>
      <c r="D556" s="56" t="str">
        <f>IF(A556="","",VLOOKUP(A556,'6.A'!$A$11:$E$105,4,FALSE))</f>
        <v/>
      </c>
      <c r="E556" s="88" t="str">
        <f>IF(A556="","",VLOOKUP(A556,'6.A'!$A$11:$E$105,5,FALSE))</f>
        <v/>
      </c>
      <c r="F556" s="24" t="str">
        <f t="shared" si="225"/>
        <v>0,00</v>
      </c>
      <c r="G556" s="51"/>
      <c r="H556" s="51" t="str">
        <f>IF(A556="","",VLOOKUP(A556,'6.A'!$A$11:$E$7900,5,FALSE))</f>
        <v/>
      </c>
      <c r="I556" s="51" t="str">
        <f t="shared" si="226"/>
        <v/>
      </c>
      <c r="J556" s="51" t="str">
        <f>IF(H556="","",VLOOKUP(A556,'6.A'!$A$11:$E$480,4,FALSE))</f>
        <v/>
      </c>
      <c r="K556" s="51" t="str">
        <f t="shared" si="227"/>
        <v/>
      </c>
      <c r="L556" s="51" t="str">
        <f>IF(H556="","",IF(C556="","",G532*C556))</f>
        <v/>
      </c>
      <c r="M556" s="93" t="str">
        <f>IF(A556="","",VLOOKUP(A556,'6.A'!$A$11:$C$480,2,FALSE))</f>
        <v/>
      </c>
      <c r="N556" s="56" t="str">
        <f t="shared" ref="N556:N557" si="229">IF(A556="","",IF(M556=B556,"si","no"))</f>
        <v/>
      </c>
      <c r="O556" s="55"/>
      <c r="P556" s="55"/>
      <c r="Q556" s="47"/>
      <c r="R556" s="47"/>
      <c r="S556" s="2"/>
    </row>
    <row r="557" spans="1:19" ht="12.75" customHeight="1" x14ac:dyDescent="0.2">
      <c r="A557" s="22"/>
      <c r="B557" s="23" t="str">
        <f>IF(A557="","",VLOOKUP(A557,'6.A'!$A$11:$E$105,2,FALSE))</f>
        <v/>
      </c>
      <c r="C557" s="87"/>
      <c r="D557" s="56" t="str">
        <f>IF(A557="","",VLOOKUP(A557,'6.A'!$A$11:$E$105,4,FALSE))</f>
        <v/>
      </c>
      <c r="E557" s="88" t="str">
        <f>IF(A557="","",VLOOKUP(A557,'6.A'!$A$11:$E$105,5,FALSE))</f>
        <v/>
      </c>
      <c r="F557" s="24" t="str">
        <f t="shared" si="225"/>
        <v>0,00</v>
      </c>
      <c r="G557" s="51"/>
      <c r="H557" s="51" t="str">
        <f>IF(A557="","",VLOOKUP(A557,'6.A'!$A$11:$E$7900,5,FALSE))</f>
        <v/>
      </c>
      <c r="I557" s="51" t="str">
        <f t="shared" si="226"/>
        <v/>
      </c>
      <c r="J557" s="51" t="str">
        <f>IF(H557="","",VLOOKUP(A557,'6.A'!$A$11:$E$480,4,FALSE))</f>
        <v/>
      </c>
      <c r="K557" s="51" t="str">
        <f t="shared" si="227"/>
        <v/>
      </c>
      <c r="L557" s="51" t="str">
        <f>IF(H557="","",IF(C557="","",G532*C557))</f>
        <v/>
      </c>
      <c r="M557" s="93" t="str">
        <f>IF(A557="","",VLOOKUP(A557,'6.A'!$A$11:$C$480,2,FALSE))</f>
        <v/>
      </c>
      <c r="N557" s="56" t="str">
        <f t="shared" si="229"/>
        <v/>
      </c>
      <c r="O557" s="55"/>
      <c r="P557" s="55"/>
      <c r="Q557" s="47"/>
      <c r="R557" s="47"/>
      <c r="S557" s="2"/>
    </row>
    <row r="558" spans="1:19" ht="12.75" customHeight="1" x14ac:dyDescent="0.2">
      <c r="A558" s="22"/>
      <c r="B558" s="26" t="str">
        <f>$A$9</f>
        <v>BDI - MÃO DE OBRA / SERVIÇOS / MATERIAIS EM GERAL</v>
      </c>
      <c r="C558" s="27">
        <f>$C$9</f>
        <v>0</v>
      </c>
      <c r="D558" s="56"/>
      <c r="F558" s="28">
        <f>ROUND(SUM(F548:F557)*C558,2)</f>
        <v>0</v>
      </c>
      <c r="G558" s="62"/>
      <c r="M558" s="61"/>
      <c r="N558" s="56"/>
      <c r="O558" s="55"/>
      <c r="P558" s="55"/>
      <c r="Q558" s="47"/>
      <c r="R558" s="47"/>
      <c r="S558" s="2"/>
    </row>
    <row r="559" spans="1:19" ht="12.75" customHeight="1" x14ac:dyDescent="0.2">
      <c r="A559" s="30"/>
      <c r="B559" s="31" t="s">
        <v>120</v>
      </c>
      <c r="C559" s="36"/>
      <c r="D559" s="37"/>
      <c r="E559" s="38"/>
      <c r="F559" s="35">
        <f>ROUND(SUM(F548:F558),2)</f>
        <v>0</v>
      </c>
      <c r="G559" s="62"/>
      <c r="M559" s="61"/>
      <c r="N559" s="56"/>
      <c r="O559" s="55"/>
      <c r="P559" s="55"/>
      <c r="Q559" s="47"/>
      <c r="R559" s="47"/>
      <c r="S559" s="2"/>
    </row>
    <row r="560" spans="1:19" ht="12.75" customHeight="1" x14ac:dyDescent="0.2">
      <c r="A560" s="17" t="s">
        <v>6</v>
      </c>
      <c r="B560" s="18" t="s">
        <v>18</v>
      </c>
      <c r="C560" s="55" t="s">
        <v>59</v>
      </c>
      <c r="D560" s="55" t="s">
        <v>17</v>
      </c>
      <c r="E560" s="19" t="s">
        <v>60</v>
      </c>
      <c r="F560" s="20" t="s">
        <v>61</v>
      </c>
      <c r="G560" s="21"/>
      <c r="M560" s="61"/>
      <c r="N560" s="56"/>
      <c r="O560" s="55"/>
      <c r="P560" s="55"/>
      <c r="Q560" s="47"/>
      <c r="R560" s="47"/>
      <c r="S560" s="2"/>
    </row>
    <row r="561" spans="1:22" ht="12.75" customHeight="1" x14ac:dyDescent="0.2">
      <c r="A561" s="22" t="str">
        <f>'6.A'!$A$66</f>
        <v>CV00198</v>
      </c>
      <c r="B561" s="23" t="str">
        <f>IF(A561="","",VLOOKUP(A561,'6.A'!$A$11:$E$105,2,FALSE))</f>
        <v>CONCRETO ESTRUTURAL USINADO FCK 20 MPA</v>
      </c>
      <c r="C561" s="230">
        <v>0.158946</v>
      </c>
      <c r="D561" s="56" t="str">
        <f>IF(A561="","",VLOOKUP(A561,'6.A'!$A$11:$E$105,4,FALSE))</f>
        <v>M3</v>
      </c>
      <c r="E561" s="88">
        <f>IF(A561="","",VLOOKUP(A561,'6.A'!$A$11:$E$105,5,FALSE))</f>
        <v>0</v>
      </c>
      <c r="F561" s="24">
        <f t="shared" ref="F561:F580" si="230">IF(A561="","0,00",ROUND(C561*E561,2))</f>
        <v>0</v>
      </c>
      <c r="G561" s="51"/>
      <c r="H561" s="51">
        <f>IF(A561="","",VLOOKUP(A561,'6.A'!$A$11:$E$7900,5,FALSE))</f>
        <v>0</v>
      </c>
      <c r="I561" s="51" t="str">
        <f t="shared" ref="I561:I580" si="231">IF(H561="","",IF(E561=H561,"SIM","NÃO"))</f>
        <v>SIM</v>
      </c>
      <c r="J561" s="51" t="str">
        <f>IF(H561="","",VLOOKUP(A561,'6.A'!$A$11:$E$480,4,FALSE))</f>
        <v>M3</v>
      </c>
      <c r="K561" s="51" t="str">
        <f t="shared" ref="K561:K580" si="232">IF(H561="","",IF(J561=D561,"SIM","NÃO"))</f>
        <v>SIM</v>
      </c>
      <c r="L561" s="51">
        <f>IF(H561="","",IF(C561="","",G532*C561))</f>
        <v>0.95367599999999997</v>
      </c>
      <c r="M561" s="93" t="str">
        <f>IF(A561="","",VLOOKUP(A561,'6.A'!$A$11:$C$480,2,FALSE))</f>
        <v>CONCRETO ESTRUTURAL USINADO FCK 20 MPA</v>
      </c>
      <c r="N561" s="56" t="str">
        <f t="shared" ref="N561:N580" si="233">IF(A561="","",IF(M561=B561,"si","no"))</f>
        <v>si</v>
      </c>
      <c r="O561" s="55"/>
      <c r="P561" s="55"/>
      <c r="Q561" s="47"/>
      <c r="R561" s="47"/>
      <c r="S561" s="2"/>
    </row>
    <row r="562" spans="1:22" ht="12.75" customHeight="1" x14ac:dyDescent="0.2">
      <c r="A562" s="22">
        <f>'6.A'!$A$75</f>
        <v>142</v>
      </c>
      <c r="B562" s="23" t="str">
        <f>IF(A562="","",VLOOKUP(A562,'6.A'!$A$11:$E$105,2,FALSE))</f>
        <v>SELANTE ELASTICO MONOCOMPONENTE A BASE DE POLIURETANO (PU) PARA JUNTAS DIVERSAS (310 ML)</v>
      </c>
      <c r="C562" s="230">
        <f>0.6452/4</f>
        <v>0.1613</v>
      </c>
      <c r="D562" s="56" t="str">
        <f>IF(A562="","",VLOOKUP(A562,'6.A'!$A$11:$E$105,4,FALSE))</f>
        <v>UN</v>
      </c>
      <c r="E562" s="88">
        <f>IF(A562="","",VLOOKUP(A562,'6.A'!$A$11:$E$105,5,FALSE))</f>
        <v>0</v>
      </c>
      <c r="F562" s="24">
        <f t="shared" si="230"/>
        <v>0</v>
      </c>
      <c r="G562" s="51"/>
      <c r="H562" s="51">
        <f>IF(A562="","",VLOOKUP(A562,'6.A'!$A$11:$E$7900,5,FALSE))</f>
        <v>0</v>
      </c>
      <c r="I562" s="51" t="str">
        <f t="shared" si="231"/>
        <v>SIM</v>
      </c>
      <c r="J562" s="51" t="str">
        <f>IF(H562="","",VLOOKUP(A562,'6.A'!$A$11:$E$480,4,FALSE))</f>
        <v>UN</v>
      </c>
      <c r="K562" s="51" t="str">
        <f t="shared" si="232"/>
        <v>SIM</v>
      </c>
      <c r="L562" s="51">
        <f>IF(H562="","",IF(C562="","",G532*C562))</f>
        <v>0.96779999999999999</v>
      </c>
      <c r="M562" s="93" t="str">
        <f>IF(A562="","",VLOOKUP(A562,'6.A'!$A$11:$C$480,2,FALSE))</f>
        <v>SELANTE ELASTICO MONOCOMPONENTE A BASE DE POLIURETANO (PU) PARA JUNTAS DIVERSAS (310 ML)</v>
      </c>
      <c r="N562" s="56" t="str">
        <f t="shared" si="233"/>
        <v>si</v>
      </c>
      <c r="O562" s="55"/>
      <c r="P562" s="55"/>
      <c r="Q562" s="47"/>
      <c r="R562" s="47"/>
      <c r="S562" s="2"/>
    </row>
    <row r="563" spans="1:22" ht="12.75" customHeight="1" x14ac:dyDescent="0.2">
      <c r="A563" s="22">
        <f>'6.A'!$A$83</f>
        <v>4229</v>
      </c>
      <c r="B563" s="23" t="str">
        <f>IF(A563="","",VLOOKUP(A563,'6.A'!$A$11:$E$105,2,FALSE))</f>
        <v>GRAXA LUBRIFICANTE A BASE DE LITIO, DE MULTIPLAS APLICACOES E CONTENDO ADITIVOS DE EXTREMA PRESSAO (GRAU DE VISCOSIDADE NLGI 2)</v>
      </c>
      <c r="C563" s="230">
        <v>2.9217E-2</v>
      </c>
      <c r="D563" s="56" t="str">
        <f>IF(A563="","",VLOOKUP(A563,'6.A'!$A$11:$E$105,4,FALSE))</f>
        <v>KG</v>
      </c>
      <c r="E563" s="88">
        <f>IF(A563="","",VLOOKUP(A563,'6.A'!$A$11:$E$105,5,FALSE))</f>
        <v>0</v>
      </c>
      <c r="F563" s="24">
        <f t="shared" si="230"/>
        <v>0</v>
      </c>
      <c r="G563" s="51"/>
      <c r="H563" s="51">
        <f>IF(A563="","",VLOOKUP(A563,'6.A'!$A$11:$E$7900,5,FALSE))</f>
        <v>0</v>
      </c>
      <c r="I563" s="51" t="str">
        <f t="shared" si="231"/>
        <v>SIM</v>
      </c>
      <c r="J563" s="51" t="str">
        <f>IF(H563="","",VLOOKUP(A563,'6.A'!$A$11:$E$480,4,FALSE))</f>
        <v>KG</v>
      </c>
      <c r="K563" s="51" t="str">
        <f t="shared" si="232"/>
        <v>SIM</v>
      </c>
      <c r="L563" s="51">
        <f>IF(H563="","",IF(C563="","",G532*C563))</f>
        <v>0.17530200000000001</v>
      </c>
      <c r="M563" s="93" t="str">
        <f>IF(A563="","",VLOOKUP(A563,'6.A'!$A$11:$C$480,2,FALSE))</f>
        <v>GRAXA LUBRIFICANTE A BASE DE LITIO, DE MULTIPLAS APLICACOES E CONTENDO ADITIVOS DE EXTREMA PRESSAO (GRAU DE VISCOSIDADE NLGI 2)</v>
      </c>
      <c r="N563" s="56" t="str">
        <f t="shared" si="233"/>
        <v>si</v>
      </c>
      <c r="O563" s="55"/>
      <c r="P563" s="55"/>
      <c r="Q563" s="47"/>
      <c r="R563" s="47"/>
      <c r="S563" s="2"/>
    </row>
    <row r="564" spans="1:22" ht="12.75" customHeight="1" x14ac:dyDescent="0.2">
      <c r="A564" s="22">
        <f>'6.A'!$A$86</f>
        <v>4509</v>
      </c>
      <c r="B564" s="23" t="str">
        <f>IF(A564="","",VLOOKUP(A564,'6.A'!$A$11:$E$105,2,FALSE))</f>
        <v>SARRAFO 2,5 X 10 CM EM PINUS, MISTA OU EQUIVALENTE DA REGIAO - BRUTA</v>
      </c>
      <c r="C564" s="230">
        <v>5.1332999999999997E-2</v>
      </c>
      <c r="D564" s="56" t="str">
        <f>IF(A564="","",VLOOKUP(A564,'6.A'!$A$11:$E$105,4,FALSE))</f>
        <v>M</v>
      </c>
      <c r="E564" s="88">
        <f>IF(A564="","",VLOOKUP(A564,'6.A'!$A$11:$E$105,5,FALSE))</f>
        <v>0</v>
      </c>
      <c r="F564" s="24">
        <f t="shared" si="230"/>
        <v>0</v>
      </c>
      <c r="G564" s="51"/>
      <c r="H564" s="51">
        <f>IF(A564="","",VLOOKUP(A564,'6.A'!$A$11:$E$7900,5,FALSE))</f>
        <v>0</v>
      </c>
      <c r="I564" s="51" t="str">
        <f t="shared" si="231"/>
        <v>SIM</v>
      </c>
      <c r="J564" s="51" t="str">
        <f>IF(H564="","",VLOOKUP(A564,'6.A'!$A$11:$E$480,4,FALSE))</f>
        <v>M</v>
      </c>
      <c r="K564" s="51" t="str">
        <f t="shared" si="232"/>
        <v>SIM</v>
      </c>
      <c r="L564" s="51">
        <f>IF(H564="","",IF(C564="","",G532*C564))</f>
        <v>0.30799799999999999</v>
      </c>
      <c r="M564" s="93" t="str">
        <f>IF(A564="","",VLOOKUP(A564,'6.A'!$A$11:$C$480,2,FALSE))</f>
        <v>SARRAFO 2,5 X 10 CM EM PINUS, MISTA OU EQUIVALENTE DA REGIAO - BRUTA</v>
      </c>
      <c r="N564" s="56" t="str">
        <f t="shared" si="233"/>
        <v>si</v>
      </c>
      <c r="O564" s="55"/>
      <c r="P564" s="55"/>
      <c r="Q564" s="47"/>
      <c r="R564" s="47"/>
      <c r="S564" s="2"/>
    </row>
    <row r="565" spans="1:22" ht="12.75" customHeight="1" x14ac:dyDescent="0.2">
      <c r="A565" s="22">
        <f>'6.A'!$A$88</f>
        <v>5061</v>
      </c>
      <c r="B565" s="23" t="str">
        <f>IF(A565="","",VLOOKUP(A565,'6.A'!$A$11:$E$105,2,FALSE))</f>
        <v>PREGO DE ACO POLIDO COM CABECA 18 X 27 (2 1/2 X 10)</v>
      </c>
      <c r="C565" s="230">
        <v>1.7700000000000001E-3</v>
      </c>
      <c r="D565" s="56" t="str">
        <f>IF(A565="","",VLOOKUP(A565,'6.A'!$A$11:$E$105,4,FALSE))</f>
        <v>KG</v>
      </c>
      <c r="E565" s="88">
        <f>IF(A565="","",VLOOKUP(A565,'6.A'!$A$11:$E$105,5,FALSE))</f>
        <v>0</v>
      </c>
      <c r="F565" s="24">
        <f t="shared" si="230"/>
        <v>0</v>
      </c>
      <c r="G565" s="51"/>
      <c r="H565" s="51">
        <f>IF(A565="","",VLOOKUP(A565,'6.A'!$A$11:$E$7900,5,FALSE))</f>
        <v>0</v>
      </c>
      <c r="I565" s="51" t="str">
        <f t="shared" si="231"/>
        <v>SIM</v>
      </c>
      <c r="J565" s="51" t="str">
        <f>IF(H565="","",VLOOKUP(A565,'6.A'!$A$11:$E$480,4,FALSE))</f>
        <v>KG</v>
      </c>
      <c r="K565" s="51" t="str">
        <f t="shared" si="232"/>
        <v>SIM</v>
      </c>
      <c r="L565" s="51">
        <f>IF(H565="","",IF(C565="","",G532*C565))</f>
        <v>1.0620000000000001E-2</v>
      </c>
      <c r="M565" s="93" t="str">
        <f>IF(A565="","",VLOOKUP(A565,'6.A'!$A$11:$C$480,2,FALSE))</f>
        <v>PREGO DE ACO POLIDO COM CABECA 18 X 27 (2 1/2 X 10)</v>
      </c>
      <c r="N565" s="56" t="str">
        <f t="shared" si="233"/>
        <v>si</v>
      </c>
      <c r="O565" s="55"/>
      <c r="P565" s="55"/>
      <c r="Q565" s="47"/>
      <c r="R565" s="47"/>
      <c r="S565" s="2"/>
    </row>
    <row r="566" spans="1:22" ht="12.75" customHeight="1" x14ac:dyDescent="0.2">
      <c r="A566" s="22">
        <f>'6.A'!$A$92</f>
        <v>6189</v>
      </c>
      <c r="B566" s="23" t="str">
        <f>IF(A566="","",VLOOKUP(A566,'6.A'!$A$11:$E$105,2,FALSE))</f>
        <v>TABUA  2,5 X 30 CM, EM MACARANDUBA, ANGELIM OU EQUIVALENTE DA REGIAO - BRUTA</v>
      </c>
      <c r="C566" s="230">
        <v>6.4167000000000002E-2</v>
      </c>
      <c r="D566" s="56" t="str">
        <f>IF(A566="","",VLOOKUP(A566,'6.A'!$A$11:$E$105,4,FALSE))</f>
        <v>M</v>
      </c>
      <c r="E566" s="88">
        <f>IF(A566="","",VLOOKUP(A566,'6.A'!$A$11:$E$105,5,FALSE))</f>
        <v>0</v>
      </c>
      <c r="F566" s="24">
        <f t="shared" si="230"/>
        <v>0</v>
      </c>
      <c r="G566" s="51"/>
      <c r="H566" s="51">
        <f>IF(A566="","",VLOOKUP(A566,'6.A'!$A$11:$E$7900,5,FALSE))</f>
        <v>0</v>
      </c>
      <c r="I566" s="51" t="str">
        <f t="shared" si="231"/>
        <v>SIM</v>
      </c>
      <c r="J566" s="51" t="str">
        <f>IF(H566="","",VLOOKUP(A566,'6.A'!$A$11:$E$480,4,FALSE))</f>
        <v>M</v>
      </c>
      <c r="K566" s="51" t="str">
        <f t="shared" si="232"/>
        <v>SIM</v>
      </c>
      <c r="L566" s="51">
        <f>IF(H566="","",IF(C566="","",G532*C566))</f>
        <v>0.38500200000000001</v>
      </c>
      <c r="M566" s="93" t="str">
        <f>IF(A566="","",VLOOKUP(A566,'6.A'!$A$11:$C$480,2,FALSE))</f>
        <v>TABUA  2,5 X 30 CM, EM MACARANDUBA, ANGELIM OU EQUIVALENTE DA REGIAO - BRUTA</v>
      </c>
      <c r="N566" s="56" t="str">
        <f t="shared" si="233"/>
        <v>si</v>
      </c>
      <c r="O566" s="55"/>
      <c r="P566" s="55"/>
      <c r="Q566" s="47"/>
      <c r="R566" s="47"/>
      <c r="S566" s="2"/>
    </row>
    <row r="567" spans="1:22" ht="12.75" customHeight="1" x14ac:dyDescent="0.2">
      <c r="A567" s="22">
        <f>'6.A'!$A$93</f>
        <v>7155</v>
      </c>
      <c r="B567" s="23" t="str">
        <f>IF(A567="","",VLOOKUP(A567,'6.A'!$A$11:$E$105,2,FALSE))</f>
        <v>TELA DE ACO SOLDADA NERVURADA, CA-60, Q-138, (2,20 KG/M2), DIAMETRO DO FIO = 4,2 MM, LARGURA = 2,45 M, ESPACAMENTO DA MALHA = 10 X 10 CM</v>
      </c>
      <c r="C567" s="230">
        <f>3.11*0.392</f>
        <v>1.21912</v>
      </c>
      <c r="D567" s="56" t="str">
        <f>IF(A567="","",VLOOKUP(A567,'6.A'!$A$11:$E$105,4,FALSE))</f>
        <v>M2</v>
      </c>
      <c r="E567" s="88">
        <f>IF(A567="","",VLOOKUP(A567,'6.A'!$A$11:$E$105,5,FALSE))</f>
        <v>0</v>
      </c>
      <c r="F567" s="24">
        <f t="shared" si="230"/>
        <v>0</v>
      </c>
      <c r="G567" s="51"/>
      <c r="H567" s="51">
        <f>IF(A567="","",VLOOKUP(A567,'6.A'!$A$11:$E$7900,5,FALSE))</f>
        <v>0</v>
      </c>
      <c r="I567" s="51" t="str">
        <f t="shared" si="231"/>
        <v>SIM</v>
      </c>
      <c r="J567" s="51" t="str">
        <f>IF(H567="","",VLOOKUP(A567,'6.A'!$A$11:$E$480,4,FALSE))</f>
        <v>M2</v>
      </c>
      <c r="K567" s="51" t="str">
        <f t="shared" si="232"/>
        <v>SIM</v>
      </c>
      <c r="L567" s="51">
        <f>IF(H567="","",IF(C567="","",G532*C567))</f>
        <v>7.3147199999999994</v>
      </c>
      <c r="M567" s="93" t="str">
        <f>IF(A567="","",VLOOKUP(A567,'6.A'!$A$11:$C$480,2,FALSE))</f>
        <v>TELA DE ACO SOLDADA NERVURADA, CA-60, Q-138, (2,20 KG/M2), DIAMETRO DO FIO = 4,2 MM, LARGURA = 2,45 M, ESPACAMENTO DA MALHA = 10 X 10 CM</v>
      </c>
      <c r="N567" s="56" t="str">
        <f t="shared" si="233"/>
        <v>si</v>
      </c>
      <c r="O567" s="55"/>
      <c r="P567" s="55"/>
      <c r="Q567" s="47"/>
      <c r="R567" s="47"/>
      <c r="S567" s="2"/>
    </row>
    <row r="568" spans="1:22" s="64" customFormat="1" ht="12.75" customHeight="1" x14ac:dyDescent="0.2">
      <c r="A568" s="22">
        <f>'6.A'!$A$98</f>
        <v>42403</v>
      </c>
      <c r="B568" s="23" t="str">
        <f>IF(A568="","",VLOOKUP(A568,'6.A'!$A$11:$E$105,2,FALSE))</f>
        <v xml:space="preserve">ACO CA-25, 20,0 MM, BARRA DE TRANSFERENCIA </v>
      </c>
      <c r="C568" s="230">
        <v>0.82199999999999995</v>
      </c>
      <c r="D568" s="56" t="str">
        <f>IF(A568="","",VLOOKUP(A568,'6.A'!$A$11:$E$105,4,FALSE))</f>
        <v>KG</v>
      </c>
      <c r="E568" s="88">
        <f>IF(A568="","",VLOOKUP(A568,'6.A'!$A$11:$E$105,5,FALSE))</f>
        <v>0</v>
      </c>
      <c r="F568" s="24">
        <f t="shared" si="230"/>
        <v>0</v>
      </c>
      <c r="G568" s="51"/>
      <c r="H568" s="51">
        <f>IF(A568="","",VLOOKUP(A568,'6.A'!$A$11:$E$7900,5,FALSE))</f>
        <v>0</v>
      </c>
      <c r="I568" s="51" t="str">
        <f t="shared" si="231"/>
        <v>SIM</v>
      </c>
      <c r="J568" s="51" t="str">
        <f>IF(H568="","",VLOOKUP(A568,'6.A'!$A$11:$E$480,4,FALSE))</f>
        <v>KG</v>
      </c>
      <c r="K568" s="51" t="str">
        <f t="shared" si="232"/>
        <v>SIM</v>
      </c>
      <c r="L568" s="51">
        <f>IF(H568="","",IF(C568="","",G532*C568))</f>
        <v>4.9319999999999995</v>
      </c>
      <c r="M568" s="93" t="str">
        <f>IF(A568="","",VLOOKUP(A568,'6.A'!$A$11:$C$480,2,FALSE))</f>
        <v xml:space="preserve">ACO CA-25, 20,0 MM, BARRA DE TRANSFERENCIA </v>
      </c>
      <c r="N568" s="56" t="str">
        <f t="shared" si="233"/>
        <v>si</v>
      </c>
      <c r="O568" s="55"/>
      <c r="P568" s="55"/>
      <c r="Q568" s="47"/>
      <c r="R568" s="47"/>
      <c r="T568" s="2"/>
      <c r="U568" s="2"/>
      <c r="V568" s="2"/>
    </row>
    <row r="569" spans="1:22" s="64" customFormat="1" ht="12.75" customHeight="1" x14ac:dyDescent="0.2">
      <c r="A569" s="22">
        <f>'6.A'!$A$99</f>
        <v>42407</v>
      </c>
      <c r="B569" s="23" t="str">
        <f>IF(A569="","",VLOOKUP(A569,'6.A'!$A$11:$E$105,2,FALSE))</f>
        <v>TRELICA NERVURADA (ESPACADOR), ALTURA = 120,0 MM, DIAMETRO DOS BANZOS INFERIORES E SUPERIOR = 6,0 MM, DIAMETRO DA DIAGONAL = 4,2 MM</v>
      </c>
      <c r="C569" s="230">
        <f>3.11*0.322+0.822*0.48662</f>
        <v>1.4014216399999999</v>
      </c>
      <c r="D569" s="56" t="str">
        <f>IF(A569="","",VLOOKUP(A569,'6.A'!$A$11:$E$105,4,FALSE))</f>
        <v>M</v>
      </c>
      <c r="E569" s="88">
        <f>IF(A569="","",VLOOKUP(A569,'6.A'!$A$11:$E$105,5,FALSE))</f>
        <v>0</v>
      </c>
      <c r="F569" s="24">
        <f t="shared" si="230"/>
        <v>0</v>
      </c>
      <c r="G569" s="51"/>
      <c r="H569" s="51">
        <f>IF(A569="","",VLOOKUP(A569,'6.A'!$A$11:$E$7900,5,FALSE))</f>
        <v>0</v>
      </c>
      <c r="I569" s="51" t="str">
        <f t="shared" si="231"/>
        <v>SIM</v>
      </c>
      <c r="J569" s="51" t="str">
        <f>IF(H569="","",VLOOKUP(A569,'6.A'!$A$11:$E$480,4,FALSE))</f>
        <v>M</v>
      </c>
      <c r="K569" s="51" t="str">
        <f t="shared" si="232"/>
        <v>SIM</v>
      </c>
      <c r="L569" s="51">
        <f>IF(H569="","",IF(C569="","",G532*C569))</f>
        <v>8.4085298399999999</v>
      </c>
      <c r="M569" s="93" t="str">
        <f>IF(A569="","",VLOOKUP(A569,'6.A'!$A$11:$C$480,2,FALSE))</f>
        <v>TRELICA NERVURADA (ESPACADOR), ALTURA = 120,0 MM, DIAMETRO DOS BANZOS INFERIORES E SUPERIOR = 6,0 MM, DIAMETRO DA DIAGONAL = 4,2 MM</v>
      </c>
      <c r="N569" s="56" t="str">
        <f t="shared" si="233"/>
        <v>si</v>
      </c>
      <c r="O569" s="55"/>
      <c r="P569" s="55"/>
      <c r="Q569" s="47"/>
      <c r="R569" s="47"/>
      <c r="T569" s="2"/>
      <c r="U569" s="2"/>
      <c r="V569" s="2"/>
    </row>
    <row r="570" spans="1:22" s="64" customFormat="1" ht="12.75" customHeight="1" x14ac:dyDescent="0.2">
      <c r="A570" s="22">
        <f>'6.A'!$A$100</f>
        <v>42408</v>
      </c>
      <c r="B570" s="23" t="str">
        <f>IF(A570="","",VLOOKUP(A570,'6.A'!$A$11:$E$105,2,FALSE))</f>
        <v>LONA PLASTICA EXTRA FORTE PRETA, E = 200 MICRA</v>
      </c>
      <c r="C570" s="230">
        <v>1.1279999999999999</v>
      </c>
      <c r="D570" s="56" t="str">
        <f>IF(A570="","",VLOOKUP(A570,'6.A'!$A$11:$E$105,4,FALSE))</f>
        <v>M2</v>
      </c>
      <c r="E570" s="88">
        <f>IF(A570="","",VLOOKUP(A570,'6.A'!$A$11:$E$105,5,FALSE))</f>
        <v>0</v>
      </c>
      <c r="F570" s="24">
        <f t="shared" si="230"/>
        <v>0</v>
      </c>
      <c r="G570" s="51"/>
      <c r="H570" s="51">
        <f>IF(A570="","",VLOOKUP(A570,'6.A'!$A$11:$E$7900,5,FALSE))</f>
        <v>0</v>
      </c>
      <c r="I570" s="51" t="str">
        <f t="shared" si="231"/>
        <v>SIM</v>
      </c>
      <c r="J570" s="51" t="str">
        <f>IF(H570="","",VLOOKUP(A570,'6.A'!$A$11:$E$480,4,FALSE))</f>
        <v>M2</v>
      </c>
      <c r="K570" s="51" t="str">
        <f t="shared" si="232"/>
        <v>SIM</v>
      </c>
      <c r="L570" s="51">
        <f>IF(H570="","",IF(C570="","",G532*C570))</f>
        <v>6.7679999999999989</v>
      </c>
      <c r="M570" s="93" t="str">
        <f>IF(A570="","",VLOOKUP(A570,'6.A'!$A$11:$C$480,2,FALSE))</f>
        <v>LONA PLASTICA EXTRA FORTE PRETA, E = 200 MICRA</v>
      </c>
      <c r="N570" s="56" t="str">
        <f t="shared" si="233"/>
        <v>si</v>
      </c>
      <c r="O570" s="55"/>
      <c r="P570" s="55"/>
      <c r="Q570" s="47"/>
      <c r="R570" s="47"/>
      <c r="T570" s="2"/>
      <c r="U570" s="2"/>
      <c r="V570" s="2"/>
    </row>
    <row r="571" spans="1:22" s="64" customFormat="1" ht="12.75" customHeight="1" x14ac:dyDescent="0.2">
      <c r="A571" s="22">
        <f>'6.A'!$A$101</f>
        <v>43132</v>
      </c>
      <c r="B571" s="23" t="str">
        <f>IF(A571="","",VLOOKUP(A571,'6.A'!$A$11:$E$105,2,FALSE))</f>
        <v>ARAME RECOZIDO 16 BWG, D = 1,65 MM (0,016 KG/M) OU 18 BWG, D = 1,25 MM (0,01 KG/M)</v>
      </c>
      <c r="C571" s="230">
        <f>3.11*0.011</f>
        <v>3.4209999999999997E-2</v>
      </c>
      <c r="D571" s="56" t="str">
        <f>IF(A571="","",VLOOKUP(A571,'6.A'!$A$11:$E$105,4,FALSE))</f>
        <v>KG</v>
      </c>
      <c r="E571" s="88">
        <f>IF(A571="","",VLOOKUP(A571,'6.A'!$A$11:$E$105,5,FALSE))</f>
        <v>0</v>
      </c>
      <c r="F571" s="24">
        <f t="shared" si="230"/>
        <v>0</v>
      </c>
      <c r="G571" s="51"/>
      <c r="H571" s="51">
        <f>IF(A571="","",VLOOKUP(A571,'6.A'!$A$11:$E$7900,5,FALSE))</f>
        <v>0</v>
      </c>
      <c r="I571" s="51" t="str">
        <f t="shared" si="231"/>
        <v>SIM</v>
      </c>
      <c r="J571" s="51" t="str">
        <f>IF(H571="","",VLOOKUP(A571,'6.A'!$A$11:$E$480,4,FALSE))</f>
        <v>KG</v>
      </c>
      <c r="K571" s="51" t="str">
        <f t="shared" si="232"/>
        <v>SIM</v>
      </c>
      <c r="L571" s="51">
        <f>IF(H571="","",IF(C571="","",G532*C571))</f>
        <v>0.20526</v>
      </c>
      <c r="M571" s="93" t="str">
        <f>IF(A571="","",VLOOKUP(A571,'6.A'!$A$11:$C$480,2,FALSE))</f>
        <v>ARAME RECOZIDO 16 BWG, D = 1,65 MM (0,016 KG/M) OU 18 BWG, D = 1,25 MM (0,01 KG/M)</v>
      </c>
      <c r="N571" s="56" t="str">
        <f t="shared" si="233"/>
        <v>si</v>
      </c>
      <c r="O571" s="55"/>
      <c r="P571" s="55"/>
      <c r="Q571" s="47"/>
      <c r="R571" s="47"/>
      <c r="T571" s="2"/>
      <c r="U571" s="2"/>
      <c r="V571" s="2"/>
    </row>
    <row r="572" spans="1:22" ht="12.75" customHeight="1" x14ac:dyDescent="0.2">
      <c r="A572" s="22">
        <f>'6.A'!$A$105</f>
        <v>44073</v>
      </c>
      <c r="B572" s="23" t="str">
        <f>IF(A572="","",VLOOKUP(A572,'6.A'!$A$11:$E$105,2,FALSE))</f>
        <v>TARUGO DELIMITADOR DE PROFUNDIDADE EM ESPUMA DE POLIETILENO DE BAIXA DENSIDADE 10 MM, CINZA</v>
      </c>
      <c r="C572" s="230">
        <f>1/4</f>
        <v>0.25</v>
      </c>
      <c r="D572" s="56" t="str">
        <f>IF(A572="","",VLOOKUP(A572,'6.A'!$A$11:$E$105,4,FALSE))</f>
        <v>M</v>
      </c>
      <c r="E572" s="88">
        <f>IF(A572="","",VLOOKUP(A572,'6.A'!$A$11:$E$105,5,FALSE))</f>
        <v>0</v>
      </c>
      <c r="F572" s="24">
        <f t="shared" si="230"/>
        <v>0</v>
      </c>
      <c r="G572" s="51"/>
      <c r="H572" s="51">
        <f>IF(A572="","",VLOOKUP(A572,'6.A'!$A$11:$E$7900,5,FALSE))</f>
        <v>0</v>
      </c>
      <c r="I572" s="51" t="str">
        <f t="shared" si="231"/>
        <v>SIM</v>
      </c>
      <c r="J572" s="51" t="str">
        <f>IF(H572="","",VLOOKUP(A572,'6.A'!$A$11:$E$480,4,FALSE))</f>
        <v>M</v>
      </c>
      <c r="K572" s="51" t="str">
        <f t="shared" si="232"/>
        <v>SIM</v>
      </c>
      <c r="L572" s="51">
        <f>IF(H572="","",IF(C572="","",G532*C572))</f>
        <v>1.5</v>
      </c>
      <c r="M572" s="93" t="str">
        <f>IF(A572="","",VLOOKUP(A572,'6.A'!$A$11:$C$480,2,FALSE))</f>
        <v>TARUGO DELIMITADOR DE PROFUNDIDADE EM ESPUMA DE POLIETILENO DE BAIXA DENSIDADE 10 MM, CINZA</v>
      </c>
      <c r="N572" s="56" t="str">
        <f t="shared" si="233"/>
        <v>si</v>
      </c>
      <c r="O572" s="55"/>
      <c r="P572" s="55"/>
      <c r="Q572" s="47"/>
      <c r="R572" s="47"/>
    </row>
    <row r="573" spans="1:22" ht="12.75" customHeight="1" x14ac:dyDescent="0.2">
      <c r="A573" s="22"/>
      <c r="B573" s="23" t="str">
        <f>IF(A573="","",VLOOKUP(A573,'6.A'!$A$11:$E$105,2,FALSE))</f>
        <v/>
      </c>
      <c r="C573" s="87"/>
      <c r="D573" s="56" t="str">
        <f>IF(A573="","",VLOOKUP(A573,'6.A'!$A$11:$E$105,4,FALSE))</f>
        <v/>
      </c>
      <c r="E573" s="88" t="str">
        <f>IF(A573="","",VLOOKUP(A573,'6.A'!$A$11:$E$105,5,FALSE))</f>
        <v/>
      </c>
      <c r="F573" s="24" t="str">
        <f t="shared" si="230"/>
        <v>0,00</v>
      </c>
      <c r="G573" s="51"/>
      <c r="H573" s="51" t="str">
        <f>IF(A573="","",VLOOKUP(A573,'6.A'!$A$11:$E$7900,5,FALSE))</f>
        <v/>
      </c>
      <c r="I573" s="51" t="str">
        <f t="shared" si="231"/>
        <v/>
      </c>
      <c r="J573" s="51" t="str">
        <f>IF(H573="","",VLOOKUP(A573,'6.A'!$A$11:$E$480,4,FALSE))</f>
        <v/>
      </c>
      <c r="K573" s="51" t="str">
        <f t="shared" si="232"/>
        <v/>
      </c>
      <c r="L573" s="51" t="str">
        <f>IF(H573="","",IF(C573="","",G532*C573))</f>
        <v/>
      </c>
      <c r="M573" s="93" t="str">
        <f>IF(A573="","",VLOOKUP(A573,'6.A'!$A$11:$C$480,2,FALSE))</f>
        <v/>
      </c>
      <c r="N573" s="56" t="str">
        <f t="shared" si="233"/>
        <v/>
      </c>
      <c r="O573" s="55"/>
      <c r="P573" s="55"/>
      <c r="Q573" s="47"/>
      <c r="R573" s="47"/>
    </row>
    <row r="574" spans="1:22" ht="12.75" customHeight="1" x14ac:dyDescent="0.2">
      <c r="A574" s="22"/>
      <c r="B574" s="23" t="str">
        <f>IF(A574="","",VLOOKUP(A574,'6.A'!$A$11:$E$105,2,FALSE))</f>
        <v/>
      </c>
      <c r="C574" s="87"/>
      <c r="D574" s="56" t="str">
        <f>IF(A574="","",VLOOKUP(A574,'6.A'!$A$11:$E$105,4,FALSE))</f>
        <v/>
      </c>
      <c r="E574" s="88" t="str">
        <f>IF(A574="","",VLOOKUP(A574,'6.A'!$A$11:$E$105,5,FALSE))</f>
        <v/>
      </c>
      <c r="F574" s="24" t="str">
        <f t="shared" si="230"/>
        <v>0,00</v>
      </c>
      <c r="G574" s="51"/>
      <c r="H574" s="51" t="str">
        <f>IF(A574="","",VLOOKUP(A574,'6.A'!$A$11:$E$7900,5,FALSE))</f>
        <v/>
      </c>
      <c r="I574" s="51" t="str">
        <f t="shared" si="231"/>
        <v/>
      </c>
      <c r="J574" s="51" t="str">
        <f>IF(H574="","",VLOOKUP(A574,'6.A'!$A$11:$E$480,4,FALSE))</f>
        <v/>
      </c>
      <c r="K574" s="51" t="str">
        <f t="shared" si="232"/>
        <v/>
      </c>
      <c r="L574" s="51" t="str">
        <f>IF(H574="","",IF(C574="","",G532*C574))</f>
        <v/>
      </c>
      <c r="M574" s="93" t="str">
        <f>IF(A574="","",VLOOKUP(A574,'6.A'!$A$11:$C$480,2,FALSE))</f>
        <v/>
      </c>
      <c r="N574" s="56" t="str">
        <f t="shared" si="233"/>
        <v/>
      </c>
      <c r="O574" s="55"/>
      <c r="P574" s="55"/>
      <c r="Q574" s="47"/>
      <c r="R574" s="47"/>
    </row>
    <row r="575" spans="1:22" ht="12.75" customHeight="1" x14ac:dyDescent="0.2">
      <c r="A575" s="22"/>
      <c r="B575" s="23" t="str">
        <f>IF(A575="","",VLOOKUP(A575,'6.A'!$A$11:$E$105,2,FALSE))</f>
        <v/>
      </c>
      <c r="C575" s="87"/>
      <c r="D575" s="56" t="str">
        <f>IF(A575="","",VLOOKUP(A575,'6.A'!$A$11:$E$105,4,FALSE))</f>
        <v/>
      </c>
      <c r="E575" s="88" t="str">
        <f>IF(A575="","",VLOOKUP(A575,'6.A'!$A$11:$E$105,5,FALSE))</f>
        <v/>
      </c>
      <c r="F575" s="24" t="str">
        <f t="shared" si="230"/>
        <v>0,00</v>
      </c>
      <c r="G575" s="51"/>
      <c r="H575" s="51" t="str">
        <f>IF(A575="","",VLOOKUP(A575,'6.A'!$A$11:$E$7900,5,FALSE))</f>
        <v/>
      </c>
      <c r="I575" s="51" t="str">
        <f t="shared" si="231"/>
        <v/>
      </c>
      <c r="J575" s="51" t="str">
        <f>IF(H575="","",VLOOKUP(A575,'6.A'!$A$11:$E$480,4,FALSE))</f>
        <v/>
      </c>
      <c r="K575" s="51" t="str">
        <f t="shared" si="232"/>
        <v/>
      </c>
      <c r="L575" s="51" t="str">
        <f>IF(H575="","",IF(C575="","",G532*C575))</f>
        <v/>
      </c>
      <c r="M575" s="93" t="str">
        <f>IF(A575="","",VLOOKUP(A575,'6.A'!$A$11:$C$480,2,FALSE))</f>
        <v/>
      </c>
      <c r="N575" s="56" t="str">
        <f t="shared" si="233"/>
        <v/>
      </c>
      <c r="O575" s="55"/>
      <c r="P575" s="55"/>
      <c r="Q575" s="47"/>
      <c r="R575" s="47"/>
    </row>
    <row r="576" spans="1:22" ht="12.75" customHeight="1" x14ac:dyDescent="0.2">
      <c r="A576" s="22"/>
      <c r="B576" s="23" t="str">
        <f>IF(A576="","",VLOOKUP(A576,'6.A'!$A$11:$E$105,2,FALSE))</f>
        <v/>
      </c>
      <c r="C576" s="87"/>
      <c r="D576" s="56" t="str">
        <f>IF(A576="","",VLOOKUP(A576,'6.A'!$A$11:$E$105,4,FALSE))</f>
        <v/>
      </c>
      <c r="E576" s="88" t="str">
        <f>IF(A576="","",VLOOKUP(A576,'6.A'!$A$11:$E$105,5,FALSE))</f>
        <v/>
      </c>
      <c r="F576" s="24" t="str">
        <f t="shared" si="230"/>
        <v>0,00</v>
      </c>
      <c r="G576" s="51"/>
      <c r="H576" s="51" t="str">
        <f>IF(A576="","",VLOOKUP(A576,'6.A'!$A$11:$E$7900,5,FALSE))</f>
        <v/>
      </c>
      <c r="I576" s="51" t="str">
        <f t="shared" si="231"/>
        <v/>
      </c>
      <c r="J576" s="51" t="str">
        <f>IF(H576="","",VLOOKUP(A576,'6.A'!$A$11:$E$480,4,FALSE))</f>
        <v/>
      </c>
      <c r="K576" s="51" t="str">
        <f t="shared" si="232"/>
        <v/>
      </c>
      <c r="L576" s="51" t="str">
        <f>IF(H576="","",IF(C576="","",G532*C576))</f>
        <v/>
      </c>
      <c r="M576" s="93" t="str">
        <f>IF(A576="","",VLOOKUP(A576,'6.A'!$A$11:$C$480,2,FALSE))</f>
        <v/>
      </c>
      <c r="N576" s="56" t="str">
        <f t="shared" si="233"/>
        <v/>
      </c>
      <c r="O576" s="55"/>
      <c r="P576" s="55"/>
      <c r="Q576" s="47"/>
      <c r="R576" s="47"/>
    </row>
    <row r="577" spans="1:22" ht="12.75" customHeight="1" x14ac:dyDescent="0.2">
      <c r="A577" s="22"/>
      <c r="B577" s="23" t="str">
        <f>IF(A577="","",VLOOKUP(A577,'6.A'!$A$11:$E$105,2,FALSE))</f>
        <v/>
      </c>
      <c r="C577" s="87"/>
      <c r="D577" s="56" t="str">
        <f>IF(A577="","",VLOOKUP(A577,'6.A'!$A$11:$E$105,4,FALSE))</f>
        <v/>
      </c>
      <c r="E577" s="88" t="str">
        <f>IF(A577="","",VLOOKUP(A577,'6.A'!$A$11:$E$105,5,FALSE))</f>
        <v/>
      </c>
      <c r="F577" s="24" t="str">
        <f t="shared" si="230"/>
        <v>0,00</v>
      </c>
      <c r="G577" s="51"/>
      <c r="H577" s="51" t="str">
        <f>IF(A577="","",VLOOKUP(A577,'6.A'!$A$11:$E$7900,5,FALSE))</f>
        <v/>
      </c>
      <c r="I577" s="51" t="str">
        <f t="shared" si="231"/>
        <v/>
      </c>
      <c r="J577" s="51" t="str">
        <f>IF(H577="","",VLOOKUP(A577,'6.A'!$A$11:$E$480,4,FALSE))</f>
        <v/>
      </c>
      <c r="K577" s="51" t="str">
        <f t="shared" si="232"/>
        <v/>
      </c>
      <c r="L577" s="51" t="str">
        <f>IF(H577="","",IF(C577="","",G532*C577))</f>
        <v/>
      </c>
      <c r="M577" s="93" t="str">
        <f>IF(A577="","",VLOOKUP(A577,'6.A'!$A$11:$C$480,2,FALSE))</f>
        <v/>
      </c>
      <c r="N577" s="56" t="str">
        <f t="shared" si="233"/>
        <v/>
      </c>
      <c r="O577" s="55"/>
      <c r="P577" s="55"/>
      <c r="Q577" s="47"/>
      <c r="R577" s="47"/>
    </row>
    <row r="578" spans="1:22" ht="12.75" customHeight="1" x14ac:dyDescent="0.2">
      <c r="A578" s="22"/>
      <c r="B578" s="39" t="str">
        <f>IF(A578="","",VLOOKUP(A578,'6.A'!$A$11:$E$105,2,FALSE))</f>
        <v/>
      </c>
      <c r="C578" s="87"/>
      <c r="D578" s="56" t="str">
        <f>IF(A578="","",VLOOKUP(A578,'6.A'!$A$11:$E$105,4,FALSE))</f>
        <v/>
      </c>
      <c r="E578" s="88" t="str">
        <f>IF(A578="","",VLOOKUP(A578,'6.A'!$A$11:$E$105,5,FALSE))</f>
        <v/>
      </c>
      <c r="F578" s="24" t="str">
        <f t="shared" si="230"/>
        <v>0,00</v>
      </c>
      <c r="G578" s="51"/>
      <c r="H578" s="51" t="str">
        <f>IF(A578="","",VLOOKUP(A578,'6.A'!$A$11:$E$7900,5,FALSE))</f>
        <v/>
      </c>
      <c r="I578" s="51" t="str">
        <f t="shared" si="231"/>
        <v/>
      </c>
      <c r="J578" s="51" t="str">
        <f>IF(H578="","",VLOOKUP(A578,'6.A'!$A$11:$E$480,4,FALSE))</f>
        <v/>
      </c>
      <c r="K578" s="51" t="str">
        <f t="shared" si="232"/>
        <v/>
      </c>
      <c r="L578" s="51" t="str">
        <f>IF(H578="","",IF(C578="","",G532*C578))</f>
        <v/>
      </c>
      <c r="M578" s="93" t="str">
        <f>IF(A578="","",VLOOKUP(A578,'6.A'!$A$11:$C$480,2,FALSE))</f>
        <v/>
      </c>
      <c r="N578" s="56" t="str">
        <f t="shared" si="233"/>
        <v/>
      </c>
      <c r="O578" s="55"/>
      <c r="P578" s="55"/>
      <c r="Q578" s="47"/>
      <c r="R578" s="47"/>
    </row>
    <row r="579" spans="1:22" ht="12.75" customHeight="1" x14ac:dyDescent="0.2">
      <c r="A579" s="22"/>
      <c r="B579" s="39" t="str">
        <f>IF(A579="","",VLOOKUP(A579,'6.A'!$A$11:$E$105,2,FALSE))</f>
        <v/>
      </c>
      <c r="C579" s="87"/>
      <c r="D579" s="56" t="str">
        <f>IF(A579="","",VLOOKUP(A579,'6.A'!$A$11:$E$105,4,FALSE))</f>
        <v/>
      </c>
      <c r="E579" s="88" t="str">
        <f>IF(A579="","",VLOOKUP(A579,'6.A'!$A$11:$E$105,5,FALSE))</f>
        <v/>
      </c>
      <c r="F579" s="24" t="str">
        <f t="shared" si="230"/>
        <v>0,00</v>
      </c>
      <c r="G579" s="51"/>
      <c r="H579" s="51" t="str">
        <f>IF(A579="","",VLOOKUP(A579,'6.A'!$A$11:$E$7900,5,FALSE))</f>
        <v/>
      </c>
      <c r="I579" s="51" t="str">
        <f t="shared" si="231"/>
        <v/>
      </c>
      <c r="J579" s="51" t="str">
        <f>IF(H579="","",VLOOKUP(A579,'6.A'!$A$11:$E$480,4,FALSE))</f>
        <v/>
      </c>
      <c r="K579" s="51" t="str">
        <f t="shared" si="232"/>
        <v/>
      </c>
      <c r="L579" s="51" t="str">
        <f>IF(H579="","",IF(C579="","",G532*C579))</f>
        <v/>
      </c>
      <c r="M579" s="93" t="str">
        <f>IF(A579="","",VLOOKUP(A579,'6.A'!$A$11:$C$480,2,FALSE))</f>
        <v/>
      </c>
      <c r="N579" s="56" t="str">
        <f t="shared" si="233"/>
        <v/>
      </c>
      <c r="O579" s="55"/>
      <c r="P579" s="55"/>
      <c r="Q579" s="47"/>
      <c r="R579" s="47"/>
    </row>
    <row r="580" spans="1:22" ht="12.75" customHeight="1" x14ac:dyDescent="0.2">
      <c r="A580" s="22"/>
      <c r="B580" s="39" t="str">
        <f>IF(A580="","",VLOOKUP(A580,'6.A'!$A$11:$E$105,2,FALSE))</f>
        <v/>
      </c>
      <c r="C580" s="87"/>
      <c r="D580" s="56" t="str">
        <f>IF(A580="","",VLOOKUP(A580,'6.A'!$A$11:$E$105,4,FALSE))</f>
        <v/>
      </c>
      <c r="E580" s="88" t="str">
        <f>IF(A580="","",VLOOKUP(A580,'6.A'!$A$11:$E$105,5,FALSE))</f>
        <v/>
      </c>
      <c r="F580" s="24" t="str">
        <f t="shared" si="230"/>
        <v>0,00</v>
      </c>
      <c r="G580" s="51"/>
      <c r="H580" s="51" t="str">
        <f>IF(A580="","",VLOOKUP(A580,'6.A'!$A$11:$E$7900,5,FALSE))</f>
        <v/>
      </c>
      <c r="I580" s="51" t="str">
        <f t="shared" si="231"/>
        <v/>
      </c>
      <c r="J580" s="51" t="str">
        <f>IF(H580="","",VLOOKUP(A580,'6.A'!$A$11:$E$480,4,FALSE))</f>
        <v/>
      </c>
      <c r="K580" s="51" t="str">
        <f t="shared" si="232"/>
        <v/>
      </c>
      <c r="L580" s="51" t="str">
        <f>IF(H580="","",IF(C580="","",G532*C580))</f>
        <v/>
      </c>
      <c r="M580" s="93" t="str">
        <f>IF(A580="","",VLOOKUP(A580,'6.A'!$A$11:$C$480,2,FALSE))</f>
        <v/>
      </c>
      <c r="N580" s="56" t="str">
        <f t="shared" si="233"/>
        <v/>
      </c>
      <c r="O580" s="55"/>
      <c r="P580" s="55"/>
      <c r="Q580" s="47"/>
      <c r="R580" s="47"/>
    </row>
    <row r="581" spans="1:22" ht="12.75" customHeight="1" x14ac:dyDescent="0.2">
      <c r="A581" s="22"/>
      <c r="B581" s="26" t="str">
        <f>$A$9</f>
        <v>BDI - MÃO DE OBRA / SERVIÇOS / MATERIAIS EM GERAL</v>
      </c>
      <c r="C581" s="27">
        <f>$C$9</f>
        <v>0</v>
      </c>
      <c r="D581" s="56"/>
      <c r="F581" s="28">
        <f>ROUND(SUM(F561:F580)*C581,2)</f>
        <v>0</v>
      </c>
      <c r="G581" s="62"/>
      <c r="M581" s="56"/>
      <c r="N581" s="56"/>
      <c r="O581" s="55"/>
      <c r="P581" s="55"/>
      <c r="Q581" s="47"/>
      <c r="R581" s="47"/>
    </row>
    <row r="582" spans="1:22" ht="12.75" customHeight="1" thickBot="1" x14ac:dyDescent="0.25">
      <c r="A582" s="40"/>
      <c r="B582" s="41" t="s">
        <v>57</v>
      </c>
      <c r="C582" s="42"/>
      <c r="D582" s="43"/>
      <c r="E582" s="44"/>
      <c r="F582" s="45">
        <f>ROUND(SUM(F561:F581),2)</f>
        <v>0</v>
      </c>
      <c r="G582" s="62"/>
      <c r="M582" s="56"/>
      <c r="N582" s="56"/>
      <c r="O582" s="55"/>
      <c r="P582" s="55"/>
      <c r="Q582" s="47"/>
      <c r="R582" s="47"/>
    </row>
    <row r="583" spans="1:22" ht="12" customHeight="1" thickBot="1" x14ac:dyDescent="0.25">
      <c r="A583" s="8"/>
      <c r="B583" s="9"/>
      <c r="C583" s="10"/>
      <c r="D583" s="56"/>
      <c r="F583" s="12"/>
      <c r="M583" s="56"/>
      <c r="N583" s="56"/>
      <c r="O583" s="55"/>
      <c r="P583" s="55"/>
    </row>
    <row r="584" spans="1:22" ht="50.1" customHeight="1" x14ac:dyDescent="0.2">
      <c r="A584" s="13" t="str">
        <f>'3.A'!$A$38</f>
        <v>3.1.5</v>
      </c>
      <c r="B584" s="14" t="str">
        <f>IF(A584="","",VLOOKUP(A584,'3.A'!$A$16:$M$111,2,FALSE))</f>
        <v>ARMADURA EM AÇO CA 50 - FORNECIMENTO, CORTE, DOBRA E MONTAGEM</v>
      </c>
      <c r="C584" s="283" t="s">
        <v>62</v>
      </c>
      <c r="D584" s="283"/>
      <c r="E584" s="15" t="str">
        <f>IF(A584="","",VLOOKUP(A584,'3.A'!$A$16:$M$111,3,FALSE))</f>
        <v>KG</v>
      </c>
      <c r="F584" s="16">
        <f>ROUND(F598+F611+F634,2)</f>
        <v>0</v>
      </c>
      <c r="G584" s="94">
        <f>VLOOKUP(A584,'3.A'!$A$18:$I$111,4,FALSE)</f>
        <v>42</v>
      </c>
      <c r="H584" s="46">
        <f>SUM(F586:F597)</f>
        <v>0</v>
      </c>
      <c r="I584" s="46">
        <f>SUM(F600:F610)</f>
        <v>0</v>
      </c>
      <c r="J584" s="46">
        <f>SUM(F613:F633)</f>
        <v>0</v>
      </c>
      <c r="K584" s="46">
        <f>SUM(H584:J584)</f>
        <v>0</v>
      </c>
      <c r="L584" s="46" t="str">
        <f>IF(K584=F584,"SIM","NÃO")</f>
        <v>SIM</v>
      </c>
      <c r="M584" s="57">
        <f>ROUND(SUM(F586:F595)*C596,2)+ROUND(SUM(F586:F596)*C597,2)+ROUND(SUM(F586:F595),2)+ROUND(SUM(F600:F609)*C610,2)+ROUND(SUM(F600:F609),2)+ROUND(SUM(F613:F632)*C633,2)+ROUND(SUM(F613:F632),2)</f>
        <v>0</v>
      </c>
      <c r="N584" s="49" t="str">
        <f>IF(M584=F584,"SIM","NÃO")</f>
        <v>SIM</v>
      </c>
      <c r="O584" s="50" t="str">
        <f>VLOOKUP(A584,'3.A'!$A$8:$E$111,3,FALSE)</f>
        <v>KG</v>
      </c>
      <c r="P584" s="50" t="str">
        <f>IF(O584=E584,"SIM","NÃO")</f>
        <v>SIM</v>
      </c>
      <c r="Q584" s="52">
        <f>ROUND(G584*F598,2)+ROUND(G584*F611,2)+ROUND(G584*F634,2)</f>
        <v>0</v>
      </c>
      <c r="R584" s="58">
        <f>VLOOKUP(A584,'3.A'!$A$16:$L$111,12,FALSE)</f>
        <v>0</v>
      </c>
      <c r="S584" s="59" t="str">
        <f>IF(Q584=R584,"si","no")</f>
        <v>si</v>
      </c>
      <c r="T584" s="60">
        <f>SUM(L586:L595)+SUM(L600:L609)+SUM(L613:L632)</f>
        <v>52.5</v>
      </c>
      <c r="U584" s="51">
        <f>G584*C592+G584*C594+G584*C588+G584*C587+G584*C589+G584*C593+G584*C591+G584*C590+G584*C586+G584*C595+G584*C606+G584*C600+G584*C608+G584*C607+G584*C605+G584*C602+G584*C601+G584*C603+G584*C609+G584*C604+G584*C613+G584*C614+G584*C615+G584*C623+G584*C624+G584*C625+G584*C626+G584*C627+G584*C628+G584*C629+G584*C630+G584*C631+G584*C632+G584*C621+G584*C622+G584*C616+G584*C617+G584*C618+G584*C619+G584*C620</f>
        <v>52.5</v>
      </c>
      <c r="V584" s="53" t="str">
        <f>IF(T584=U584,"si","no")</f>
        <v>si</v>
      </c>
    </row>
    <row r="585" spans="1:22" ht="12.75" customHeight="1" x14ac:dyDescent="0.2">
      <c r="A585" s="17" t="s">
        <v>3</v>
      </c>
      <c r="B585" s="18" t="s">
        <v>58</v>
      </c>
      <c r="C585" s="55" t="s">
        <v>59</v>
      </c>
      <c r="D585" s="55" t="s">
        <v>17</v>
      </c>
      <c r="E585" s="19" t="s">
        <v>60</v>
      </c>
      <c r="F585" s="20" t="s">
        <v>61</v>
      </c>
      <c r="G585" s="21"/>
      <c r="M585" s="56"/>
      <c r="N585" s="56"/>
      <c r="O585" s="55"/>
      <c r="P585" s="55"/>
      <c r="Q585" s="47"/>
      <c r="R585" s="47"/>
    </row>
    <row r="586" spans="1:22" ht="12.75" customHeight="1" x14ac:dyDescent="0.2">
      <c r="A586" s="22">
        <f>'6.A'!$A$12</f>
        <v>88238</v>
      </c>
      <c r="B586" s="23" t="str">
        <f>IF(A586="","",VLOOKUP(A586,'6.A'!$A$11:$E$105,2,FALSE))</f>
        <v xml:space="preserve">AJUDANTE DE ARMADOR COM ENCARGOS COMPLEMENTARES </v>
      </c>
      <c r="C586" s="87">
        <v>0.08</v>
      </c>
      <c r="D586" s="56" t="str">
        <f>IF(A586="","",VLOOKUP(A586,'6.A'!$A$11:$E$105,4,FALSE))</f>
        <v>H</v>
      </c>
      <c r="E586" s="88">
        <f>IF(A586="","",VLOOKUP(A586,'6.A'!$A$11:$E$105,5,FALSE))</f>
        <v>0</v>
      </c>
      <c r="F586" s="24">
        <f t="shared" ref="F586:F595" si="234">IF(A586="","0,00",ROUND(C586*E586,2))</f>
        <v>0</v>
      </c>
      <c r="G586" s="51"/>
      <c r="H586" s="51">
        <f>IF(A586="","",VLOOKUP(A586,'6.A'!$A$11:$E$7900,5,FALSE))</f>
        <v>0</v>
      </c>
      <c r="I586" s="51" t="str">
        <f>IF(H586="","",IF(E586=H586,"SIM","NÃO"))</f>
        <v>SIM</v>
      </c>
      <c r="J586" s="51" t="str">
        <f>IF(H586="","",VLOOKUP(A586,'6.A'!$A$11:$E$480,4,FALSE))</f>
        <v>H</v>
      </c>
      <c r="K586" s="51" t="str">
        <f>IF(H586="","",IF(J586=D586,"SIM","NÃO"))</f>
        <v>SIM</v>
      </c>
      <c r="L586" s="51">
        <f>IF(H586="","",IF(C586="","",G584*C586))</f>
        <v>3.36</v>
      </c>
      <c r="M586" s="93" t="str">
        <f>IF(A586="","",VLOOKUP(A586,'6.A'!$A$11:$C$480,2,FALSE))</f>
        <v xml:space="preserve">AJUDANTE DE ARMADOR COM ENCARGOS COMPLEMENTARES </v>
      </c>
      <c r="N586" s="56" t="str">
        <f>IF(A586="","",IF(M586=B586,"si","no"))</f>
        <v>si</v>
      </c>
      <c r="O586" s="55"/>
      <c r="P586" s="55"/>
      <c r="Q586" s="47"/>
      <c r="R586" s="47"/>
    </row>
    <row r="587" spans="1:22" ht="12.75" customHeight="1" x14ac:dyDescent="0.2">
      <c r="A587" s="22">
        <f>'6.A'!$A$14</f>
        <v>88245</v>
      </c>
      <c r="B587" s="23" t="str">
        <f>IF(A587="","",VLOOKUP(A587,'6.A'!$A$11:$E$105,2,FALSE))</f>
        <v>ARMADOR COM ENCARGOS COMPLEMENTARES</v>
      </c>
      <c r="C587" s="87">
        <v>0.04</v>
      </c>
      <c r="D587" s="56" t="str">
        <f>IF(A587="","",VLOOKUP(A587,'6.A'!$A$11:$E$105,4,FALSE))</f>
        <v>H</v>
      </c>
      <c r="E587" s="88">
        <f>IF(A587="","",VLOOKUP(A587,'6.A'!$A$11:$E$105,5,FALSE))</f>
        <v>0</v>
      </c>
      <c r="F587" s="24">
        <f t="shared" si="234"/>
        <v>0</v>
      </c>
      <c r="G587" s="51"/>
      <c r="H587" s="51">
        <f>IF(A587="","",VLOOKUP(A587,'6.A'!$A$11:$E$7900,5,FALSE))</f>
        <v>0</v>
      </c>
      <c r="I587" s="51" t="str">
        <f>IF(H587="","",IF(E587=H587,"SIM","NÃO"))</f>
        <v>SIM</v>
      </c>
      <c r="J587" s="51" t="str">
        <f>IF(H587="","",VLOOKUP(A587,'6.A'!$A$11:$E$480,4,FALSE))</f>
        <v>H</v>
      </c>
      <c r="K587" s="51" t="str">
        <f>IF(H587="","",IF(J587=D587,"SIM","NÃO"))</f>
        <v>SIM</v>
      </c>
      <c r="L587" s="51">
        <f>IF(H587="","",IF(C587="","",G584*C587))</f>
        <v>1.68</v>
      </c>
      <c r="M587" s="93" t="str">
        <f>IF(A587="","",VLOOKUP(A587,'6.A'!$A$11:$C$480,2,FALSE))</f>
        <v>ARMADOR COM ENCARGOS COMPLEMENTARES</v>
      </c>
      <c r="N587" s="56" t="str">
        <f>IF(A587="","",IF(M587=B587,"si","no"))</f>
        <v>si</v>
      </c>
      <c r="O587" s="55"/>
      <c r="P587" s="55"/>
      <c r="Q587" s="47"/>
      <c r="R587" s="47"/>
    </row>
    <row r="588" spans="1:22" ht="12.75" customHeight="1" x14ac:dyDescent="0.2">
      <c r="A588" s="22"/>
      <c r="B588" s="23" t="str">
        <f>IF(A588="","",VLOOKUP(A588,'6.A'!$A$11:$E$105,2,FALSE))</f>
        <v/>
      </c>
      <c r="C588" s="87"/>
      <c r="D588" s="56" t="str">
        <f>IF(A588="","",VLOOKUP(A588,'6.A'!$A$11:$E$105,4,FALSE))</f>
        <v/>
      </c>
      <c r="E588" s="88" t="str">
        <f>IF(A588="","",VLOOKUP(A588,'6.A'!$A$11:$E$105,5,FALSE))</f>
        <v/>
      </c>
      <c r="F588" s="24" t="str">
        <f t="shared" si="234"/>
        <v>0,00</v>
      </c>
      <c r="G588" s="51"/>
      <c r="H588" s="51" t="str">
        <f>IF(A588="","",VLOOKUP(A588,'6.A'!$A$11:$E$7900,5,FALSE))</f>
        <v/>
      </c>
      <c r="I588" s="51" t="str">
        <f>IF(H588="","",IF(E588=H588,"SIM","NÃO"))</f>
        <v/>
      </c>
      <c r="J588" s="51" t="str">
        <f>IF(H588="","",VLOOKUP(A588,'6.A'!$A$11:$E$480,4,FALSE))</f>
        <v/>
      </c>
      <c r="K588" s="51" t="str">
        <f t="shared" ref="K588" si="235">IF(H588="","",IF(J588=D588,"SIM","NÃO"))</f>
        <v/>
      </c>
      <c r="L588" s="51" t="str">
        <f>IF(H588="","",IF(C588="","",G584*C588))</f>
        <v/>
      </c>
      <c r="M588" s="93" t="str">
        <f>IF(A588="","",VLOOKUP(A588,'6.A'!$A$11:$C$480,2,FALSE))</f>
        <v/>
      </c>
      <c r="N588" s="56" t="str">
        <f t="shared" ref="N588" si="236">IF(A588="","",IF(M588=B588,"si","no"))</f>
        <v/>
      </c>
      <c r="O588" s="55"/>
      <c r="P588" s="55"/>
      <c r="Q588" s="47"/>
      <c r="R588" s="47"/>
      <c r="S588" s="2"/>
    </row>
    <row r="589" spans="1:22" ht="12.75" customHeight="1" x14ac:dyDescent="0.2">
      <c r="A589" s="22"/>
      <c r="B589" s="23" t="str">
        <f>IF(A589="","",VLOOKUP(A589,'6.A'!$A$11:$E$105,2,FALSE))</f>
        <v/>
      </c>
      <c r="C589" s="87"/>
      <c r="D589" s="56" t="str">
        <f>IF(A589="","",VLOOKUP(A589,'6.A'!$A$11:$E$105,4,FALSE))</f>
        <v/>
      </c>
      <c r="E589" s="88" t="str">
        <f>IF(A589="","",VLOOKUP(A589,'6.A'!$A$11:$E$105,5,FALSE))</f>
        <v/>
      </c>
      <c r="F589" s="24" t="str">
        <f t="shared" si="234"/>
        <v>0,00</v>
      </c>
      <c r="G589" s="51"/>
      <c r="H589" s="51" t="str">
        <f>IF(A589="","",VLOOKUP(A589,'6.A'!$A$11:$E$7900,5,FALSE))</f>
        <v/>
      </c>
      <c r="I589" s="51" t="str">
        <f>IF(H589="","",IF(E589=H589,"SIM","NÃO"))</f>
        <v/>
      </c>
      <c r="J589" s="51" t="str">
        <f>IF(H589="","",VLOOKUP(A589,'6.A'!$A$11:$E$480,4,FALSE))</f>
        <v/>
      </c>
      <c r="K589" s="51" t="str">
        <f>IF(H589="","",IF(J589=D589,"SIM","NÃO"))</f>
        <v/>
      </c>
      <c r="L589" s="51" t="str">
        <f>IF(H589="","",IF(C589="","",G584*C589))</f>
        <v/>
      </c>
      <c r="M589" s="93" t="str">
        <f>IF(A589="","",VLOOKUP(A589,'6.A'!$A$11:$C$480,2,FALSE))</f>
        <v/>
      </c>
      <c r="N589" s="56" t="str">
        <f>IF(A589="","",IF(M589=B589,"si","no"))</f>
        <v/>
      </c>
      <c r="O589" s="55"/>
      <c r="P589" s="55"/>
      <c r="Q589" s="47"/>
      <c r="R589" s="47"/>
      <c r="S589" s="2"/>
    </row>
    <row r="590" spans="1:22" ht="12.75" customHeight="1" x14ac:dyDescent="0.2">
      <c r="A590" s="22"/>
      <c r="B590" s="23" t="str">
        <f>IF(A590="","",VLOOKUP(A590,'6.A'!$A$11:$E$105,2,FALSE))</f>
        <v/>
      </c>
      <c r="C590" s="87"/>
      <c r="D590" s="56" t="str">
        <f>IF(A590="","",VLOOKUP(A590,'6.A'!$A$11:$E$105,4,FALSE))</f>
        <v/>
      </c>
      <c r="E590" s="89" t="str">
        <f>IF(A590="","",VLOOKUP(A590,'6.A'!$A$11:$E$105,5,FALSE))</f>
        <v/>
      </c>
      <c r="F590" s="24" t="str">
        <f t="shared" si="234"/>
        <v>0,00</v>
      </c>
      <c r="G590" s="51"/>
      <c r="H590" s="51" t="str">
        <f>IF(A590="","",VLOOKUP(A590,'6.A'!$A$11:$E$7900,5,FALSE))</f>
        <v/>
      </c>
      <c r="I590" s="51" t="str">
        <f t="shared" ref="I590" si="237">IF(H590="","",IF(E590=H590,"SIM","NÃO"))</f>
        <v/>
      </c>
      <c r="J590" s="51" t="str">
        <f>IF(H590="","",VLOOKUP(A590,'6.A'!$A$11:$E$480,4,FALSE))</f>
        <v/>
      </c>
      <c r="K590" s="51" t="str">
        <f t="shared" ref="K590" si="238">IF(H590="","",IF(J590=D590,"SIM","NÃO"))</f>
        <v/>
      </c>
      <c r="L590" s="51" t="str">
        <f>IF(H590="","",IF(C590="","",G584*C590))</f>
        <v/>
      </c>
      <c r="M590" s="93" t="str">
        <f>IF(A590="","",VLOOKUP(A590,'6.A'!$A$11:$C$480,2,FALSE))</f>
        <v/>
      </c>
      <c r="N590" s="56" t="str">
        <f t="shared" ref="N590" si="239">IF(A590="","",IF(M590=B590,"si","no"))</f>
        <v/>
      </c>
      <c r="O590" s="55"/>
      <c r="P590" s="55"/>
      <c r="Q590" s="47"/>
      <c r="R590" s="47"/>
      <c r="S590" s="2"/>
    </row>
    <row r="591" spans="1:22" ht="12.75" customHeight="1" x14ac:dyDescent="0.2">
      <c r="A591" s="22"/>
      <c r="B591" s="23" t="str">
        <f>IF(A591="","",VLOOKUP(A591,'6.A'!$A$11:$E$105,2,FALSE))</f>
        <v/>
      </c>
      <c r="C591" s="87"/>
      <c r="D591" s="56" t="str">
        <f>IF(A591="","",VLOOKUP(A591,'6.A'!$A$11:$E$105,4,FALSE))</f>
        <v/>
      </c>
      <c r="E591" s="89" t="str">
        <f>IF(A591="","",VLOOKUP(A591,'6.A'!$A$11:$E$105,5,FALSE))</f>
        <v/>
      </c>
      <c r="F591" s="24" t="str">
        <f t="shared" si="234"/>
        <v>0,00</v>
      </c>
      <c r="G591" s="51"/>
      <c r="H591" s="51" t="str">
        <f>IF(A591="","",VLOOKUP(A591,'6.A'!$A$11:$E$7900,5,FALSE))</f>
        <v/>
      </c>
      <c r="I591" s="51" t="str">
        <f>IF(H591="","",IF(E591=H591,"SIM","NÃO"))</f>
        <v/>
      </c>
      <c r="J591" s="51" t="str">
        <f>IF(H591="","",VLOOKUP(A591,'6.A'!$A$11:$E$480,4,FALSE))</f>
        <v/>
      </c>
      <c r="K591" s="51" t="str">
        <f>IF(H591="","",IF(J591=D591,"SIM","NÃO"))</f>
        <v/>
      </c>
      <c r="L591" s="51" t="str">
        <f>IF(H591="","",IF(C591="","",G584*C591))</f>
        <v/>
      </c>
      <c r="M591" s="93" t="str">
        <f>IF(A591="","",VLOOKUP(A591,'6.A'!$A$11:$C$480,2,FALSE))</f>
        <v/>
      </c>
      <c r="N591" s="56" t="str">
        <f>IF(A591="","",IF(M591=B591,"si","no"))</f>
        <v/>
      </c>
      <c r="O591" s="55"/>
      <c r="P591" s="55"/>
      <c r="Q591" s="47"/>
      <c r="R591" s="47"/>
      <c r="S591" s="2"/>
    </row>
    <row r="592" spans="1:22" ht="12.75" customHeight="1" x14ac:dyDescent="0.2">
      <c r="A592" s="22"/>
      <c r="B592" s="23" t="str">
        <f>IF(A592="","",VLOOKUP(A592,'6.A'!$A$11:$E$105,2,FALSE))</f>
        <v/>
      </c>
      <c r="C592" s="87"/>
      <c r="D592" s="56" t="str">
        <f>IF(A592="","",VLOOKUP(A592,'6.A'!$A$11:$E$105,4,FALSE))</f>
        <v/>
      </c>
      <c r="E592" s="88" t="str">
        <f>IF(A592="","",VLOOKUP(A592,'6.A'!$A$11:$E$105,5,FALSE))</f>
        <v/>
      </c>
      <c r="F592" s="24" t="str">
        <f t="shared" si="234"/>
        <v>0,00</v>
      </c>
      <c r="G592" s="51"/>
      <c r="H592" s="51" t="str">
        <f>IF(A592="","",VLOOKUP(A592,'6.A'!$A$11:$E$7900,5,FALSE))</f>
        <v/>
      </c>
      <c r="I592" s="51" t="str">
        <f>IF(H592="","",IF(E592=H592,"SIM","NÃO"))</f>
        <v/>
      </c>
      <c r="J592" s="51" t="str">
        <f>IF(H592="","",VLOOKUP(A592,'6.A'!$A$11:$E$480,4,FALSE))</f>
        <v/>
      </c>
      <c r="K592" s="51" t="str">
        <f>IF(H592="","",IF(J592=D592,"SIM","NÃO"))</f>
        <v/>
      </c>
      <c r="L592" s="51" t="str">
        <f>IF(H592="","",IF(C592="","",G584*C592))</f>
        <v/>
      </c>
      <c r="M592" s="93" t="str">
        <f>IF(A592="","",VLOOKUP(A592,'6.A'!$A$11:$C$480,2,FALSE))</f>
        <v/>
      </c>
      <c r="N592" s="56" t="str">
        <f>IF(A592="","",IF(M592=B592,"si","no"))</f>
        <v/>
      </c>
      <c r="O592" s="55"/>
      <c r="P592" s="55"/>
      <c r="Q592" s="47"/>
      <c r="R592" s="47"/>
      <c r="S592" s="2"/>
    </row>
    <row r="593" spans="1:19" ht="12.75" customHeight="1" x14ac:dyDescent="0.2">
      <c r="A593" s="22"/>
      <c r="B593" s="23" t="str">
        <f>IF(A593="","",VLOOKUP(A593,'6.A'!$A$11:$E$105,2,FALSE))</f>
        <v/>
      </c>
      <c r="C593" s="87"/>
      <c r="D593" s="56" t="str">
        <f>IF(A593="","",VLOOKUP(A593,'6.A'!$A$11:$E$105,4,FALSE))</f>
        <v/>
      </c>
      <c r="E593" s="88" t="str">
        <f>IF(A593="","",VLOOKUP(A593,'6.A'!$A$11:$E$105,5,FALSE))</f>
        <v/>
      </c>
      <c r="F593" s="24" t="str">
        <f t="shared" si="234"/>
        <v>0,00</v>
      </c>
      <c r="G593" s="51"/>
      <c r="H593" s="51" t="str">
        <f>IF(A593="","",VLOOKUP(A593,'6.A'!$A$11:$E$7900,5,FALSE))</f>
        <v/>
      </c>
      <c r="I593" s="51" t="str">
        <f t="shared" ref="I593" si="240">IF(H593="","",IF(E593=H593,"SIM","NÃO"))</f>
        <v/>
      </c>
      <c r="J593" s="51" t="str">
        <f>IF(H593="","",VLOOKUP(A593,'6.A'!$A$11:$E$480,4,FALSE))</f>
        <v/>
      </c>
      <c r="K593" s="51" t="str">
        <f t="shared" ref="K593" si="241">IF(H593="","",IF(J593=D593,"SIM","NÃO"))</f>
        <v/>
      </c>
      <c r="L593" s="51" t="str">
        <f>IF(H593="","",IF(C593="","",G584*C593))</f>
        <v/>
      </c>
      <c r="M593" s="93" t="str">
        <f>IF(A593="","",VLOOKUP(A593,'6.A'!$A$11:$C$480,2,FALSE))</f>
        <v/>
      </c>
      <c r="N593" s="56" t="str">
        <f t="shared" ref="N593" si="242">IF(A593="","",IF(M593=B593,"si","no"))</f>
        <v/>
      </c>
      <c r="O593" s="55"/>
      <c r="P593" s="55"/>
      <c r="Q593" s="47"/>
      <c r="R593" s="47"/>
      <c r="S593" s="2"/>
    </row>
    <row r="594" spans="1:19" ht="12.75" customHeight="1" x14ac:dyDescent="0.2">
      <c r="A594" s="22"/>
      <c r="B594" s="23" t="str">
        <f>IF(A594="","",VLOOKUP(A594,'6.A'!$A$11:$E$105,2,FALSE))</f>
        <v/>
      </c>
      <c r="C594" s="87"/>
      <c r="D594" s="69" t="str">
        <f>IF(A594="","",VLOOKUP(A594,'6.A'!$A$11:$E$105,4,FALSE))</f>
        <v/>
      </c>
      <c r="E594" s="89" t="str">
        <f>IF(A594="","",VLOOKUP(A594,'6.A'!$A$11:$E$105,5,FALSE))</f>
        <v/>
      </c>
      <c r="F594" s="24" t="str">
        <f t="shared" si="234"/>
        <v>0,00</v>
      </c>
      <c r="G594" s="51"/>
      <c r="H594" s="51" t="str">
        <f>IF(A594="","",VLOOKUP(A594,'6.A'!$A$11:$E$7900,5,FALSE))</f>
        <v/>
      </c>
      <c r="I594" s="51" t="str">
        <f>IF(H594="","",IF(E594=H594,"SIM","NÃO"))</f>
        <v/>
      </c>
      <c r="J594" s="51" t="str">
        <f>IF(H594="","",VLOOKUP(A594,'6.A'!$A$11:$E$480,4,FALSE))</f>
        <v/>
      </c>
      <c r="K594" s="51" t="str">
        <f>IF(H594="","",IF(J594=D594,"SIM","NÃO"))</f>
        <v/>
      </c>
      <c r="L594" s="51" t="str">
        <f>IF(H594="","",IF(C594="","",G584*C594))</f>
        <v/>
      </c>
      <c r="M594" s="93" t="str">
        <f>IF(A594="","",VLOOKUP(A594,'6.A'!$A$11:$C$480,2,FALSE))</f>
        <v/>
      </c>
      <c r="N594" s="56" t="str">
        <f>IF(A594="","",IF(M594=B594,"si","no"))</f>
        <v/>
      </c>
      <c r="O594" s="55"/>
      <c r="P594" s="55"/>
      <c r="Q594" s="47"/>
      <c r="R594" s="47"/>
      <c r="S594" s="2"/>
    </row>
    <row r="595" spans="1:19" ht="12.75" customHeight="1" x14ac:dyDescent="0.2">
      <c r="A595" s="22"/>
      <c r="B595" s="23" t="str">
        <f>IF(A595="","",VLOOKUP(A595,'6.A'!$A$11:$E$105,2,FALSE))</f>
        <v/>
      </c>
      <c r="C595" s="87"/>
      <c r="D595" s="25" t="str">
        <f>IF(A595="","",VLOOKUP(A595,'6.A'!$A$11:$E$105,4,FALSE))</f>
        <v/>
      </c>
      <c r="E595" s="89" t="str">
        <f>IF(A595="","",VLOOKUP(A595,'6.A'!$A$11:$E$105,5,FALSE))</f>
        <v/>
      </c>
      <c r="F595" s="24" t="str">
        <f t="shared" si="234"/>
        <v>0,00</v>
      </c>
      <c r="G595" s="51"/>
      <c r="H595" s="51" t="str">
        <f>IF(A595="","",VLOOKUP(A595,'6.A'!$A$11:$E$7900,5,FALSE))</f>
        <v/>
      </c>
      <c r="I595" s="51" t="str">
        <f t="shared" ref="I595" si="243">IF(H595="","",IF(E595=H595,"SIM","NÃO"))</f>
        <v/>
      </c>
      <c r="J595" s="51" t="str">
        <f>IF(H595="","",VLOOKUP(A595,'6.A'!$A$11:$E$480,4,FALSE))</f>
        <v/>
      </c>
      <c r="K595" s="51" t="str">
        <f t="shared" ref="K595" si="244">IF(H595="","",IF(J595=D595,"SIM","NÃO"))</f>
        <v/>
      </c>
      <c r="L595" s="51" t="str">
        <f>IF(H595="","",IF(C595="","",G584*C595))</f>
        <v/>
      </c>
      <c r="M595" s="93" t="str">
        <f>IF(A595="","",VLOOKUP(A595,'6.A'!$A$11:$C$480,2,FALSE))</f>
        <v/>
      </c>
      <c r="N595" s="56" t="str">
        <f t="shared" ref="N595" si="245">IF(A595="","",IF(M595=B595,"si","no"))</f>
        <v/>
      </c>
      <c r="O595" s="55"/>
      <c r="P595" s="55"/>
      <c r="Q595" s="47"/>
      <c r="R595" s="47"/>
      <c r="S595" s="2"/>
    </row>
    <row r="596" spans="1:19" ht="12.75" customHeight="1" x14ac:dyDescent="0.2">
      <c r="A596" s="17"/>
      <c r="B596" s="26" t="str">
        <f>$A$8</f>
        <v>LEIS SOCIAIS HORISTA - JORNADA NORMAL</v>
      </c>
      <c r="C596" s="27">
        <f>$C$8</f>
        <v>0</v>
      </c>
      <c r="D596" s="56"/>
      <c r="F596" s="28">
        <f>ROUND(SUM(F586:F595)*C596,2)</f>
        <v>0</v>
      </c>
      <c r="G596" s="62"/>
      <c r="M596" s="61"/>
      <c r="N596" s="56"/>
      <c r="O596" s="55"/>
      <c r="P596" s="55"/>
      <c r="Q596" s="47"/>
      <c r="R596" s="47"/>
      <c r="S596" s="2"/>
    </row>
    <row r="597" spans="1:19" ht="12.75" customHeight="1" x14ac:dyDescent="0.2">
      <c r="A597" s="22"/>
      <c r="B597" s="26" t="str">
        <f>$A$9</f>
        <v>BDI - MÃO DE OBRA / SERVIÇOS / MATERIAIS EM GERAL</v>
      </c>
      <c r="C597" s="27">
        <f>$C$9</f>
        <v>0</v>
      </c>
      <c r="D597" s="29"/>
      <c r="F597" s="28">
        <f>ROUND(SUM(F586:F596)*C597,2)</f>
        <v>0</v>
      </c>
      <c r="G597" s="62"/>
      <c r="M597" s="61"/>
      <c r="N597" s="56"/>
      <c r="O597" s="55"/>
      <c r="P597" s="55"/>
      <c r="Q597" s="47"/>
      <c r="R597" s="47"/>
      <c r="S597" s="2"/>
    </row>
    <row r="598" spans="1:19" ht="12.75" customHeight="1" x14ac:dyDescent="0.2">
      <c r="A598" s="30"/>
      <c r="B598" s="31" t="s">
        <v>56</v>
      </c>
      <c r="C598" s="32"/>
      <c r="D598" s="33"/>
      <c r="E598" s="34"/>
      <c r="F598" s="35">
        <f>ROUND(SUM(F586:F597),2)</f>
        <v>0</v>
      </c>
      <c r="G598" s="62"/>
      <c r="M598" s="61"/>
      <c r="N598" s="56"/>
      <c r="O598" s="55"/>
      <c r="P598" s="55"/>
      <c r="Q598" s="47"/>
      <c r="R598" s="47"/>
      <c r="S598" s="2"/>
    </row>
    <row r="599" spans="1:19" ht="12.75" customHeight="1" x14ac:dyDescent="0.2">
      <c r="A599" s="17" t="s">
        <v>5</v>
      </c>
      <c r="B599" s="135" t="s">
        <v>132</v>
      </c>
      <c r="C599" s="55" t="s">
        <v>59</v>
      </c>
      <c r="D599" s="55" t="s">
        <v>17</v>
      </c>
      <c r="E599" s="19" t="s">
        <v>60</v>
      </c>
      <c r="F599" s="20" t="s">
        <v>61</v>
      </c>
      <c r="G599" s="21"/>
      <c r="M599" s="61"/>
      <c r="N599" s="56"/>
      <c r="O599" s="55"/>
      <c r="P599" s="55"/>
      <c r="Q599" s="47"/>
      <c r="R599" s="47"/>
      <c r="S599" s="2"/>
    </row>
    <row r="600" spans="1:19" ht="12.75" customHeight="1" x14ac:dyDescent="0.2">
      <c r="A600" s="22"/>
      <c r="B600" s="23" t="str">
        <f>IF(A600="","",VLOOKUP(A600,'6.A'!$A$11:$E$105,2,FALSE))</f>
        <v/>
      </c>
      <c r="C600" s="87"/>
      <c r="D600" s="56" t="str">
        <f>IF(A600="","",VLOOKUP(A600,'6.A'!$A$11:$E$105,4,FALSE))</f>
        <v/>
      </c>
      <c r="E600" s="88" t="str">
        <f>IF(A600="","",VLOOKUP(A600,'6.A'!$A$11:$E$105,5,FALSE))</f>
        <v/>
      </c>
      <c r="F600" s="24" t="str">
        <f t="shared" ref="F600:F609" si="246">IF(A600="","0,00",ROUND(C600*E600,2))</f>
        <v>0,00</v>
      </c>
      <c r="G600" s="51"/>
      <c r="H600" s="51" t="str">
        <f>IF(A600="","",VLOOKUP(A600,'6.A'!$A$11:$E$7900,5,FALSE))</f>
        <v/>
      </c>
      <c r="I600" s="51" t="str">
        <f t="shared" ref="I600:I609" si="247">IF(H600="","",IF(E600=H600,"SIM","NÃO"))</f>
        <v/>
      </c>
      <c r="J600" s="51" t="str">
        <f>IF(H600="","",VLOOKUP(A600,'6.A'!$A$11:$E$480,4,FALSE))</f>
        <v/>
      </c>
      <c r="K600" s="51" t="str">
        <f t="shared" ref="K600:K609" si="248">IF(H600="","",IF(J600=D600,"SIM","NÃO"))</f>
        <v/>
      </c>
      <c r="L600" s="51" t="str">
        <f>IF(H600="","",IF(C600="","",G584*C600))</f>
        <v/>
      </c>
      <c r="M600" s="93" t="str">
        <f>IF(A600="","",VLOOKUP(A600,'6.A'!$A$11:$C$480,2,FALSE))</f>
        <v/>
      </c>
      <c r="N600" s="56" t="str">
        <f t="shared" ref="N600:N605" si="249">IF(A600="","",IF(M600=B600,"si","no"))</f>
        <v/>
      </c>
      <c r="O600" s="55"/>
      <c r="P600" s="55"/>
      <c r="Q600" s="47"/>
      <c r="R600" s="47"/>
      <c r="S600" s="2"/>
    </row>
    <row r="601" spans="1:19" ht="12.75" customHeight="1" x14ac:dyDescent="0.2">
      <c r="A601" s="22"/>
      <c r="B601" s="23" t="str">
        <f>IF(A601="","",VLOOKUP(A601,'6.A'!$A$11:$E$105,2,FALSE))</f>
        <v/>
      </c>
      <c r="C601" s="87"/>
      <c r="D601" s="56" t="str">
        <f>IF(A601="","",VLOOKUP(A601,'6.A'!$A$11:$E$105,4,FALSE))</f>
        <v/>
      </c>
      <c r="E601" s="88" t="str">
        <f>IF(A601="","",VLOOKUP(A601,'6.A'!$A$11:$E$105,5,FALSE))</f>
        <v/>
      </c>
      <c r="F601" s="24" t="str">
        <f t="shared" si="246"/>
        <v>0,00</v>
      </c>
      <c r="G601" s="51"/>
      <c r="H601" s="51" t="str">
        <f>IF(A601="","",VLOOKUP(A601,'6.A'!$A$11:$E$7900,5,FALSE))</f>
        <v/>
      </c>
      <c r="I601" s="51" t="str">
        <f t="shared" si="247"/>
        <v/>
      </c>
      <c r="J601" s="51" t="str">
        <f>IF(H601="","",VLOOKUP(A601,'6.A'!$A$11:$E$480,4,FALSE))</f>
        <v/>
      </c>
      <c r="K601" s="51" t="str">
        <f t="shared" si="248"/>
        <v/>
      </c>
      <c r="L601" s="51" t="str">
        <f>IF(H601="","",IF(C601="","",G584*C601))</f>
        <v/>
      </c>
      <c r="M601" s="93" t="str">
        <f>IF(A601="","",VLOOKUP(A601,'6.A'!$A$11:$C$480,2,FALSE))</f>
        <v/>
      </c>
      <c r="N601" s="56" t="str">
        <f t="shared" si="249"/>
        <v/>
      </c>
      <c r="O601" s="55"/>
      <c r="P601" s="55"/>
      <c r="Q601" s="47"/>
      <c r="R601" s="47"/>
      <c r="S601" s="2"/>
    </row>
    <row r="602" spans="1:19" ht="12.75" customHeight="1" x14ac:dyDescent="0.2">
      <c r="A602" s="22"/>
      <c r="B602" s="23" t="str">
        <f>IF(A602="","",VLOOKUP(A602,'6.A'!$A$11:$E$105,2,FALSE))</f>
        <v/>
      </c>
      <c r="C602" s="87"/>
      <c r="D602" s="56" t="str">
        <f>IF(A602="","",VLOOKUP(A602,'6.A'!$A$11:$E$105,4,FALSE))</f>
        <v/>
      </c>
      <c r="E602" s="88" t="str">
        <f>IF(A602="","",VLOOKUP(A602,'6.A'!$A$11:$E$105,5,FALSE))</f>
        <v/>
      </c>
      <c r="F602" s="24" t="str">
        <f t="shared" si="246"/>
        <v>0,00</v>
      </c>
      <c r="G602" s="51"/>
      <c r="H602" s="51" t="str">
        <f>IF(A602="","",VLOOKUP(A602,'6.A'!$A$11:$E$7900,5,FALSE))</f>
        <v/>
      </c>
      <c r="I602" s="51" t="str">
        <f t="shared" si="247"/>
        <v/>
      </c>
      <c r="J602" s="51" t="str">
        <f>IF(H602="","",VLOOKUP(A602,'6.A'!$A$11:$E$480,4,FALSE))</f>
        <v/>
      </c>
      <c r="K602" s="51" t="str">
        <f t="shared" si="248"/>
        <v/>
      </c>
      <c r="L602" s="51" t="str">
        <f>IF(H602="","",IF(C602="","",G584*C602))</f>
        <v/>
      </c>
      <c r="M602" s="93" t="str">
        <f>IF(A602="","",VLOOKUP(A602,'6.A'!$A$11:$C$480,2,FALSE))</f>
        <v/>
      </c>
      <c r="N602" s="56" t="str">
        <f t="shared" si="249"/>
        <v/>
      </c>
      <c r="O602" s="55"/>
      <c r="P602" s="55"/>
      <c r="Q602" s="47"/>
      <c r="R602" s="47"/>
      <c r="S602" s="2"/>
    </row>
    <row r="603" spans="1:19" ht="12.75" customHeight="1" x14ac:dyDescent="0.2">
      <c r="A603" s="22"/>
      <c r="B603" s="54" t="str">
        <f>IF(A603="","",VLOOKUP(A603,'6.A'!$A$11:$E$105,2,FALSE))</f>
        <v/>
      </c>
      <c r="C603" s="113"/>
      <c r="D603" s="56" t="str">
        <f>IF(A603="","",VLOOKUP(A603,'6.A'!$A$11:$E$105,4,FALSE))</f>
        <v/>
      </c>
      <c r="E603" s="88" t="str">
        <f>IF(A603="","",VLOOKUP(A603,'6.A'!$A$11:$E$105,5,FALSE))</f>
        <v/>
      </c>
      <c r="F603" s="24" t="str">
        <f t="shared" si="246"/>
        <v>0,00</v>
      </c>
      <c r="G603" s="51"/>
      <c r="H603" s="51" t="str">
        <f>IF(A603="","",VLOOKUP(A603,'6.A'!$A$11:$E$7900,5,FALSE))</f>
        <v/>
      </c>
      <c r="I603" s="51" t="str">
        <f t="shared" si="247"/>
        <v/>
      </c>
      <c r="J603" s="51" t="str">
        <f>IF(H603="","",VLOOKUP(A603,'6.A'!$A$11:$E$480,4,FALSE))</f>
        <v/>
      </c>
      <c r="K603" s="51" t="str">
        <f t="shared" si="248"/>
        <v/>
      </c>
      <c r="L603" s="51" t="str">
        <f>IF(H603="","",IF(C603="","",G584*C603))</f>
        <v/>
      </c>
      <c r="M603" s="93" t="str">
        <f>IF(A603="","",VLOOKUP(A603,'6.A'!$A$11:$C$480,2,FALSE))</f>
        <v/>
      </c>
      <c r="N603" s="56" t="str">
        <f t="shared" si="249"/>
        <v/>
      </c>
      <c r="O603" s="55"/>
      <c r="P603" s="55"/>
      <c r="Q603" s="47"/>
      <c r="R603" s="47"/>
      <c r="S603" s="2"/>
    </row>
    <row r="604" spans="1:19" ht="12.75" customHeight="1" x14ac:dyDescent="0.2">
      <c r="A604" s="22"/>
      <c r="B604" s="23" t="str">
        <f>IF(A604="","",VLOOKUP(A604,'6.A'!$A$11:$E$105,2,FALSE))</f>
        <v/>
      </c>
      <c r="C604" s="87"/>
      <c r="D604" s="56" t="str">
        <f>IF(A604="","",VLOOKUP(A604,'6.A'!$A$11:$E$105,4,FALSE))</f>
        <v/>
      </c>
      <c r="E604" s="88" t="str">
        <f>IF(A604="","",VLOOKUP(A604,'6.A'!$A$11:$E$105,5,FALSE))</f>
        <v/>
      </c>
      <c r="F604" s="24" t="str">
        <f t="shared" si="246"/>
        <v>0,00</v>
      </c>
      <c r="G604" s="51"/>
      <c r="H604" s="51" t="str">
        <f>IF(A604="","",VLOOKUP(A604,'6.A'!$A$11:$E$7900,5,FALSE))</f>
        <v/>
      </c>
      <c r="I604" s="51" t="str">
        <f t="shared" si="247"/>
        <v/>
      </c>
      <c r="J604" s="51" t="str">
        <f>IF(H604="","",VLOOKUP(A604,'6.A'!$A$11:$E$480,4,FALSE))</f>
        <v/>
      </c>
      <c r="K604" s="51" t="str">
        <f t="shared" si="248"/>
        <v/>
      </c>
      <c r="L604" s="51" t="str">
        <f>IF(H604="","",IF(C604="","",G584*C604))</f>
        <v/>
      </c>
      <c r="M604" s="93" t="str">
        <f>IF(A604="","",VLOOKUP(A604,'6.A'!$A$11:$C$480,2,FALSE))</f>
        <v/>
      </c>
      <c r="N604" s="56" t="str">
        <f t="shared" si="249"/>
        <v/>
      </c>
      <c r="O604" s="55"/>
      <c r="P604" s="55"/>
      <c r="Q604" s="47"/>
      <c r="R604" s="47"/>
      <c r="S604" s="2"/>
    </row>
    <row r="605" spans="1:19" ht="12.75" customHeight="1" x14ac:dyDescent="0.2">
      <c r="A605" s="22"/>
      <c r="B605" s="23" t="str">
        <f>IF(A605="","",VLOOKUP(A605,'6.A'!$A$11:$E$105,2,FALSE))</f>
        <v/>
      </c>
      <c r="C605" s="87"/>
      <c r="D605" s="56" t="str">
        <f>IF(A605="","",VLOOKUP(A605,'6.A'!$A$11:$E$105,4,FALSE))</f>
        <v/>
      </c>
      <c r="E605" s="88" t="str">
        <f>IF(A605="","",VLOOKUP(A605,'6.A'!$A$11:$E$105,5,FALSE))</f>
        <v/>
      </c>
      <c r="F605" s="24" t="str">
        <f t="shared" si="246"/>
        <v>0,00</v>
      </c>
      <c r="G605" s="51"/>
      <c r="H605" s="51" t="str">
        <f>IF(A605="","",VLOOKUP(A605,'6.A'!$A$11:$E$7900,5,FALSE))</f>
        <v/>
      </c>
      <c r="I605" s="51" t="str">
        <f t="shared" si="247"/>
        <v/>
      </c>
      <c r="J605" s="51" t="str">
        <f>IF(H605="","",VLOOKUP(A605,'6.A'!$A$11:$E$480,4,FALSE))</f>
        <v/>
      </c>
      <c r="K605" s="51" t="str">
        <f t="shared" si="248"/>
        <v/>
      </c>
      <c r="L605" s="51" t="str">
        <f>IF(H605="","",IF(C605="","",G584*C605))</f>
        <v/>
      </c>
      <c r="M605" s="93" t="str">
        <f>IF(A605="","",VLOOKUP(A605,'6.A'!$A$11:$C$480,2,FALSE))</f>
        <v/>
      </c>
      <c r="N605" s="56" t="str">
        <f t="shared" si="249"/>
        <v/>
      </c>
      <c r="O605" s="55"/>
      <c r="P605" s="55"/>
      <c r="Q605" s="47"/>
      <c r="R605" s="47"/>
      <c r="S605" s="2"/>
    </row>
    <row r="606" spans="1:19" ht="12.75" customHeight="1" x14ac:dyDescent="0.2">
      <c r="A606" s="22"/>
      <c r="B606" s="23" t="str">
        <f>IF(A606="","",VLOOKUP(A606,'6.A'!$A$11:$E$105,2,FALSE))</f>
        <v/>
      </c>
      <c r="C606" s="87"/>
      <c r="D606" s="56" t="str">
        <f>IF(A606="","",VLOOKUP(A606,'6.A'!$A$11:$E$105,4,FALSE))</f>
        <v/>
      </c>
      <c r="E606" s="88" t="str">
        <f>IF(A606="","",VLOOKUP(A606,'6.A'!$A$11:$E$105,5,FALSE))</f>
        <v/>
      </c>
      <c r="F606" s="24" t="str">
        <f t="shared" si="246"/>
        <v>0,00</v>
      </c>
      <c r="G606" s="51"/>
      <c r="H606" s="51" t="str">
        <f>IF(A606="","",VLOOKUP(A606,'6.A'!$A$11:$E$7900,5,FALSE))</f>
        <v/>
      </c>
      <c r="I606" s="51" t="str">
        <f t="shared" si="247"/>
        <v/>
      </c>
      <c r="J606" s="51" t="str">
        <f>IF(H606="","",VLOOKUP(A606,'6.A'!$A$11:$E$480,4,FALSE))</f>
        <v/>
      </c>
      <c r="K606" s="51" t="str">
        <f t="shared" si="248"/>
        <v/>
      </c>
      <c r="L606" s="51" t="str">
        <f>IF(H606="","",IF(C606="","",G584*C606))</f>
        <v/>
      </c>
      <c r="M606" s="93" t="str">
        <f>IF(A606="","",VLOOKUP(A606,'6.A'!$A$11:$C$480,2,FALSE))</f>
        <v/>
      </c>
      <c r="N606" s="56" t="str">
        <f>IF(A606="","",IF(M606=B606,"si","no"))</f>
        <v/>
      </c>
      <c r="O606" s="55"/>
      <c r="P606" s="55"/>
      <c r="Q606" s="47"/>
      <c r="R606" s="47"/>
      <c r="S606" s="2"/>
    </row>
    <row r="607" spans="1:19" ht="12.75" customHeight="1" x14ac:dyDescent="0.2">
      <c r="A607" s="22"/>
      <c r="B607" s="23" t="str">
        <f>IF(A607="","",VLOOKUP(A607,'6.A'!$A$11:$E$105,2,FALSE))</f>
        <v/>
      </c>
      <c r="C607" s="87"/>
      <c r="D607" s="56" t="str">
        <f>IF(A607="","",VLOOKUP(A607,'6.A'!$A$11:$E$105,4,FALSE))</f>
        <v/>
      </c>
      <c r="E607" s="88" t="str">
        <f>IF(A607="","",VLOOKUP(A607,'6.A'!$A$11:$E$105,5,FALSE))</f>
        <v/>
      </c>
      <c r="F607" s="24" t="str">
        <f t="shared" si="246"/>
        <v>0,00</v>
      </c>
      <c r="G607" s="51"/>
      <c r="H607" s="51" t="str">
        <f>IF(A607="","",VLOOKUP(A607,'6.A'!$A$11:$E$7900,5,FALSE))</f>
        <v/>
      </c>
      <c r="I607" s="51" t="str">
        <f t="shared" si="247"/>
        <v/>
      </c>
      <c r="J607" s="51" t="str">
        <f>IF(H607="","",VLOOKUP(A607,'6.A'!$A$11:$E$480,4,FALSE))</f>
        <v/>
      </c>
      <c r="K607" s="51" t="str">
        <f t="shared" si="248"/>
        <v/>
      </c>
      <c r="L607" s="51" t="str">
        <f>IF(H607="","",IF(C607="","",G584*C607))</f>
        <v/>
      </c>
      <c r="M607" s="93" t="str">
        <f>IF(A607="","",VLOOKUP(A607,'6.A'!$A$11:$C$480,2,FALSE))</f>
        <v/>
      </c>
      <c r="N607" s="56" t="str">
        <f>IF(A607="","",IF(M607=B607,"si","no"))</f>
        <v/>
      </c>
      <c r="O607" s="55"/>
      <c r="P607" s="55"/>
      <c r="Q607" s="47"/>
      <c r="R607" s="47"/>
      <c r="S607" s="2"/>
    </row>
    <row r="608" spans="1:19" ht="12.75" customHeight="1" x14ac:dyDescent="0.2">
      <c r="A608" s="22"/>
      <c r="B608" s="23" t="str">
        <f>IF(A608="","",VLOOKUP(A608,'6.A'!$A$11:$E$105,2,FALSE))</f>
        <v/>
      </c>
      <c r="C608" s="87"/>
      <c r="D608" s="56" t="str">
        <f>IF(A608="","",VLOOKUP(A608,'6.A'!$A$11:$E$105,4,FALSE))</f>
        <v/>
      </c>
      <c r="E608" s="88" t="str">
        <f>IF(A608="","",VLOOKUP(A608,'6.A'!$A$11:$E$105,5,FALSE))</f>
        <v/>
      </c>
      <c r="F608" s="24" t="str">
        <f t="shared" si="246"/>
        <v>0,00</v>
      </c>
      <c r="G608" s="51"/>
      <c r="H608" s="51" t="str">
        <f>IF(A608="","",VLOOKUP(A608,'6.A'!$A$11:$E$7900,5,FALSE))</f>
        <v/>
      </c>
      <c r="I608" s="51" t="str">
        <f t="shared" si="247"/>
        <v/>
      </c>
      <c r="J608" s="51" t="str">
        <f>IF(H608="","",VLOOKUP(A608,'6.A'!$A$11:$E$480,4,FALSE))</f>
        <v/>
      </c>
      <c r="K608" s="51" t="str">
        <f t="shared" si="248"/>
        <v/>
      </c>
      <c r="L608" s="51" t="str">
        <f>IF(H608="","",IF(C608="","",G584*C608))</f>
        <v/>
      </c>
      <c r="M608" s="93" t="str">
        <f>IF(A608="","",VLOOKUP(A608,'6.A'!$A$11:$C$480,2,FALSE))</f>
        <v/>
      </c>
      <c r="N608" s="56" t="str">
        <f t="shared" ref="N608:N609" si="250">IF(A608="","",IF(M608=B608,"si","no"))</f>
        <v/>
      </c>
      <c r="O608" s="55"/>
      <c r="P608" s="55"/>
      <c r="Q608" s="47"/>
      <c r="R608" s="47"/>
      <c r="S608" s="2"/>
    </row>
    <row r="609" spans="1:22" ht="12.75" customHeight="1" x14ac:dyDescent="0.2">
      <c r="A609" s="22"/>
      <c r="B609" s="23" t="str">
        <f>IF(A609="","",VLOOKUP(A609,'6.A'!$A$11:$E$105,2,FALSE))</f>
        <v/>
      </c>
      <c r="C609" s="87"/>
      <c r="D609" s="56" t="str">
        <f>IF(A609="","",VLOOKUP(A609,'6.A'!$A$11:$E$105,4,FALSE))</f>
        <v/>
      </c>
      <c r="E609" s="88" t="str">
        <f>IF(A609="","",VLOOKUP(A609,'6.A'!$A$11:$E$105,5,FALSE))</f>
        <v/>
      </c>
      <c r="F609" s="24" t="str">
        <f t="shared" si="246"/>
        <v>0,00</v>
      </c>
      <c r="G609" s="51"/>
      <c r="H609" s="51" t="str">
        <f>IF(A609="","",VLOOKUP(A609,'6.A'!$A$11:$E$7900,5,FALSE))</f>
        <v/>
      </c>
      <c r="I609" s="51" t="str">
        <f t="shared" si="247"/>
        <v/>
      </c>
      <c r="J609" s="51" t="str">
        <f>IF(H609="","",VLOOKUP(A609,'6.A'!$A$11:$E$480,4,FALSE))</f>
        <v/>
      </c>
      <c r="K609" s="51" t="str">
        <f t="shared" si="248"/>
        <v/>
      </c>
      <c r="L609" s="51" t="str">
        <f>IF(H609="","",IF(C609="","",G584*C609))</f>
        <v/>
      </c>
      <c r="M609" s="93" t="str">
        <f>IF(A609="","",VLOOKUP(A609,'6.A'!$A$11:$C$480,2,FALSE))</f>
        <v/>
      </c>
      <c r="N609" s="56" t="str">
        <f t="shared" si="250"/>
        <v/>
      </c>
      <c r="O609" s="55"/>
      <c r="P609" s="55"/>
      <c r="Q609" s="47"/>
      <c r="R609" s="47"/>
      <c r="S609" s="2"/>
    </row>
    <row r="610" spans="1:22" ht="12.75" customHeight="1" x14ac:dyDescent="0.2">
      <c r="A610" s="22"/>
      <c r="B610" s="26" t="str">
        <f>$A$9</f>
        <v>BDI - MÃO DE OBRA / SERVIÇOS / MATERIAIS EM GERAL</v>
      </c>
      <c r="C610" s="27">
        <f>$C$9</f>
        <v>0</v>
      </c>
      <c r="D610" s="56"/>
      <c r="F610" s="28">
        <f>ROUND(SUM(F600:F609)*C610,2)</f>
        <v>0</v>
      </c>
      <c r="G610" s="62"/>
      <c r="M610" s="61"/>
      <c r="N610" s="56"/>
      <c r="O610" s="55"/>
      <c r="P610" s="55"/>
      <c r="Q610" s="47"/>
      <c r="R610" s="47"/>
      <c r="S610" s="2"/>
    </row>
    <row r="611" spans="1:22" ht="12.75" customHeight="1" x14ac:dyDescent="0.2">
      <c r="A611" s="30"/>
      <c r="B611" s="31" t="s">
        <v>120</v>
      </c>
      <c r="C611" s="36"/>
      <c r="D611" s="37"/>
      <c r="E611" s="38"/>
      <c r="F611" s="35">
        <f>ROUND(SUM(F600:F610),2)</f>
        <v>0</v>
      </c>
      <c r="G611" s="62"/>
      <c r="M611" s="61"/>
      <c r="N611" s="56"/>
      <c r="O611" s="55"/>
      <c r="P611" s="55"/>
      <c r="Q611" s="47"/>
      <c r="R611" s="47"/>
      <c r="S611" s="2"/>
    </row>
    <row r="612" spans="1:22" ht="12.75" customHeight="1" x14ac:dyDescent="0.2">
      <c r="A612" s="17" t="s">
        <v>6</v>
      </c>
      <c r="B612" s="18" t="s">
        <v>18</v>
      </c>
      <c r="C612" s="55" t="s">
        <v>59</v>
      </c>
      <c r="D612" s="55" t="s">
        <v>17</v>
      </c>
      <c r="E612" s="19" t="s">
        <v>60</v>
      </c>
      <c r="F612" s="20" t="s">
        <v>61</v>
      </c>
      <c r="G612" s="21"/>
      <c r="M612" s="61"/>
      <c r="N612" s="56"/>
      <c r="O612" s="55"/>
      <c r="P612" s="55"/>
      <c r="Q612" s="47"/>
      <c r="R612" s="47"/>
      <c r="S612" s="2"/>
    </row>
    <row r="613" spans="1:22" ht="12.75" customHeight="1" x14ac:dyDescent="0.2">
      <c r="A613" s="22" t="str">
        <f>'6.A'!$A$68</f>
        <v>CV00238</v>
      </c>
      <c r="B613" s="23" t="str">
        <f>IF(A613="","",VLOOKUP(A613,'6.A'!$A$11:$E$105,2,FALSE))</f>
        <v>VERGALHÃO (AÇO-CA-50) - (MÉDIA DAS BITOLAS ENTRE 6,3 A 25,0MM)</v>
      </c>
      <c r="C613" s="87">
        <v>1.1000000000000001</v>
      </c>
      <c r="D613" s="56" t="str">
        <f>IF(A613="","",VLOOKUP(A613,'6.A'!$A$11:$E$105,4,FALSE))</f>
        <v>KG</v>
      </c>
      <c r="E613" s="88">
        <f>IF(A613="","",VLOOKUP(A613,'6.A'!$A$11:$E$105,5,FALSE))</f>
        <v>0</v>
      </c>
      <c r="F613" s="24">
        <f t="shared" ref="F613:F632" si="251">IF(A613="","0,00",ROUND(C613*E613,2))</f>
        <v>0</v>
      </c>
      <c r="G613" s="51"/>
      <c r="H613" s="51">
        <f>IF(A613="","",VLOOKUP(A613,'6.A'!$A$11:$E$7900,5,FALSE))</f>
        <v>0</v>
      </c>
      <c r="I613" s="51" t="str">
        <f t="shared" ref="I613:I632" si="252">IF(H613="","",IF(E613=H613,"SIM","NÃO"))</f>
        <v>SIM</v>
      </c>
      <c r="J613" s="51" t="str">
        <f>IF(H613="","",VLOOKUP(A613,'6.A'!$A$11:$E$480,4,FALSE))</f>
        <v>KG</v>
      </c>
      <c r="K613" s="51" t="str">
        <f t="shared" ref="K613:K632" si="253">IF(H613="","",IF(J613=D613,"SIM","NÃO"))</f>
        <v>SIM</v>
      </c>
      <c r="L613" s="51">
        <f>IF(H613="","",IF(C613="","",G584*C613))</f>
        <v>46.2</v>
      </c>
      <c r="M613" s="93" t="str">
        <f>IF(A613="","",VLOOKUP(A613,'6.A'!$A$11:$C$480,2,FALSE))</f>
        <v>VERGALHÃO (AÇO-CA-50) - (MÉDIA DAS BITOLAS ENTRE 6,3 A 25,0MM)</v>
      </c>
      <c r="N613" s="56" t="str">
        <f t="shared" ref="N613:N632" si="254">IF(A613="","",IF(M613=B613,"si","no"))</f>
        <v>si</v>
      </c>
      <c r="O613" s="55"/>
      <c r="P613" s="55"/>
      <c r="Q613" s="47"/>
      <c r="R613" s="47"/>
      <c r="S613" s="2"/>
    </row>
    <row r="614" spans="1:22" ht="12.75" customHeight="1" x14ac:dyDescent="0.2">
      <c r="A614" s="22">
        <f>'6.A'!$A$101</f>
        <v>43132</v>
      </c>
      <c r="B614" s="23" t="str">
        <f>IF(A614="","",VLOOKUP(A614,'6.A'!$A$11:$E$105,2,FALSE))</f>
        <v>ARAME RECOZIDO 16 BWG, D = 1,65 MM (0,016 KG/M) OU 18 BWG, D = 1,25 MM (0,01 KG/M)</v>
      </c>
      <c r="C614" s="87">
        <v>0.03</v>
      </c>
      <c r="D614" s="56" t="str">
        <f>IF(A614="","",VLOOKUP(A614,'6.A'!$A$11:$E$105,4,FALSE))</f>
        <v>KG</v>
      </c>
      <c r="E614" s="88">
        <f>IF(A614="","",VLOOKUP(A614,'6.A'!$A$11:$E$105,5,FALSE))</f>
        <v>0</v>
      </c>
      <c r="F614" s="24">
        <f t="shared" si="251"/>
        <v>0</v>
      </c>
      <c r="G614" s="51"/>
      <c r="H614" s="51">
        <f>IF(A614="","",VLOOKUP(A614,'6.A'!$A$11:$E$7900,5,FALSE))</f>
        <v>0</v>
      </c>
      <c r="I614" s="51" t="str">
        <f t="shared" si="252"/>
        <v>SIM</v>
      </c>
      <c r="J614" s="51" t="str">
        <f>IF(H614="","",VLOOKUP(A614,'6.A'!$A$11:$E$480,4,FALSE))</f>
        <v>KG</v>
      </c>
      <c r="K614" s="51" t="str">
        <f t="shared" si="253"/>
        <v>SIM</v>
      </c>
      <c r="L614" s="51">
        <f>IF(H614="","",IF(C614="","",G584*C614))</f>
        <v>1.26</v>
      </c>
      <c r="M614" s="93" t="str">
        <f>IF(A614="","",VLOOKUP(A614,'6.A'!$A$11:$C$480,2,FALSE))</f>
        <v>ARAME RECOZIDO 16 BWG, D = 1,65 MM (0,016 KG/M) OU 18 BWG, D = 1,25 MM (0,01 KG/M)</v>
      </c>
      <c r="N614" s="56" t="str">
        <f t="shared" si="254"/>
        <v>si</v>
      </c>
      <c r="O614" s="55"/>
      <c r="P614" s="55"/>
      <c r="Q614" s="47"/>
      <c r="R614" s="47"/>
      <c r="S614" s="2"/>
    </row>
    <row r="615" spans="1:22" ht="12.75" customHeight="1" x14ac:dyDescent="0.2">
      <c r="A615" s="22"/>
      <c r="B615" s="23" t="str">
        <f>IF(A615="","",VLOOKUP(A615,'6.A'!$A$11:$E$105,2,FALSE))</f>
        <v/>
      </c>
      <c r="C615" s="87"/>
      <c r="D615" s="56" t="str">
        <f>IF(A615="","",VLOOKUP(A615,'6.A'!$A$11:$E$105,4,FALSE))</f>
        <v/>
      </c>
      <c r="E615" s="88" t="str">
        <f>IF(A615="","",VLOOKUP(A615,'6.A'!$A$11:$E$105,5,FALSE))</f>
        <v/>
      </c>
      <c r="F615" s="24" t="str">
        <f t="shared" si="251"/>
        <v>0,00</v>
      </c>
      <c r="G615" s="51"/>
      <c r="H615" s="51" t="str">
        <f>IF(A615="","",VLOOKUP(A615,'6.A'!$A$11:$E$7900,5,FALSE))</f>
        <v/>
      </c>
      <c r="I615" s="51" t="str">
        <f t="shared" si="252"/>
        <v/>
      </c>
      <c r="J615" s="51" t="str">
        <f>IF(H615="","",VLOOKUP(A615,'6.A'!$A$11:$E$480,4,FALSE))</f>
        <v/>
      </c>
      <c r="K615" s="51" t="str">
        <f t="shared" si="253"/>
        <v/>
      </c>
      <c r="L615" s="51" t="str">
        <f>IF(H615="","",IF(C615="","",G584*C615))</f>
        <v/>
      </c>
      <c r="M615" s="93" t="str">
        <f>IF(A615="","",VLOOKUP(A615,'6.A'!$A$11:$C$480,2,FALSE))</f>
        <v/>
      </c>
      <c r="N615" s="56" t="str">
        <f t="shared" si="254"/>
        <v/>
      </c>
      <c r="O615" s="55"/>
      <c r="P615" s="55"/>
      <c r="Q615" s="47"/>
      <c r="R615" s="47"/>
      <c r="S615" s="2"/>
    </row>
    <row r="616" spans="1:22" ht="12.75" customHeight="1" x14ac:dyDescent="0.2">
      <c r="A616" s="22"/>
      <c r="B616" s="23" t="str">
        <f>IF(A616="","",VLOOKUP(A616,'6.A'!$A$11:$E$105,2,FALSE))</f>
        <v/>
      </c>
      <c r="C616" s="87"/>
      <c r="D616" s="56" t="str">
        <f>IF(A616="","",VLOOKUP(A616,'6.A'!$A$11:$E$105,4,FALSE))</f>
        <v/>
      </c>
      <c r="E616" s="88" t="str">
        <f>IF(A616="","",VLOOKUP(A616,'6.A'!$A$11:$E$105,5,FALSE))</f>
        <v/>
      </c>
      <c r="F616" s="24" t="str">
        <f t="shared" si="251"/>
        <v>0,00</v>
      </c>
      <c r="G616" s="51"/>
      <c r="H616" s="51" t="str">
        <f>IF(A616="","",VLOOKUP(A616,'6.A'!$A$11:$E$7900,5,FALSE))</f>
        <v/>
      </c>
      <c r="I616" s="51" t="str">
        <f t="shared" si="252"/>
        <v/>
      </c>
      <c r="J616" s="51" t="str">
        <f>IF(H616="","",VLOOKUP(A616,'6.A'!$A$11:$E$480,4,FALSE))</f>
        <v/>
      </c>
      <c r="K616" s="51" t="str">
        <f t="shared" si="253"/>
        <v/>
      </c>
      <c r="L616" s="51" t="str">
        <f>IF(H616="","",IF(C616="","",G584*C616))</f>
        <v/>
      </c>
      <c r="M616" s="93" t="str">
        <f>IF(A616="","",VLOOKUP(A616,'6.A'!$A$11:$C$480,2,FALSE))</f>
        <v/>
      </c>
      <c r="N616" s="56" t="str">
        <f t="shared" si="254"/>
        <v/>
      </c>
      <c r="O616" s="55"/>
      <c r="P616" s="55"/>
      <c r="Q616" s="47"/>
      <c r="R616" s="47"/>
      <c r="S616" s="2"/>
    </row>
    <row r="617" spans="1:22" ht="12.75" customHeight="1" x14ac:dyDescent="0.2">
      <c r="A617" s="22"/>
      <c r="B617" s="23" t="str">
        <f>IF(A617="","",VLOOKUP(A617,'6.A'!$A$11:$E$105,2,FALSE))</f>
        <v/>
      </c>
      <c r="C617" s="87"/>
      <c r="D617" s="56" t="str">
        <f>IF(A617="","",VLOOKUP(A617,'6.A'!$A$11:$E$105,4,FALSE))</f>
        <v/>
      </c>
      <c r="E617" s="88" t="str">
        <f>IF(A617="","",VLOOKUP(A617,'6.A'!$A$11:$E$105,5,FALSE))</f>
        <v/>
      </c>
      <c r="F617" s="24" t="str">
        <f t="shared" si="251"/>
        <v>0,00</v>
      </c>
      <c r="G617" s="51"/>
      <c r="H617" s="51" t="str">
        <f>IF(A617="","",VLOOKUP(A617,'6.A'!$A$11:$E$7900,5,FALSE))</f>
        <v/>
      </c>
      <c r="I617" s="51" t="str">
        <f t="shared" si="252"/>
        <v/>
      </c>
      <c r="J617" s="51" t="str">
        <f>IF(H617="","",VLOOKUP(A617,'6.A'!$A$11:$E$480,4,FALSE))</f>
        <v/>
      </c>
      <c r="K617" s="51" t="str">
        <f t="shared" si="253"/>
        <v/>
      </c>
      <c r="L617" s="51" t="str">
        <f>IF(H617="","",IF(C617="","",G584*C617))</f>
        <v/>
      </c>
      <c r="M617" s="93" t="str">
        <f>IF(A617="","",VLOOKUP(A617,'6.A'!$A$11:$C$480,2,FALSE))</f>
        <v/>
      </c>
      <c r="N617" s="56" t="str">
        <f t="shared" si="254"/>
        <v/>
      </c>
      <c r="O617" s="55"/>
      <c r="P617" s="55"/>
      <c r="Q617" s="47"/>
      <c r="R617" s="47"/>
      <c r="S617" s="2"/>
    </row>
    <row r="618" spans="1:22" ht="12.75" customHeight="1" x14ac:dyDescent="0.2">
      <c r="A618" s="22"/>
      <c r="B618" s="23" t="str">
        <f>IF(A618="","",VLOOKUP(A618,'6.A'!$A$11:$E$105,2,FALSE))</f>
        <v/>
      </c>
      <c r="C618" s="87"/>
      <c r="D618" s="56" t="str">
        <f>IF(A618="","",VLOOKUP(A618,'6.A'!$A$11:$E$105,4,FALSE))</f>
        <v/>
      </c>
      <c r="E618" s="88" t="str">
        <f>IF(A618="","",VLOOKUP(A618,'6.A'!$A$11:$E$105,5,FALSE))</f>
        <v/>
      </c>
      <c r="F618" s="24" t="str">
        <f t="shared" si="251"/>
        <v>0,00</v>
      </c>
      <c r="G618" s="51"/>
      <c r="H618" s="51" t="str">
        <f>IF(A618="","",VLOOKUP(A618,'6.A'!$A$11:$E$7900,5,FALSE))</f>
        <v/>
      </c>
      <c r="I618" s="51" t="str">
        <f t="shared" si="252"/>
        <v/>
      </c>
      <c r="J618" s="51" t="str">
        <f>IF(H618="","",VLOOKUP(A618,'6.A'!$A$11:$E$480,4,FALSE))</f>
        <v/>
      </c>
      <c r="K618" s="51" t="str">
        <f t="shared" si="253"/>
        <v/>
      </c>
      <c r="L618" s="51" t="str">
        <f>IF(H618="","",IF(C618="","",G584*C618))</f>
        <v/>
      </c>
      <c r="M618" s="93" t="str">
        <f>IF(A618="","",VLOOKUP(A618,'6.A'!$A$11:$C$480,2,FALSE))</f>
        <v/>
      </c>
      <c r="N618" s="56" t="str">
        <f t="shared" si="254"/>
        <v/>
      </c>
      <c r="O618" s="55"/>
      <c r="P618" s="55"/>
      <c r="Q618" s="47"/>
      <c r="R618" s="47"/>
      <c r="S618" s="2"/>
    </row>
    <row r="619" spans="1:22" ht="12.75" customHeight="1" x14ac:dyDescent="0.2">
      <c r="A619" s="22"/>
      <c r="B619" s="23" t="str">
        <f>IF(A619="","",VLOOKUP(A619,'6.A'!$A$11:$E$105,2,FALSE))</f>
        <v/>
      </c>
      <c r="C619" s="87"/>
      <c r="D619" s="56" t="str">
        <f>IF(A619="","",VLOOKUP(A619,'6.A'!$A$11:$E$105,4,FALSE))</f>
        <v/>
      </c>
      <c r="E619" s="88" t="str">
        <f>IF(A619="","",VLOOKUP(A619,'6.A'!$A$11:$E$105,5,FALSE))</f>
        <v/>
      </c>
      <c r="F619" s="24" t="str">
        <f t="shared" si="251"/>
        <v>0,00</v>
      </c>
      <c r="G619" s="51"/>
      <c r="H619" s="51" t="str">
        <f>IF(A619="","",VLOOKUP(A619,'6.A'!$A$11:$E$7900,5,FALSE))</f>
        <v/>
      </c>
      <c r="I619" s="51" t="str">
        <f t="shared" si="252"/>
        <v/>
      </c>
      <c r="J619" s="51" t="str">
        <f>IF(H619="","",VLOOKUP(A619,'6.A'!$A$11:$E$480,4,FALSE))</f>
        <v/>
      </c>
      <c r="K619" s="51" t="str">
        <f t="shared" si="253"/>
        <v/>
      </c>
      <c r="L619" s="51" t="str">
        <f>IF(H619="","",IF(C619="","",G584*C619))</f>
        <v/>
      </c>
      <c r="M619" s="93" t="str">
        <f>IF(A619="","",VLOOKUP(A619,'6.A'!$A$11:$C$480,2,FALSE))</f>
        <v/>
      </c>
      <c r="N619" s="56" t="str">
        <f t="shared" si="254"/>
        <v/>
      </c>
      <c r="O619" s="55"/>
      <c r="P619" s="55"/>
      <c r="Q619" s="47"/>
      <c r="R619" s="47"/>
      <c r="S619" s="2"/>
    </row>
    <row r="620" spans="1:22" s="64" customFormat="1" ht="12.75" customHeight="1" x14ac:dyDescent="0.2">
      <c r="A620" s="22"/>
      <c r="B620" s="23" t="str">
        <f>IF(A620="","",VLOOKUP(A620,'6.A'!$A$11:$E$105,2,FALSE))</f>
        <v/>
      </c>
      <c r="C620" s="87"/>
      <c r="D620" s="56" t="str">
        <f>IF(A620="","",VLOOKUP(A620,'6.A'!$A$11:$E$105,4,FALSE))</f>
        <v/>
      </c>
      <c r="E620" s="88" t="str">
        <f>IF(A620="","",VLOOKUP(A620,'6.A'!$A$11:$E$105,5,FALSE))</f>
        <v/>
      </c>
      <c r="F620" s="24" t="str">
        <f t="shared" si="251"/>
        <v>0,00</v>
      </c>
      <c r="G620" s="51"/>
      <c r="H620" s="51" t="str">
        <f>IF(A620="","",VLOOKUP(A620,'6.A'!$A$11:$E$7900,5,FALSE))</f>
        <v/>
      </c>
      <c r="I620" s="51" t="str">
        <f t="shared" si="252"/>
        <v/>
      </c>
      <c r="J620" s="51" t="str">
        <f>IF(H620="","",VLOOKUP(A620,'6.A'!$A$11:$E$480,4,FALSE))</f>
        <v/>
      </c>
      <c r="K620" s="51" t="str">
        <f t="shared" si="253"/>
        <v/>
      </c>
      <c r="L620" s="51" t="str">
        <f>IF(H620="","",IF(C620="","",G584*C620))</f>
        <v/>
      </c>
      <c r="M620" s="93" t="str">
        <f>IF(A620="","",VLOOKUP(A620,'6.A'!$A$11:$C$480,2,FALSE))</f>
        <v/>
      </c>
      <c r="N620" s="56" t="str">
        <f t="shared" si="254"/>
        <v/>
      </c>
      <c r="O620" s="55"/>
      <c r="P620" s="55"/>
      <c r="Q620" s="47"/>
      <c r="R620" s="47"/>
      <c r="T620" s="2"/>
      <c r="U620" s="2"/>
      <c r="V620" s="2"/>
    </row>
    <row r="621" spans="1:22" s="64" customFormat="1" ht="12.75" customHeight="1" x14ac:dyDescent="0.2">
      <c r="A621" s="22"/>
      <c r="B621" s="23" t="str">
        <f>IF(A621="","",VLOOKUP(A621,'6.A'!$A$11:$E$105,2,FALSE))</f>
        <v/>
      </c>
      <c r="C621" s="87"/>
      <c r="D621" s="56" t="str">
        <f>IF(A621="","",VLOOKUP(A621,'6.A'!$A$11:$E$105,4,FALSE))</f>
        <v/>
      </c>
      <c r="E621" s="88" t="str">
        <f>IF(A621="","",VLOOKUP(A621,'6.A'!$A$11:$E$105,5,FALSE))</f>
        <v/>
      </c>
      <c r="F621" s="24" t="str">
        <f t="shared" si="251"/>
        <v>0,00</v>
      </c>
      <c r="G621" s="51"/>
      <c r="H621" s="51" t="str">
        <f>IF(A621="","",VLOOKUP(A621,'6.A'!$A$11:$E$7900,5,FALSE))</f>
        <v/>
      </c>
      <c r="I621" s="51" t="str">
        <f t="shared" si="252"/>
        <v/>
      </c>
      <c r="J621" s="51" t="str">
        <f>IF(H621="","",VLOOKUP(A621,'6.A'!$A$11:$E$480,4,FALSE))</f>
        <v/>
      </c>
      <c r="K621" s="51" t="str">
        <f t="shared" si="253"/>
        <v/>
      </c>
      <c r="L621" s="51" t="str">
        <f>IF(H621="","",IF(C621="","",G584*C621))</f>
        <v/>
      </c>
      <c r="M621" s="93" t="str">
        <f>IF(A621="","",VLOOKUP(A621,'6.A'!$A$11:$C$480,2,FALSE))</f>
        <v/>
      </c>
      <c r="N621" s="56" t="str">
        <f t="shared" si="254"/>
        <v/>
      </c>
      <c r="O621" s="55"/>
      <c r="P621" s="55"/>
      <c r="Q621" s="47"/>
      <c r="R621" s="47"/>
      <c r="T621" s="2"/>
      <c r="U621" s="2"/>
      <c r="V621" s="2"/>
    </row>
    <row r="622" spans="1:22" s="64" customFormat="1" ht="12.75" customHeight="1" x14ac:dyDescent="0.2">
      <c r="A622" s="22"/>
      <c r="B622" s="23" t="str">
        <f>IF(A622="","",VLOOKUP(A622,'6.A'!$A$11:$E$105,2,FALSE))</f>
        <v/>
      </c>
      <c r="C622" s="87"/>
      <c r="D622" s="56" t="str">
        <f>IF(A622="","",VLOOKUP(A622,'6.A'!$A$11:$E$105,4,FALSE))</f>
        <v/>
      </c>
      <c r="E622" s="88" t="str">
        <f>IF(A622="","",VLOOKUP(A622,'6.A'!$A$11:$E$105,5,FALSE))</f>
        <v/>
      </c>
      <c r="F622" s="24" t="str">
        <f t="shared" si="251"/>
        <v>0,00</v>
      </c>
      <c r="G622" s="51"/>
      <c r="H622" s="51" t="str">
        <f>IF(A622="","",VLOOKUP(A622,'6.A'!$A$11:$E$7900,5,FALSE))</f>
        <v/>
      </c>
      <c r="I622" s="51" t="str">
        <f t="shared" si="252"/>
        <v/>
      </c>
      <c r="J622" s="51" t="str">
        <f>IF(H622="","",VLOOKUP(A622,'6.A'!$A$11:$E$480,4,FALSE))</f>
        <v/>
      </c>
      <c r="K622" s="51" t="str">
        <f t="shared" si="253"/>
        <v/>
      </c>
      <c r="L622" s="51" t="str">
        <f>IF(H622="","",IF(C622="","",G584*C622))</f>
        <v/>
      </c>
      <c r="M622" s="93" t="str">
        <f>IF(A622="","",VLOOKUP(A622,'6.A'!$A$11:$C$480,2,FALSE))</f>
        <v/>
      </c>
      <c r="N622" s="56" t="str">
        <f t="shared" si="254"/>
        <v/>
      </c>
      <c r="O622" s="55"/>
      <c r="P622" s="55"/>
      <c r="Q622" s="47"/>
      <c r="R622" s="47"/>
      <c r="T622" s="2"/>
      <c r="U622" s="2"/>
      <c r="V622" s="2"/>
    </row>
    <row r="623" spans="1:22" s="64" customFormat="1" ht="12.75" customHeight="1" x14ac:dyDescent="0.2">
      <c r="A623" s="22"/>
      <c r="B623" s="23" t="str">
        <f>IF(A623="","",VLOOKUP(A623,'6.A'!$A$11:$E$105,2,FALSE))</f>
        <v/>
      </c>
      <c r="C623" s="87"/>
      <c r="D623" s="56" t="str">
        <f>IF(A623="","",VLOOKUP(A623,'6.A'!$A$11:$E$105,4,FALSE))</f>
        <v/>
      </c>
      <c r="E623" s="88" t="str">
        <f>IF(A623="","",VLOOKUP(A623,'6.A'!$A$11:$E$105,5,FALSE))</f>
        <v/>
      </c>
      <c r="F623" s="24" t="str">
        <f t="shared" si="251"/>
        <v>0,00</v>
      </c>
      <c r="G623" s="51"/>
      <c r="H623" s="51" t="str">
        <f>IF(A623="","",VLOOKUP(A623,'6.A'!$A$11:$E$7900,5,FALSE))</f>
        <v/>
      </c>
      <c r="I623" s="51" t="str">
        <f t="shared" si="252"/>
        <v/>
      </c>
      <c r="J623" s="51" t="str">
        <f>IF(H623="","",VLOOKUP(A623,'6.A'!$A$11:$E$480,4,FALSE))</f>
        <v/>
      </c>
      <c r="K623" s="51" t="str">
        <f t="shared" si="253"/>
        <v/>
      </c>
      <c r="L623" s="51" t="str">
        <f>IF(H623="","",IF(C623="","",G584*C623))</f>
        <v/>
      </c>
      <c r="M623" s="93" t="str">
        <f>IF(A623="","",VLOOKUP(A623,'6.A'!$A$11:$C$480,2,FALSE))</f>
        <v/>
      </c>
      <c r="N623" s="56" t="str">
        <f t="shared" si="254"/>
        <v/>
      </c>
      <c r="O623" s="55"/>
      <c r="P623" s="55"/>
      <c r="Q623" s="47"/>
      <c r="R623" s="47"/>
      <c r="T623" s="2"/>
      <c r="U623" s="2"/>
      <c r="V623" s="2"/>
    </row>
    <row r="624" spans="1:22" ht="12.75" customHeight="1" x14ac:dyDescent="0.2">
      <c r="A624" s="22"/>
      <c r="B624" s="23" t="str">
        <f>IF(A624="","",VLOOKUP(A624,'6.A'!$A$11:$E$105,2,FALSE))</f>
        <v/>
      </c>
      <c r="C624" s="87"/>
      <c r="D624" s="56" t="str">
        <f>IF(A624="","",VLOOKUP(A624,'6.A'!$A$11:$E$105,4,FALSE))</f>
        <v/>
      </c>
      <c r="E624" s="88" t="str">
        <f>IF(A624="","",VLOOKUP(A624,'6.A'!$A$11:$E$105,5,FALSE))</f>
        <v/>
      </c>
      <c r="F624" s="24" t="str">
        <f t="shared" si="251"/>
        <v>0,00</v>
      </c>
      <c r="G624" s="51"/>
      <c r="H624" s="51" t="str">
        <f>IF(A624="","",VLOOKUP(A624,'6.A'!$A$11:$E$7900,5,FALSE))</f>
        <v/>
      </c>
      <c r="I624" s="51" t="str">
        <f t="shared" si="252"/>
        <v/>
      </c>
      <c r="J624" s="51" t="str">
        <f>IF(H624="","",VLOOKUP(A624,'6.A'!$A$11:$E$480,4,FALSE))</f>
        <v/>
      </c>
      <c r="K624" s="51" t="str">
        <f t="shared" si="253"/>
        <v/>
      </c>
      <c r="L624" s="51" t="str">
        <f>IF(H624="","",IF(C624="","",G584*C624))</f>
        <v/>
      </c>
      <c r="M624" s="93" t="str">
        <f>IF(A624="","",VLOOKUP(A624,'6.A'!$A$11:$C$480,2,FALSE))</f>
        <v/>
      </c>
      <c r="N624" s="56" t="str">
        <f t="shared" si="254"/>
        <v/>
      </c>
      <c r="O624" s="55"/>
      <c r="P624" s="55"/>
      <c r="Q624" s="47"/>
      <c r="R624" s="47"/>
    </row>
    <row r="625" spans="1:22" ht="12.75" customHeight="1" x14ac:dyDescent="0.2">
      <c r="A625" s="22"/>
      <c r="B625" s="23" t="str">
        <f>IF(A625="","",VLOOKUP(A625,'6.A'!$A$11:$E$105,2,FALSE))</f>
        <v/>
      </c>
      <c r="C625" s="87"/>
      <c r="D625" s="56" t="str">
        <f>IF(A625="","",VLOOKUP(A625,'6.A'!$A$11:$E$105,4,FALSE))</f>
        <v/>
      </c>
      <c r="E625" s="88" t="str">
        <f>IF(A625="","",VLOOKUP(A625,'6.A'!$A$11:$E$105,5,FALSE))</f>
        <v/>
      </c>
      <c r="F625" s="24" t="str">
        <f t="shared" si="251"/>
        <v>0,00</v>
      </c>
      <c r="G625" s="51"/>
      <c r="H625" s="51" t="str">
        <f>IF(A625="","",VLOOKUP(A625,'6.A'!$A$11:$E$7900,5,FALSE))</f>
        <v/>
      </c>
      <c r="I625" s="51" t="str">
        <f t="shared" si="252"/>
        <v/>
      </c>
      <c r="J625" s="51" t="str">
        <f>IF(H625="","",VLOOKUP(A625,'6.A'!$A$11:$E$480,4,FALSE))</f>
        <v/>
      </c>
      <c r="K625" s="51" t="str">
        <f t="shared" si="253"/>
        <v/>
      </c>
      <c r="L625" s="51" t="str">
        <f>IF(H625="","",IF(C625="","",G584*C625))</f>
        <v/>
      </c>
      <c r="M625" s="93" t="str">
        <f>IF(A625="","",VLOOKUP(A625,'6.A'!$A$11:$C$480,2,FALSE))</f>
        <v/>
      </c>
      <c r="N625" s="56" t="str">
        <f t="shared" si="254"/>
        <v/>
      </c>
      <c r="O625" s="55"/>
      <c r="P625" s="55"/>
      <c r="Q625" s="47"/>
      <c r="R625" s="47"/>
    </row>
    <row r="626" spans="1:22" ht="12.75" customHeight="1" x14ac:dyDescent="0.2">
      <c r="A626" s="22"/>
      <c r="B626" s="23" t="str">
        <f>IF(A626="","",VLOOKUP(A626,'6.A'!$A$11:$E$105,2,FALSE))</f>
        <v/>
      </c>
      <c r="C626" s="87"/>
      <c r="D626" s="56" t="str">
        <f>IF(A626="","",VLOOKUP(A626,'6.A'!$A$11:$E$105,4,FALSE))</f>
        <v/>
      </c>
      <c r="E626" s="88" t="str">
        <f>IF(A626="","",VLOOKUP(A626,'6.A'!$A$11:$E$105,5,FALSE))</f>
        <v/>
      </c>
      <c r="F626" s="24" t="str">
        <f t="shared" si="251"/>
        <v>0,00</v>
      </c>
      <c r="G626" s="51"/>
      <c r="H626" s="51" t="str">
        <f>IF(A626="","",VLOOKUP(A626,'6.A'!$A$11:$E$7900,5,FALSE))</f>
        <v/>
      </c>
      <c r="I626" s="51" t="str">
        <f t="shared" si="252"/>
        <v/>
      </c>
      <c r="J626" s="51" t="str">
        <f>IF(H626="","",VLOOKUP(A626,'6.A'!$A$11:$E$480,4,FALSE))</f>
        <v/>
      </c>
      <c r="K626" s="51" t="str">
        <f t="shared" si="253"/>
        <v/>
      </c>
      <c r="L626" s="51" t="str">
        <f>IF(H626="","",IF(C626="","",G584*C626))</f>
        <v/>
      </c>
      <c r="M626" s="93" t="str">
        <f>IF(A626="","",VLOOKUP(A626,'6.A'!$A$11:$C$480,2,FALSE))</f>
        <v/>
      </c>
      <c r="N626" s="56" t="str">
        <f t="shared" si="254"/>
        <v/>
      </c>
      <c r="O626" s="55"/>
      <c r="P626" s="55"/>
      <c r="Q626" s="47"/>
      <c r="R626" s="47"/>
    </row>
    <row r="627" spans="1:22" ht="12.75" customHeight="1" x14ac:dyDescent="0.2">
      <c r="A627" s="22"/>
      <c r="B627" s="23" t="str">
        <f>IF(A627="","",VLOOKUP(A627,'6.A'!$A$11:$E$105,2,FALSE))</f>
        <v/>
      </c>
      <c r="C627" s="87"/>
      <c r="D627" s="56" t="str">
        <f>IF(A627="","",VLOOKUP(A627,'6.A'!$A$11:$E$105,4,FALSE))</f>
        <v/>
      </c>
      <c r="E627" s="88" t="str">
        <f>IF(A627="","",VLOOKUP(A627,'6.A'!$A$11:$E$105,5,FALSE))</f>
        <v/>
      </c>
      <c r="F627" s="24" t="str">
        <f t="shared" si="251"/>
        <v>0,00</v>
      </c>
      <c r="G627" s="51"/>
      <c r="H627" s="51" t="str">
        <f>IF(A627="","",VLOOKUP(A627,'6.A'!$A$11:$E$7900,5,FALSE))</f>
        <v/>
      </c>
      <c r="I627" s="51" t="str">
        <f t="shared" si="252"/>
        <v/>
      </c>
      <c r="J627" s="51" t="str">
        <f>IF(H627="","",VLOOKUP(A627,'6.A'!$A$11:$E$480,4,FALSE))</f>
        <v/>
      </c>
      <c r="K627" s="51" t="str">
        <f t="shared" si="253"/>
        <v/>
      </c>
      <c r="L627" s="51" t="str">
        <f>IF(H627="","",IF(C627="","",G584*C627))</f>
        <v/>
      </c>
      <c r="M627" s="93" t="str">
        <f>IF(A627="","",VLOOKUP(A627,'6.A'!$A$11:$C$480,2,FALSE))</f>
        <v/>
      </c>
      <c r="N627" s="56" t="str">
        <f t="shared" si="254"/>
        <v/>
      </c>
      <c r="O627" s="55"/>
      <c r="P627" s="55"/>
      <c r="Q627" s="47"/>
      <c r="R627" s="47"/>
    </row>
    <row r="628" spans="1:22" ht="12.75" customHeight="1" x14ac:dyDescent="0.2">
      <c r="A628" s="22"/>
      <c r="B628" s="23" t="str">
        <f>IF(A628="","",VLOOKUP(A628,'6.A'!$A$11:$E$105,2,FALSE))</f>
        <v/>
      </c>
      <c r="C628" s="87"/>
      <c r="D628" s="56" t="str">
        <f>IF(A628="","",VLOOKUP(A628,'6.A'!$A$11:$E$105,4,FALSE))</f>
        <v/>
      </c>
      <c r="E628" s="88" t="str">
        <f>IF(A628="","",VLOOKUP(A628,'6.A'!$A$11:$E$105,5,FALSE))</f>
        <v/>
      </c>
      <c r="F628" s="24" t="str">
        <f t="shared" si="251"/>
        <v>0,00</v>
      </c>
      <c r="G628" s="51"/>
      <c r="H628" s="51" t="str">
        <f>IF(A628="","",VLOOKUP(A628,'6.A'!$A$11:$E$7900,5,FALSE))</f>
        <v/>
      </c>
      <c r="I628" s="51" t="str">
        <f t="shared" si="252"/>
        <v/>
      </c>
      <c r="J628" s="51" t="str">
        <f>IF(H628="","",VLOOKUP(A628,'6.A'!$A$11:$E$480,4,FALSE))</f>
        <v/>
      </c>
      <c r="K628" s="51" t="str">
        <f t="shared" si="253"/>
        <v/>
      </c>
      <c r="L628" s="51" t="str">
        <f>IF(H628="","",IF(C628="","",G584*C628))</f>
        <v/>
      </c>
      <c r="M628" s="93" t="str">
        <f>IF(A628="","",VLOOKUP(A628,'6.A'!$A$11:$C$480,2,FALSE))</f>
        <v/>
      </c>
      <c r="N628" s="56" t="str">
        <f t="shared" si="254"/>
        <v/>
      </c>
      <c r="O628" s="55"/>
      <c r="P628" s="55"/>
      <c r="Q628" s="47"/>
      <c r="R628" s="47"/>
    </row>
    <row r="629" spans="1:22" ht="12.75" customHeight="1" x14ac:dyDescent="0.2">
      <c r="A629" s="22"/>
      <c r="B629" s="23" t="str">
        <f>IF(A629="","",VLOOKUP(A629,'6.A'!$A$11:$E$105,2,FALSE))</f>
        <v/>
      </c>
      <c r="C629" s="87"/>
      <c r="D629" s="56" t="str">
        <f>IF(A629="","",VLOOKUP(A629,'6.A'!$A$11:$E$105,4,FALSE))</f>
        <v/>
      </c>
      <c r="E629" s="88" t="str">
        <f>IF(A629="","",VLOOKUP(A629,'6.A'!$A$11:$E$105,5,FALSE))</f>
        <v/>
      </c>
      <c r="F629" s="24" t="str">
        <f t="shared" si="251"/>
        <v>0,00</v>
      </c>
      <c r="G629" s="51"/>
      <c r="H629" s="51" t="str">
        <f>IF(A629="","",VLOOKUP(A629,'6.A'!$A$11:$E$7900,5,FALSE))</f>
        <v/>
      </c>
      <c r="I629" s="51" t="str">
        <f t="shared" si="252"/>
        <v/>
      </c>
      <c r="J629" s="51" t="str">
        <f>IF(H629="","",VLOOKUP(A629,'6.A'!$A$11:$E$480,4,FALSE))</f>
        <v/>
      </c>
      <c r="K629" s="51" t="str">
        <f t="shared" si="253"/>
        <v/>
      </c>
      <c r="L629" s="51" t="str">
        <f>IF(H629="","",IF(C629="","",G584*C629))</f>
        <v/>
      </c>
      <c r="M629" s="93" t="str">
        <f>IF(A629="","",VLOOKUP(A629,'6.A'!$A$11:$C$480,2,FALSE))</f>
        <v/>
      </c>
      <c r="N629" s="56" t="str">
        <f t="shared" si="254"/>
        <v/>
      </c>
      <c r="O629" s="55"/>
      <c r="P629" s="55"/>
      <c r="Q629" s="47"/>
      <c r="R629" s="47"/>
    </row>
    <row r="630" spans="1:22" ht="12.75" customHeight="1" x14ac:dyDescent="0.2">
      <c r="A630" s="22"/>
      <c r="B630" s="39" t="str">
        <f>IF(A630="","",VLOOKUP(A630,'6.A'!$A$11:$E$105,2,FALSE))</f>
        <v/>
      </c>
      <c r="C630" s="87"/>
      <c r="D630" s="56" t="str">
        <f>IF(A630="","",VLOOKUP(A630,'6.A'!$A$11:$E$105,4,FALSE))</f>
        <v/>
      </c>
      <c r="E630" s="88" t="str">
        <f>IF(A630="","",VLOOKUP(A630,'6.A'!$A$11:$E$105,5,FALSE))</f>
        <v/>
      </c>
      <c r="F630" s="24" t="str">
        <f t="shared" si="251"/>
        <v>0,00</v>
      </c>
      <c r="G630" s="51"/>
      <c r="H630" s="51" t="str">
        <f>IF(A630="","",VLOOKUP(A630,'6.A'!$A$11:$E$7900,5,FALSE))</f>
        <v/>
      </c>
      <c r="I630" s="51" t="str">
        <f t="shared" si="252"/>
        <v/>
      </c>
      <c r="J630" s="51" t="str">
        <f>IF(H630="","",VLOOKUP(A630,'6.A'!$A$11:$E$480,4,FALSE))</f>
        <v/>
      </c>
      <c r="K630" s="51" t="str">
        <f t="shared" si="253"/>
        <v/>
      </c>
      <c r="L630" s="51" t="str">
        <f>IF(H630="","",IF(C630="","",G584*C630))</f>
        <v/>
      </c>
      <c r="M630" s="93" t="str">
        <f>IF(A630="","",VLOOKUP(A630,'6.A'!$A$11:$C$480,2,FALSE))</f>
        <v/>
      </c>
      <c r="N630" s="56" t="str">
        <f t="shared" si="254"/>
        <v/>
      </c>
      <c r="O630" s="55"/>
      <c r="P630" s="55"/>
      <c r="Q630" s="47"/>
      <c r="R630" s="47"/>
    </row>
    <row r="631" spans="1:22" ht="12.75" customHeight="1" x14ac:dyDescent="0.2">
      <c r="A631" s="22"/>
      <c r="B631" s="39" t="str">
        <f>IF(A631="","",VLOOKUP(A631,'6.A'!$A$11:$E$105,2,FALSE))</f>
        <v/>
      </c>
      <c r="C631" s="87"/>
      <c r="D631" s="56" t="str">
        <f>IF(A631="","",VLOOKUP(A631,'6.A'!$A$11:$E$105,4,FALSE))</f>
        <v/>
      </c>
      <c r="E631" s="88" t="str">
        <f>IF(A631="","",VLOOKUP(A631,'6.A'!$A$11:$E$105,5,FALSE))</f>
        <v/>
      </c>
      <c r="F631" s="24" t="str">
        <f t="shared" si="251"/>
        <v>0,00</v>
      </c>
      <c r="G631" s="51"/>
      <c r="H631" s="51" t="str">
        <f>IF(A631="","",VLOOKUP(A631,'6.A'!$A$11:$E$7900,5,FALSE))</f>
        <v/>
      </c>
      <c r="I631" s="51" t="str">
        <f t="shared" si="252"/>
        <v/>
      </c>
      <c r="J631" s="51" t="str">
        <f>IF(H631="","",VLOOKUP(A631,'6.A'!$A$11:$E$480,4,FALSE))</f>
        <v/>
      </c>
      <c r="K631" s="51" t="str">
        <f t="shared" si="253"/>
        <v/>
      </c>
      <c r="L631" s="51" t="str">
        <f>IF(H631="","",IF(C631="","",G584*C631))</f>
        <v/>
      </c>
      <c r="M631" s="93" t="str">
        <f>IF(A631="","",VLOOKUP(A631,'6.A'!$A$11:$C$480,2,FALSE))</f>
        <v/>
      </c>
      <c r="N631" s="56" t="str">
        <f t="shared" si="254"/>
        <v/>
      </c>
      <c r="O631" s="55"/>
      <c r="P631" s="55"/>
      <c r="Q631" s="47"/>
      <c r="R631" s="47"/>
    </row>
    <row r="632" spans="1:22" ht="12.75" customHeight="1" x14ac:dyDescent="0.2">
      <c r="A632" s="22"/>
      <c r="B632" s="39" t="str">
        <f>IF(A632="","",VLOOKUP(A632,'6.A'!$A$11:$E$105,2,FALSE))</f>
        <v/>
      </c>
      <c r="C632" s="87"/>
      <c r="D632" s="56" t="str">
        <f>IF(A632="","",VLOOKUP(A632,'6.A'!$A$11:$E$105,4,FALSE))</f>
        <v/>
      </c>
      <c r="E632" s="88" t="str">
        <f>IF(A632="","",VLOOKUP(A632,'6.A'!$A$11:$E$105,5,FALSE))</f>
        <v/>
      </c>
      <c r="F632" s="24" t="str">
        <f t="shared" si="251"/>
        <v>0,00</v>
      </c>
      <c r="G632" s="51"/>
      <c r="H632" s="51" t="str">
        <f>IF(A632="","",VLOOKUP(A632,'6.A'!$A$11:$E$7900,5,FALSE))</f>
        <v/>
      </c>
      <c r="I632" s="51" t="str">
        <f t="shared" si="252"/>
        <v/>
      </c>
      <c r="J632" s="51" t="str">
        <f>IF(H632="","",VLOOKUP(A632,'6.A'!$A$11:$E$480,4,FALSE))</f>
        <v/>
      </c>
      <c r="K632" s="51" t="str">
        <f t="shared" si="253"/>
        <v/>
      </c>
      <c r="L632" s="51" t="str">
        <f>IF(H632="","",IF(C632="","",G584*C632))</f>
        <v/>
      </c>
      <c r="M632" s="93" t="str">
        <f>IF(A632="","",VLOOKUP(A632,'6.A'!$A$11:$C$480,2,FALSE))</f>
        <v/>
      </c>
      <c r="N632" s="56" t="str">
        <f t="shared" si="254"/>
        <v/>
      </c>
      <c r="O632" s="55"/>
      <c r="P632" s="55"/>
      <c r="Q632" s="47"/>
      <c r="R632" s="47"/>
    </row>
    <row r="633" spans="1:22" ht="12.75" customHeight="1" x14ac:dyDescent="0.2">
      <c r="A633" s="22"/>
      <c r="B633" s="26" t="str">
        <f>$A$9</f>
        <v>BDI - MÃO DE OBRA / SERVIÇOS / MATERIAIS EM GERAL</v>
      </c>
      <c r="C633" s="27">
        <f>$C$9</f>
        <v>0</v>
      </c>
      <c r="D633" s="56"/>
      <c r="F633" s="28">
        <f>ROUND(SUM(F613:F632)*C633,2)</f>
        <v>0</v>
      </c>
      <c r="G633" s="62"/>
      <c r="M633" s="56"/>
      <c r="N633" s="56"/>
      <c r="O633" s="55"/>
      <c r="P633" s="55"/>
      <c r="Q633" s="47"/>
      <c r="R633" s="47"/>
    </row>
    <row r="634" spans="1:22" ht="12.75" customHeight="1" thickBot="1" x14ac:dyDescent="0.25">
      <c r="A634" s="40"/>
      <c r="B634" s="41" t="s">
        <v>57</v>
      </c>
      <c r="C634" s="42"/>
      <c r="D634" s="43"/>
      <c r="E634" s="44"/>
      <c r="F634" s="45">
        <f>ROUND(SUM(F613:F633),2)</f>
        <v>0</v>
      </c>
      <c r="G634" s="62"/>
      <c r="M634" s="56"/>
      <c r="N634" s="56"/>
      <c r="O634" s="55"/>
      <c r="P634" s="55"/>
      <c r="Q634" s="47"/>
      <c r="R634" s="47"/>
    </row>
    <row r="635" spans="1:22" s="128" customFormat="1" ht="12" customHeight="1" thickBot="1" x14ac:dyDescent="0.25">
      <c r="A635" s="129"/>
      <c r="B635" s="124"/>
      <c r="C635" s="125"/>
      <c r="D635" s="120"/>
      <c r="E635" s="126"/>
      <c r="F635" s="121"/>
      <c r="G635" s="121"/>
      <c r="H635" s="118"/>
      <c r="I635" s="120"/>
      <c r="J635" s="120"/>
      <c r="K635" s="120"/>
      <c r="L635" s="118"/>
      <c r="M635" s="122"/>
      <c r="N635" s="122"/>
      <c r="O635" s="123"/>
      <c r="P635" s="123"/>
      <c r="Q635" s="114"/>
      <c r="R635" s="114"/>
      <c r="T635" s="116"/>
      <c r="U635" s="116"/>
      <c r="V635" s="116"/>
    </row>
    <row r="636" spans="1:22" s="116" customFormat="1" ht="50.1" customHeight="1" x14ac:dyDescent="0.2">
      <c r="A636" s="130" t="str">
        <f>'3.A'!$A$39</f>
        <v>3.1.6</v>
      </c>
      <c r="B636" s="131" t="str">
        <f>IF(A636="","",VLOOKUP(A636,'3.A'!$A$16:$M$111,2,FALSE))</f>
        <v>REMOÇÃO DE PINTURA EXISTENTE COM LIXAMENTO</v>
      </c>
      <c r="C636" s="284" t="s">
        <v>62</v>
      </c>
      <c r="D636" s="284"/>
      <c r="E636" s="132" t="str">
        <f>IF(A636="","",VLOOKUP(A636,'3.A'!$A$16:$M$111,3,FALSE))</f>
        <v>M2</v>
      </c>
      <c r="F636" s="133">
        <f>ROUND(F650+F663+F686,2)</f>
        <v>0</v>
      </c>
      <c r="G636" s="94">
        <f>VLOOKUP(A636,'3.A'!$A$18:$I$111,4,FALSE)</f>
        <v>21</v>
      </c>
      <c r="H636" s="46">
        <f>SUM(F638:F649)</f>
        <v>0</v>
      </c>
      <c r="I636" s="46">
        <f>SUM(F652:F662)</f>
        <v>0</v>
      </c>
      <c r="J636" s="46">
        <f>SUM(F665:F685)</f>
        <v>0</v>
      </c>
      <c r="K636" s="46">
        <f>SUM(H636:J636)</f>
        <v>0</v>
      </c>
      <c r="L636" s="46" t="str">
        <f>IF(K636=F636,"SIM","NÃO")</f>
        <v>SIM</v>
      </c>
      <c r="M636" s="57">
        <f>ROUND(SUM(F638:F647)*C648,2)+ROUND(SUM(F638:F648)*C649,2)+ROUND(SUM(F638:F647),2)+ROUND(SUM(F652:F661)*C662,2)+ROUND(SUM(F652:F661),2)+ROUND(SUM(F665:F684)*C685,2)+ROUND(SUM(F665:F684),2)</f>
        <v>0</v>
      </c>
      <c r="N636" s="49" t="str">
        <f>IF(M636=F636,"SIM","NÃO")</f>
        <v>SIM</v>
      </c>
      <c r="O636" s="50" t="str">
        <f>VLOOKUP(A636,'3.A'!$A$8:$E$111,3,FALSE)</f>
        <v>M2</v>
      </c>
      <c r="P636" s="50" t="str">
        <f>IF(O636=E636,"SIM","NÃO")</f>
        <v>SIM</v>
      </c>
      <c r="Q636" s="52">
        <f>ROUND(G636*F650,2)+ROUND(G636*F663,2)+ROUND(G636*F686,2)</f>
        <v>0</v>
      </c>
      <c r="R636" s="58">
        <f>VLOOKUP(A636,'3.A'!$A$16:$L$111,12,FALSE)</f>
        <v>0</v>
      </c>
      <c r="S636" s="59" t="str">
        <f>IF(Q636=R636,"si","no")</f>
        <v>si</v>
      </c>
      <c r="T636" s="60">
        <f>SUM(L638:L647)+SUM(L652:L661)+SUM(L665:L684)</f>
        <v>16.8</v>
      </c>
      <c r="U636" s="51">
        <f>G636*C644+G636*C646+G636*C640+G636*C639+G636*C641+G636*C645+G636*C643+G636*C642+G636*C638+G636*C647+G636*C658+G636*C652+G636*C660+G636*C659+G636*C657+G636*C654+G636*C653+G636*C655+G636*C661+G636*C656+G636*C665+G636*C666+G636*C667+G636*C675+G636*C676+G636*C677+G636*C678+G636*C679+G636*C680+G636*C681+G636*C682+G636*C683+G636*C684+G636*C673+G636*C674+G636*C668+G636*C669+G636*C670+G636*C671+G636*C672</f>
        <v>16.8</v>
      </c>
      <c r="V636" s="53" t="str">
        <f>IF(T636=U636,"si","no")</f>
        <v>si</v>
      </c>
    </row>
    <row r="637" spans="1:22" s="116" customFormat="1" ht="12.75" customHeight="1" x14ac:dyDescent="0.2">
      <c r="A637" s="134" t="s">
        <v>3</v>
      </c>
      <c r="B637" s="135" t="s">
        <v>58</v>
      </c>
      <c r="C637" s="119" t="s">
        <v>59</v>
      </c>
      <c r="D637" s="119" t="s">
        <v>17</v>
      </c>
      <c r="E637" s="136" t="s">
        <v>60</v>
      </c>
      <c r="F637" s="127" t="s">
        <v>61</v>
      </c>
      <c r="G637" s="21"/>
      <c r="H637" s="51"/>
      <c r="I637" s="56"/>
      <c r="J637" s="56"/>
      <c r="K637" s="56"/>
      <c r="L637" s="51"/>
      <c r="M637" s="56"/>
      <c r="N637" s="56"/>
      <c r="O637" s="55"/>
      <c r="P637" s="55"/>
      <c r="Q637" s="47"/>
      <c r="R637" s="47"/>
      <c r="S637" s="64"/>
      <c r="T637" s="2"/>
      <c r="U637" s="2"/>
      <c r="V637" s="2"/>
    </row>
    <row r="638" spans="1:22" s="116" customFormat="1" ht="12.75" customHeight="1" x14ac:dyDescent="0.2">
      <c r="A638" s="137">
        <f>'6.A'!$A$20</f>
        <v>88310</v>
      </c>
      <c r="B638" s="117" t="str">
        <f>IF(A638="","",VLOOKUP(A638,'6.A'!$A$11:$E$105,2,FALSE))</f>
        <v>PINTOR COM ENCARGOS COMPLEMENTARES</v>
      </c>
      <c r="C638" s="138">
        <v>0.3</v>
      </c>
      <c r="D638" s="139" t="str">
        <f>IF(A638="","",VLOOKUP(A638,'6.A'!$A$11:$E$105,4,FALSE))</f>
        <v>H</v>
      </c>
      <c r="E638" s="140">
        <f>IF(A638="","",VLOOKUP(A638,'6.A'!$A$11:$E$105,5,FALSE))</f>
        <v>0</v>
      </c>
      <c r="F638" s="141">
        <f t="shared" ref="F638:F647" si="255">IF(A638="","0,00",ROUND(C638*E638,2))</f>
        <v>0</v>
      </c>
      <c r="G638" s="51"/>
      <c r="H638" s="51">
        <f>IF(A638="","",VLOOKUP(A638,'6.A'!$A$11:$E$7900,5,FALSE))</f>
        <v>0</v>
      </c>
      <c r="I638" s="51" t="str">
        <f>IF(H638="","",IF(E638=H638,"SIM","NÃO"))</f>
        <v>SIM</v>
      </c>
      <c r="J638" s="51" t="str">
        <f>IF(H638="","",VLOOKUP(A638,'6.A'!$A$11:$E$480,4,FALSE))</f>
        <v>H</v>
      </c>
      <c r="K638" s="51" t="str">
        <f>IF(H638="","",IF(J638=D638,"SIM","NÃO"))</f>
        <v>SIM</v>
      </c>
      <c r="L638" s="51">
        <f>IF(H638="","",IF(C638="","",G636*C638))</f>
        <v>6.3</v>
      </c>
      <c r="M638" s="93" t="str">
        <f>IF(A638="","",VLOOKUP(A638,'6.A'!$A$11:$C$480,2,FALSE))</f>
        <v>PINTOR COM ENCARGOS COMPLEMENTARES</v>
      </c>
      <c r="N638" s="56" t="str">
        <f>IF(A638="","",IF(M638=B638,"si","no"))</f>
        <v>si</v>
      </c>
      <c r="O638" s="55"/>
      <c r="P638" s="55"/>
      <c r="Q638" s="47"/>
      <c r="R638" s="47"/>
      <c r="S638" s="64"/>
      <c r="T638" s="2"/>
      <c r="U638" s="2"/>
      <c r="V638" s="2"/>
    </row>
    <row r="639" spans="1:22" s="116" customFormat="1" ht="12.75" customHeight="1" x14ac:dyDescent="0.2">
      <c r="A639" s="137"/>
      <c r="B639" s="117" t="str">
        <f>IF(A639="","",VLOOKUP(A639,'6.A'!$A$11:$E$105,2,FALSE))</f>
        <v/>
      </c>
      <c r="C639" s="138"/>
      <c r="D639" s="139" t="str">
        <f>IF(A639="","",VLOOKUP(A639,'6.A'!$A$11:$E$105,4,FALSE))</f>
        <v/>
      </c>
      <c r="E639" s="140" t="str">
        <f>IF(A639="","",VLOOKUP(A639,'6.A'!$A$11:$E$105,5,FALSE))</f>
        <v/>
      </c>
      <c r="F639" s="141" t="str">
        <f t="shared" si="255"/>
        <v>0,00</v>
      </c>
      <c r="G639" s="51"/>
      <c r="H639" s="51" t="str">
        <f>IF(A639="","",VLOOKUP(A639,'6.A'!$A$11:$E$7900,5,FALSE))</f>
        <v/>
      </c>
      <c r="I639" s="51" t="str">
        <f>IF(H639="","",IF(E639=H639,"SIM","NÃO"))</f>
        <v/>
      </c>
      <c r="J639" s="51" t="str">
        <f>IF(H639="","",VLOOKUP(A639,'6.A'!$A$11:$E$480,4,FALSE))</f>
        <v/>
      </c>
      <c r="K639" s="51" t="str">
        <f>IF(H639="","",IF(J639=D639,"SIM","NÃO"))</f>
        <v/>
      </c>
      <c r="L639" s="51" t="str">
        <f>IF(H639="","",IF(C639="","",G636*C639))</f>
        <v/>
      </c>
      <c r="M639" s="93" t="str">
        <f>IF(A639="","",VLOOKUP(A639,'6.A'!$A$11:$C$480,2,FALSE))</f>
        <v/>
      </c>
      <c r="N639" s="56" t="str">
        <f>IF(A639="","",IF(M639=B639,"si","no"))</f>
        <v/>
      </c>
      <c r="O639" s="55"/>
      <c r="P639" s="55"/>
      <c r="Q639" s="47"/>
      <c r="R639" s="47"/>
      <c r="S639" s="64"/>
      <c r="T639" s="2"/>
      <c r="U639" s="2"/>
      <c r="V639" s="2"/>
    </row>
    <row r="640" spans="1:22" s="116" customFormat="1" ht="12.75" customHeight="1" x14ac:dyDescent="0.2">
      <c r="A640" s="137"/>
      <c r="B640" s="117" t="str">
        <f>IF(A640="","",VLOOKUP(A640,'6.A'!$A$11:$E$105,2,FALSE))</f>
        <v/>
      </c>
      <c r="C640" s="138"/>
      <c r="D640" s="139" t="str">
        <f>IF(A640="","",VLOOKUP(A640,'6.A'!$A$11:$E$105,4,FALSE))</f>
        <v/>
      </c>
      <c r="E640" s="140" t="str">
        <f>IF(A640="","",VLOOKUP(A640,'6.A'!$A$11:$E$105,5,FALSE))</f>
        <v/>
      </c>
      <c r="F640" s="141" t="str">
        <f t="shared" si="255"/>
        <v>0,00</v>
      </c>
      <c r="G640" s="51"/>
      <c r="H640" s="51" t="str">
        <f>IF(A640="","",VLOOKUP(A640,'6.A'!$A$11:$E$7900,5,FALSE))</f>
        <v/>
      </c>
      <c r="I640" s="51" t="str">
        <f>IF(H640="","",IF(E640=H640,"SIM","NÃO"))</f>
        <v/>
      </c>
      <c r="J640" s="51" t="str">
        <f>IF(H640="","",VLOOKUP(A640,'6.A'!$A$11:$E$480,4,FALSE))</f>
        <v/>
      </c>
      <c r="K640" s="51" t="str">
        <f t="shared" ref="K640" si="256">IF(H640="","",IF(J640=D640,"SIM","NÃO"))</f>
        <v/>
      </c>
      <c r="L640" s="51" t="str">
        <f>IF(H640="","",IF(C640="","",G636*C640))</f>
        <v/>
      </c>
      <c r="M640" s="93" t="str">
        <f>IF(A640="","",VLOOKUP(A640,'6.A'!$A$11:$C$480,2,FALSE))</f>
        <v/>
      </c>
      <c r="N640" s="56" t="str">
        <f t="shared" ref="N640" si="257">IF(A640="","",IF(M640=B640,"si","no"))</f>
        <v/>
      </c>
      <c r="O640" s="55"/>
      <c r="P640" s="55"/>
      <c r="Q640" s="47"/>
      <c r="R640" s="47"/>
      <c r="S640" s="64"/>
      <c r="T640" s="2"/>
      <c r="U640" s="2"/>
      <c r="V640" s="2"/>
    </row>
    <row r="641" spans="1:22" s="116" customFormat="1" ht="12.75" customHeight="1" x14ac:dyDescent="0.2">
      <c r="A641" s="137"/>
      <c r="B641" s="117" t="str">
        <f>IF(A641="","",VLOOKUP(A641,'6.A'!$A$11:$E$105,2,FALSE))</f>
        <v/>
      </c>
      <c r="C641" s="138"/>
      <c r="D641" s="139" t="str">
        <f>IF(A641="","",VLOOKUP(A641,'6.A'!$A$11:$E$105,4,FALSE))</f>
        <v/>
      </c>
      <c r="E641" s="140" t="str">
        <f>IF(A641="","",VLOOKUP(A641,'6.A'!$A$11:$E$105,5,FALSE))</f>
        <v/>
      </c>
      <c r="F641" s="141" t="str">
        <f t="shared" si="255"/>
        <v>0,00</v>
      </c>
      <c r="G641" s="51"/>
      <c r="H641" s="51" t="str">
        <f>IF(A641="","",VLOOKUP(A641,'6.A'!$A$11:$E$7900,5,FALSE))</f>
        <v/>
      </c>
      <c r="I641" s="51" t="str">
        <f>IF(H641="","",IF(E641=H641,"SIM","NÃO"))</f>
        <v/>
      </c>
      <c r="J641" s="51" t="str">
        <f>IF(H641="","",VLOOKUP(A641,'6.A'!$A$11:$E$480,4,FALSE))</f>
        <v/>
      </c>
      <c r="K641" s="51" t="str">
        <f>IF(H641="","",IF(J641=D641,"SIM","NÃO"))</f>
        <v/>
      </c>
      <c r="L641" s="51" t="str">
        <f>IF(H641="","",IF(C641="","",G636*C641))</f>
        <v/>
      </c>
      <c r="M641" s="93" t="str">
        <f>IF(A641="","",VLOOKUP(A641,'6.A'!$A$11:$C$480,2,FALSE))</f>
        <v/>
      </c>
      <c r="N641" s="56" t="str">
        <f>IF(A641="","",IF(M641=B641,"si","no"))</f>
        <v/>
      </c>
      <c r="O641" s="55"/>
      <c r="P641" s="55"/>
      <c r="Q641" s="47"/>
      <c r="R641" s="47"/>
      <c r="S641" s="64"/>
      <c r="T641" s="2"/>
      <c r="U641" s="2"/>
      <c r="V641" s="2"/>
    </row>
    <row r="642" spans="1:22" s="116" customFormat="1" ht="12.75" customHeight="1" x14ac:dyDescent="0.2">
      <c r="A642" s="137"/>
      <c r="B642" s="117" t="str">
        <f>IF(A642="","",VLOOKUP(A642,'6.A'!$A$11:$E$105,2,FALSE))</f>
        <v/>
      </c>
      <c r="C642" s="138"/>
      <c r="D642" s="139" t="str">
        <f>IF(A642="","",VLOOKUP(A642,'6.A'!$A$11:$E$105,4,FALSE))</f>
        <v/>
      </c>
      <c r="E642" s="140" t="str">
        <f>IF(A642="","",VLOOKUP(A642,'6.A'!$A$11:$E$105,5,FALSE))</f>
        <v/>
      </c>
      <c r="F642" s="141" t="str">
        <f t="shared" si="255"/>
        <v>0,00</v>
      </c>
      <c r="G642" s="51"/>
      <c r="H642" s="51" t="str">
        <f>IF(A642="","",VLOOKUP(A642,'6.A'!$A$11:$E$7900,5,FALSE))</f>
        <v/>
      </c>
      <c r="I642" s="51" t="str">
        <f t="shared" ref="I642" si="258">IF(H642="","",IF(E642=H642,"SIM","NÃO"))</f>
        <v/>
      </c>
      <c r="J642" s="51" t="str">
        <f>IF(H642="","",VLOOKUP(A642,'6.A'!$A$11:$E$480,4,FALSE))</f>
        <v/>
      </c>
      <c r="K642" s="51" t="str">
        <f t="shared" ref="K642" si="259">IF(H642="","",IF(J642=D642,"SIM","NÃO"))</f>
        <v/>
      </c>
      <c r="L642" s="51" t="str">
        <f>IF(H642="","",IF(C642="","",G636*C642))</f>
        <v/>
      </c>
      <c r="M642" s="93" t="str">
        <f>IF(A642="","",VLOOKUP(A642,'6.A'!$A$11:$C$480,2,FALSE))</f>
        <v/>
      </c>
      <c r="N642" s="56" t="str">
        <f t="shared" ref="N642" si="260">IF(A642="","",IF(M642=B642,"si","no"))</f>
        <v/>
      </c>
      <c r="O642" s="55"/>
      <c r="P642" s="55"/>
      <c r="Q642" s="47"/>
      <c r="R642" s="47"/>
      <c r="S642" s="64"/>
      <c r="T642" s="2"/>
      <c r="U642" s="2"/>
      <c r="V642" s="2"/>
    </row>
    <row r="643" spans="1:22" s="116" customFormat="1" ht="12.75" customHeight="1" x14ac:dyDescent="0.2">
      <c r="A643" s="137"/>
      <c r="B643" s="117" t="str">
        <f>IF(A643="","",VLOOKUP(A643,'6.A'!$A$11:$E$105,2,FALSE))</f>
        <v/>
      </c>
      <c r="C643" s="138"/>
      <c r="D643" s="139" t="str">
        <f>IF(A643="","",VLOOKUP(A643,'6.A'!$A$11:$E$105,4,FALSE))</f>
        <v/>
      </c>
      <c r="E643" s="140" t="str">
        <f>IF(A643="","",VLOOKUP(A643,'6.A'!$A$11:$E$105,5,FALSE))</f>
        <v/>
      </c>
      <c r="F643" s="141" t="str">
        <f t="shared" si="255"/>
        <v>0,00</v>
      </c>
      <c r="G643" s="51"/>
      <c r="H643" s="51" t="str">
        <f>IF(A643="","",VLOOKUP(A643,'6.A'!$A$11:$E$7900,5,FALSE))</f>
        <v/>
      </c>
      <c r="I643" s="51" t="str">
        <f>IF(H643="","",IF(E643=H643,"SIM","NÃO"))</f>
        <v/>
      </c>
      <c r="J643" s="51" t="str">
        <f>IF(H643="","",VLOOKUP(A643,'6.A'!$A$11:$E$480,4,FALSE))</f>
        <v/>
      </c>
      <c r="K643" s="51" t="str">
        <f>IF(H643="","",IF(J643=D643,"SIM","NÃO"))</f>
        <v/>
      </c>
      <c r="L643" s="51" t="str">
        <f>IF(H643="","",IF(C643="","",G636*C643))</f>
        <v/>
      </c>
      <c r="M643" s="93" t="str">
        <f>IF(A643="","",VLOOKUP(A643,'6.A'!$A$11:$C$480,2,FALSE))</f>
        <v/>
      </c>
      <c r="N643" s="56" t="str">
        <f>IF(A643="","",IF(M643=B643,"si","no"))</f>
        <v/>
      </c>
      <c r="O643" s="55"/>
      <c r="P643" s="55"/>
      <c r="Q643" s="47"/>
      <c r="R643" s="47"/>
      <c r="S643" s="64"/>
      <c r="T643" s="2"/>
      <c r="U643" s="2"/>
      <c r="V643" s="2"/>
    </row>
    <row r="644" spans="1:22" s="116" customFormat="1" ht="12.75" customHeight="1" x14ac:dyDescent="0.2">
      <c r="A644" s="137"/>
      <c r="B644" s="117" t="str">
        <f>IF(A644="","",VLOOKUP(A644,'6.A'!$A$11:$E$105,2,FALSE))</f>
        <v/>
      </c>
      <c r="C644" s="138"/>
      <c r="D644" s="120" t="str">
        <f>IF(A644="","",VLOOKUP(A644,'6.A'!$A$11:$E$105,4,FALSE))</f>
        <v/>
      </c>
      <c r="E644" s="142" t="str">
        <f>IF(A644="","",VLOOKUP(A644,'6.A'!$A$11:$E$105,5,FALSE))</f>
        <v/>
      </c>
      <c r="F644" s="141" t="str">
        <f t="shared" si="255"/>
        <v>0,00</v>
      </c>
      <c r="G644" s="51"/>
      <c r="H644" s="51" t="str">
        <f>IF(A644="","",VLOOKUP(A644,'6.A'!$A$11:$E$7900,5,FALSE))</f>
        <v/>
      </c>
      <c r="I644" s="51" t="str">
        <f>IF(H644="","",IF(E644=H644,"SIM","NÃO"))</f>
        <v/>
      </c>
      <c r="J644" s="51" t="str">
        <f>IF(H644="","",VLOOKUP(A644,'6.A'!$A$11:$E$480,4,FALSE))</f>
        <v/>
      </c>
      <c r="K644" s="51" t="str">
        <f>IF(H644="","",IF(J644=D644,"SIM","NÃO"))</f>
        <v/>
      </c>
      <c r="L644" s="51" t="str">
        <f>IF(H644="","",IF(C644="","",G636*C644))</f>
        <v/>
      </c>
      <c r="M644" s="93" t="str">
        <f>IF(A644="","",VLOOKUP(A644,'6.A'!$A$11:$C$480,2,FALSE))</f>
        <v/>
      </c>
      <c r="N644" s="56" t="str">
        <f>IF(A644="","",IF(M644=B644,"si","no"))</f>
        <v/>
      </c>
      <c r="O644" s="55"/>
      <c r="P644" s="55"/>
      <c r="Q644" s="47"/>
      <c r="R644" s="47"/>
      <c r="S644" s="64"/>
      <c r="T644" s="2"/>
      <c r="U644" s="2"/>
      <c r="V644" s="2"/>
    </row>
    <row r="645" spans="1:22" s="116" customFormat="1" ht="12.75" customHeight="1" x14ac:dyDescent="0.2">
      <c r="A645" s="137"/>
      <c r="B645" s="117" t="str">
        <f>IF(A645="","",VLOOKUP(A645,'6.A'!$A$11:$E$105,2,FALSE))</f>
        <v/>
      </c>
      <c r="C645" s="138"/>
      <c r="D645" s="120" t="str">
        <f>IF(A645="","",VLOOKUP(A645,'6.A'!$A$11:$E$105,4,FALSE))</f>
        <v/>
      </c>
      <c r="E645" s="140" t="str">
        <f>IF(A645="","",VLOOKUP(A645,'6.A'!$A$11:$E$105,5,FALSE))</f>
        <v/>
      </c>
      <c r="F645" s="141" t="str">
        <f t="shared" si="255"/>
        <v>0,00</v>
      </c>
      <c r="G645" s="51"/>
      <c r="H645" s="51" t="str">
        <f>IF(A645="","",VLOOKUP(A645,'6.A'!$A$11:$E$7900,5,FALSE))</f>
        <v/>
      </c>
      <c r="I645" s="51" t="str">
        <f t="shared" ref="I645" si="261">IF(H645="","",IF(E645=H645,"SIM","NÃO"))</f>
        <v/>
      </c>
      <c r="J645" s="51" t="str">
        <f>IF(H645="","",VLOOKUP(A645,'6.A'!$A$11:$E$480,4,FALSE))</f>
        <v/>
      </c>
      <c r="K645" s="51" t="str">
        <f t="shared" ref="K645" si="262">IF(H645="","",IF(J645=D645,"SIM","NÃO"))</f>
        <v/>
      </c>
      <c r="L645" s="51" t="str">
        <f>IF(H645="","",IF(C645="","",G636*C645))</f>
        <v/>
      </c>
      <c r="M645" s="93" t="str">
        <f>IF(A645="","",VLOOKUP(A645,'6.A'!$A$11:$C$480,2,FALSE))</f>
        <v/>
      </c>
      <c r="N645" s="56" t="str">
        <f t="shared" ref="N645" si="263">IF(A645="","",IF(M645=B645,"si","no"))</f>
        <v/>
      </c>
      <c r="O645" s="55"/>
      <c r="P645" s="55"/>
      <c r="Q645" s="47"/>
      <c r="R645" s="47"/>
      <c r="S645" s="64"/>
      <c r="T645" s="2"/>
      <c r="U645" s="2"/>
      <c r="V645" s="2"/>
    </row>
    <row r="646" spans="1:22" s="116" customFormat="1" ht="12.75" customHeight="1" x14ac:dyDescent="0.2">
      <c r="A646" s="137"/>
      <c r="B646" s="117" t="str">
        <f>IF(A646="","",VLOOKUP(A646,'6.A'!$A$11:$E$105,2,FALSE))</f>
        <v/>
      </c>
      <c r="C646" s="138"/>
      <c r="D646" s="120" t="str">
        <f>IF(A646="","",VLOOKUP(A646,'6.A'!$A$11:$E$105,4,FALSE))</f>
        <v/>
      </c>
      <c r="E646" s="140" t="str">
        <f>IF(A646="","",VLOOKUP(A646,'6.A'!$A$11:$E$105,5,FALSE))</f>
        <v/>
      </c>
      <c r="F646" s="141" t="str">
        <f t="shared" si="255"/>
        <v>0,00</v>
      </c>
      <c r="G646" s="51"/>
      <c r="H646" s="51" t="str">
        <f>IF(A646="","",VLOOKUP(A646,'6.A'!$A$11:$E$7900,5,FALSE))</f>
        <v/>
      </c>
      <c r="I646" s="51" t="str">
        <f>IF(H646="","",IF(E646=H646,"SIM","NÃO"))</f>
        <v/>
      </c>
      <c r="J646" s="51" t="str">
        <f>IF(H646="","",VLOOKUP(A646,'6.A'!$A$11:$E$480,4,FALSE))</f>
        <v/>
      </c>
      <c r="K646" s="51" t="str">
        <f>IF(H646="","",IF(J646=D646,"SIM","NÃO"))</f>
        <v/>
      </c>
      <c r="L646" s="51" t="str">
        <f>IF(H646="","",IF(C646="","",G636*C646))</f>
        <v/>
      </c>
      <c r="M646" s="93" t="str">
        <f>IF(A646="","",VLOOKUP(A646,'6.A'!$A$11:$C$480,2,FALSE))</f>
        <v/>
      </c>
      <c r="N646" s="56" t="str">
        <f>IF(A646="","",IF(M646=B646,"si","no"))</f>
        <v/>
      </c>
      <c r="O646" s="55"/>
      <c r="P646" s="55"/>
      <c r="Q646" s="47"/>
      <c r="R646" s="47"/>
      <c r="S646" s="64"/>
      <c r="T646" s="2"/>
      <c r="U646" s="2"/>
      <c r="V646" s="2"/>
    </row>
    <row r="647" spans="1:22" s="116" customFormat="1" ht="12.75" customHeight="1" x14ac:dyDescent="0.2">
      <c r="A647" s="137"/>
      <c r="B647" s="117" t="str">
        <f>IF(A647="","",VLOOKUP(A647,'6.A'!$A$11:$E$105,2,FALSE))</f>
        <v/>
      </c>
      <c r="C647" s="138"/>
      <c r="D647" s="143" t="str">
        <f>IF(A647="","",VLOOKUP(A647,'6.A'!$A$11:$E$105,4,FALSE))</f>
        <v/>
      </c>
      <c r="E647" s="140" t="str">
        <f>IF(A647="","",VLOOKUP(A647,'6.A'!$A$11:$E$105,5,FALSE))</f>
        <v/>
      </c>
      <c r="F647" s="141" t="str">
        <f t="shared" si="255"/>
        <v>0,00</v>
      </c>
      <c r="G647" s="51"/>
      <c r="H647" s="51" t="str">
        <f>IF(A647="","",VLOOKUP(A647,'6.A'!$A$11:$E$7900,5,FALSE))</f>
        <v/>
      </c>
      <c r="I647" s="51" t="str">
        <f t="shared" ref="I647" si="264">IF(H647="","",IF(E647=H647,"SIM","NÃO"))</f>
        <v/>
      </c>
      <c r="J647" s="51" t="str">
        <f>IF(H647="","",VLOOKUP(A647,'6.A'!$A$11:$E$480,4,FALSE))</f>
        <v/>
      </c>
      <c r="K647" s="51" t="str">
        <f t="shared" ref="K647" si="265">IF(H647="","",IF(J647=D647,"SIM","NÃO"))</f>
        <v/>
      </c>
      <c r="L647" s="51" t="str">
        <f>IF(H647="","",IF(C647="","",G636*C647))</f>
        <v/>
      </c>
      <c r="M647" s="93" t="str">
        <f>IF(A647="","",VLOOKUP(A647,'6.A'!$A$11:$C$480,2,FALSE))</f>
        <v/>
      </c>
      <c r="N647" s="56" t="str">
        <f t="shared" ref="N647" si="266">IF(A647="","",IF(M647=B647,"si","no"))</f>
        <v/>
      </c>
      <c r="O647" s="55"/>
      <c r="P647" s="55"/>
      <c r="Q647" s="47"/>
      <c r="R647" s="47"/>
      <c r="S647" s="64"/>
      <c r="T647" s="2"/>
      <c r="U647" s="2"/>
      <c r="V647" s="2"/>
    </row>
    <row r="648" spans="1:22" s="116" customFormat="1" ht="12.75" customHeight="1" x14ac:dyDescent="0.2">
      <c r="A648" s="134"/>
      <c r="B648" s="26" t="str">
        <f>$A$8</f>
        <v>LEIS SOCIAIS HORISTA - JORNADA NORMAL</v>
      </c>
      <c r="C648" s="27">
        <f>$C$8</f>
        <v>0</v>
      </c>
      <c r="D648" s="120"/>
      <c r="E648" s="126"/>
      <c r="F648" s="144">
        <f>ROUND(SUM(F638:F647)*C648,2)</f>
        <v>0</v>
      </c>
      <c r="G648" s="62"/>
      <c r="H648" s="51"/>
      <c r="I648" s="56"/>
      <c r="J648" s="56"/>
      <c r="K648" s="56"/>
      <c r="L648" s="51"/>
      <c r="M648" s="61"/>
      <c r="N648" s="56"/>
      <c r="O648" s="55"/>
      <c r="P648" s="55"/>
      <c r="Q648" s="47"/>
      <c r="R648" s="47"/>
      <c r="S648" s="64"/>
      <c r="T648" s="2"/>
      <c r="U648" s="2"/>
      <c r="V648" s="2"/>
    </row>
    <row r="649" spans="1:22" s="116" customFormat="1" ht="12.75" customHeight="1" x14ac:dyDescent="0.2">
      <c r="A649" s="137"/>
      <c r="B649" s="26" t="str">
        <f>$A$9</f>
        <v>BDI - MÃO DE OBRA / SERVIÇOS / MATERIAIS EM GERAL</v>
      </c>
      <c r="C649" s="27">
        <f>$C$9</f>
        <v>0</v>
      </c>
      <c r="D649" s="115"/>
      <c r="E649" s="126"/>
      <c r="F649" s="144">
        <f>ROUND(SUM(F638:F648)*C649,2)</f>
        <v>0</v>
      </c>
      <c r="G649" s="62"/>
      <c r="H649" s="51"/>
      <c r="I649" s="56"/>
      <c r="J649" s="56"/>
      <c r="K649" s="56"/>
      <c r="L649" s="51"/>
      <c r="M649" s="61"/>
      <c r="N649" s="56"/>
      <c r="O649" s="55"/>
      <c r="P649" s="55"/>
      <c r="Q649" s="47"/>
      <c r="R649" s="47"/>
      <c r="S649" s="64"/>
      <c r="T649" s="2"/>
      <c r="U649" s="2"/>
      <c r="V649" s="2"/>
    </row>
    <row r="650" spans="1:22" s="128" customFormat="1" ht="12.75" customHeight="1" x14ac:dyDescent="0.2">
      <c r="A650" s="145"/>
      <c r="B650" s="146" t="s">
        <v>56</v>
      </c>
      <c r="C650" s="147"/>
      <c r="D650" s="148"/>
      <c r="E650" s="149"/>
      <c r="F650" s="150">
        <f>ROUND(SUM(F638:F649),2)</f>
        <v>0</v>
      </c>
      <c r="G650" s="62"/>
      <c r="H650" s="51"/>
      <c r="I650" s="56"/>
      <c r="J650" s="56"/>
      <c r="K650" s="56"/>
      <c r="L650" s="51"/>
      <c r="M650" s="61"/>
      <c r="N650" s="56"/>
      <c r="O650" s="55"/>
      <c r="P650" s="55"/>
      <c r="Q650" s="47"/>
      <c r="R650" s="47"/>
      <c r="S650" s="64"/>
      <c r="T650" s="2"/>
      <c r="U650" s="2"/>
      <c r="V650" s="2"/>
    </row>
    <row r="651" spans="1:22" s="128" customFormat="1" ht="12.75" customHeight="1" x14ac:dyDescent="0.2">
      <c r="A651" s="134" t="s">
        <v>5</v>
      </c>
      <c r="B651" s="135" t="s">
        <v>132</v>
      </c>
      <c r="C651" s="119" t="s">
        <v>59</v>
      </c>
      <c r="D651" s="119" t="s">
        <v>17</v>
      </c>
      <c r="E651" s="136" t="s">
        <v>60</v>
      </c>
      <c r="F651" s="127" t="s">
        <v>61</v>
      </c>
      <c r="G651" s="21"/>
      <c r="H651" s="51"/>
      <c r="I651" s="56"/>
      <c r="J651" s="56"/>
      <c r="K651" s="56"/>
      <c r="L651" s="51"/>
      <c r="M651" s="61"/>
      <c r="N651" s="56"/>
      <c r="O651" s="55"/>
      <c r="P651" s="55"/>
      <c r="Q651" s="47"/>
      <c r="R651" s="47"/>
      <c r="S651" s="64"/>
      <c r="T651" s="2"/>
      <c r="U651" s="2"/>
      <c r="V651" s="2"/>
    </row>
    <row r="652" spans="1:22" s="128" customFormat="1" ht="12.75" customHeight="1" x14ac:dyDescent="0.2">
      <c r="A652" s="137"/>
      <c r="B652" s="117" t="str">
        <f>IF(A652="","",VLOOKUP(A652,'6.A'!$A$11:$E$105,2,FALSE))</f>
        <v/>
      </c>
      <c r="C652" s="138"/>
      <c r="D652" s="139" t="str">
        <f>IF(A652="","",VLOOKUP(A652,'6.A'!$A$11:$E$105,4,FALSE))</f>
        <v/>
      </c>
      <c r="E652" s="140" t="str">
        <f>IF(A652="","",VLOOKUP(A652,'6.A'!$A$11:$E$105,5,FALSE))</f>
        <v/>
      </c>
      <c r="F652" s="141" t="str">
        <f t="shared" ref="F652:F661" si="267">IF(A652="","0,00",ROUND(C652*E652,2))</f>
        <v>0,00</v>
      </c>
      <c r="G652" s="51"/>
      <c r="H652" s="51" t="str">
        <f>IF(A652="","",VLOOKUP(A652,'6.A'!$A$11:$E$7900,5,FALSE))</f>
        <v/>
      </c>
      <c r="I652" s="51" t="str">
        <f t="shared" ref="I652:I661" si="268">IF(H652="","",IF(E652=H652,"SIM","NÃO"))</f>
        <v/>
      </c>
      <c r="J652" s="51" t="str">
        <f>IF(H652="","",VLOOKUP(A652,'6.A'!$A$11:$E$480,4,FALSE))</f>
        <v/>
      </c>
      <c r="K652" s="51" t="str">
        <f t="shared" ref="K652:K661" si="269">IF(H652="","",IF(J652=D652,"SIM","NÃO"))</f>
        <v/>
      </c>
      <c r="L652" s="51" t="str">
        <f>IF(H652="","",IF(C652="","",G636*C652))</f>
        <v/>
      </c>
      <c r="M652" s="93" t="str">
        <f>IF(A652="","",VLOOKUP(A652,'6.A'!$A$11:$C$480,2,FALSE))</f>
        <v/>
      </c>
      <c r="N652" s="56" t="str">
        <f t="shared" ref="N652:N657" si="270">IF(A652="","",IF(M652=B652,"si","no"))</f>
        <v/>
      </c>
      <c r="O652" s="55"/>
      <c r="P652" s="55"/>
      <c r="Q652" s="47"/>
      <c r="R652" s="47"/>
      <c r="S652" s="64"/>
      <c r="T652" s="2"/>
      <c r="U652" s="2"/>
      <c r="V652" s="2"/>
    </row>
    <row r="653" spans="1:22" s="128" customFormat="1" ht="12.75" customHeight="1" x14ac:dyDescent="0.2">
      <c r="A653" s="137"/>
      <c r="B653" s="117" t="str">
        <f>IF(A653="","",VLOOKUP(A653,'6.A'!$A$11:$E$105,2,FALSE))</f>
        <v/>
      </c>
      <c r="C653" s="138"/>
      <c r="D653" s="139" t="str">
        <f>IF(A653="","",VLOOKUP(A653,'6.A'!$A$11:$E$105,4,FALSE))</f>
        <v/>
      </c>
      <c r="E653" s="140" t="str">
        <f>IF(A653="","",VLOOKUP(A653,'6.A'!$A$11:$E$105,5,FALSE))</f>
        <v/>
      </c>
      <c r="F653" s="141" t="str">
        <f t="shared" si="267"/>
        <v>0,00</v>
      </c>
      <c r="G653" s="51"/>
      <c r="H653" s="51" t="str">
        <f>IF(A653="","",VLOOKUP(A653,'6.A'!$A$11:$E$7900,5,FALSE))</f>
        <v/>
      </c>
      <c r="I653" s="51" t="str">
        <f t="shared" si="268"/>
        <v/>
      </c>
      <c r="J653" s="51" t="str">
        <f>IF(H653="","",VLOOKUP(A653,'6.A'!$A$11:$E$480,4,FALSE))</f>
        <v/>
      </c>
      <c r="K653" s="51" t="str">
        <f t="shared" si="269"/>
        <v/>
      </c>
      <c r="L653" s="51" t="str">
        <f>IF(H653="","",IF(C653="","",G636*C653))</f>
        <v/>
      </c>
      <c r="M653" s="93" t="str">
        <f>IF(A653="","",VLOOKUP(A653,'6.A'!$A$11:$C$480,2,FALSE))</f>
        <v/>
      </c>
      <c r="N653" s="56" t="str">
        <f t="shared" si="270"/>
        <v/>
      </c>
      <c r="O653" s="55"/>
      <c r="P653" s="55"/>
      <c r="Q653" s="47"/>
      <c r="R653" s="47"/>
      <c r="S653" s="64"/>
      <c r="T653" s="2"/>
      <c r="U653" s="2"/>
      <c r="V653" s="2"/>
    </row>
    <row r="654" spans="1:22" s="128" customFormat="1" ht="12.75" customHeight="1" x14ac:dyDescent="0.2">
      <c r="A654" s="137"/>
      <c r="B654" s="117" t="str">
        <f>IF(A654="","",VLOOKUP(A654,'6.A'!$A$11:$E$105,2,FALSE))</f>
        <v/>
      </c>
      <c r="C654" s="138"/>
      <c r="D654" s="139" t="str">
        <f>IF(A654="","",VLOOKUP(A654,'6.A'!$A$11:$E$105,4,FALSE))</f>
        <v/>
      </c>
      <c r="E654" s="140" t="str">
        <f>IF(A654="","",VLOOKUP(A654,'6.A'!$A$11:$E$105,5,FALSE))</f>
        <v/>
      </c>
      <c r="F654" s="141" t="str">
        <f t="shared" si="267"/>
        <v>0,00</v>
      </c>
      <c r="G654" s="51"/>
      <c r="H654" s="51" t="str">
        <f>IF(A654="","",VLOOKUP(A654,'6.A'!$A$11:$E$7900,5,FALSE))</f>
        <v/>
      </c>
      <c r="I654" s="51" t="str">
        <f t="shared" si="268"/>
        <v/>
      </c>
      <c r="J654" s="51" t="str">
        <f>IF(H654="","",VLOOKUP(A654,'6.A'!$A$11:$E$480,4,FALSE))</f>
        <v/>
      </c>
      <c r="K654" s="51" t="str">
        <f t="shared" si="269"/>
        <v/>
      </c>
      <c r="L654" s="51" t="str">
        <f>IF(H654="","",IF(C654="","",G636*C654))</f>
        <v/>
      </c>
      <c r="M654" s="93" t="str">
        <f>IF(A654="","",VLOOKUP(A654,'6.A'!$A$11:$C$480,2,FALSE))</f>
        <v/>
      </c>
      <c r="N654" s="56" t="str">
        <f t="shared" si="270"/>
        <v/>
      </c>
      <c r="O654" s="55"/>
      <c r="P654" s="55"/>
      <c r="Q654" s="47"/>
      <c r="R654" s="47"/>
      <c r="S654" s="64"/>
      <c r="T654" s="2"/>
      <c r="U654" s="2"/>
      <c r="V654" s="2"/>
    </row>
    <row r="655" spans="1:22" s="128" customFormat="1" ht="12.75" customHeight="1" x14ac:dyDescent="0.2">
      <c r="A655" s="137"/>
      <c r="B655" s="117" t="str">
        <f>IF(A655="","",VLOOKUP(A655,'6.A'!$A$11:$E$105,2,FALSE))</f>
        <v/>
      </c>
      <c r="C655" s="138"/>
      <c r="D655" s="139" t="str">
        <f>IF(A655="","",VLOOKUP(A655,'6.A'!$A$11:$E$105,4,FALSE))</f>
        <v/>
      </c>
      <c r="E655" s="140" t="str">
        <f>IF(A655="","",VLOOKUP(A655,'6.A'!$A$11:$E$105,5,FALSE))</f>
        <v/>
      </c>
      <c r="F655" s="141" t="str">
        <f t="shared" si="267"/>
        <v>0,00</v>
      </c>
      <c r="G655" s="51"/>
      <c r="H655" s="51" t="str">
        <f>IF(A655="","",VLOOKUP(A655,'6.A'!$A$11:$E$7900,5,FALSE))</f>
        <v/>
      </c>
      <c r="I655" s="51" t="str">
        <f t="shared" si="268"/>
        <v/>
      </c>
      <c r="J655" s="51" t="str">
        <f>IF(H655="","",VLOOKUP(A655,'6.A'!$A$11:$E$480,4,FALSE))</f>
        <v/>
      </c>
      <c r="K655" s="51" t="str">
        <f t="shared" si="269"/>
        <v/>
      </c>
      <c r="L655" s="51" t="str">
        <f>IF(H655="","",IF(C655="","",G636*C655))</f>
        <v/>
      </c>
      <c r="M655" s="93" t="str">
        <f>IF(A655="","",VLOOKUP(A655,'6.A'!$A$11:$C$480,2,FALSE))</f>
        <v/>
      </c>
      <c r="N655" s="56" t="str">
        <f t="shared" si="270"/>
        <v/>
      </c>
      <c r="O655" s="55"/>
      <c r="P655" s="55"/>
      <c r="Q655" s="47"/>
      <c r="R655" s="47"/>
      <c r="S655" s="64"/>
      <c r="T655" s="2"/>
      <c r="U655" s="2"/>
      <c r="V655" s="2"/>
    </row>
    <row r="656" spans="1:22" s="128" customFormat="1" ht="12.75" customHeight="1" x14ac:dyDescent="0.2">
      <c r="A656" s="137"/>
      <c r="B656" s="117" t="str">
        <f>IF(A656="","",VLOOKUP(A656,'6.A'!$A$11:$E$105,2,FALSE))</f>
        <v/>
      </c>
      <c r="C656" s="138"/>
      <c r="D656" s="139" t="str">
        <f>IF(A656="","",VLOOKUP(A656,'6.A'!$A$11:$E$105,4,FALSE))</f>
        <v/>
      </c>
      <c r="E656" s="140" t="str">
        <f>IF(A656="","",VLOOKUP(A656,'6.A'!$A$11:$E$105,5,FALSE))</f>
        <v/>
      </c>
      <c r="F656" s="141" t="str">
        <f t="shared" si="267"/>
        <v>0,00</v>
      </c>
      <c r="G656" s="51"/>
      <c r="H656" s="51" t="str">
        <f>IF(A656="","",VLOOKUP(A656,'6.A'!$A$11:$E$7900,5,FALSE))</f>
        <v/>
      </c>
      <c r="I656" s="51" t="str">
        <f t="shared" si="268"/>
        <v/>
      </c>
      <c r="J656" s="51" t="str">
        <f>IF(H656="","",VLOOKUP(A656,'6.A'!$A$11:$E$480,4,FALSE))</f>
        <v/>
      </c>
      <c r="K656" s="51" t="str">
        <f t="shared" si="269"/>
        <v/>
      </c>
      <c r="L656" s="51" t="str">
        <f>IF(H656="","",IF(C656="","",G636*C656))</f>
        <v/>
      </c>
      <c r="M656" s="93" t="str">
        <f>IF(A656="","",VLOOKUP(A656,'6.A'!$A$11:$C$480,2,FALSE))</f>
        <v/>
      </c>
      <c r="N656" s="56" t="str">
        <f t="shared" si="270"/>
        <v/>
      </c>
      <c r="O656" s="55"/>
      <c r="P656" s="55"/>
      <c r="Q656" s="47"/>
      <c r="R656" s="47"/>
      <c r="S656" s="64"/>
      <c r="T656" s="2"/>
      <c r="U656" s="2"/>
      <c r="V656" s="2"/>
    </row>
    <row r="657" spans="1:22" s="128" customFormat="1" ht="12.75" customHeight="1" x14ac:dyDescent="0.2">
      <c r="A657" s="137"/>
      <c r="B657" s="158" t="str">
        <f>IF(A657="","",VLOOKUP(A657,'6.A'!$A$11:$E$105,2,FALSE))</f>
        <v/>
      </c>
      <c r="C657" s="138"/>
      <c r="D657" s="120" t="str">
        <f>IF(A657="","",VLOOKUP(A657,'6.A'!$A$11:$E$105,4,FALSE))</f>
        <v/>
      </c>
      <c r="E657" s="142" t="str">
        <f>IF(A657="","",VLOOKUP(A657,'6.A'!$A$11:$E$105,5,FALSE))</f>
        <v/>
      </c>
      <c r="F657" s="141" t="str">
        <f t="shared" si="267"/>
        <v>0,00</v>
      </c>
      <c r="G657" s="51"/>
      <c r="H657" s="51" t="str">
        <f>IF(A657="","",VLOOKUP(A657,'6.A'!$A$11:$E$7900,5,FALSE))</f>
        <v/>
      </c>
      <c r="I657" s="51" t="str">
        <f t="shared" si="268"/>
        <v/>
      </c>
      <c r="J657" s="51" t="str">
        <f>IF(H657="","",VLOOKUP(A657,'6.A'!$A$11:$E$480,4,FALSE))</f>
        <v/>
      </c>
      <c r="K657" s="51" t="str">
        <f t="shared" si="269"/>
        <v/>
      </c>
      <c r="L657" s="51" t="str">
        <f>IF(H657="","",IF(C657="","",G636*C657))</f>
        <v/>
      </c>
      <c r="M657" s="93" t="str">
        <f>IF(A657="","",VLOOKUP(A657,'6.A'!$A$11:$C$480,2,FALSE))</f>
        <v/>
      </c>
      <c r="N657" s="56" t="str">
        <f t="shared" si="270"/>
        <v/>
      </c>
      <c r="O657" s="55"/>
      <c r="P657" s="55"/>
      <c r="Q657" s="47"/>
      <c r="R657" s="47"/>
      <c r="S657" s="64"/>
      <c r="T657" s="2"/>
      <c r="U657" s="2"/>
      <c r="V657" s="2"/>
    </row>
    <row r="658" spans="1:22" s="128" customFormat="1" ht="12.75" customHeight="1" x14ac:dyDescent="0.2">
      <c r="A658" s="137"/>
      <c r="B658" s="158" t="str">
        <f>IF(A658="","",VLOOKUP(A658,'6.A'!$A$11:$E$105,2,FALSE))</f>
        <v/>
      </c>
      <c r="C658" s="138"/>
      <c r="D658" s="120" t="str">
        <f>IF(A658="","",VLOOKUP(A658,'6.A'!$A$11:$E$105,4,FALSE))</f>
        <v/>
      </c>
      <c r="E658" s="142" t="str">
        <f>IF(A658="","",VLOOKUP(A658,'6.A'!$A$11:$E$105,5,FALSE))</f>
        <v/>
      </c>
      <c r="F658" s="141" t="str">
        <f t="shared" si="267"/>
        <v>0,00</v>
      </c>
      <c r="G658" s="51"/>
      <c r="H658" s="51" t="str">
        <f>IF(A658="","",VLOOKUP(A658,'6.A'!$A$11:$E$7900,5,FALSE))</f>
        <v/>
      </c>
      <c r="I658" s="51" t="str">
        <f t="shared" si="268"/>
        <v/>
      </c>
      <c r="J658" s="51" t="str">
        <f>IF(H658="","",VLOOKUP(A658,'6.A'!$A$11:$E$480,4,FALSE))</f>
        <v/>
      </c>
      <c r="K658" s="51" t="str">
        <f t="shared" si="269"/>
        <v/>
      </c>
      <c r="L658" s="51" t="str">
        <f>IF(H658="","",IF(C658="","",G636*C658))</f>
        <v/>
      </c>
      <c r="M658" s="93" t="str">
        <f>IF(A658="","",VLOOKUP(A658,'6.A'!$A$11:$C$480,2,FALSE))</f>
        <v/>
      </c>
      <c r="N658" s="56" t="str">
        <f>IF(A658="","",IF(M658=B658,"si","no"))</f>
        <v/>
      </c>
      <c r="O658" s="55"/>
      <c r="P658" s="55"/>
      <c r="Q658" s="47"/>
      <c r="R658" s="47"/>
      <c r="S658" s="64"/>
      <c r="T658" s="2"/>
      <c r="U658" s="2"/>
      <c r="V658" s="2"/>
    </row>
    <row r="659" spans="1:22" s="128" customFormat="1" ht="12.75" customHeight="1" x14ac:dyDescent="0.2">
      <c r="A659" s="137"/>
      <c r="B659" s="117" t="str">
        <f>IF(A659="","",VLOOKUP(A659,'6.A'!$A$11:$E$105,2,FALSE))</f>
        <v/>
      </c>
      <c r="C659" s="138"/>
      <c r="D659" s="120" t="str">
        <f>IF(A659="","",VLOOKUP(A659,'6.A'!$A$11:$E$105,4,FALSE))</f>
        <v/>
      </c>
      <c r="E659" s="142" t="str">
        <f>IF(A659="","",VLOOKUP(A659,'6.A'!$A$11:$E$105,5,FALSE))</f>
        <v/>
      </c>
      <c r="F659" s="141" t="str">
        <f t="shared" si="267"/>
        <v>0,00</v>
      </c>
      <c r="G659" s="51"/>
      <c r="H659" s="51" t="str">
        <f>IF(A659="","",VLOOKUP(A659,'6.A'!$A$11:$E$7900,5,FALSE))</f>
        <v/>
      </c>
      <c r="I659" s="51" t="str">
        <f t="shared" si="268"/>
        <v/>
      </c>
      <c r="J659" s="51" t="str">
        <f>IF(H659="","",VLOOKUP(A659,'6.A'!$A$11:$E$480,4,FALSE))</f>
        <v/>
      </c>
      <c r="K659" s="51" t="str">
        <f t="shared" si="269"/>
        <v/>
      </c>
      <c r="L659" s="51" t="str">
        <f>IF(H659="","",IF(C659="","",G636*C659))</f>
        <v/>
      </c>
      <c r="M659" s="93" t="str">
        <f>IF(A659="","",VLOOKUP(A659,'6.A'!$A$11:$C$480,2,FALSE))</f>
        <v/>
      </c>
      <c r="N659" s="56" t="str">
        <f>IF(A659="","",IF(M659=B659,"si","no"))</f>
        <v/>
      </c>
      <c r="O659" s="55"/>
      <c r="P659" s="55"/>
      <c r="Q659" s="47"/>
      <c r="R659" s="47"/>
      <c r="S659" s="64"/>
      <c r="T659" s="2"/>
      <c r="U659" s="2"/>
      <c r="V659" s="2"/>
    </row>
    <row r="660" spans="1:22" s="128" customFormat="1" ht="12.75" customHeight="1" x14ac:dyDescent="0.2">
      <c r="A660" s="137"/>
      <c r="B660" s="117" t="str">
        <f>IF(A660="","",VLOOKUP(A660,'6.A'!$A$11:$E$105,2,FALSE))</f>
        <v/>
      </c>
      <c r="C660" s="138"/>
      <c r="D660" s="120" t="str">
        <f>IF(A660="","",VLOOKUP(A660,'6.A'!$A$11:$E$105,4,FALSE))</f>
        <v/>
      </c>
      <c r="E660" s="142" t="str">
        <f>IF(A660="","",VLOOKUP(A660,'6.A'!$A$11:$E$105,5,FALSE))</f>
        <v/>
      </c>
      <c r="F660" s="141" t="str">
        <f t="shared" si="267"/>
        <v>0,00</v>
      </c>
      <c r="G660" s="51"/>
      <c r="H660" s="51" t="str">
        <f>IF(A660="","",VLOOKUP(A660,'6.A'!$A$11:$E$7900,5,FALSE))</f>
        <v/>
      </c>
      <c r="I660" s="51" t="str">
        <f t="shared" si="268"/>
        <v/>
      </c>
      <c r="J660" s="51" t="str">
        <f>IF(H660="","",VLOOKUP(A660,'6.A'!$A$11:$E$480,4,FALSE))</f>
        <v/>
      </c>
      <c r="K660" s="51" t="str">
        <f t="shared" si="269"/>
        <v/>
      </c>
      <c r="L660" s="51" t="str">
        <f>IF(H660="","",IF(C660="","",G636*C660))</f>
        <v/>
      </c>
      <c r="M660" s="93" t="str">
        <f>IF(A660="","",VLOOKUP(A660,'6.A'!$A$11:$C$480,2,FALSE))</f>
        <v/>
      </c>
      <c r="N660" s="56" t="str">
        <f t="shared" ref="N660:N661" si="271">IF(A660="","",IF(M660=B660,"si","no"))</f>
        <v/>
      </c>
      <c r="O660" s="55"/>
      <c r="P660" s="55"/>
      <c r="Q660" s="47"/>
      <c r="R660" s="47"/>
      <c r="S660" s="64"/>
      <c r="T660" s="2"/>
      <c r="U660" s="2"/>
      <c r="V660" s="2"/>
    </row>
    <row r="661" spans="1:22" s="128" customFormat="1" ht="12.75" customHeight="1" x14ac:dyDescent="0.2">
      <c r="A661" s="137"/>
      <c r="B661" s="117" t="str">
        <f>IF(A661="","",VLOOKUP(A661,'6.A'!$A$11:$E$105,2,FALSE))</f>
        <v/>
      </c>
      <c r="C661" s="138"/>
      <c r="D661" s="120" t="str">
        <f>IF(A661="","",VLOOKUP(A661,'6.A'!$A$11:$E$105,4,FALSE))</f>
        <v/>
      </c>
      <c r="E661" s="142" t="str">
        <f>IF(A661="","",VLOOKUP(A661,'6.A'!$A$11:$E$105,5,FALSE))</f>
        <v/>
      </c>
      <c r="F661" s="141" t="str">
        <f t="shared" si="267"/>
        <v>0,00</v>
      </c>
      <c r="G661" s="51"/>
      <c r="H661" s="51" t="str">
        <f>IF(A661="","",VLOOKUP(A661,'6.A'!$A$11:$E$7900,5,FALSE))</f>
        <v/>
      </c>
      <c r="I661" s="51" t="str">
        <f t="shared" si="268"/>
        <v/>
      </c>
      <c r="J661" s="51" t="str">
        <f>IF(H661="","",VLOOKUP(A661,'6.A'!$A$11:$E$480,4,FALSE))</f>
        <v/>
      </c>
      <c r="K661" s="51" t="str">
        <f t="shared" si="269"/>
        <v/>
      </c>
      <c r="L661" s="51" t="str">
        <f>IF(H661="","",IF(C661="","",G636*C661))</f>
        <v/>
      </c>
      <c r="M661" s="93" t="str">
        <f>IF(A661="","",VLOOKUP(A661,'6.A'!$A$11:$C$480,2,FALSE))</f>
        <v/>
      </c>
      <c r="N661" s="56" t="str">
        <f t="shared" si="271"/>
        <v/>
      </c>
      <c r="O661" s="55"/>
      <c r="P661" s="55"/>
      <c r="Q661" s="47"/>
      <c r="R661" s="47"/>
      <c r="S661" s="64"/>
      <c r="T661" s="2"/>
      <c r="U661" s="2"/>
      <c r="V661" s="2"/>
    </row>
    <row r="662" spans="1:22" s="128" customFormat="1" ht="12.75" customHeight="1" x14ac:dyDescent="0.2">
      <c r="A662" s="137"/>
      <c r="B662" s="26" t="str">
        <f>$A$9</f>
        <v>BDI - MÃO DE OBRA / SERVIÇOS / MATERIAIS EM GERAL</v>
      </c>
      <c r="C662" s="27">
        <f>$C$9</f>
        <v>0</v>
      </c>
      <c r="D662" s="120"/>
      <c r="E662" s="126"/>
      <c r="F662" s="144">
        <f>ROUND(SUM(F652:F661)*C662,2)</f>
        <v>0</v>
      </c>
      <c r="G662" s="62"/>
      <c r="H662" s="51"/>
      <c r="I662" s="56"/>
      <c r="J662" s="56"/>
      <c r="K662" s="56"/>
      <c r="L662" s="51"/>
      <c r="M662" s="61"/>
      <c r="N662" s="56"/>
      <c r="O662" s="55"/>
      <c r="P662" s="55"/>
      <c r="Q662" s="47"/>
      <c r="R662" s="47"/>
      <c r="S662" s="64"/>
      <c r="T662" s="2"/>
      <c r="U662" s="2"/>
      <c r="V662" s="2"/>
    </row>
    <row r="663" spans="1:22" s="128" customFormat="1" ht="12.75" customHeight="1" x14ac:dyDescent="0.2">
      <c r="A663" s="145"/>
      <c r="B663" s="31" t="s">
        <v>120</v>
      </c>
      <c r="C663" s="36"/>
      <c r="D663" s="151"/>
      <c r="E663" s="152"/>
      <c r="F663" s="150">
        <f>ROUND(SUM(F652:F662),2)</f>
        <v>0</v>
      </c>
      <c r="G663" s="62"/>
      <c r="H663" s="51"/>
      <c r="I663" s="56"/>
      <c r="J663" s="56"/>
      <c r="K663" s="56"/>
      <c r="L663" s="51"/>
      <c r="M663" s="61"/>
      <c r="N663" s="56"/>
      <c r="O663" s="55"/>
      <c r="P663" s="55"/>
      <c r="Q663" s="47"/>
      <c r="R663" s="47"/>
      <c r="S663" s="64"/>
      <c r="T663" s="2"/>
      <c r="U663" s="2"/>
      <c r="V663" s="2"/>
    </row>
    <row r="664" spans="1:22" s="128" customFormat="1" ht="12.75" customHeight="1" x14ac:dyDescent="0.2">
      <c r="A664" s="134" t="s">
        <v>6</v>
      </c>
      <c r="B664" s="135" t="s">
        <v>18</v>
      </c>
      <c r="C664" s="119" t="s">
        <v>59</v>
      </c>
      <c r="D664" s="119" t="s">
        <v>17</v>
      </c>
      <c r="E664" s="136" t="s">
        <v>60</v>
      </c>
      <c r="F664" s="127" t="s">
        <v>61</v>
      </c>
      <c r="G664" s="21"/>
      <c r="H664" s="51"/>
      <c r="I664" s="56"/>
      <c r="J664" s="56"/>
      <c r="K664" s="56"/>
      <c r="L664" s="51"/>
      <c r="M664" s="61"/>
      <c r="N664" s="56"/>
      <c r="O664" s="55"/>
      <c r="P664" s="55"/>
      <c r="Q664" s="47"/>
      <c r="R664" s="47"/>
      <c r="S664" s="64"/>
      <c r="T664" s="2"/>
      <c r="U664" s="2"/>
      <c r="V664" s="2"/>
    </row>
    <row r="665" spans="1:22" s="128" customFormat="1" ht="12.75" customHeight="1" x14ac:dyDescent="0.2">
      <c r="A665" s="137">
        <f>'6.A'!$A$97</f>
        <v>38383</v>
      </c>
      <c r="B665" s="117" t="str">
        <f>IF(A665="","",VLOOKUP(A665,'6.A'!$A$11:$E$105,2,FALSE))</f>
        <v>LIXA D'AGUA EM FOLHA</v>
      </c>
      <c r="C665" s="138">
        <v>0.5</v>
      </c>
      <c r="D665" s="139" t="str">
        <f>IF(A665="","",VLOOKUP(A665,'6.A'!$A$11:$E$105,4,FALSE))</f>
        <v>UN</v>
      </c>
      <c r="E665" s="140">
        <f>IF(A665="","",VLOOKUP(A665,'6.A'!$A$11:$E$105,5,FALSE))</f>
        <v>0</v>
      </c>
      <c r="F665" s="141">
        <f t="shared" ref="F665:F684" si="272">IF(A665="","0,00",ROUND(C665*E665,2))</f>
        <v>0</v>
      </c>
      <c r="G665" s="51"/>
      <c r="H665" s="51">
        <f>IF(A665="","",VLOOKUP(A665,'6.A'!$A$11:$E$7900,5,FALSE))</f>
        <v>0</v>
      </c>
      <c r="I665" s="51" t="str">
        <f t="shared" ref="I665:I684" si="273">IF(H665="","",IF(E665=H665,"SIM","NÃO"))</f>
        <v>SIM</v>
      </c>
      <c r="J665" s="51" t="str">
        <f>IF(H665="","",VLOOKUP(A665,'6.A'!$A$11:$E$480,4,FALSE))</f>
        <v>UN</v>
      </c>
      <c r="K665" s="51" t="str">
        <f t="shared" ref="K665:K684" si="274">IF(H665="","",IF(J665=D665,"SIM","NÃO"))</f>
        <v>SIM</v>
      </c>
      <c r="L665" s="51">
        <f>IF(H665="","",IF(C665="","",G636*C665))</f>
        <v>10.5</v>
      </c>
      <c r="M665" s="93" t="str">
        <f>IF(A665="","",VLOOKUP(A665,'6.A'!$A$11:$C$480,2,FALSE))</f>
        <v>LIXA D'AGUA EM FOLHA</v>
      </c>
      <c r="N665" s="56" t="str">
        <f t="shared" ref="N665:N684" si="275">IF(A665="","",IF(M665=B665,"si","no"))</f>
        <v>si</v>
      </c>
      <c r="O665" s="55"/>
      <c r="P665" s="55"/>
      <c r="Q665" s="47"/>
      <c r="R665" s="47"/>
      <c r="S665" s="64"/>
      <c r="T665" s="2"/>
      <c r="U665" s="2"/>
      <c r="V665" s="2"/>
    </row>
    <row r="666" spans="1:22" s="128" customFormat="1" ht="12.75" customHeight="1" x14ac:dyDescent="0.2">
      <c r="A666" s="137"/>
      <c r="B666" s="117" t="str">
        <f>IF(A666="","",VLOOKUP(A666,'6.A'!$A$11:$E$105,2,FALSE))</f>
        <v/>
      </c>
      <c r="C666" s="138"/>
      <c r="D666" s="139" t="str">
        <f>IF(A666="","",VLOOKUP(A666,'6.A'!$A$11:$E$105,4,FALSE))</f>
        <v/>
      </c>
      <c r="E666" s="140" t="str">
        <f>IF(A666="","",VLOOKUP(A666,'6.A'!$A$11:$E$105,5,FALSE))</f>
        <v/>
      </c>
      <c r="F666" s="141" t="str">
        <f t="shared" si="272"/>
        <v>0,00</v>
      </c>
      <c r="G666" s="51"/>
      <c r="H666" s="51" t="str">
        <f>IF(A666="","",VLOOKUP(A666,'6.A'!$A$11:$E$7900,5,FALSE))</f>
        <v/>
      </c>
      <c r="I666" s="51" t="str">
        <f t="shared" si="273"/>
        <v/>
      </c>
      <c r="J666" s="51" t="str">
        <f>IF(H666="","",VLOOKUP(A666,'6.A'!$A$11:$E$480,4,FALSE))</f>
        <v/>
      </c>
      <c r="K666" s="51" t="str">
        <f t="shared" si="274"/>
        <v/>
      </c>
      <c r="L666" s="51" t="str">
        <f>IF(H666="","",IF(C666="","",G636*C666))</f>
        <v/>
      </c>
      <c r="M666" s="93" t="str">
        <f>IF(A666="","",VLOOKUP(A666,'6.A'!$A$11:$C$480,2,FALSE))</f>
        <v/>
      </c>
      <c r="N666" s="56" t="str">
        <f t="shared" si="275"/>
        <v/>
      </c>
      <c r="O666" s="55"/>
      <c r="P666" s="55"/>
      <c r="Q666" s="47"/>
      <c r="R666" s="47"/>
      <c r="S666" s="64"/>
      <c r="T666" s="2"/>
      <c r="U666" s="2"/>
      <c r="V666" s="2"/>
    </row>
    <row r="667" spans="1:22" s="128" customFormat="1" ht="12.75" customHeight="1" x14ac:dyDescent="0.2">
      <c r="A667" s="137"/>
      <c r="B667" s="117" t="str">
        <f>IF(A667="","",VLOOKUP(A667,'6.A'!$A$11:$E$105,2,FALSE))</f>
        <v/>
      </c>
      <c r="C667" s="138"/>
      <c r="D667" s="139" t="str">
        <f>IF(A667="","",VLOOKUP(A667,'6.A'!$A$11:$E$105,4,FALSE))</f>
        <v/>
      </c>
      <c r="E667" s="140" t="str">
        <f>IF(A667="","",VLOOKUP(A667,'6.A'!$A$11:$E$105,5,FALSE))</f>
        <v/>
      </c>
      <c r="F667" s="141" t="str">
        <f t="shared" si="272"/>
        <v>0,00</v>
      </c>
      <c r="G667" s="51"/>
      <c r="H667" s="51" t="str">
        <f>IF(A667="","",VLOOKUP(A667,'6.A'!$A$11:$E$7900,5,FALSE))</f>
        <v/>
      </c>
      <c r="I667" s="51" t="str">
        <f t="shared" si="273"/>
        <v/>
      </c>
      <c r="J667" s="51" t="str">
        <f>IF(H667="","",VLOOKUP(A667,'6.A'!$A$11:$E$480,4,FALSE))</f>
        <v/>
      </c>
      <c r="K667" s="51" t="str">
        <f t="shared" si="274"/>
        <v/>
      </c>
      <c r="L667" s="51" t="str">
        <f>IF(H667="","",IF(C667="","",G636*C667))</f>
        <v/>
      </c>
      <c r="M667" s="93" t="str">
        <f>IF(A667="","",VLOOKUP(A667,'6.A'!$A$11:$C$480,2,FALSE))</f>
        <v/>
      </c>
      <c r="N667" s="56" t="str">
        <f t="shared" si="275"/>
        <v/>
      </c>
      <c r="O667" s="55"/>
      <c r="P667" s="55"/>
      <c r="Q667" s="47"/>
      <c r="R667" s="47"/>
      <c r="S667" s="64"/>
      <c r="T667" s="2"/>
      <c r="U667" s="2"/>
      <c r="V667" s="2"/>
    </row>
    <row r="668" spans="1:22" s="128" customFormat="1" ht="12.75" customHeight="1" x14ac:dyDescent="0.2">
      <c r="A668" s="137"/>
      <c r="B668" s="117" t="str">
        <f>IF(A668="","",VLOOKUP(A668,'6.A'!$A$11:$E$105,2,FALSE))</f>
        <v/>
      </c>
      <c r="C668" s="138"/>
      <c r="D668" s="139" t="str">
        <f>IF(A668="","",VLOOKUP(A668,'6.A'!$A$11:$E$105,4,FALSE))</f>
        <v/>
      </c>
      <c r="E668" s="140" t="str">
        <f>IF(A668="","",VLOOKUP(A668,'6.A'!$A$11:$E$105,5,FALSE))</f>
        <v/>
      </c>
      <c r="F668" s="141" t="str">
        <f t="shared" si="272"/>
        <v>0,00</v>
      </c>
      <c r="G668" s="51"/>
      <c r="H668" s="51" t="str">
        <f>IF(A668="","",VLOOKUP(A668,'6.A'!$A$11:$E$7900,5,FALSE))</f>
        <v/>
      </c>
      <c r="I668" s="51" t="str">
        <f t="shared" si="273"/>
        <v/>
      </c>
      <c r="J668" s="51" t="str">
        <f>IF(H668="","",VLOOKUP(A668,'6.A'!$A$11:$E$480,4,FALSE))</f>
        <v/>
      </c>
      <c r="K668" s="51" t="str">
        <f t="shared" si="274"/>
        <v/>
      </c>
      <c r="L668" s="51" t="str">
        <f>IF(H668="","",IF(C668="","",G636*C668))</f>
        <v/>
      </c>
      <c r="M668" s="93" t="str">
        <f>IF(A668="","",VLOOKUP(A668,'6.A'!$A$11:$C$480,2,FALSE))</f>
        <v/>
      </c>
      <c r="N668" s="56" t="str">
        <f t="shared" si="275"/>
        <v/>
      </c>
      <c r="O668" s="55"/>
      <c r="P668" s="55"/>
      <c r="Q668" s="47"/>
      <c r="R668" s="47"/>
      <c r="S668" s="64"/>
      <c r="T668" s="2"/>
      <c r="U668" s="2"/>
      <c r="V668" s="2"/>
    </row>
    <row r="669" spans="1:22" s="128" customFormat="1" ht="12.75" customHeight="1" x14ac:dyDescent="0.2">
      <c r="A669" s="137"/>
      <c r="B669" s="117" t="str">
        <f>IF(A669="","",VLOOKUP(A669,'6.A'!$A$11:$E$105,2,FALSE))</f>
        <v/>
      </c>
      <c r="C669" s="138"/>
      <c r="D669" s="120" t="str">
        <f>IF(A669="","",VLOOKUP(A669,'6.A'!$A$11:$E$105,4,FALSE))</f>
        <v/>
      </c>
      <c r="E669" s="142" t="str">
        <f>IF(A669="","",VLOOKUP(A669,'6.A'!$A$11:$E$105,5,FALSE))</f>
        <v/>
      </c>
      <c r="F669" s="141" t="str">
        <f t="shared" si="272"/>
        <v>0,00</v>
      </c>
      <c r="G669" s="51"/>
      <c r="H669" s="51" t="str">
        <f>IF(A669="","",VLOOKUP(A669,'6.A'!$A$11:$E$7900,5,FALSE))</f>
        <v/>
      </c>
      <c r="I669" s="51" t="str">
        <f t="shared" si="273"/>
        <v/>
      </c>
      <c r="J669" s="51" t="str">
        <f>IF(H669="","",VLOOKUP(A669,'6.A'!$A$11:$E$480,4,FALSE))</f>
        <v/>
      </c>
      <c r="K669" s="51" t="str">
        <f t="shared" si="274"/>
        <v/>
      </c>
      <c r="L669" s="51" t="str">
        <f>IF(H669="","",IF(C669="","",G636*C669))</f>
        <v/>
      </c>
      <c r="M669" s="93" t="str">
        <f>IF(A669="","",VLOOKUP(A669,'6.A'!$A$11:$C$480,2,FALSE))</f>
        <v/>
      </c>
      <c r="N669" s="56" t="str">
        <f t="shared" si="275"/>
        <v/>
      </c>
      <c r="O669" s="55"/>
      <c r="P669" s="55"/>
      <c r="Q669" s="47"/>
      <c r="R669" s="47"/>
      <c r="S669" s="64"/>
      <c r="T669" s="2"/>
      <c r="U669" s="2"/>
      <c r="V669" s="2"/>
    </row>
    <row r="670" spans="1:22" s="128" customFormat="1" ht="12.75" customHeight="1" x14ac:dyDescent="0.2">
      <c r="A670" s="137"/>
      <c r="B670" s="117" t="str">
        <f>IF(A670="","",VLOOKUP(A670,'6.A'!$A$11:$E$105,2,FALSE))</f>
        <v/>
      </c>
      <c r="C670" s="138"/>
      <c r="D670" s="120" t="str">
        <f>IF(A670="","",VLOOKUP(A670,'6.A'!$A$11:$E$105,4,FALSE))</f>
        <v/>
      </c>
      <c r="E670" s="142" t="str">
        <f>IF(A670="","",VLOOKUP(A670,'6.A'!$A$11:$E$105,5,FALSE))</f>
        <v/>
      </c>
      <c r="F670" s="141" t="str">
        <f t="shared" si="272"/>
        <v>0,00</v>
      </c>
      <c r="G670" s="51"/>
      <c r="H670" s="51" t="str">
        <f>IF(A670="","",VLOOKUP(A670,'6.A'!$A$11:$E$7900,5,FALSE))</f>
        <v/>
      </c>
      <c r="I670" s="51" t="str">
        <f t="shared" si="273"/>
        <v/>
      </c>
      <c r="J670" s="51" t="str">
        <f>IF(H670="","",VLOOKUP(A670,'6.A'!$A$11:$E$480,4,FALSE))</f>
        <v/>
      </c>
      <c r="K670" s="51" t="str">
        <f t="shared" si="274"/>
        <v/>
      </c>
      <c r="L670" s="51" t="str">
        <f>IF(H670="","",IF(C670="","",G636*C670))</f>
        <v/>
      </c>
      <c r="M670" s="93" t="str">
        <f>IF(A670="","",VLOOKUP(A670,'6.A'!$A$11:$C$480,2,FALSE))</f>
        <v/>
      </c>
      <c r="N670" s="56" t="str">
        <f t="shared" si="275"/>
        <v/>
      </c>
      <c r="O670" s="55"/>
      <c r="P670" s="55"/>
      <c r="Q670" s="47"/>
      <c r="R670" s="47"/>
      <c r="S670" s="64"/>
      <c r="T670" s="2"/>
      <c r="U670" s="2"/>
      <c r="V670" s="2"/>
    </row>
    <row r="671" spans="1:22" s="128" customFormat="1" ht="12.75" customHeight="1" x14ac:dyDescent="0.2">
      <c r="A671" s="137"/>
      <c r="B671" s="117" t="str">
        <f>IF(A671="","",VLOOKUP(A671,'6.A'!$A$11:$E$105,2,FALSE))</f>
        <v/>
      </c>
      <c r="C671" s="138"/>
      <c r="D671" s="139" t="str">
        <f>IF(A671="","",VLOOKUP(A671,'6.A'!$A$11:$E$105,4,FALSE))</f>
        <v/>
      </c>
      <c r="E671" s="140" t="str">
        <f>IF(A671="","",VLOOKUP(A671,'6.A'!$A$11:$E$105,5,FALSE))</f>
        <v/>
      </c>
      <c r="F671" s="141" t="str">
        <f t="shared" si="272"/>
        <v>0,00</v>
      </c>
      <c r="G671" s="51"/>
      <c r="H671" s="51" t="str">
        <f>IF(A671="","",VLOOKUP(A671,'6.A'!$A$11:$E$7900,5,FALSE))</f>
        <v/>
      </c>
      <c r="I671" s="51" t="str">
        <f t="shared" si="273"/>
        <v/>
      </c>
      <c r="J671" s="51" t="str">
        <f>IF(H671="","",VLOOKUP(A671,'6.A'!$A$11:$E$480,4,FALSE))</f>
        <v/>
      </c>
      <c r="K671" s="51" t="str">
        <f t="shared" si="274"/>
        <v/>
      </c>
      <c r="L671" s="51" t="str">
        <f>IF(H671="","",IF(C671="","",G636*C671))</f>
        <v/>
      </c>
      <c r="M671" s="93" t="str">
        <f>IF(A671="","",VLOOKUP(A671,'6.A'!$A$11:$C$480,2,FALSE))</f>
        <v/>
      </c>
      <c r="N671" s="56" t="str">
        <f t="shared" si="275"/>
        <v/>
      </c>
      <c r="O671" s="55"/>
      <c r="P671" s="55"/>
      <c r="Q671" s="47"/>
      <c r="R671" s="47"/>
      <c r="S671" s="64"/>
      <c r="T671" s="2"/>
      <c r="U671" s="2"/>
      <c r="V671" s="2"/>
    </row>
    <row r="672" spans="1:22" s="128" customFormat="1" ht="12.75" customHeight="1" x14ac:dyDescent="0.2">
      <c r="A672" s="137"/>
      <c r="B672" s="117" t="str">
        <f>IF(A672="","",VLOOKUP(A672,'6.A'!$A$11:$E$105,2,FALSE))</f>
        <v/>
      </c>
      <c r="C672" s="138"/>
      <c r="D672" s="139" t="str">
        <f>IF(A672="","",VLOOKUP(A672,'6.A'!$A$11:$E$105,4,FALSE))</f>
        <v/>
      </c>
      <c r="E672" s="140" t="str">
        <f>IF(A672="","",VLOOKUP(A672,'6.A'!$A$11:$E$105,5,FALSE))</f>
        <v/>
      </c>
      <c r="F672" s="141" t="str">
        <f t="shared" si="272"/>
        <v>0,00</v>
      </c>
      <c r="G672" s="51"/>
      <c r="H672" s="51" t="str">
        <f>IF(A672="","",VLOOKUP(A672,'6.A'!$A$11:$E$7900,5,FALSE))</f>
        <v/>
      </c>
      <c r="I672" s="51" t="str">
        <f t="shared" si="273"/>
        <v/>
      </c>
      <c r="J672" s="51" t="str">
        <f>IF(H672="","",VLOOKUP(A672,'6.A'!$A$11:$E$480,4,FALSE))</f>
        <v/>
      </c>
      <c r="K672" s="51" t="str">
        <f t="shared" si="274"/>
        <v/>
      </c>
      <c r="L672" s="51" t="str">
        <f>IF(H672="","",IF(C672="","",G636*C672))</f>
        <v/>
      </c>
      <c r="M672" s="93" t="str">
        <f>IF(A672="","",VLOOKUP(A672,'6.A'!$A$11:$C$480,2,FALSE))</f>
        <v/>
      </c>
      <c r="N672" s="56" t="str">
        <f t="shared" si="275"/>
        <v/>
      </c>
      <c r="O672" s="55"/>
      <c r="P672" s="55"/>
      <c r="Q672" s="47"/>
      <c r="R672" s="47"/>
      <c r="S672" s="64"/>
      <c r="T672" s="2"/>
      <c r="U672" s="2"/>
      <c r="V672" s="2"/>
    </row>
    <row r="673" spans="1:22" s="128" customFormat="1" ht="12.75" customHeight="1" x14ac:dyDescent="0.2">
      <c r="A673" s="137"/>
      <c r="B673" s="117" t="str">
        <f>IF(A673="","",VLOOKUP(A673,'6.A'!$A$11:$E$105,2,FALSE))</f>
        <v/>
      </c>
      <c r="C673" s="138"/>
      <c r="D673" s="120" t="str">
        <f>IF(A673="","",VLOOKUP(A673,'6.A'!$A$11:$E$105,4,FALSE))</f>
        <v/>
      </c>
      <c r="E673" s="142" t="str">
        <f>IF(A673="","",VLOOKUP(A673,'6.A'!$A$11:$E$105,5,FALSE))</f>
        <v/>
      </c>
      <c r="F673" s="141" t="str">
        <f t="shared" si="272"/>
        <v>0,00</v>
      </c>
      <c r="G673" s="51"/>
      <c r="H673" s="51" t="str">
        <f>IF(A673="","",VLOOKUP(A673,'6.A'!$A$11:$E$7900,5,FALSE))</f>
        <v/>
      </c>
      <c r="I673" s="51" t="str">
        <f t="shared" si="273"/>
        <v/>
      </c>
      <c r="J673" s="51" t="str">
        <f>IF(H673="","",VLOOKUP(A673,'6.A'!$A$11:$E$480,4,FALSE))</f>
        <v/>
      </c>
      <c r="K673" s="51" t="str">
        <f t="shared" si="274"/>
        <v/>
      </c>
      <c r="L673" s="51" t="str">
        <f>IF(H673="","",IF(C673="","",G636*C673))</f>
        <v/>
      </c>
      <c r="M673" s="93" t="str">
        <f>IF(A673="","",VLOOKUP(A673,'6.A'!$A$11:$C$480,2,FALSE))</f>
        <v/>
      </c>
      <c r="N673" s="56" t="str">
        <f t="shared" si="275"/>
        <v/>
      </c>
      <c r="O673" s="55"/>
      <c r="P673" s="55"/>
      <c r="Q673" s="47"/>
      <c r="R673" s="47"/>
      <c r="S673" s="64"/>
      <c r="T673" s="2"/>
      <c r="U673" s="2"/>
      <c r="V673" s="2"/>
    </row>
    <row r="674" spans="1:22" s="128" customFormat="1" ht="12.75" customHeight="1" x14ac:dyDescent="0.2">
      <c r="A674" s="137"/>
      <c r="B674" s="117" t="str">
        <f>IF(A674="","",VLOOKUP(A674,'6.A'!$A$11:$E$105,2,FALSE))</f>
        <v/>
      </c>
      <c r="C674" s="138"/>
      <c r="D674" s="120" t="str">
        <f>IF(A674="","",VLOOKUP(A674,'6.A'!$A$11:$E$105,4,FALSE))</f>
        <v/>
      </c>
      <c r="E674" s="142" t="str">
        <f>IF(A674="","",VLOOKUP(A674,'6.A'!$A$11:$E$105,5,FALSE))</f>
        <v/>
      </c>
      <c r="F674" s="141" t="str">
        <f t="shared" si="272"/>
        <v>0,00</v>
      </c>
      <c r="G674" s="51"/>
      <c r="H674" s="51" t="str">
        <f>IF(A674="","",VLOOKUP(A674,'6.A'!$A$11:$E$7900,5,FALSE))</f>
        <v/>
      </c>
      <c r="I674" s="51" t="str">
        <f t="shared" si="273"/>
        <v/>
      </c>
      <c r="J674" s="51" t="str">
        <f>IF(H674="","",VLOOKUP(A674,'6.A'!$A$11:$E$480,4,FALSE))</f>
        <v/>
      </c>
      <c r="K674" s="51" t="str">
        <f t="shared" si="274"/>
        <v/>
      </c>
      <c r="L674" s="51" t="str">
        <f>IF(H674="","",IF(C674="","",G636*C674))</f>
        <v/>
      </c>
      <c r="M674" s="93" t="str">
        <f>IF(A674="","",VLOOKUP(A674,'6.A'!$A$11:$C$480,2,FALSE))</f>
        <v/>
      </c>
      <c r="N674" s="56" t="str">
        <f t="shared" si="275"/>
        <v/>
      </c>
      <c r="O674" s="55"/>
      <c r="P674" s="55"/>
      <c r="Q674" s="47"/>
      <c r="R674" s="47"/>
      <c r="S674" s="64"/>
      <c r="T674" s="2"/>
      <c r="U674" s="2"/>
      <c r="V674" s="2"/>
    </row>
    <row r="675" spans="1:22" s="128" customFormat="1" ht="12.75" customHeight="1" x14ac:dyDescent="0.2">
      <c r="A675" s="137"/>
      <c r="B675" s="117" t="str">
        <f>IF(A675="","",VLOOKUP(A675,'6.A'!$A$11:$E$105,2,FALSE))</f>
        <v/>
      </c>
      <c r="C675" s="138"/>
      <c r="D675" s="120" t="str">
        <f>IF(A675="","",VLOOKUP(A675,'6.A'!$A$11:$E$105,4,FALSE))</f>
        <v/>
      </c>
      <c r="E675" s="142" t="str">
        <f>IF(A675="","",VLOOKUP(A675,'6.A'!$A$11:$E$105,5,FALSE))</f>
        <v/>
      </c>
      <c r="F675" s="141" t="str">
        <f t="shared" si="272"/>
        <v>0,00</v>
      </c>
      <c r="G675" s="51"/>
      <c r="H675" s="51" t="str">
        <f>IF(A675="","",VLOOKUP(A675,'6.A'!$A$11:$E$7900,5,FALSE))</f>
        <v/>
      </c>
      <c r="I675" s="51" t="str">
        <f t="shared" si="273"/>
        <v/>
      </c>
      <c r="J675" s="51" t="str">
        <f>IF(H675="","",VLOOKUP(A675,'6.A'!$A$11:$E$480,4,FALSE))</f>
        <v/>
      </c>
      <c r="K675" s="51" t="str">
        <f t="shared" si="274"/>
        <v/>
      </c>
      <c r="L675" s="51" t="str">
        <f>IF(H675="","",IF(C675="","",G636*C675))</f>
        <v/>
      </c>
      <c r="M675" s="93" t="str">
        <f>IF(A675="","",VLOOKUP(A675,'6.A'!$A$11:$C$480,2,FALSE))</f>
        <v/>
      </c>
      <c r="N675" s="56" t="str">
        <f t="shared" si="275"/>
        <v/>
      </c>
      <c r="O675" s="55"/>
      <c r="P675" s="55"/>
      <c r="Q675" s="47"/>
      <c r="R675" s="47"/>
      <c r="S675" s="64"/>
      <c r="T675" s="2"/>
      <c r="U675" s="2"/>
      <c r="V675" s="2"/>
    </row>
    <row r="676" spans="1:22" s="128" customFormat="1" ht="12.75" customHeight="1" x14ac:dyDescent="0.2">
      <c r="A676" s="137"/>
      <c r="B676" s="117" t="str">
        <f>IF(A676="","",VLOOKUP(A676,'6.A'!$A$11:$E$105,2,FALSE))</f>
        <v/>
      </c>
      <c r="C676" s="138"/>
      <c r="D676" s="120" t="str">
        <f>IF(A676="","",VLOOKUP(A676,'6.A'!$A$11:$E$105,4,FALSE))</f>
        <v/>
      </c>
      <c r="E676" s="142" t="str">
        <f>IF(A676="","",VLOOKUP(A676,'6.A'!$A$11:$E$105,5,FALSE))</f>
        <v/>
      </c>
      <c r="F676" s="141" t="str">
        <f t="shared" si="272"/>
        <v>0,00</v>
      </c>
      <c r="G676" s="51"/>
      <c r="H676" s="51" t="str">
        <f>IF(A676="","",VLOOKUP(A676,'6.A'!$A$11:$E$7900,5,FALSE))</f>
        <v/>
      </c>
      <c r="I676" s="51" t="str">
        <f t="shared" si="273"/>
        <v/>
      </c>
      <c r="J676" s="51" t="str">
        <f>IF(H676="","",VLOOKUP(A676,'6.A'!$A$11:$E$480,4,FALSE))</f>
        <v/>
      </c>
      <c r="K676" s="51" t="str">
        <f t="shared" si="274"/>
        <v/>
      </c>
      <c r="L676" s="51" t="str">
        <f>IF(H676="","",IF(C676="","",G636*C676))</f>
        <v/>
      </c>
      <c r="M676" s="93" t="str">
        <f>IF(A676="","",VLOOKUP(A676,'6.A'!$A$11:$C$480,2,FALSE))</f>
        <v/>
      </c>
      <c r="N676" s="56" t="str">
        <f t="shared" si="275"/>
        <v/>
      </c>
      <c r="O676" s="55"/>
      <c r="P676" s="55"/>
      <c r="Q676" s="47"/>
      <c r="R676" s="47"/>
      <c r="S676" s="64"/>
      <c r="T676" s="2"/>
      <c r="U676" s="2"/>
      <c r="V676" s="2"/>
    </row>
    <row r="677" spans="1:22" s="128" customFormat="1" ht="12.75" customHeight="1" x14ac:dyDescent="0.2">
      <c r="A677" s="137"/>
      <c r="B677" s="117" t="str">
        <f>IF(A677="","",VLOOKUP(A677,'6.A'!$A$11:$E$105,2,FALSE))</f>
        <v/>
      </c>
      <c r="C677" s="138"/>
      <c r="D677" s="120" t="str">
        <f>IF(A677="","",VLOOKUP(A677,'6.A'!$A$11:$E$105,4,FALSE))</f>
        <v/>
      </c>
      <c r="E677" s="142" t="str">
        <f>IF(A677="","",VLOOKUP(A677,'6.A'!$A$11:$E$105,5,FALSE))</f>
        <v/>
      </c>
      <c r="F677" s="141" t="str">
        <f t="shared" si="272"/>
        <v>0,00</v>
      </c>
      <c r="G677" s="51"/>
      <c r="H677" s="51" t="str">
        <f>IF(A677="","",VLOOKUP(A677,'6.A'!$A$11:$E$7900,5,FALSE))</f>
        <v/>
      </c>
      <c r="I677" s="51" t="str">
        <f t="shared" si="273"/>
        <v/>
      </c>
      <c r="J677" s="51" t="str">
        <f>IF(H677="","",VLOOKUP(A677,'6.A'!$A$11:$E$480,4,FALSE))</f>
        <v/>
      </c>
      <c r="K677" s="51" t="str">
        <f t="shared" si="274"/>
        <v/>
      </c>
      <c r="L677" s="51" t="str">
        <f>IF(H677="","",IF(C677="","",G636*C677))</f>
        <v/>
      </c>
      <c r="M677" s="93" t="str">
        <f>IF(A677="","",VLOOKUP(A677,'6.A'!$A$11:$C$480,2,FALSE))</f>
        <v/>
      </c>
      <c r="N677" s="56" t="str">
        <f t="shared" si="275"/>
        <v/>
      </c>
      <c r="O677" s="55"/>
      <c r="P677" s="55"/>
      <c r="Q677" s="47"/>
      <c r="R677" s="47"/>
      <c r="S677" s="64"/>
      <c r="T677" s="2"/>
      <c r="U677" s="2"/>
      <c r="V677" s="2"/>
    </row>
    <row r="678" spans="1:22" s="128" customFormat="1" ht="12.75" customHeight="1" x14ac:dyDescent="0.2">
      <c r="A678" s="137"/>
      <c r="B678" s="117" t="str">
        <f>IF(A678="","",VLOOKUP(A678,'6.A'!$A$11:$E$105,2,FALSE))</f>
        <v/>
      </c>
      <c r="C678" s="138"/>
      <c r="D678" s="120" t="str">
        <f>IF(A678="","",VLOOKUP(A678,'6.A'!$A$11:$E$105,4,FALSE))</f>
        <v/>
      </c>
      <c r="E678" s="142" t="str">
        <f>IF(A678="","",VLOOKUP(A678,'6.A'!$A$11:$E$105,5,FALSE))</f>
        <v/>
      </c>
      <c r="F678" s="141" t="str">
        <f t="shared" si="272"/>
        <v>0,00</v>
      </c>
      <c r="G678" s="51"/>
      <c r="H678" s="51" t="str">
        <f>IF(A678="","",VLOOKUP(A678,'6.A'!$A$11:$E$7900,5,FALSE))</f>
        <v/>
      </c>
      <c r="I678" s="51" t="str">
        <f t="shared" si="273"/>
        <v/>
      </c>
      <c r="J678" s="51" t="str">
        <f>IF(H678="","",VLOOKUP(A678,'6.A'!$A$11:$E$480,4,FALSE))</f>
        <v/>
      </c>
      <c r="K678" s="51" t="str">
        <f t="shared" si="274"/>
        <v/>
      </c>
      <c r="L678" s="51" t="str">
        <f>IF(H678="","",IF(C678="","",G636*C678))</f>
        <v/>
      </c>
      <c r="M678" s="93" t="str">
        <f>IF(A678="","",VLOOKUP(A678,'6.A'!$A$11:$C$480,2,FALSE))</f>
        <v/>
      </c>
      <c r="N678" s="56" t="str">
        <f t="shared" si="275"/>
        <v/>
      </c>
      <c r="O678" s="55"/>
      <c r="P678" s="55"/>
      <c r="Q678" s="47"/>
      <c r="R678" s="47"/>
      <c r="S678" s="64"/>
      <c r="T678" s="2"/>
      <c r="U678" s="2"/>
      <c r="V678" s="2"/>
    </row>
    <row r="679" spans="1:22" s="128" customFormat="1" ht="12.75" customHeight="1" x14ac:dyDescent="0.2">
      <c r="A679" s="137"/>
      <c r="B679" s="117" t="str">
        <f>IF(A679="","",VLOOKUP(A679,'6.A'!$A$11:$E$105,2,FALSE))</f>
        <v/>
      </c>
      <c r="C679" s="138"/>
      <c r="D679" s="120" t="str">
        <f>IF(A679="","",VLOOKUP(A679,'6.A'!$A$11:$E$105,4,FALSE))</f>
        <v/>
      </c>
      <c r="E679" s="142" t="str">
        <f>IF(A679="","",VLOOKUP(A679,'6.A'!$A$11:$E$105,5,FALSE))</f>
        <v/>
      </c>
      <c r="F679" s="141" t="str">
        <f t="shared" si="272"/>
        <v>0,00</v>
      </c>
      <c r="G679" s="51"/>
      <c r="H679" s="51" t="str">
        <f>IF(A679="","",VLOOKUP(A679,'6.A'!$A$11:$E$7900,5,FALSE))</f>
        <v/>
      </c>
      <c r="I679" s="51" t="str">
        <f t="shared" si="273"/>
        <v/>
      </c>
      <c r="J679" s="51" t="str">
        <f>IF(H679="","",VLOOKUP(A679,'6.A'!$A$11:$E$480,4,FALSE))</f>
        <v/>
      </c>
      <c r="K679" s="51" t="str">
        <f t="shared" si="274"/>
        <v/>
      </c>
      <c r="L679" s="51" t="str">
        <f>IF(H679="","",IF(C679="","",G636*C679))</f>
        <v/>
      </c>
      <c r="M679" s="93" t="str">
        <f>IF(A679="","",VLOOKUP(A679,'6.A'!$A$11:$C$480,2,FALSE))</f>
        <v/>
      </c>
      <c r="N679" s="56" t="str">
        <f t="shared" si="275"/>
        <v/>
      </c>
      <c r="O679" s="55"/>
      <c r="P679" s="55"/>
      <c r="Q679" s="47"/>
      <c r="R679" s="47"/>
      <c r="S679" s="64"/>
      <c r="T679" s="2"/>
      <c r="U679" s="2"/>
      <c r="V679" s="2"/>
    </row>
    <row r="680" spans="1:22" s="128" customFormat="1" ht="12.75" customHeight="1" x14ac:dyDescent="0.2">
      <c r="A680" s="137"/>
      <c r="B680" s="117" t="str">
        <f>IF(A680="","",VLOOKUP(A680,'6.A'!$A$11:$E$105,2,FALSE))</f>
        <v/>
      </c>
      <c r="C680" s="138"/>
      <c r="D680" s="120" t="str">
        <f>IF(A680="","",VLOOKUP(A680,'6.A'!$A$11:$E$105,4,FALSE))</f>
        <v/>
      </c>
      <c r="E680" s="142" t="str">
        <f>IF(A680="","",VLOOKUP(A680,'6.A'!$A$11:$E$105,5,FALSE))</f>
        <v/>
      </c>
      <c r="F680" s="141" t="str">
        <f t="shared" si="272"/>
        <v>0,00</v>
      </c>
      <c r="G680" s="51"/>
      <c r="H680" s="51" t="str">
        <f>IF(A680="","",VLOOKUP(A680,'6.A'!$A$11:$E$7900,5,FALSE))</f>
        <v/>
      </c>
      <c r="I680" s="51" t="str">
        <f t="shared" si="273"/>
        <v/>
      </c>
      <c r="J680" s="51" t="str">
        <f>IF(H680="","",VLOOKUP(A680,'6.A'!$A$11:$E$480,4,FALSE))</f>
        <v/>
      </c>
      <c r="K680" s="51" t="str">
        <f t="shared" si="274"/>
        <v/>
      </c>
      <c r="L680" s="51" t="str">
        <f>IF(H680="","",IF(C680="","",G636*C680))</f>
        <v/>
      </c>
      <c r="M680" s="93" t="str">
        <f>IF(A680="","",VLOOKUP(A680,'6.A'!$A$11:$C$480,2,FALSE))</f>
        <v/>
      </c>
      <c r="N680" s="56" t="str">
        <f t="shared" si="275"/>
        <v/>
      </c>
      <c r="O680" s="55"/>
      <c r="P680" s="55"/>
      <c r="Q680" s="47"/>
      <c r="R680" s="47"/>
      <c r="S680" s="64"/>
      <c r="T680" s="2"/>
      <c r="U680" s="2"/>
      <c r="V680" s="2"/>
    </row>
    <row r="681" spans="1:22" s="116" customFormat="1" ht="12.75" customHeight="1" x14ac:dyDescent="0.2">
      <c r="A681" s="137"/>
      <c r="B681" s="153" t="str">
        <f>IF(A681="","",VLOOKUP(A681,'6.A'!$A$11:$E$105,2,FALSE))</f>
        <v/>
      </c>
      <c r="C681" s="138"/>
      <c r="D681" s="120" t="str">
        <f>IF(A681="","",VLOOKUP(A681,'6.A'!$A$11:$E$105,4,FALSE))</f>
        <v/>
      </c>
      <c r="E681" s="142" t="str">
        <f>IF(A681="","",VLOOKUP(A681,'6.A'!$A$11:$E$105,5,FALSE))</f>
        <v/>
      </c>
      <c r="F681" s="141" t="str">
        <f t="shared" si="272"/>
        <v>0,00</v>
      </c>
      <c r="G681" s="51"/>
      <c r="H681" s="51" t="str">
        <f>IF(A681="","",VLOOKUP(A681,'6.A'!$A$11:$E$7900,5,FALSE))</f>
        <v/>
      </c>
      <c r="I681" s="51" t="str">
        <f t="shared" si="273"/>
        <v/>
      </c>
      <c r="J681" s="51" t="str">
        <f>IF(H681="","",VLOOKUP(A681,'6.A'!$A$11:$E$480,4,FALSE))</f>
        <v/>
      </c>
      <c r="K681" s="51" t="str">
        <f t="shared" si="274"/>
        <v/>
      </c>
      <c r="L681" s="51" t="str">
        <f>IF(H681="","",IF(C681="","",G636*C681))</f>
        <v/>
      </c>
      <c r="M681" s="93" t="str">
        <f>IF(A681="","",VLOOKUP(A681,'6.A'!$A$11:$C$480,2,FALSE))</f>
        <v/>
      </c>
      <c r="N681" s="56" t="str">
        <f t="shared" si="275"/>
        <v/>
      </c>
      <c r="O681" s="55"/>
      <c r="P681" s="55"/>
      <c r="Q681" s="47"/>
      <c r="R681" s="47"/>
      <c r="S681" s="64"/>
      <c r="T681" s="2"/>
      <c r="U681" s="2"/>
      <c r="V681" s="2"/>
    </row>
    <row r="682" spans="1:22" s="116" customFormat="1" ht="12.75" customHeight="1" x14ac:dyDescent="0.2">
      <c r="A682" s="137"/>
      <c r="B682" s="153" t="str">
        <f>IF(A682="","",VLOOKUP(A682,'6.A'!$A$11:$E$105,2,FALSE))</f>
        <v/>
      </c>
      <c r="C682" s="138"/>
      <c r="D682" s="120" t="str">
        <f>IF(A682="","",VLOOKUP(A682,'6.A'!$A$11:$E$105,4,FALSE))</f>
        <v/>
      </c>
      <c r="E682" s="142" t="str">
        <f>IF(A682="","",VLOOKUP(A682,'6.A'!$A$11:$E$105,5,FALSE))</f>
        <v/>
      </c>
      <c r="F682" s="141" t="str">
        <f t="shared" si="272"/>
        <v>0,00</v>
      </c>
      <c r="G682" s="51"/>
      <c r="H682" s="51" t="str">
        <f>IF(A682="","",VLOOKUP(A682,'6.A'!$A$11:$E$7900,5,FALSE))</f>
        <v/>
      </c>
      <c r="I682" s="51" t="str">
        <f t="shared" si="273"/>
        <v/>
      </c>
      <c r="J682" s="51" t="str">
        <f>IF(H682="","",VLOOKUP(A682,'6.A'!$A$11:$E$480,4,FALSE))</f>
        <v/>
      </c>
      <c r="K682" s="51" t="str">
        <f t="shared" si="274"/>
        <v/>
      </c>
      <c r="L682" s="51" t="str">
        <f>IF(H682="","",IF(C682="","",G636*C682))</f>
        <v/>
      </c>
      <c r="M682" s="93" t="str">
        <f>IF(A682="","",VLOOKUP(A682,'6.A'!$A$11:$C$480,2,FALSE))</f>
        <v/>
      </c>
      <c r="N682" s="56" t="str">
        <f t="shared" si="275"/>
        <v/>
      </c>
      <c r="O682" s="55"/>
      <c r="P682" s="55"/>
      <c r="Q682" s="47"/>
      <c r="R682" s="47"/>
      <c r="S682" s="64"/>
      <c r="T682" s="2"/>
      <c r="U682" s="2"/>
      <c r="V682" s="2"/>
    </row>
    <row r="683" spans="1:22" s="116" customFormat="1" ht="12.75" customHeight="1" x14ac:dyDescent="0.2">
      <c r="A683" s="137"/>
      <c r="B683" s="153" t="str">
        <f>IF(A683="","",VLOOKUP(A683,'6.A'!$A$11:$E$105,2,FALSE))</f>
        <v/>
      </c>
      <c r="C683" s="138"/>
      <c r="D683" s="120" t="str">
        <f>IF(A683="","",VLOOKUP(A683,'6.A'!$A$11:$E$105,4,FALSE))</f>
        <v/>
      </c>
      <c r="E683" s="142" t="str">
        <f>IF(A683="","",VLOOKUP(A683,'6.A'!$A$11:$E$105,5,FALSE))</f>
        <v/>
      </c>
      <c r="F683" s="141" t="str">
        <f t="shared" si="272"/>
        <v>0,00</v>
      </c>
      <c r="G683" s="51"/>
      <c r="H683" s="51" t="str">
        <f>IF(A683="","",VLOOKUP(A683,'6.A'!$A$11:$E$7900,5,FALSE))</f>
        <v/>
      </c>
      <c r="I683" s="51" t="str">
        <f t="shared" si="273"/>
        <v/>
      </c>
      <c r="J683" s="51" t="str">
        <f>IF(H683="","",VLOOKUP(A683,'6.A'!$A$11:$E$480,4,FALSE))</f>
        <v/>
      </c>
      <c r="K683" s="51" t="str">
        <f t="shared" si="274"/>
        <v/>
      </c>
      <c r="L683" s="51" t="str">
        <f>IF(H683="","",IF(C683="","",G636*C683))</f>
        <v/>
      </c>
      <c r="M683" s="93" t="str">
        <f>IF(A683="","",VLOOKUP(A683,'6.A'!$A$11:$C$480,2,FALSE))</f>
        <v/>
      </c>
      <c r="N683" s="56" t="str">
        <f t="shared" si="275"/>
        <v/>
      </c>
      <c r="O683" s="55"/>
      <c r="P683" s="55"/>
      <c r="Q683" s="47"/>
      <c r="R683" s="47"/>
      <c r="S683" s="64"/>
      <c r="T683" s="2"/>
      <c r="U683" s="2"/>
      <c r="V683" s="2"/>
    </row>
    <row r="684" spans="1:22" s="116" customFormat="1" ht="12.75" customHeight="1" x14ac:dyDescent="0.2">
      <c r="A684" s="137"/>
      <c r="B684" s="153" t="str">
        <f>IF(A684="","",VLOOKUP(A684,'6.A'!$A$11:$E$105,2,FALSE))</f>
        <v/>
      </c>
      <c r="C684" s="138"/>
      <c r="D684" s="120" t="str">
        <f>IF(A684="","",VLOOKUP(A684,'6.A'!$A$11:$E$105,4,FALSE))</f>
        <v/>
      </c>
      <c r="E684" s="142" t="str">
        <f>IF(A684="","",VLOOKUP(A684,'6.A'!$A$11:$E$105,5,FALSE))</f>
        <v/>
      </c>
      <c r="F684" s="141" t="str">
        <f t="shared" si="272"/>
        <v>0,00</v>
      </c>
      <c r="G684" s="51"/>
      <c r="H684" s="51" t="str">
        <f>IF(A684="","",VLOOKUP(A684,'6.A'!$A$11:$E$7900,5,FALSE))</f>
        <v/>
      </c>
      <c r="I684" s="51" t="str">
        <f t="shared" si="273"/>
        <v/>
      </c>
      <c r="J684" s="51" t="str">
        <f>IF(H684="","",VLOOKUP(A684,'6.A'!$A$11:$E$480,4,FALSE))</f>
        <v/>
      </c>
      <c r="K684" s="51" t="str">
        <f t="shared" si="274"/>
        <v/>
      </c>
      <c r="L684" s="51" t="str">
        <f>IF(H684="","",IF(C684="","",G636*C684))</f>
        <v/>
      </c>
      <c r="M684" s="93" t="str">
        <f>IF(A684="","",VLOOKUP(A684,'6.A'!$A$11:$C$480,2,FALSE))</f>
        <v/>
      </c>
      <c r="N684" s="56" t="str">
        <f t="shared" si="275"/>
        <v/>
      </c>
      <c r="O684" s="55"/>
      <c r="P684" s="55"/>
      <c r="Q684" s="47"/>
      <c r="R684" s="47"/>
      <c r="S684" s="64"/>
      <c r="T684" s="2"/>
      <c r="U684" s="2"/>
      <c r="V684" s="2"/>
    </row>
    <row r="685" spans="1:22" s="116" customFormat="1" ht="12.75" customHeight="1" x14ac:dyDescent="0.2">
      <c r="A685" s="137"/>
      <c r="B685" s="26" t="str">
        <f>$A$9</f>
        <v>BDI - MÃO DE OBRA / SERVIÇOS / MATERIAIS EM GERAL</v>
      </c>
      <c r="C685" s="27">
        <f>$C$9</f>
        <v>0</v>
      </c>
      <c r="D685" s="120"/>
      <c r="E685" s="126"/>
      <c r="F685" s="144">
        <f>ROUND(SUM(F665:F684)*C685,2)</f>
        <v>0</v>
      </c>
      <c r="G685" s="62"/>
      <c r="H685" s="51"/>
      <c r="I685" s="56"/>
      <c r="J685" s="56"/>
      <c r="K685" s="56"/>
      <c r="L685" s="51"/>
      <c r="M685" s="56"/>
      <c r="N685" s="56"/>
      <c r="O685" s="55"/>
      <c r="P685" s="55"/>
      <c r="Q685" s="47"/>
      <c r="R685" s="47"/>
      <c r="S685" s="64"/>
      <c r="T685" s="2"/>
      <c r="U685" s="2"/>
      <c r="V685" s="2"/>
    </row>
    <row r="686" spans="1:22" s="116" customFormat="1" ht="12.75" customHeight="1" thickBot="1" x14ac:dyDescent="0.25">
      <c r="A686" s="154"/>
      <c r="B686" s="41" t="s">
        <v>57</v>
      </c>
      <c r="C686" s="42"/>
      <c r="D686" s="155"/>
      <c r="E686" s="156"/>
      <c r="F686" s="157">
        <f>ROUND(SUM(F665:F685),2)</f>
        <v>0</v>
      </c>
      <c r="G686" s="62"/>
      <c r="H686" s="51"/>
      <c r="I686" s="56"/>
      <c r="J686" s="56"/>
      <c r="K686" s="56"/>
      <c r="L686" s="51"/>
      <c r="M686" s="56"/>
      <c r="N686" s="56"/>
      <c r="O686" s="55"/>
      <c r="P686" s="55"/>
      <c r="Q686" s="47"/>
      <c r="R686" s="47"/>
      <c r="S686" s="64"/>
      <c r="T686" s="2"/>
      <c r="U686" s="2"/>
      <c r="V686" s="2"/>
    </row>
    <row r="687" spans="1:22" s="128" customFormat="1" ht="12" customHeight="1" thickBot="1" x14ac:dyDescent="0.25">
      <c r="A687" s="129"/>
      <c r="B687" s="124"/>
      <c r="C687" s="125"/>
      <c r="D687" s="120"/>
      <c r="E687" s="126"/>
      <c r="F687" s="121"/>
      <c r="G687" s="121"/>
      <c r="H687" s="118"/>
      <c r="I687" s="120"/>
      <c r="J687" s="120"/>
      <c r="K687" s="120"/>
      <c r="L687" s="118"/>
      <c r="M687" s="122"/>
      <c r="N687" s="122"/>
      <c r="O687" s="123"/>
      <c r="P687" s="123"/>
      <c r="Q687" s="114"/>
      <c r="R687" s="114"/>
      <c r="T687" s="116"/>
      <c r="U687" s="116"/>
      <c r="V687" s="116"/>
    </row>
    <row r="688" spans="1:22" s="116" customFormat="1" ht="50.1" customHeight="1" x14ac:dyDescent="0.2">
      <c r="A688" s="130" t="str">
        <f>'3.A'!$A$40</f>
        <v>3.1.7</v>
      </c>
      <c r="B688" s="131" t="str">
        <f>IF(A688="","",VLOOKUP(A688,'3.A'!$A$16:$M$111,2,FALSE))</f>
        <v>REGULARIZAÇÃO DE PISO COM NATA DE CIMENTO</v>
      </c>
      <c r="C688" s="284" t="s">
        <v>62</v>
      </c>
      <c r="D688" s="284"/>
      <c r="E688" s="132" t="str">
        <f>IF(A688="","",VLOOKUP(A688,'3.A'!$A$16:$M$111,3,FALSE))</f>
        <v>M2</v>
      </c>
      <c r="F688" s="133">
        <f>ROUND(F702+F715+F738,2)</f>
        <v>0</v>
      </c>
      <c r="G688" s="94">
        <f>VLOOKUP(A688,'3.A'!$A$18:$I$111,4,FALSE)</f>
        <v>21</v>
      </c>
      <c r="H688" s="46">
        <f>SUM(F690:F701)</f>
        <v>0</v>
      </c>
      <c r="I688" s="46">
        <f>SUM(F704:F714)</f>
        <v>0</v>
      </c>
      <c r="J688" s="46">
        <f>SUM(F717:F737)</f>
        <v>0</v>
      </c>
      <c r="K688" s="46">
        <f>SUM(H688:J688)</f>
        <v>0</v>
      </c>
      <c r="L688" s="46" t="str">
        <f>IF(K688=F688,"SIM","NÃO")</f>
        <v>SIM</v>
      </c>
      <c r="M688" s="57">
        <f>ROUND(SUM(F690:F699)*C700,2)+ROUND(SUM(F690:F700)*C701,2)+ROUND(SUM(F690:F699),2)+ROUND(SUM(F704:F713)*C714,2)+ROUND(SUM(F704:F713),2)+ROUND(SUM(F717:F736)*C737,2)+ROUND(SUM(F717:F736),2)</f>
        <v>0</v>
      </c>
      <c r="N688" s="49" t="str">
        <f>IF(M688=F688,"SIM","NÃO")</f>
        <v>SIM</v>
      </c>
      <c r="O688" s="50" t="str">
        <f>VLOOKUP(A688,'3.A'!$A$8:$E$111,3,FALSE)</f>
        <v>M2</v>
      </c>
      <c r="P688" s="50" t="str">
        <f>IF(O688=E688,"SIM","NÃO")</f>
        <v>SIM</v>
      </c>
      <c r="Q688" s="52">
        <f>ROUND(G688*F702,2)+ROUND(G688*F715,2)+ROUND(G688*F738,2)</f>
        <v>0</v>
      </c>
      <c r="R688" s="58">
        <f>VLOOKUP(A688,'3.A'!$A$16:$L$111,12,FALSE)</f>
        <v>0</v>
      </c>
      <c r="S688" s="59" t="str">
        <f>IF(Q688=R688,"si","no")</f>
        <v>si</v>
      </c>
      <c r="T688" s="60">
        <f>SUM(L690:L699)+SUM(L704:L713)+SUM(L717:L736)</f>
        <v>83.019300000000001</v>
      </c>
      <c r="U688" s="51">
        <f>G688*C696+G688*C698+G688*C692+G688*C691+G688*C693+G688*C697+G688*C695+G688*C694+G688*C690+G688*C699+G688*C710+G688*C704+G688*C712+G688*C711+G688*C709+G688*C706+G688*C705+G688*C707+G688*C713+G688*C708+G688*C717+G688*C718+G688*C719+G688*C727+G688*C728+G688*C729+G688*C730+G688*C731+G688*C732+G688*C733+G688*C734+G688*C735+G688*C736+G688*C725+G688*C726+G688*C720+G688*C721+G688*C722+G688*C723+G688*C724</f>
        <v>83.019300000000015</v>
      </c>
      <c r="V688" s="53" t="str">
        <f>IF(T688=U688,"si","no")</f>
        <v>si</v>
      </c>
    </row>
    <row r="689" spans="1:22" s="116" customFormat="1" ht="12.75" customHeight="1" x14ac:dyDescent="0.2">
      <c r="A689" s="134" t="s">
        <v>3</v>
      </c>
      <c r="B689" s="135" t="s">
        <v>58</v>
      </c>
      <c r="C689" s="119" t="s">
        <v>59</v>
      </c>
      <c r="D689" s="119" t="s">
        <v>17</v>
      </c>
      <c r="E689" s="136" t="s">
        <v>60</v>
      </c>
      <c r="F689" s="127" t="s">
        <v>61</v>
      </c>
      <c r="G689" s="21"/>
      <c r="H689" s="51"/>
      <c r="I689" s="56"/>
      <c r="J689" s="56"/>
      <c r="K689" s="56"/>
      <c r="L689" s="51"/>
      <c r="M689" s="56"/>
      <c r="N689" s="56"/>
      <c r="O689" s="55"/>
      <c r="P689" s="55"/>
      <c r="Q689" s="47"/>
      <c r="R689" s="47"/>
      <c r="S689" s="64"/>
      <c r="T689" s="2"/>
      <c r="U689" s="2"/>
      <c r="V689" s="2"/>
    </row>
    <row r="690" spans="1:22" s="116" customFormat="1" ht="12.75" customHeight="1" x14ac:dyDescent="0.2">
      <c r="A690" s="137">
        <f>'6.A'!$A$19</f>
        <v>88309</v>
      </c>
      <c r="B690" s="117" t="str">
        <f>IF(A690="","",VLOOKUP(A690,'6.A'!$A$11:$E$105,2,FALSE))</f>
        <v>PEDREIRO COM ENCARGOS COMPLEMENTARES</v>
      </c>
      <c r="C690" s="138">
        <v>0.6</v>
      </c>
      <c r="D690" s="139" t="str">
        <f>IF(A690="","",VLOOKUP(A690,'6.A'!$A$11:$E$105,4,FALSE))</f>
        <v>H</v>
      </c>
      <c r="E690" s="140">
        <f>IF(A690="","",VLOOKUP(A690,'6.A'!$A$11:$E$105,5,FALSE))</f>
        <v>0</v>
      </c>
      <c r="F690" s="141">
        <f t="shared" ref="F690:F699" si="276">IF(A690="","0,00",ROUND(C690*E690,2))</f>
        <v>0</v>
      </c>
      <c r="G690" s="51"/>
      <c r="H690" s="51">
        <f>IF(A690="","",VLOOKUP(A690,'6.A'!$A$11:$E$7900,5,FALSE))</f>
        <v>0</v>
      </c>
      <c r="I690" s="51" t="str">
        <f>IF(H690="","",IF(E690=H690,"SIM","NÃO"))</f>
        <v>SIM</v>
      </c>
      <c r="J690" s="51" t="str">
        <f>IF(H690="","",VLOOKUP(A690,'6.A'!$A$11:$E$480,4,FALSE))</f>
        <v>H</v>
      </c>
      <c r="K690" s="51" t="str">
        <f>IF(H690="","",IF(J690=D690,"SIM","NÃO"))</f>
        <v>SIM</v>
      </c>
      <c r="L690" s="51">
        <f>IF(H690="","",IF(C690="","",G688*C690))</f>
        <v>12.6</v>
      </c>
      <c r="M690" s="93" t="str">
        <f>IF(A690="","",VLOOKUP(A690,'6.A'!$A$11:$C$480,2,FALSE))</f>
        <v>PEDREIRO COM ENCARGOS COMPLEMENTARES</v>
      </c>
      <c r="N690" s="56" t="str">
        <f>IF(A690="","",IF(M690=B690,"si","no"))</f>
        <v>si</v>
      </c>
      <c r="O690" s="55"/>
      <c r="P690" s="55"/>
      <c r="Q690" s="47"/>
      <c r="R690" s="47"/>
      <c r="S690" s="64"/>
      <c r="T690" s="2"/>
      <c r="U690" s="2"/>
      <c r="V690" s="2"/>
    </row>
    <row r="691" spans="1:22" s="116" customFormat="1" ht="12.75" customHeight="1" x14ac:dyDescent="0.2">
      <c r="A691" s="137">
        <f>'6.A'!$A$21</f>
        <v>88316</v>
      </c>
      <c r="B691" s="117" t="str">
        <f>IF(A691="","",VLOOKUP(A691,'6.A'!$A$11:$E$105,2,FALSE))</f>
        <v>SERVENTE COM ENCARGOS COMPLEMENTARES</v>
      </c>
      <c r="C691" s="138">
        <v>0.5</v>
      </c>
      <c r="D691" s="139" t="str">
        <f>IF(A691="","",VLOOKUP(A691,'6.A'!$A$11:$E$105,4,FALSE))</f>
        <v>H</v>
      </c>
      <c r="E691" s="140">
        <f>IF(A691="","",VLOOKUP(A691,'6.A'!$A$11:$E$105,5,FALSE))</f>
        <v>0</v>
      </c>
      <c r="F691" s="141">
        <f t="shared" si="276"/>
        <v>0</v>
      </c>
      <c r="G691" s="51"/>
      <c r="H691" s="51">
        <f>IF(A691="","",VLOOKUP(A691,'6.A'!$A$11:$E$7900,5,FALSE))</f>
        <v>0</v>
      </c>
      <c r="I691" s="51" t="str">
        <f>IF(H691="","",IF(E691=H691,"SIM","NÃO"))</f>
        <v>SIM</v>
      </c>
      <c r="J691" s="51" t="str">
        <f>IF(H691="","",VLOOKUP(A691,'6.A'!$A$11:$E$480,4,FALSE))</f>
        <v>H</v>
      </c>
      <c r="K691" s="51" t="str">
        <f>IF(H691="","",IF(J691=D691,"SIM","NÃO"))</f>
        <v>SIM</v>
      </c>
      <c r="L691" s="51">
        <f>IF(H691="","",IF(C691="","",G688*C691))</f>
        <v>10.5</v>
      </c>
      <c r="M691" s="93" t="str">
        <f>IF(A691="","",VLOOKUP(A691,'6.A'!$A$11:$C$480,2,FALSE))</f>
        <v>SERVENTE COM ENCARGOS COMPLEMENTARES</v>
      </c>
      <c r="N691" s="56" t="str">
        <f>IF(A691="","",IF(M691=B691,"si","no"))</f>
        <v>si</v>
      </c>
      <c r="O691" s="55"/>
      <c r="P691" s="55"/>
      <c r="Q691" s="47"/>
      <c r="R691" s="47"/>
      <c r="S691" s="64"/>
      <c r="T691" s="2"/>
      <c r="U691" s="2"/>
      <c r="V691" s="2"/>
    </row>
    <row r="692" spans="1:22" s="116" customFormat="1" ht="12.75" customHeight="1" x14ac:dyDescent="0.2">
      <c r="A692" s="137"/>
      <c r="B692" s="117" t="str">
        <f>IF(A692="","",VLOOKUP(A692,'6.A'!$A$11:$E$105,2,FALSE))</f>
        <v/>
      </c>
      <c r="C692" s="138"/>
      <c r="D692" s="139" t="str">
        <f>IF(A692="","",VLOOKUP(A692,'6.A'!$A$11:$E$105,4,FALSE))</f>
        <v/>
      </c>
      <c r="E692" s="140" t="str">
        <f>IF(A692="","",VLOOKUP(A692,'6.A'!$A$11:$E$105,5,FALSE))</f>
        <v/>
      </c>
      <c r="F692" s="141" t="str">
        <f t="shared" si="276"/>
        <v>0,00</v>
      </c>
      <c r="G692" s="51"/>
      <c r="H692" s="51" t="str">
        <f>IF(A692="","",VLOOKUP(A692,'6.A'!$A$11:$E$7900,5,FALSE))</f>
        <v/>
      </c>
      <c r="I692" s="51" t="str">
        <f>IF(H692="","",IF(E692=H692,"SIM","NÃO"))</f>
        <v/>
      </c>
      <c r="J692" s="51" t="str">
        <f>IF(H692="","",VLOOKUP(A692,'6.A'!$A$11:$E$480,4,FALSE))</f>
        <v/>
      </c>
      <c r="K692" s="51" t="str">
        <f t="shared" ref="K692" si="277">IF(H692="","",IF(J692=D692,"SIM","NÃO"))</f>
        <v/>
      </c>
      <c r="L692" s="51" t="str">
        <f>IF(H692="","",IF(C692="","",G688*C692))</f>
        <v/>
      </c>
      <c r="M692" s="93" t="str">
        <f>IF(A692="","",VLOOKUP(A692,'6.A'!$A$11:$C$480,2,FALSE))</f>
        <v/>
      </c>
      <c r="N692" s="56" t="str">
        <f t="shared" ref="N692" si="278">IF(A692="","",IF(M692=B692,"si","no"))</f>
        <v/>
      </c>
      <c r="O692" s="55"/>
      <c r="P692" s="55"/>
      <c r="Q692" s="47"/>
      <c r="R692" s="47"/>
      <c r="S692" s="64"/>
      <c r="T692" s="2"/>
      <c r="U692" s="2"/>
      <c r="V692" s="2"/>
    </row>
    <row r="693" spans="1:22" s="116" customFormat="1" ht="12.75" customHeight="1" x14ac:dyDescent="0.2">
      <c r="A693" s="137"/>
      <c r="B693" s="117" t="str">
        <f>IF(A693="","",VLOOKUP(A693,'6.A'!$A$11:$E$105,2,FALSE))</f>
        <v/>
      </c>
      <c r="C693" s="138"/>
      <c r="D693" s="139" t="str">
        <f>IF(A693="","",VLOOKUP(A693,'6.A'!$A$11:$E$105,4,FALSE))</f>
        <v/>
      </c>
      <c r="E693" s="140" t="str">
        <f>IF(A693="","",VLOOKUP(A693,'6.A'!$A$11:$E$105,5,FALSE))</f>
        <v/>
      </c>
      <c r="F693" s="141" t="str">
        <f t="shared" si="276"/>
        <v>0,00</v>
      </c>
      <c r="G693" s="51"/>
      <c r="H693" s="51" t="str">
        <f>IF(A693="","",VLOOKUP(A693,'6.A'!$A$11:$E$7900,5,FALSE))</f>
        <v/>
      </c>
      <c r="I693" s="51" t="str">
        <f>IF(H693="","",IF(E693=H693,"SIM","NÃO"))</f>
        <v/>
      </c>
      <c r="J693" s="51" t="str">
        <f>IF(H693="","",VLOOKUP(A693,'6.A'!$A$11:$E$480,4,FALSE))</f>
        <v/>
      </c>
      <c r="K693" s="51" t="str">
        <f>IF(H693="","",IF(J693=D693,"SIM","NÃO"))</f>
        <v/>
      </c>
      <c r="L693" s="51" t="str">
        <f>IF(H693="","",IF(C693="","",G688*C693))</f>
        <v/>
      </c>
      <c r="M693" s="93" t="str">
        <f>IF(A693="","",VLOOKUP(A693,'6.A'!$A$11:$C$480,2,FALSE))</f>
        <v/>
      </c>
      <c r="N693" s="56" t="str">
        <f>IF(A693="","",IF(M693=B693,"si","no"))</f>
        <v/>
      </c>
      <c r="O693" s="55"/>
      <c r="P693" s="55"/>
      <c r="Q693" s="47"/>
      <c r="R693" s="47"/>
      <c r="S693" s="64"/>
      <c r="T693" s="2"/>
      <c r="U693" s="2"/>
      <c r="V693" s="2"/>
    </row>
    <row r="694" spans="1:22" s="116" customFormat="1" ht="12.75" customHeight="1" x14ac:dyDescent="0.2">
      <c r="A694" s="137"/>
      <c r="B694" s="117" t="str">
        <f>IF(A694="","",VLOOKUP(A694,'6.A'!$A$11:$E$105,2,FALSE))</f>
        <v/>
      </c>
      <c r="C694" s="138"/>
      <c r="D694" s="139" t="str">
        <f>IF(A694="","",VLOOKUP(A694,'6.A'!$A$11:$E$105,4,FALSE))</f>
        <v/>
      </c>
      <c r="E694" s="140" t="str">
        <f>IF(A694="","",VLOOKUP(A694,'6.A'!$A$11:$E$105,5,FALSE))</f>
        <v/>
      </c>
      <c r="F694" s="141" t="str">
        <f t="shared" si="276"/>
        <v>0,00</v>
      </c>
      <c r="G694" s="51"/>
      <c r="H694" s="51" t="str">
        <f>IF(A694="","",VLOOKUP(A694,'6.A'!$A$11:$E$7900,5,FALSE))</f>
        <v/>
      </c>
      <c r="I694" s="51" t="str">
        <f t="shared" ref="I694" si="279">IF(H694="","",IF(E694=H694,"SIM","NÃO"))</f>
        <v/>
      </c>
      <c r="J694" s="51" t="str">
        <f>IF(H694="","",VLOOKUP(A694,'6.A'!$A$11:$E$480,4,FALSE))</f>
        <v/>
      </c>
      <c r="K694" s="51" t="str">
        <f t="shared" ref="K694" si="280">IF(H694="","",IF(J694=D694,"SIM","NÃO"))</f>
        <v/>
      </c>
      <c r="L694" s="51" t="str">
        <f>IF(H694="","",IF(C694="","",G688*C694))</f>
        <v/>
      </c>
      <c r="M694" s="93" t="str">
        <f>IF(A694="","",VLOOKUP(A694,'6.A'!$A$11:$C$480,2,FALSE))</f>
        <v/>
      </c>
      <c r="N694" s="56" t="str">
        <f t="shared" ref="N694" si="281">IF(A694="","",IF(M694=B694,"si","no"))</f>
        <v/>
      </c>
      <c r="O694" s="55"/>
      <c r="P694" s="55"/>
      <c r="Q694" s="47"/>
      <c r="R694" s="47"/>
      <c r="S694" s="64"/>
      <c r="T694" s="2"/>
      <c r="U694" s="2"/>
      <c r="V694" s="2"/>
    </row>
    <row r="695" spans="1:22" s="116" customFormat="1" ht="12.75" customHeight="1" x14ac:dyDescent="0.2">
      <c r="A695" s="137"/>
      <c r="B695" s="117" t="str">
        <f>IF(A695="","",VLOOKUP(A695,'6.A'!$A$11:$E$105,2,FALSE))</f>
        <v/>
      </c>
      <c r="C695" s="138"/>
      <c r="D695" s="139" t="str">
        <f>IF(A695="","",VLOOKUP(A695,'6.A'!$A$11:$E$105,4,FALSE))</f>
        <v/>
      </c>
      <c r="E695" s="140" t="str">
        <f>IF(A695="","",VLOOKUP(A695,'6.A'!$A$11:$E$105,5,FALSE))</f>
        <v/>
      </c>
      <c r="F695" s="141" t="str">
        <f t="shared" si="276"/>
        <v>0,00</v>
      </c>
      <c r="G695" s="51"/>
      <c r="H695" s="51" t="str">
        <f>IF(A695="","",VLOOKUP(A695,'6.A'!$A$11:$E$7900,5,FALSE))</f>
        <v/>
      </c>
      <c r="I695" s="51" t="str">
        <f>IF(H695="","",IF(E695=H695,"SIM","NÃO"))</f>
        <v/>
      </c>
      <c r="J695" s="51" t="str">
        <f>IF(H695="","",VLOOKUP(A695,'6.A'!$A$11:$E$480,4,FALSE))</f>
        <v/>
      </c>
      <c r="K695" s="51" t="str">
        <f>IF(H695="","",IF(J695=D695,"SIM","NÃO"))</f>
        <v/>
      </c>
      <c r="L695" s="51" t="str">
        <f>IF(H695="","",IF(C695="","",G688*C695))</f>
        <v/>
      </c>
      <c r="M695" s="93" t="str">
        <f>IF(A695="","",VLOOKUP(A695,'6.A'!$A$11:$C$480,2,FALSE))</f>
        <v/>
      </c>
      <c r="N695" s="56" t="str">
        <f>IF(A695="","",IF(M695=B695,"si","no"))</f>
        <v/>
      </c>
      <c r="O695" s="55"/>
      <c r="P695" s="55"/>
      <c r="Q695" s="47"/>
      <c r="R695" s="47"/>
      <c r="S695" s="64"/>
      <c r="T695" s="2"/>
      <c r="U695" s="2"/>
      <c r="V695" s="2"/>
    </row>
    <row r="696" spans="1:22" s="116" customFormat="1" ht="12.75" customHeight="1" x14ac:dyDescent="0.2">
      <c r="A696" s="137"/>
      <c r="B696" s="117" t="str">
        <f>IF(A696="","",VLOOKUP(A696,'6.A'!$A$11:$E$105,2,FALSE))</f>
        <v/>
      </c>
      <c r="C696" s="138"/>
      <c r="D696" s="120" t="str">
        <f>IF(A696="","",VLOOKUP(A696,'6.A'!$A$11:$E$105,4,FALSE))</f>
        <v/>
      </c>
      <c r="E696" s="142" t="str">
        <f>IF(A696="","",VLOOKUP(A696,'6.A'!$A$11:$E$105,5,FALSE))</f>
        <v/>
      </c>
      <c r="F696" s="141" t="str">
        <f t="shared" si="276"/>
        <v>0,00</v>
      </c>
      <c r="G696" s="51"/>
      <c r="H696" s="51" t="str">
        <f>IF(A696="","",VLOOKUP(A696,'6.A'!$A$11:$E$7900,5,FALSE))</f>
        <v/>
      </c>
      <c r="I696" s="51" t="str">
        <f>IF(H696="","",IF(E696=H696,"SIM","NÃO"))</f>
        <v/>
      </c>
      <c r="J696" s="51" t="str">
        <f>IF(H696="","",VLOOKUP(A696,'6.A'!$A$11:$E$480,4,FALSE))</f>
        <v/>
      </c>
      <c r="K696" s="51" t="str">
        <f>IF(H696="","",IF(J696=D696,"SIM","NÃO"))</f>
        <v/>
      </c>
      <c r="L696" s="51" t="str">
        <f>IF(H696="","",IF(C696="","",G688*C696))</f>
        <v/>
      </c>
      <c r="M696" s="93" t="str">
        <f>IF(A696="","",VLOOKUP(A696,'6.A'!$A$11:$C$480,2,FALSE))</f>
        <v/>
      </c>
      <c r="N696" s="56" t="str">
        <f>IF(A696="","",IF(M696=B696,"si","no"))</f>
        <v/>
      </c>
      <c r="O696" s="55"/>
      <c r="P696" s="55"/>
      <c r="Q696" s="47"/>
      <c r="R696" s="47"/>
      <c r="S696" s="64"/>
      <c r="T696" s="2"/>
      <c r="U696" s="2"/>
      <c r="V696" s="2"/>
    </row>
    <row r="697" spans="1:22" s="116" customFormat="1" ht="12.75" customHeight="1" x14ac:dyDescent="0.2">
      <c r="A697" s="137"/>
      <c r="B697" s="117" t="str">
        <f>IF(A697="","",VLOOKUP(A697,'6.A'!$A$11:$E$105,2,FALSE))</f>
        <v/>
      </c>
      <c r="C697" s="138"/>
      <c r="D697" s="120" t="str">
        <f>IF(A697="","",VLOOKUP(A697,'6.A'!$A$11:$E$105,4,FALSE))</f>
        <v/>
      </c>
      <c r="E697" s="140" t="str">
        <f>IF(A697="","",VLOOKUP(A697,'6.A'!$A$11:$E$105,5,FALSE))</f>
        <v/>
      </c>
      <c r="F697" s="141" t="str">
        <f t="shared" si="276"/>
        <v>0,00</v>
      </c>
      <c r="G697" s="51"/>
      <c r="H697" s="51" t="str">
        <f>IF(A697="","",VLOOKUP(A697,'6.A'!$A$11:$E$7900,5,FALSE))</f>
        <v/>
      </c>
      <c r="I697" s="51" t="str">
        <f t="shared" ref="I697" si="282">IF(H697="","",IF(E697=H697,"SIM","NÃO"))</f>
        <v/>
      </c>
      <c r="J697" s="51" t="str">
        <f>IF(H697="","",VLOOKUP(A697,'6.A'!$A$11:$E$480,4,FALSE))</f>
        <v/>
      </c>
      <c r="K697" s="51" t="str">
        <f t="shared" ref="K697" si="283">IF(H697="","",IF(J697=D697,"SIM","NÃO"))</f>
        <v/>
      </c>
      <c r="L697" s="51" t="str">
        <f>IF(H697="","",IF(C697="","",G688*C697))</f>
        <v/>
      </c>
      <c r="M697" s="93" t="str">
        <f>IF(A697="","",VLOOKUP(A697,'6.A'!$A$11:$C$480,2,FALSE))</f>
        <v/>
      </c>
      <c r="N697" s="56" t="str">
        <f t="shared" ref="N697" si="284">IF(A697="","",IF(M697=B697,"si","no"))</f>
        <v/>
      </c>
      <c r="O697" s="55"/>
      <c r="P697" s="55"/>
      <c r="Q697" s="47"/>
      <c r="R697" s="47"/>
      <c r="S697" s="64"/>
      <c r="T697" s="2"/>
      <c r="U697" s="2"/>
      <c r="V697" s="2"/>
    </row>
    <row r="698" spans="1:22" s="116" customFormat="1" ht="12.75" customHeight="1" x14ac:dyDescent="0.2">
      <c r="A698" s="137"/>
      <c r="B698" s="117" t="str">
        <f>IF(A698="","",VLOOKUP(A698,'6.A'!$A$11:$E$105,2,FALSE))</f>
        <v/>
      </c>
      <c r="C698" s="138"/>
      <c r="D698" s="120" t="str">
        <f>IF(A698="","",VLOOKUP(A698,'6.A'!$A$11:$E$105,4,FALSE))</f>
        <v/>
      </c>
      <c r="E698" s="140" t="str">
        <f>IF(A698="","",VLOOKUP(A698,'6.A'!$A$11:$E$105,5,FALSE))</f>
        <v/>
      </c>
      <c r="F698" s="141" t="str">
        <f t="shared" si="276"/>
        <v>0,00</v>
      </c>
      <c r="G698" s="51"/>
      <c r="H698" s="51" t="str">
        <f>IF(A698="","",VLOOKUP(A698,'6.A'!$A$11:$E$7900,5,FALSE))</f>
        <v/>
      </c>
      <c r="I698" s="51" t="str">
        <f>IF(H698="","",IF(E698=H698,"SIM","NÃO"))</f>
        <v/>
      </c>
      <c r="J698" s="51" t="str">
        <f>IF(H698="","",VLOOKUP(A698,'6.A'!$A$11:$E$480,4,FALSE))</f>
        <v/>
      </c>
      <c r="K698" s="51" t="str">
        <f>IF(H698="","",IF(J698=D698,"SIM","NÃO"))</f>
        <v/>
      </c>
      <c r="L698" s="51" t="str">
        <f>IF(H698="","",IF(C698="","",G688*C698))</f>
        <v/>
      </c>
      <c r="M698" s="93" t="str">
        <f>IF(A698="","",VLOOKUP(A698,'6.A'!$A$11:$C$480,2,FALSE))</f>
        <v/>
      </c>
      <c r="N698" s="56" t="str">
        <f>IF(A698="","",IF(M698=B698,"si","no"))</f>
        <v/>
      </c>
      <c r="O698" s="55"/>
      <c r="P698" s="55"/>
      <c r="Q698" s="47"/>
      <c r="R698" s="47"/>
      <c r="S698" s="64"/>
      <c r="T698" s="2"/>
      <c r="U698" s="2"/>
      <c r="V698" s="2"/>
    </row>
    <row r="699" spans="1:22" s="116" customFormat="1" ht="12.75" customHeight="1" x14ac:dyDescent="0.2">
      <c r="A699" s="137"/>
      <c r="B699" s="117" t="str">
        <f>IF(A699="","",VLOOKUP(A699,'6.A'!$A$11:$E$105,2,FALSE))</f>
        <v/>
      </c>
      <c r="C699" s="138"/>
      <c r="D699" s="143" t="str">
        <f>IF(A699="","",VLOOKUP(A699,'6.A'!$A$11:$E$105,4,FALSE))</f>
        <v/>
      </c>
      <c r="E699" s="140" t="str">
        <f>IF(A699="","",VLOOKUP(A699,'6.A'!$A$11:$E$105,5,FALSE))</f>
        <v/>
      </c>
      <c r="F699" s="141" t="str">
        <f t="shared" si="276"/>
        <v>0,00</v>
      </c>
      <c r="G699" s="51"/>
      <c r="H699" s="51" t="str">
        <f>IF(A699="","",VLOOKUP(A699,'6.A'!$A$11:$E$7900,5,FALSE))</f>
        <v/>
      </c>
      <c r="I699" s="51" t="str">
        <f t="shared" ref="I699" si="285">IF(H699="","",IF(E699=H699,"SIM","NÃO"))</f>
        <v/>
      </c>
      <c r="J699" s="51" t="str">
        <f>IF(H699="","",VLOOKUP(A699,'6.A'!$A$11:$E$480,4,FALSE))</f>
        <v/>
      </c>
      <c r="K699" s="51" t="str">
        <f t="shared" ref="K699" si="286">IF(H699="","",IF(J699=D699,"SIM","NÃO"))</f>
        <v/>
      </c>
      <c r="L699" s="51" t="str">
        <f>IF(H699="","",IF(C699="","",G688*C699))</f>
        <v/>
      </c>
      <c r="M699" s="93" t="str">
        <f>IF(A699="","",VLOOKUP(A699,'6.A'!$A$11:$C$480,2,FALSE))</f>
        <v/>
      </c>
      <c r="N699" s="56" t="str">
        <f t="shared" ref="N699" si="287">IF(A699="","",IF(M699=B699,"si","no"))</f>
        <v/>
      </c>
      <c r="O699" s="55"/>
      <c r="P699" s="55"/>
      <c r="Q699" s="47"/>
      <c r="R699" s="47"/>
      <c r="S699" s="64"/>
      <c r="T699" s="2"/>
      <c r="U699" s="2"/>
      <c r="V699" s="2"/>
    </row>
    <row r="700" spans="1:22" s="116" customFormat="1" ht="12.75" customHeight="1" x14ac:dyDescent="0.2">
      <c r="A700" s="134"/>
      <c r="B700" s="26" t="str">
        <f>$A$8</f>
        <v>LEIS SOCIAIS HORISTA - JORNADA NORMAL</v>
      </c>
      <c r="C700" s="27">
        <f>$C$8</f>
        <v>0</v>
      </c>
      <c r="D700" s="120"/>
      <c r="E700" s="126"/>
      <c r="F700" s="144">
        <f>ROUND(SUM(F690:F699)*C700,2)</f>
        <v>0</v>
      </c>
      <c r="G700" s="62"/>
      <c r="H700" s="51"/>
      <c r="I700" s="56"/>
      <c r="J700" s="56"/>
      <c r="K700" s="56"/>
      <c r="L700" s="51"/>
      <c r="M700" s="61"/>
      <c r="N700" s="56"/>
      <c r="O700" s="55"/>
      <c r="P700" s="55"/>
      <c r="Q700" s="47"/>
      <c r="R700" s="47"/>
      <c r="S700" s="64"/>
      <c r="T700" s="2"/>
      <c r="U700" s="2"/>
      <c r="V700" s="2"/>
    </row>
    <row r="701" spans="1:22" s="116" customFormat="1" ht="12.75" customHeight="1" x14ac:dyDescent="0.2">
      <c r="A701" s="137"/>
      <c r="B701" s="26" t="str">
        <f>$A$9</f>
        <v>BDI - MÃO DE OBRA / SERVIÇOS / MATERIAIS EM GERAL</v>
      </c>
      <c r="C701" s="27">
        <f>$C$9</f>
        <v>0</v>
      </c>
      <c r="D701" s="115"/>
      <c r="E701" s="126"/>
      <c r="F701" s="144">
        <f>ROUND(SUM(F690:F700)*C701,2)</f>
        <v>0</v>
      </c>
      <c r="G701" s="62"/>
      <c r="H701" s="51"/>
      <c r="I701" s="56"/>
      <c r="J701" s="56"/>
      <c r="K701" s="56"/>
      <c r="L701" s="51"/>
      <c r="M701" s="61"/>
      <c r="N701" s="56"/>
      <c r="O701" s="55"/>
      <c r="P701" s="55"/>
      <c r="Q701" s="47"/>
      <c r="R701" s="47"/>
      <c r="S701" s="64"/>
      <c r="T701" s="2"/>
      <c r="U701" s="2"/>
      <c r="V701" s="2"/>
    </row>
    <row r="702" spans="1:22" s="128" customFormat="1" ht="12.75" customHeight="1" x14ac:dyDescent="0.2">
      <c r="A702" s="145"/>
      <c r="B702" s="146" t="s">
        <v>56</v>
      </c>
      <c r="C702" s="147"/>
      <c r="D702" s="148"/>
      <c r="E702" s="149"/>
      <c r="F702" s="150">
        <f>ROUND(SUM(F690:F701),2)</f>
        <v>0</v>
      </c>
      <c r="G702" s="62"/>
      <c r="H702" s="51"/>
      <c r="I702" s="56"/>
      <c r="J702" s="56"/>
      <c r="K702" s="56"/>
      <c r="L702" s="51"/>
      <c r="M702" s="61"/>
      <c r="N702" s="56"/>
      <c r="O702" s="55"/>
      <c r="P702" s="55"/>
      <c r="Q702" s="47"/>
      <c r="R702" s="47"/>
      <c r="S702" s="64"/>
      <c r="T702" s="2"/>
      <c r="U702" s="2"/>
      <c r="V702" s="2"/>
    </row>
    <row r="703" spans="1:22" s="128" customFormat="1" ht="12.75" customHeight="1" x14ac:dyDescent="0.2">
      <c r="A703" s="134" t="s">
        <v>5</v>
      </c>
      <c r="B703" s="135" t="s">
        <v>132</v>
      </c>
      <c r="C703" s="119" t="s">
        <v>59</v>
      </c>
      <c r="D703" s="119" t="s">
        <v>17</v>
      </c>
      <c r="E703" s="136" t="s">
        <v>60</v>
      </c>
      <c r="F703" s="127" t="s">
        <v>61</v>
      </c>
      <c r="G703" s="21"/>
      <c r="H703" s="51"/>
      <c r="I703" s="56"/>
      <c r="J703" s="56"/>
      <c r="K703" s="56"/>
      <c r="L703" s="51"/>
      <c r="M703" s="61"/>
      <c r="N703" s="56"/>
      <c r="O703" s="55"/>
      <c r="P703" s="55"/>
      <c r="Q703" s="47"/>
      <c r="R703" s="47"/>
      <c r="S703" s="64"/>
      <c r="T703" s="2"/>
      <c r="U703" s="2"/>
      <c r="V703" s="2"/>
    </row>
    <row r="704" spans="1:22" s="128" customFormat="1" ht="12.75" customHeight="1" x14ac:dyDescent="0.2">
      <c r="A704" s="137"/>
      <c r="B704" s="117" t="str">
        <f>IF(A704="","",VLOOKUP(A704,'6.A'!$A$11:$E$105,2,FALSE))</f>
        <v/>
      </c>
      <c r="C704" s="138"/>
      <c r="D704" s="139" t="str">
        <f>IF(A704="","",VLOOKUP(A704,'6.A'!$A$11:$E$105,4,FALSE))</f>
        <v/>
      </c>
      <c r="E704" s="140" t="str">
        <f>IF(A704="","",VLOOKUP(A704,'6.A'!$A$11:$E$105,5,FALSE))</f>
        <v/>
      </c>
      <c r="F704" s="141" t="str">
        <f t="shared" ref="F704:F713" si="288">IF(A704="","0,00",ROUND(C704*E704,2))</f>
        <v>0,00</v>
      </c>
      <c r="G704" s="51"/>
      <c r="H704" s="51" t="str">
        <f>IF(A704="","",VLOOKUP(A704,'6.A'!$A$11:$E$7900,5,FALSE))</f>
        <v/>
      </c>
      <c r="I704" s="51" t="str">
        <f t="shared" ref="I704:I713" si="289">IF(H704="","",IF(E704=H704,"SIM","NÃO"))</f>
        <v/>
      </c>
      <c r="J704" s="51" t="str">
        <f>IF(H704="","",VLOOKUP(A704,'6.A'!$A$11:$E$480,4,FALSE))</f>
        <v/>
      </c>
      <c r="K704" s="51" t="str">
        <f t="shared" ref="K704:K713" si="290">IF(H704="","",IF(J704=D704,"SIM","NÃO"))</f>
        <v/>
      </c>
      <c r="L704" s="51" t="str">
        <f>IF(H704="","",IF(C704="","",G688*C704))</f>
        <v/>
      </c>
      <c r="M704" s="93" t="str">
        <f>IF(A704="","",VLOOKUP(A704,'6.A'!$A$11:$C$480,2,FALSE))</f>
        <v/>
      </c>
      <c r="N704" s="56" t="str">
        <f t="shared" ref="N704:N709" si="291">IF(A704="","",IF(M704=B704,"si","no"))</f>
        <v/>
      </c>
      <c r="O704" s="55"/>
      <c r="P704" s="55"/>
      <c r="Q704" s="47"/>
      <c r="R704" s="47"/>
      <c r="S704" s="64"/>
      <c r="T704" s="2"/>
      <c r="U704" s="2"/>
      <c r="V704" s="2"/>
    </row>
    <row r="705" spans="1:22" s="128" customFormat="1" ht="12.75" customHeight="1" x14ac:dyDescent="0.2">
      <c r="A705" s="137"/>
      <c r="B705" s="117" t="str">
        <f>IF(A705="","",VLOOKUP(A705,'6.A'!$A$11:$E$105,2,FALSE))</f>
        <v/>
      </c>
      <c r="C705" s="138"/>
      <c r="D705" s="139" t="str">
        <f>IF(A705="","",VLOOKUP(A705,'6.A'!$A$11:$E$105,4,FALSE))</f>
        <v/>
      </c>
      <c r="E705" s="140" t="str">
        <f>IF(A705="","",VLOOKUP(A705,'6.A'!$A$11:$E$105,5,FALSE))</f>
        <v/>
      </c>
      <c r="F705" s="141" t="str">
        <f t="shared" si="288"/>
        <v>0,00</v>
      </c>
      <c r="G705" s="51"/>
      <c r="H705" s="51" t="str">
        <f>IF(A705="","",VLOOKUP(A705,'6.A'!$A$11:$E$7900,5,FALSE))</f>
        <v/>
      </c>
      <c r="I705" s="51" t="str">
        <f t="shared" si="289"/>
        <v/>
      </c>
      <c r="J705" s="51" t="str">
        <f>IF(H705="","",VLOOKUP(A705,'6.A'!$A$11:$E$480,4,FALSE))</f>
        <v/>
      </c>
      <c r="K705" s="51" t="str">
        <f t="shared" si="290"/>
        <v/>
      </c>
      <c r="L705" s="51" t="str">
        <f>IF(H705="","",IF(C705="","",G688*C705))</f>
        <v/>
      </c>
      <c r="M705" s="93" t="str">
        <f>IF(A705="","",VLOOKUP(A705,'6.A'!$A$11:$C$480,2,FALSE))</f>
        <v/>
      </c>
      <c r="N705" s="56" t="str">
        <f t="shared" si="291"/>
        <v/>
      </c>
      <c r="O705" s="55"/>
      <c r="P705" s="55"/>
      <c r="Q705" s="47"/>
      <c r="R705" s="47"/>
      <c r="S705" s="64"/>
      <c r="T705" s="2"/>
      <c r="U705" s="2"/>
      <c r="V705" s="2"/>
    </row>
    <row r="706" spans="1:22" s="128" customFormat="1" ht="12.75" customHeight="1" x14ac:dyDescent="0.2">
      <c r="A706" s="137"/>
      <c r="B706" s="117" t="str">
        <f>IF(A706="","",VLOOKUP(A706,'6.A'!$A$11:$E$105,2,FALSE))</f>
        <v/>
      </c>
      <c r="C706" s="138"/>
      <c r="D706" s="139" t="str">
        <f>IF(A706="","",VLOOKUP(A706,'6.A'!$A$11:$E$105,4,FALSE))</f>
        <v/>
      </c>
      <c r="E706" s="140" t="str">
        <f>IF(A706="","",VLOOKUP(A706,'6.A'!$A$11:$E$105,5,FALSE))</f>
        <v/>
      </c>
      <c r="F706" s="141" t="str">
        <f t="shared" si="288"/>
        <v>0,00</v>
      </c>
      <c r="G706" s="51"/>
      <c r="H706" s="51" t="str">
        <f>IF(A706="","",VLOOKUP(A706,'6.A'!$A$11:$E$7900,5,FALSE))</f>
        <v/>
      </c>
      <c r="I706" s="51" t="str">
        <f t="shared" si="289"/>
        <v/>
      </c>
      <c r="J706" s="51" t="str">
        <f>IF(H706="","",VLOOKUP(A706,'6.A'!$A$11:$E$480,4,FALSE))</f>
        <v/>
      </c>
      <c r="K706" s="51" t="str">
        <f t="shared" si="290"/>
        <v/>
      </c>
      <c r="L706" s="51" t="str">
        <f>IF(H706="","",IF(C706="","",G688*C706))</f>
        <v/>
      </c>
      <c r="M706" s="93" t="str">
        <f>IF(A706="","",VLOOKUP(A706,'6.A'!$A$11:$C$480,2,FALSE))</f>
        <v/>
      </c>
      <c r="N706" s="56" t="str">
        <f t="shared" si="291"/>
        <v/>
      </c>
      <c r="O706" s="55"/>
      <c r="P706" s="55"/>
      <c r="Q706" s="47"/>
      <c r="R706" s="47"/>
      <c r="S706" s="64"/>
      <c r="T706" s="2"/>
      <c r="U706" s="2"/>
      <c r="V706" s="2"/>
    </row>
    <row r="707" spans="1:22" s="128" customFormat="1" ht="12.75" customHeight="1" x14ac:dyDescent="0.2">
      <c r="A707" s="137"/>
      <c r="B707" s="117" t="str">
        <f>IF(A707="","",VLOOKUP(A707,'6.A'!$A$11:$E$105,2,FALSE))</f>
        <v/>
      </c>
      <c r="C707" s="138"/>
      <c r="D707" s="139" t="str">
        <f>IF(A707="","",VLOOKUP(A707,'6.A'!$A$11:$E$105,4,FALSE))</f>
        <v/>
      </c>
      <c r="E707" s="140" t="str">
        <f>IF(A707="","",VLOOKUP(A707,'6.A'!$A$11:$E$105,5,FALSE))</f>
        <v/>
      </c>
      <c r="F707" s="141" t="str">
        <f t="shared" si="288"/>
        <v>0,00</v>
      </c>
      <c r="G707" s="51"/>
      <c r="H707" s="51" t="str">
        <f>IF(A707="","",VLOOKUP(A707,'6.A'!$A$11:$E$7900,5,FALSE))</f>
        <v/>
      </c>
      <c r="I707" s="51" t="str">
        <f t="shared" si="289"/>
        <v/>
      </c>
      <c r="J707" s="51" t="str">
        <f>IF(H707="","",VLOOKUP(A707,'6.A'!$A$11:$E$480,4,FALSE))</f>
        <v/>
      </c>
      <c r="K707" s="51" t="str">
        <f t="shared" si="290"/>
        <v/>
      </c>
      <c r="L707" s="51" t="str">
        <f>IF(H707="","",IF(C707="","",G688*C707))</f>
        <v/>
      </c>
      <c r="M707" s="93" t="str">
        <f>IF(A707="","",VLOOKUP(A707,'6.A'!$A$11:$C$480,2,FALSE))</f>
        <v/>
      </c>
      <c r="N707" s="56" t="str">
        <f t="shared" si="291"/>
        <v/>
      </c>
      <c r="O707" s="55"/>
      <c r="P707" s="55"/>
      <c r="Q707" s="47"/>
      <c r="R707" s="47"/>
      <c r="S707" s="64"/>
      <c r="T707" s="2"/>
      <c r="U707" s="2"/>
      <c r="V707" s="2"/>
    </row>
    <row r="708" spans="1:22" s="128" customFormat="1" ht="12.75" customHeight="1" x14ac:dyDescent="0.2">
      <c r="A708" s="137"/>
      <c r="B708" s="158" t="str">
        <f>IF(A708="","",VLOOKUP(A708,'6.A'!$A$11:$E$105,2,FALSE))</f>
        <v/>
      </c>
      <c r="C708" s="138"/>
      <c r="D708" s="120" t="str">
        <f>IF(A708="","",VLOOKUP(A708,'6.A'!$A$11:$E$105,4,FALSE))</f>
        <v/>
      </c>
      <c r="E708" s="142" t="str">
        <f>IF(A708="","",VLOOKUP(A708,'6.A'!$A$11:$E$105,5,FALSE))</f>
        <v/>
      </c>
      <c r="F708" s="141" t="str">
        <f t="shared" si="288"/>
        <v>0,00</v>
      </c>
      <c r="G708" s="51"/>
      <c r="H708" s="51" t="str">
        <f>IF(A708="","",VLOOKUP(A708,'6.A'!$A$11:$E$7900,5,FALSE))</f>
        <v/>
      </c>
      <c r="I708" s="51" t="str">
        <f t="shared" si="289"/>
        <v/>
      </c>
      <c r="J708" s="51" t="str">
        <f>IF(H708="","",VLOOKUP(A708,'6.A'!$A$11:$E$480,4,FALSE))</f>
        <v/>
      </c>
      <c r="K708" s="51" t="str">
        <f t="shared" si="290"/>
        <v/>
      </c>
      <c r="L708" s="51" t="str">
        <f>IF(H708="","",IF(C708="","",G688*C708))</f>
        <v/>
      </c>
      <c r="M708" s="93" t="str">
        <f>IF(A708="","",VLOOKUP(A708,'6.A'!$A$11:$C$480,2,FALSE))</f>
        <v/>
      </c>
      <c r="N708" s="56" t="str">
        <f t="shared" si="291"/>
        <v/>
      </c>
      <c r="O708" s="55"/>
      <c r="P708" s="55"/>
      <c r="Q708" s="47"/>
      <c r="R708" s="47"/>
      <c r="S708" s="64"/>
      <c r="T708" s="2"/>
      <c r="U708" s="2"/>
      <c r="V708" s="2"/>
    </row>
    <row r="709" spans="1:22" s="128" customFormat="1" ht="12.75" customHeight="1" x14ac:dyDescent="0.2">
      <c r="A709" s="137"/>
      <c r="B709" s="158" t="str">
        <f>IF(A709="","",VLOOKUP(A709,'6.A'!$A$11:$E$105,2,FALSE))</f>
        <v/>
      </c>
      <c r="C709" s="138"/>
      <c r="D709" s="120" t="str">
        <f>IF(A709="","",VLOOKUP(A709,'6.A'!$A$11:$E$105,4,FALSE))</f>
        <v/>
      </c>
      <c r="E709" s="142" t="str">
        <f>IF(A709="","",VLOOKUP(A709,'6.A'!$A$11:$E$105,5,FALSE))</f>
        <v/>
      </c>
      <c r="F709" s="141" t="str">
        <f t="shared" si="288"/>
        <v>0,00</v>
      </c>
      <c r="G709" s="51"/>
      <c r="H709" s="51" t="str">
        <f>IF(A709="","",VLOOKUP(A709,'6.A'!$A$11:$E$7900,5,FALSE))</f>
        <v/>
      </c>
      <c r="I709" s="51" t="str">
        <f t="shared" si="289"/>
        <v/>
      </c>
      <c r="J709" s="51" t="str">
        <f>IF(H709="","",VLOOKUP(A709,'6.A'!$A$11:$E$480,4,FALSE))</f>
        <v/>
      </c>
      <c r="K709" s="51" t="str">
        <f t="shared" si="290"/>
        <v/>
      </c>
      <c r="L709" s="51" t="str">
        <f>IF(H709="","",IF(C709="","",G688*C709))</f>
        <v/>
      </c>
      <c r="M709" s="93" t="str">
        <f>IF(A709="","",VLOOKUP(A709,'6.A'!$A$11:$C$480,2,FALSE))</f>
        <v/>
      </c>
      <c r="N709" s="56" t="str">
        <f t="shared" si="291"/>
        <v/>
      </c>
      <c r="O709" s="55"/>
      <c r="P709" s="55"/>
      <c r="Q709" s="47"/>
      <c r="R709" s="47"/>
      <c r="S709" s="64"/>
      <c r="T709" s="2"/>
      <c r="U709" s="2"/>
      <c r="V709" s="2"/>
    </row>
    <row r="710" spans="1:22" s="128" customFormat="1" ht="12.75" customHeight="1" x14ac:dyDescent="0.2">
      <c r="A710" s="137"/>
      <c r="B710" s="158" t="str">
        <f>IF(A710="","",VLOOKUP(A710,'6.A'!$A$11:$E$105,2,FALSE))</f>
        <v/>
      </c>
      <c r="C710" s="138"/>
      <c r="D710" s="120" t="str">
        <f>IF(A710="","",VLOOKUP(A710,'6.A'!$A$11:$E$105,4,FALSE))</f>
        <v/>
      </c>
      <c r="E710" s="142" t="str">
        <f>IF(A710="","",VLOOKUP(A710,'6.A'!$A$11:$E$105,5,FALSE))</f>
        <v/>
      </c>
      <c r="F710" s="141" t="str">
        <f t="shared" si="288"/>
        <v>0,00</v>
      </c>
      <c r="G710" s="51"/>
      <c r="H710" s="51" t="str">
        <f>IF(A710="","",VLOOKUP(A710,'6.A'!$A$11:$E$7900,5,FALSE))</f>
        <v/>
      </c>
      <c r="I710" s="51" t="str">
        <f t="shared" si="289"/>
        <v/>
      </c>
      <c r="J710" s="51" t="str">
        <f>IF(H710="","",VLOOKUP(A710,'6.A'!$A$11:$E$480,4,FALSE))</f>
        <v/>
      </c>
      <c r="K710" s="51" t="str">
        <f t="shared" si="290"/>
        <v/>
      </c>
      <c r="L710" s="51" t="str">
        <f>IF(H710="","",IF(C710="","",G688*C710))</f>
        <v/>
      </c>
      <c r="M710" s="93" t="str">
        <f>IF(A710="","",VLOOKUP(A710,'6.A'!$A$11:$C$480,2,FALSE))</f>
        <v/>
      </c>
      <c r="N710" s="56" t="str">
        <f>IF(A710="","",IF(M710=B710,"si","no"))</f>
        <v/>
      </c>
      <c r="O710" s="55"/>
      <c r="P710" s="55"/>
      <c r="Q710" s="47"/>
      <c r="R710" s="47"/>
      <c r="S710" s="64"/>
      <c r="T710" s="2"/>
      <c r="U710" s="2"/>
      <c r="V710" s="2"/>
    </row>
    <row r="711" spans="1:22" s="128" customFormat="1" ht="12.75" customHeight="1" x14ac:dyDescent="0.2">
      <c r="A711" s="137"/>
      <c r="B711" s="117" t="str">
        <f>IF(A711="","",VLOOKUP(A711,'6.A'!$A$11:$E$105,2,FALSE))</f>
        <v/>
      </c>
      <c r="C711" s="138"/>
      <c r="D711" s="120" t="str">
        <f>IF(A711="","",VLOOKUP(A711,'6.A'!$A$11:$E$105,4,FALSE))</f>
        <v/>
      </c>
      <c r="E711" s="142" t="str">
        <f>IF(A711="","",VLOOKUP(A711,'6.A'!$A$11:$E$105,5,FALSE))</f>
        <v/>
      </c>
      <c r="F711" s="141" t="str">
        <f t="shared" si="288"/>
        <v>0,00</v>
      </c>
      <c r="G711" s="51"/>
      <c r="H711" s="51" t="str">
        <f>IF(A711="","",VLOOKUP(A711,'6.A'!$A$11:$E$7900,5,FALSE))</f>
        <v/>
      </c>
      <c r="I711" s="51" t="str">
        <f t="shared" si="289"/>
        <v/>
      </c>
      <c r="J711" s="51" t="str">
        <f>IF(H711="","",VLOOKUP(A711,'6.A'!$A$11:$E$480,4,FALSE))</f>
        <v/>
      </c>
      <c r="K711" s="51" t="str">
        <f t="shared" si="290"/>
        <v/>
      </c>
      <c r="L711" s="51" t="str">
        <f>IF(H711="","",IF(C711="","",G688*C711))</f>
        <v/>
      </c>
      <c r="M711" s="93" t="str">
        <f>IF(A711="","",VLOOKUP(A711,'6.A'!$A$11:$C$480,2,FALSE))</f>
        <v/>
      </c>
      <c r="N711" s="56" t="str">
        <f>IF(A711="","",IF(M711=B711,"si","no"))</f>
        <v/>
      </c>
      <c r="O711" s="55"/>
      <c r="P711" s="55"/>
      <c r="Q711" s="47"/>
      <c r="R711" s="47"/>
      <c r="S711" s="64"/>
      <c r="T711" s="2"/>
      <c r="U711" s="2"/>
      <c r="V711" s="2"/>
    </row>
    <row r="712" spans="1:22" s="128" customFormat="1" ht="12.75" customHeight="1" x14ac:dyDescent="0.2">
      <c r="A712" s="137"/>
      <c r="B712" s="117" t="str">
        <f>IF(A712="","",VLOOKUP(A712,'6.A'!$A$11:$E$105,2,FALSE))</f>
        <v/>
      </c>
      <c r="C712" s="138"/>
      <c r="D712" s="120" t="str">
        <f>IF(A712="","",VLOOKUP(A712,'6.A'!$A$11:$E$105,4,FALSE))</f>
        <v/>
      </c>
      <c r="E712" s="142" t="str">
        <f>IF(A712="","",VLOOKUP(A712,'6.A'!$A$11:$E$105,5,FALSE))</f>
        <v/>
      </c>
      <c r="F712" s="141" t="str">
        <f t="shared" si="288"/>
        <v>0,00</v>
      </c>
      <c r="G712" s="51"/>
      <c r="H712" s="51" t="str">
        <f>IF(A712="","",VLOOKUP(A712,'6.A'!$A$11:$E$7900,5,FALSE))</f>
        <v/>
      </c>
      <c r="I712" s="51" t="str">
        <f t="shared" si="289"/>
        <v/>
      </c>
      <c r="J712" s="51" t="str">
        <f>IF(H712="","",VLOOKUP(A712,'6.A'!$A$11:$E$480,4,FALSE))</f>
        <v/>
      </c>
      <c r="K712" s="51" t="str">
        <f t="shared" si="290"/>
        <v/>
      </c>
      <c r="L712" s="51" t="str">
        <f>IF(H712="","",IF(C712="","",G688*C712))</f>
        <v/>
      </c>
      <c r="M712" s="93" t="str">
        <f>IF(A712="","",VLOOKUP(A712,'6.A'!$A$11:$C$480,2,FALSE))</f>
        <v/>
      </c>
      <c r="N712" s="56" t="str">
        <f t="shared" ref="N712:N713" si="292">IF(A712="","",IF(M712=B712,"si","no"))</f>
        <v/>
      </c>
      <c r="O712" s="55"/>
      <c r="P712" s="55"/>
      <c r="Q712" s="47"/>
      <c r="R712" s="47"/>
      <c r="S712" s="64"/>
      <c r="T712" s="2"/>
      <c r="U712" s="2"/>
      <c r="V712" s="2"/>
    </row>
    <row r="713" spans="1:22" s="128" customFormat="1" ht="12.75" customHeight="1" x14ac:dyDescent="0.2">
      <c r="A713" s="137"/>
      <c r="B713" s="117" t="str">
        <f>IF(A713="","",VLOOKUP(A713,'6.A'!$A$11:$E$105,2,FALSE))</f>
        <v/>
      </c>
      <c r="C713" s="138"/>
      <c r="D713" s="120" t="str">
        <f>IF(A713="","",VLOOKUP(A713,'6.A'!$A$11:$E$105,4,FALSE))</f>
        <v/>
      </c>
      <c r="E713" s="142" t="str">
        <f>IF(A713="","",VLOOKUP(A713,'6.A'!$A$11:$E$105,5,FALSE))</f>
        <v/>
      </c>
      <c r="F713" s="141" t="str">
        <f t="shared" si="288"/>
        <v>0,00</v>
      </c>
      <c r="G713" s="51"/>
      <c r="H713" s="51" t="str">
        <f>IF(A713="","",VLOOKUP(A713,'6.A'!$A$11:$E$7900,5,FALSE))</f>
        <v/>
      </c>
      <c r="I713" s="51" t="str">
        <f t="shared" si="289"/>
        <v/>
      </c>
      <c r="J713" s="51" t="str">
        <f>IF(H713="","",VLOOKUP(A713,'6.A'!$A$11:$E$480,4,FALSE))</f>
        <v/>
      </c>
      <c r="K713" s="51" t="str">
        <f t="shared" si="290"/>
        <v/>
      </c>
      <c r="L713" s="51" t="str">
        <f>IF(H713="","",IF(C713="","",G688*C713))</f>
        <v/>
      </c>
      <c r="M713" s="93" t="str">
        <f>IF(A713="","",VLOOKUP(A713,'6.A'!$A$11:$C$480,2,FALSE))</f>
        <v/>
      </c>
      <c r="N713" s="56" t="str">
        <f t="shared" si="292"/>
        <v/>
      </c>
      <c r="O713" s="55"/>
      <c r="P713" s="55"/>
      <c r="Q713" s="47"/>
      <c r="R713" s="47"/>
      <c r="S713" s="64"/>
      <c r="T713" s="2"/>
      <c r="U713" s="2"/>
      <c r="V713" s="2"/>
    </row>
    <row r="714" spans="1:22" s="128" customFormat="1" ht="12.75" customHeight="1" x14ac:dyDescent="0.2">
      <c r="A714" s="137"/>
      <c r="B714" s="26" t="str">
        <f>$A$9</f>
        <v>BDI - MÃO DE OBRA / SERVIÇOS / MATERIAIS EM GERAL</v>
      </c>
      <c r="C714" s="27">
        <f>$C$9</f>
        <v>0</v>
      </c>
      <c r="D714" s="120"/>
      <c r="E714" s="126"/>
      <c r="F714" s="144">
        <f>ROUND(SUM(F704:F713)*C714,2)</f>
        <v>0</v>
      </c>
      <c r="G714" s="62"/>
      <c r="H714" s="51"/>
      <c r="I714" s="56"/>
      <c r="J714" s="56"/>
      <c r="K714" s="56"/>
      <c r="L714" s="51"/>
      <c r="M714" s="61"/>
      <c r="N714" s="56"/>
      <c r="O714" s="55"/>
      <c r="P714" s="55"/>
      <c r="Q714" s="47"/>
      <c r="R714" s="47"/>
      <c r="S714" s="64"/>
      <c r="T714" s="2"/>
      <c r="U714" s="2"/>
      <c r="V714" s="2"/>
    </row>
    <row r="715" spans="1:22" s="128" customFormat="1" ht="12.75" customHeight="1" x14ac:dyDescent="0.2">
      <c r="A715" s="145"/>
      <c r="B715" s="31" t="s">
        <v>120</v>
      </c>
      <c r="C715" s="36"/>
      <c r="D715" s="151"/>
      <c r="E715" s="152"/>
      <c r="F715" s="150">
        <f>ROUND(SUM(F704:F714),2)</f>
        <v>0</v>
      </c>
      <c r="G715" s="62"/>
      <c r="H715" s="51"/>
      <c r="I715" s="56"/>
      <c r="J715" s="56"/>
      <c r="K715" s="56"/>
      <c r="L715" s="51"/>
      <c r="M715" s="61"/>
      <c r="N715" s="56"/>
      <c r="O715" s="55"/>
      <c r="P715" s="55"/>
      <c r="Q715" s="47"/>
      <c r="R715" s="47"/>
      <c r="S715" s="64"/>
      <c r="T715" s="2"/>
      <c r="U715" s="2"/>
      <c r="V715" s="2"/>
    </row>
    <row r="716" spans="1:22" s="128" customFormat="1" ht="12.75" customHeight="1" x14ac:dyDescent="0.2">
      <c r="A716" s="134" t="s">
        <v>6</v>
      </c>
      <c r="B716" s="135" t="s">
        <v>18</v>
      </c>
      <c r="C716" s="119" t="s">
        <v>59</v>
      </c>
      <c r="D716" s="119" t="s">
        <v>17</v>
      </c>
      <c r="E716" s="136" t="s">
        <v>60</v>
      </c>
      <c r="F716" s="127" t="s">
        <v>61</v>
      </c>
      <c r="G716" s="21"/>
      <c r="H716" s="51"/>
      <c r="I716" s="56"/>
      <c r="J716" s="56"/>
      <c r="K716" s="56"/>
      <c r="L716" s="51"/>
      <c r="M716" s="61"/>
      <c r="N716" s="56"/>
      <c r="O716" s="55"/>
      <c r="P716" s="55"/>
      <c r="Q716" s="47"/>
      <c r="R716" s="47"/>
      <c r="S716" s="64"/>
      <c r="T716" s="2"/>
      <c r="U716" s="2"/>
      <c r="V716" s="2"/>
    </row>
    <row r="717" spans="1:22" s="128" customFormat="1" ht="12.75" customHeight="1" x14ac:dyDescent="0.2">
      <c r="A717" s="137">
        <f>'6.A'!$A$79</f>
        <v>1379</v>
      </c>
      <c r="B717" s="117" t="str">
        <f>IF(A717="","",VLOOKUP(A717,'6.A'!$A$11:$E$105,2,FALSE))</f>
        <v>CIMENTO PORTLAND COMPOSTO CP II-32</v>
      </c>
      <c r="C717" s="138">
        <v>2.84</v>
      </c>
      <c r="D717" s="139" t="str">
        <f>IF(A717="","",VLOOKUP(A717,'6.A'!$A$11:$E$105,4,FALSE))</f>
        <v>KG</v>
      </c>
      <c r="E717" s="140">
        <f>IF(A717="","",VLOOKUP(A717,'6.A'!$A$11:$E$105,5,FALSE))</f>
        <v>0</v>
      </c>
      <c r="F717" s="141">
        <f t="shared" ref="F717:F736" si="293">IF(A717="","0,00",ROUND(C717*E717,2))</f>
        <v>0</v>
      </c>
      <c r="G717" s="51"/>
      <c r="H717" s="51">
        <f>IF(A717="","",VLOOKUP(A717,'6.A'!$A$11:$E$7900,5,FALSE))</f>
        <v>0</v>
      </c>
      <c r="I717" s="51" t="str">
        <f t="shared" ref="I717:I736" si="294">IF(H717="","",IF(E717=H717,"SIM","NÃO"))</f>
        <v>SIM</v>
      </c>
      <c r="J717" s="51" t="str">
        <f>IF(H717="","",VLOOKUP(A717,'6.A'!$A$11:$E$480,4,FALSE))</f>
        <v>KG</v>
      </c>
      <c r="K717" s="51" t="str">
        <f t="shared" ref="K717:K736" si="295">IF(H717="","",IF(J717=D717,"SIM","NÃO"))</f>
        <v>SIM</v>
      </c>
      <c r="L717" s="51">
        <f>IF(H717="","",IF(C717="","",G688*C717))</f>
        <v>59.64</v>
      </c>
      <c r="M717" s="93" t="str">
        <f>IF(A717="","",VLOOKUP(A717,'6.A'!$A$11:$C$480,2,FALSE))</f>
        <v>CIMENTO PORTLAND COMPOSTO CP II-32</v>
      </c>
      <c r="N717" s="56" t="str">
        <f t="shared" ref="N717:N736" si="296">IF(A717="","",IF(M717=B717,"si","no"))</f>
        <v>si</v>
      </c>
      <c r="O717" s="55"/>
      <c r="P717" s="55"/>
      <c r="Q717" s="47"/>
      <c r="R717" s="47"/>
      <c r="S717" s="64"/>
      <c r="T717" s="2"/>
      <c r="U717" s="2"/>
      <c r="V717" s="2"/>
    </row>
    <row r="718" spans="1:22" s="128" customFormat="1" ht="12.75" customHeight="1" x14ac:dyDescent="0.2">
      <c r="A718" s="137">
        <f>'6.A'!$A$76</f>
        <v>370</v>
      </c>
      <c r="B718" s="117" t="str">
        <f>IF(A718="","",VLOOKUP(A718,'6.A'!$A$11:$E$105,2,FALSE))</f>
        <v>AREIA MÉDIA</v>
      </c>
      <c r="C718" s="138">
        <v>1.3299999999999999E-2</v>
      </c>
      <c r="D718" s="139" t="str">
        <f>IF(A718="","",VLOOKUP(A718,'6.A'!$A$11:$E$105,4,FALSE))</f>
        <v>M3</v>
      </c>
      <c r="E718" s="140">
        <f>IF(A718="","",VLOOKUP(A718,'6.A'!$A$11:$E$105,5,FALSE))</f>
        <v>0</v>
      </c>
      <c r="F718" s="141">
        <f t="shared" si="293"/>
        <v>0</v>
      </c>
      <c r="G718" s="51"/>
      <c r="H718" s="51">
        <f>IF(A718="","",VLOOKUP(A718,'6.A'!$A$11:$E$7900,5,FALSE))</f>
        <v>0</v>
      </c>
      <c r="I718" s="51" t="str">
        <f t="shared" si="294"/>
        <v>SIM</v>
      </c>
      <c r="J718" s="51" t="str">
        <f>IF(H718="","",VLOOKUP(A718,'6.A'!$A$11:$E$480,4,FALSE))</f>
        <v>M3</v>
      </c>
      <c r="K718" s="51" t="str">
        <f t="shared" si="295"/>
        <v>SIM</v>
      </c>
      <c r="L718" s="51">
        <f>IF(H718="","",IF(C718="","",G688*C718))</f>
        <v>0.27929999999999999</v>
      </c>
      <c r="M718" s="93" t="str">
        <f>IF(A718="","",VLOOKUP(A718,'6.A'!$A$11:$C$480,2,FALSE))</f>
        <v>AREIA MÉDIA</v>
      </c>
      <c r="N718" s="56" t="str">
        <f t="shared" si="296"/>
        <v>si</v>
      </c>
      <c r="O718" s="55"/>
      <c r="P718" s="55"/>
      <c r="Q718" s="47"/>
      <c r="R718" s="47"/>
      <c r="S718" s="64"/>
      <c r="T718" s="2"/>
      <c r="U718" s="2"/>
      <c r="V718" s="2"/>
    </row>
    <row r="719" spans="1:22" s="128" customFormat="1" ht="12.75" customHeight="1" x14ac:dyDescent="0.2">
      <c r="A719" s="137"/>
      <c r="B719" s="117" t="str">
        <f>IF(A719="","",VLOOKUP(A719,'6.A'!$A$11:$E$105,2,FALSE))</f>
        <v/>
      </c>
      <c r="C719" s="138"/>
      <c r="D719" s="139" t="str">
        <f>IF(A719="","",VLOOKUP(A719,'6.A'!$A$11:$E$105,4,FALSE))</f>
        <v/>
      </c>
      <c r="E719" s="140" t="str">
        <f>IF(A719="","",VLOOKUP(A719,'6.A'!$A$11:$E$105,5,FALSE))</f>
        <v/>
      </c>
      <c r="F719" s="141" t="str">
        <f t="shared" si="293"/>
        <v>0,00</v>
      </c>
      <c r="G719" s="51"/>
      <c r="H719" s="51" t="str">
        <f>IF(A719="","",VLOOKUP(A719,'6.A'!$A$11:$E$7900,5,FALSE))</f>
        <v/>
      </c>
      <c r="I719" s="51" t="str">
        <f t="shared" si="294"/>
        <v/>
      </c>
      <c r="J719" s="51" t="str">
        <f>IF(H719="","",VLOOKUP(A719,'6.A'!$A$11:$E$480,4,FALSE))</f>
        <v/>
      </c>
      <c r="K719" s="51" t="str">
        <f t="shared" si="295"/>
        <v/>
      </c>
      <c r="L719" s="51" t="str">
        <f>IF(H719="","",IF(C719="","",G688*C719))</f>
        <v/>
      </c>
      <c r="M719" s="93" t="str">
        <f>IF(A719="","",VLOOKUP(A719,'6.A'!$A$11:$C$480,2,FALSE))</f>
        <v/>
      </c>
      <c r="N719" s="56" t="str">
        <f t="shared" si="296"/>
        <v/>
      </c>
      <c r="O719" s="55"/>
      <c r="P719" s="55"/>
      <c r="Q719" s="47"/>
      <c r="R719" s="47"/>
      <c r="S719" s="64"/>
      <c r="T719" s="2"/>
      <c r="U719" s="2"/>
      <c r="V719" s="2"/>
    </row>
    <row r="720" spans="1:22" s="128" customFormat="1" ht="12.75" customHeight="1" x14ac:dyDescent="0.2">
      <c r="A720" s="137"/>
      <c r="B720" s="117" t="str">
        <f>IF(A720="","",VLOOKUP(A720,'6.A'!$A$11:$E$105,2,FALSE))</f>
        <v/>
      </c>
      <c r="C720" s="138"/>
      <c r="D720" s="139" t="str">
        <f>IF(A720="","",VLOOKUP(A720,'6.A'!$A$11:$E$105,4,FALSE))</f>
        <v/>
      </c>
      <c r="E720" s="140" t="str">
        <f>IF(A720="","",VLOOKUP(A720,'6.A'!$A$11:$E$105,5,FALSE))</f>
        <v/>
      </c>
      <c r="F720" s="141" t="str">
        <f t="shared" si="293"/>
        <v>0,00</v>
      </c>
      <c r="G720" s="51"/>
      <c r="H720" s="51" t="str">
        <f>IF(A720="","",VLOOKUP(A720,'6.A'!$A$11:$E$7900,5,FALSE))</f>
        <v/>
      </c>
      <c r="I720" s="51" t="str">
        <f t="shared" si="294"/>
        <v/>
      </c>
      <c r="J720" s="51" t="str">
        <f>IF(H720="","",VLOOKUP(A720,'6.A'!$A$11:$E$480,4,FALSE))</f>
        <v/>
      </c>
      <c r="K720" s="51" t="str">
        <f t="shared" si="295"/>
        <v/>
      </c>
      <c r="L720" s="51" t="str">
        <f>IF(H720="","",IF(C720="","",G688*C720))</f>
        <v/>
      </c>
      <c r="M720" s="93" t="str">
        <f>IF(A720="","",VLOOKUP(A720,'6.A'!$A$11:$C$480,2,FALSE))</f>
        <v/>
      </c>
      <c r="N720" s="56" t="str">
        <f t="shared" si="296"/>
        <v/>
      </c>
      <c r="O720" s="55"/>
      <c r="P720" s="55"/>
      <c r="Q720" s="47"/>
      <c r="R720" s="47"/>
      <c r="S720" s="64"/>
      <c r="T720" s="2"/>
      <c r="U720" s="2"/>
      <c r="V720" s="2"/>
    </row>
    <row r="721" spans="1:22" s="128" customFormat="1" ht="12.75" customHeight="1" x14ac:dyDescent="0.2">
      <c r="A721" s="137"/>
      <c r="B721" s="117" t="str">
        <f>IF(A721="","",VLOOKUP(A721,'6.A'!$A$11:$E$105,2,FALSE))</f>
        <v/>
      </c>
      <c r="C721" s="138"/>
      <c r="D721" s="120" t="str">
        <f>IF(A721="","",VLOOKUP(A721,'6.A'!$A$11:$E$105,4,FALSE))</f>
        <v/>
      </c>
      <c r="E721" s="142" t="str">
        <f>IF(A721="","",VLOOKUP(A721,'6.A'!$A$11:$E$105,5,FALSE))</f>
        <v/>
      </c>
      <c r="F721" s="141" t="str">
        <f t="shared" si="293"/>
        <v>0,00</v>
      </c>
      <c r="G721" s="51"/>
      <c r="H721" s="51" t="str">
        <f>IF(A721="","",VLOOKUP(A721,'6.A'!$A$11:$E$7900,5,FALSE))</f>
        <v/>
      </c>
      <c r="I721" s="51" t="str">
        <f t="shared" si="294"/>
        <v/>
      </c>
      <c r="J721" s="51" t="str">
        <f>IF(H721="","",VLOOKUP(A721,'6.A'!$A$11:$E$480,4,FALSE))</f>
        <v/>
      </c>
      <c r="K721" s="51" t="str">
        <f t="shared" si="295"/>
        <v/>
      </c>
      <c r="L721" s="51" t="str">
        <f>IF(H721="","",IF(C721="","",G688*C721))</f>
        <v/>
      </c>
      <c r="M721" s="93" t="str">
        <f>IF(A721="","",VLOOKUP(A721,'6.A'!$A$11:$C$480,2,FALSE))</f>
        <v/>
      </c>
      <c r="N721" s="56" t="str">
        <f t="shared" si="296"/>
        <v/>
      </c>
      <c r="O721" s="55"/>
      <c r="P721" s="55"/>
      <c r="Q721" s="47"/>
      <c r="R721" s="47"/>
      <c r="S721" s="64"/>
      <c r="T721" s="2"/>
      <c r="U721" s="2"/>
      <c r="V721" s="2"/>
    </row>
    <row r="722" spans="1:22" s="128" customFormat="1" ht="12.75" customHeight="1" x14ac:dyDescent="0.2">
      <c r="A722" s="137"/>
      <c r="B722" s="117" t="str">
        <f>IF(A722="","",VLOOKUP(A722,'6.A'!$A$11:$E$105,2,FALSE))</f>
        <v/>
      </c>
      <c r="C722" s="138"/>
      <c r="D722" s="120" t="str">
        <f>IF(A722="","",VLOOKUP(A722,'6.A'!$A$11:$E$105,4,FALSE))</f>
        <v/>
      </c>
      <c r="E722" s="142" t="str">
        <f>IF(A722="","",VLOOKUP(A722,'6.A'!$A$11:$E$105,5,FALSE))</f>
        <v/>
      </c>
      <c r="F722" s="141" t="str">
        <f t="shared" si="293"/>
        <v>0,00</v>
      </c>
      <c r="G722" s="51"/>
      <c r="H722" s="51" t="str">
        <f>IF(A722="","",VLOOKUP(A722,'6.A'!$A$11:$E$7900,5,FALSE))</f>
        <v/>
      </c>
      <c r="I722" s="51" t="str">
        <f t="shared" si="294"/>
        <v/>
      </c>
      <c r="J722" s="51" t="str">
        <f>IF(H722="","",VLOOKUP(A722,'6.A'!$A$11:$E$480,4,FALSE))</f>
        <v/>
      </c>
      <c r="K722" s="51" t="str">
        <f t="shared" si="295"/>
        <v/>
      </c>
      <c r="L722" s="51" t="str">
        <f>IF(H722="","",IF(C722="","",G688*C722))</f>
        <v/>
      </c>
      <c r="M722" s="93" t="str">
        <f>IF(A722="","",VLOOKUP(A722,'6.A'!$A$11:$C$480,2,FALSE))</f>
        <v/>
      </c>
      <c r="N722" s="56" t="str">
        <f t="shared" si="296"/>
        <v/>
      </c>
      <c r="O722" s="55"/>
      <c r="P722" s="55"/>
      <c r="Q722" s="47"/>
      <c r="R722" s="47"/>
      <c r="S722" s="64"/>
      <c r="T722" s="2"/>
      <c r="U722" s="2"/>
      <c r="V722" s="2"/>
    </row>
    <row r="723" spans="1:22" s="128" customFormat="1" ht="12.75" customHeight="1" x14ac:dyDescent="0.2">
      <c r="A723" s="137"/>
      <c r="B723" s="117" t="str">
        <f>IF(A723="","",VLOOKUP(A723,'6.A'!$A$11:$E$105,2,FALSE))</f>
        <v/>
      </c>
      <c r="C723" s="138"/>
      <c r="D723" s="139" t="str">
        <f>IF(A723="","",VLOOKUP(A723,'6.A'!$A$11:$E$105,4,FALSE))</f>
        <v/>
      </c>
      <c r="E723" s="140" t="str">
        <f>IF(A723="","",VLOOKUP(A723,'6.A'!$A$11:$E$105,5,FALSE))</f>
        <v/>
      </c>
      <c r="F723" s="141" t="str">
        <f t="shared" si="293"/>
        <v>0,00</v>
      </c>
      <c r="G723" s="51"/>
      <c r="H723" s="51" t="str">
        <f>IF(A723="","",VLOOKUP(A723,'6.A'!$A$11:$E$7900,5,FALSE))</f>
        <v/>
      </c>
      <c r="I723" s="51" t="str">
        <f t="shared" si="294"/>
        <v/>
      </c>
      <c r="J723" s="51" t="str">
        <f>IF(H723="","",VLOOKUP(A723,'6.A'!$A$11:$E$480,4,FALSE))</f>
        <v/>
      </c>
      <c r="K723" s="51" t="str">
        <f t="shared" si="295"/>
        <v/>
      </c>
      <c r="L723" s="51" t="str">
        <f>IF(H723="","",IF(C723="","",G688*C723))</f>
        <v/>
      </c>
      <c r="M723" s="93" t="str">
        <f>IF(A723="","",VLOOKUP(A723,'6.A'!$A$11:$C$480,2,FALSE))</f>
        <v/>
      </c>
      <c r="N723" s="56" t="str">
        <f t="shared" si="296"/>
        <v/>
      </c>
      <c r="O723" s="55"/>
      <c r="P723" s="55"/>
      <c r="Q723" s="47"/>
      <c r="R723" s="47"/>
      <c r="S723" s="64"/>
      <c r="T723" s="2"/>
      <c r="U723" s="2"/>
      <c r="V723" s="2"/>
    </row>
    <row r="724" spans="1:22" s="128" customFormat="1" ht="12.75" customHeight="1" x14ac:dyDescent="0.2">
      <c r="A724" s="137"/>
      <c r="B724" s="117" t="str">
        <f>IF(A724="","",VLOOKUP(A724,'6.A'!$A$11:$E$105,2,FALSE))</f>
        <v/>
      </c>
      <c r="C724" s="138"/>
      <c r="D724" s="139" t="str">
        <f>IF(A724="","",VLOOKUP(A724,'6.A'!$A$11:$E$105,4,FALSE))</f>
        <v/>
      </c>
      <c r="E724" s="140" t="str">
        <f>IF(A724="","",VLOOKUP(A724,'6.A'!$A$11:$E$105,5,FALSE))</f>
        <v/>
      </c>
      <c r="F724" s="141" t="str">
        <f t="shared" si="293"/>
        <v>0,00</v>
      </c>
      <c r="G724" s="51"/>
      <c r="H724" s="51" t="str">
        <f>IF(A724="","",VLOOKUP(A724,'6.A'!$A$11:$E$7900,5,FALSE))</f>
        <v/>
      </c>
      <c r="I724" s="51" t="str">
        <f t="shared" si="294"/>
        <v/>
      </c>
      <c r="J724" s="51" t="str">
        <f>IF(H724="","",VLOOKUP(A724,'6.A'!$A$11:$E$480,4,FALSE))</f>
        <v/>
      </c>
      <c r="K724" s="51" t="str">
        <f t="shared" si="295"/>
        <v/>
      </c>
      <c r="L724" s="51" t="str">
        <f>IF(H724="","",IF(C724="","",G688*C724))</f>
        <v/>
      </c>
      <c r="M724" s="93" t="str">
        <f>IF(A724="","",VLOOKUP(A724,'6.A'!$A$11:$C$480,2,FALSE))</f>
        <v/>
      </c>
      <c r="N724" s="56" t="str">
        <f t="shared" si="296"/>
        <v/>
      </c>
      <c r="O724" s="55"/>
      <c r="P724" s="55"/>
      <c r="Q724" s="47"/>
      <c r="R724" s="47"/>
      <c r="S724" s="64"/>
      <c r="T724" s="2"/>
      <c r="U724" s="2"/>
      <c r="V724" s="2"/>
    </row>
    <row r="725" spans="1:22" s="128" customFormat="1" ht="12.75" customHeight="1" x14ac:dyDescent="0.2">
      <c r="A725" s="137"/>
      <c r="B725" s="117" t="str">
        <f>IF(A725="","",VLOOKUP(A725,'6.A'!$A$11:$E$105,2,FALSE))</f>
        <v/>
      </c>
      <c r="C725" s="138"/>
      <c r="D725" s="120" t="str">
        <f>IF(A725="","",VLOOKUP(A725,'6.A'!$A$11:$E$105,4,FALSE))</f>
        <v/>
      </c>
      <c r="E725" s="142" t="str">
        <f>IF(A725="","",VLOOKUP(A725,'6.A'!$A$11:$E$105,5,FALSE))</f>
        <v/>
      </c>
      <c r="F725" s="141" t="str">
        <f t="shared" si="293"/>
        <v>0,00</v>
      </c>
      <c r="G725" s="51"/>
      <c r="H725" s="51" t="str">
        <f>IF(A725="","",VLOOKUP(A725,'6.A'!$A$11:$E$7900,5,FALSE))</f>
        <v/>
      </c>
      <c r="I725" s="51" t="str">
        <f t="shared" si="294"/>
        <v/>
      </c>
      <c r="J725" s="51" t="str">
        <f>IF(H725="","",VLOOKUP(A725,'6.A'!$A$11:$E$480,4,FALSE))</f>
        <v/>
      </c>
      <c r="K725" s="51" t="str">
        <f t="shared" si="295"/>
        <v/>
      </c>
      <c r="L725" s="51" t="str">
        <f>IF(H725="","",IF(C725="","",G688*C725))</f>
        <v/>
      </c>
      <c r="M725" s="93" t="str">
        <f>IF(A725="","",VLOOKUP(A725,'6.A'!$A$11:$C$480,2,FALSE))</f>
        <v/>
      </c>
      <c r="N725" s="56" t="str">
        <f t="shared" si="296"/>
        <v/>
      </c>
      <c r="O725" s="55"/>
      <c r="P725" s="55"/>
      <c r="Q725" s="47"/>
      <c r="R725" s="47"/>
      <c r="S725" s="64"/>
      <c r="T725" s="2"/>
      <c r="U725" s="2"/>
      <c r="V725" s="2"/>
    </row>
    <row r="726" spans="1:22" s="128" customFormat="1" ht="12.75" customHeight="1" x14ac:dyDescent="0.2">
      <c r="A726" s="137"/>
      <c r="B726" s="117" t="str">
        <f>IF(A726="","",VLOOKUP(A726,'6.A'!$A$11:$E$105,2,FALSE))</f>
        <v/>
      </c>
      <c r="C726" s="138"/>
      <c r="D726" s="120" t="str">
        <f>IF(A726="","",VLOOKUP(A726,'6.A'!$A$11:$E$105,4,FALSE))</f>
        <v/>
      </c>
      <c r="E726" s="142" t="str">
        <f>IF(A726="","",VLOOKUP(A726,'6.A'!$A$11:$E$105,5,FALSE))</f>
        <v/>
      </c>
      <c r="F726" s="141" t="str">
        <f t="shared" si="293"/>
        <v>0,00</v>
      </c>
      <c r="G726" s="51"/>
      <c r="H726" s="51" t="str">
        <f>IF(A726="","",VLOOKUP(A726,'6.A'!$A$11:$E$7900,5,FALSE))</f>
        <v/>
      </c>
      <c r="I726" s="51" t="str">
        <f t="shared" si="294"/>
        <v/>
      </c>
      <c r="J726" s="51" t="str">
        <f>IF(H726="","",VLOOKUP(A726,'6.A'!$A$11:$E$480,4,FALSE))</f>
        <v/>
      </c>
      <c r="K726" s="51" t="str">
        <f t="shared" si="295"/>
        <v/>
      </c>
      <c r="L726" s="51" t="str">
        <f>IF(H726="","",IF(C726="","",G688*C726))</f>
        <v/>
      </c>
      <c r="M726" s="93" t="str">
        <f>IF(A726="","",VLOOKUP(A726,'6.A'!$A$11:$C$480,2,FALSE))</f>
        <v/>
      </c>
      <c r="N726" s="56" t="str">
        <f t="shared" si="296"/>
        <v/>
      </c>
      <c r="O726" s="55"/>
      <c r="P726" s="55"/>
      <c r="Q726" s="47"/>
      <c r="R726" s="47"/>
      <c r="S726" s="64"/>
      <c r="T726" s="2"/>
      <c r="U726" s="2"/>
      <c r="V726" s="2"/>
    </row>
    <row r="727" spans="1:22" s="128" customFormat="1" ht="12.75" customHeight="1" x14ac:dyDescent="0.2">
      <c r="A727" s="137"/>
      <c r="B727" s="117" t="str">
        <f>IF(A727="","",VLOOKUP(A727,'6.A'!$A$11:$E$105,2,FALSE))</f>
        <v/>
      </c>
      <c r="C727" s="138"/>
      <c r="D727" s="120" t="str">
        <f>IF(A727="","",VLOOKUP(A727,'6.A'!$A$11:$E$105,4,FALSE))</f>
        <v/>
      </c>
      <c r="E727" s="142" t="str">
        <f>IF(A727="","",VLOOKUP(A727,'6.A'!$A$11:$E$105,5,FALSE))</f>
        <v/>
      </c>
      <c r="F727" s="141" t="str">
        <f t="shared" si="293"/>
        <v>0,00</v>
      </c>
      <c r="G727" s="51"/>
      <c r="H727" s="51" t="str">
        <f>IF(A727="","",VLOOKUP(A727,'6.A'!$A$11:$E$7900,5,FALSE))</f>
        <v/>
      </c>
      <c r="I727" s="51" t="str">
        <f t="shared" si="294"/>
        <v/>
      </c>
      <c r="J727" s="51" t="str">
        <f>IF(H727="","",VLOOKUP(A727,'6.A'!$A$11:$E$480,4,FALSE))</f>
        <v/>
      </c>
      <c r="K727" s="51" t="str">
        <f t="shared" si="295"/>
        <v/>
      </c>
      <c r="L727" s="51" t="str">
        <f>IF(H727="","",IF(C727="","",G688*C727))</f>
        <v/>
      </c>
      <c r="M727" s="93" t="str">
        <f>IF(A727="","",VLOOKUP(A727,'6.A'!$A$11:$C$480,2,FALSE))</f>
        <v/>
      </c>
      <c r="N727" s="56" t="str">
        <f t="shared" si="296"/>
        <v/>
      </c>
      <c r="O727" s="55"/>
      <c r="P727" s="55"/>
      <c r="Q727" s="47"/>
      <c r="R727" s="47"/>
      <c r="S727" s="64"/>
      <c r="T727" s="2"/>
      <c r="U727" s="2"/>
      <c r="V727" s="2"/>
    </row>
    <row r="728" spans="1:22" s="128" customFormat="1" ht="12.75" customHeight="1" x14ac:dyDescent="0.2">
      <c r="A728" s="137"/>
      <c r="B728" s="117" t="str">
        <f>IF(A728="","",VLOOKUP(A728,'6.A'!$A$11:$E$105,2,FALSE))</f>
        <v/>
      </c>
      <c r="C728" s="138"/>
      <c r="D728" s="120" t="str">
        <f>IF(A728="","",VLOOKUP(A728,'6.A'!$A$11:$E$105,4,FALSE))</f>
        <v/>
      </c>
      <c r="E728" s="142" t="str">
        <f>IF(A728="","",VLOOKUP(A728,'6.A'!$A$11:$E$105,5,FALSE))</f>
        <v/>
      </c>
      <c r="F728" s="141" t="str">
        <f t="shared" si="293"/>
        <v>0,00</v>
      </c>
      <c r="G728" s="51"/>
      <c r="H728" s="51" t="str">
        <f>IF(A728="","",VLOOKUP(A728,'6.A'!$A$11:$E$7900,5,FALSE))</f>
        <v/>
      </c>
      <c r="I728" s="51" t="str">
        <f t="shared" si="294"/>
        <v/>
      </c>
      <c r="J728" s="51" t="str">
        <f>IF(H728="","",VLOOKUP(A728,'6.A'!$A$11:$E$480,4,FALSE))</f>
        <v/>
      </c>
      <c r="K728" s="51" t="str">
        <f t="shared" si="295"/>
        <v/>
      </c>
      <c r="L728" s="51" t="str">
        <f>IF(H728="","",IF(C728="","",G688*C728))</f>
        <v/>
      </c>
      <c r="M728" s="93" t="str">
        <f>IF(A728="","",VLOOKUP(A728,'6.A'!$A$11:$C$480,2,FALSE))</f>
        <v/>
      </c>
      <c r="N728" s="56" t="str">
        <f t="shared" si="296"/>
        <v/>
      </c>
      <c r="O728" s="55"/>
      <c r="P728" s="55"/>
      <c r="Q728" s="47"/>
      <c r="R728" s="47"/>
      <c r="S728" s="64"/>
      <c r="T728" s="2"/>
      <c r="U728" s="2"/>
      <c r="V728" s="2"/>
    </row>
    <row r="729" spans="1:22" s="128" customFormat="1" ht="12.75" customHeight="1" x14ac:dyDescent="0.2">
      <c r="A729" s="137"/>
      <c r="B729" s="117" t="str">
        <f>IF(A729="","",VLOOKUP(A729,'6.A'!$A$11:$E$105,2,FALSE))</f>
        <v/>
      </c>
      <c r="C729" s="138"/>
      <c r="D729" s="120" t="str">
        <f>IF(A729="","",VLOOKUP(A729,'6.A'!$A$11:$E$105,4,FALSE))</f>
        <v/>
      </c>
      <c r="E729" s="142" t="str">
        <f>IF(A729="","",VLOOKUP(A729,'6.A'!$A$11:$E$105,5,FALSE))</f>
        <v/>
      </c>
      <c r="F729" s="141" t="str">
        <f t="shared" si="293"/>
        <v>0,00</v>
      </c>
      <c r="G729" s="51"/>
      <c r="H729" s="51" t="str">
        <f>IF(A729="","",VLOOKUP(A729,'6.A'!$A$11:$E$7900,5,FALSE))</f>
        <v/>
      </c>
      <c r="I729" s="51" t="str">
        <f t="shared" si="294"/>
        <v/>
      </c>
      <c r="J729" s="51" t="str">
        <f>IF(H729="","",VLOOKUP(A729,'6.A'!$A$11:$E$480,4,FALSE))</f>
        <v/>
      </c>
      <c r="K729" s="51" t="str">
        <f t="shared" si="295"/>
        <v/>
      </c>
      <c r="L729" s="51" t="str">
        <f>IF(H729="","",IF(C729="","",G688*C729))</f>
        <v/>
      </c>
      <c r="M729" s="93" t="str">
        <f>IF(A729="","",VLOOKUP(A729,'6.A'!$A$11:$C$480,2,FALSE))</f>
        <v/>
      </c>
      <c r="N729" s="56" t="str">
        <f t="shared" si="296"/>
        <v/>
      </c>
      <c r="O729" s="55"/>
      <c r="P729" s="55"/>
      <c r="Q729" s="47"/>
      <c r="R729" s="47"/>
      <c r="S729" s="64"/>
      <c r="T729" s="2"/>
      <c r="U729" s="2"/>
      <c r="V729" s="2"/>
    </row>
    <row r="730" spans="1:22" s="128" customFormat="1" ht="12.75" customHeight="1" x14ac:dyDescent="0.2">
      <c r="A730" s="137"/>
      <c r="B730" s="117" t="str">
        <f>IF(A730="","",VLOOKUP(A730,'6.A'!$A$11:$E$105,2,FALSE))</f>
        <v/>
      </c>
      <c r="C730" s="138"/>
      <c r="D730" s="120" t="str">
        <f>IF(A730="","",VLOOKUP(A730,'6.A'!$A$11:$E$105,4,FALSE))</f>
        <v/>
      </c>
      <c r="E730" s="142" t="str">
        <f>IF(A730="","",VLOOKUP(A730,'6.A'!$A$11:$E$105,5,FALSE))</f>
        <v/>
      </c>
      <c r="F730" s="141" t="str">
        <f t="shared" si="293"/>
        <v>0,00</v>
      </c>
      <c r="G730" s="51"/>
      <c r="H730" s="51" t="str">
        <f>IF(A730="","",VLOOKUP(A730,'6.A'!$A$11:$E$7900,5,FALSE))</f>
        <v/>
      </c>
      <c r="I730" s="51" t="str">
        <f t="shared" si="294"/>
        <v/>
      </c>
      <c r="J730" s="51" t="str">
        <f>IF(H730="","",VLOOKUP(A730,'6.A'!$A$11:$E$480,4,FALSE))</f>
        <v/>
      </c>
      <c r="K730" s="51" t="str">
        <f t="shared" si="295"/>
        <v/>
      </c>
      <c r="L730" s="51" t="str">
        <f>IF(H730="","",IF(C730="","",G688*C730))</f>
        <v/>
      </c>
      <c r="M730" s="93" t="str">
        <f>IF(A730="","",VLOOKUP(A730,'6.A'!$A$11:$C$480,2,FALSE))</f>
        <v/>
      </c>
      <c r="N730" s="56" t="str">
        <f t="shared" si="296"/>
        <v/>
      </c>
      <c r="O730" s="55"/>
      <c r="P730" s="55"/>
      <c r="Q730" s="47"/>
      <c r="R730" s="47"/>
      <c r="S730" s="64"/>
      <c r="T730" s="2"/>
      <c r="U730" s="2"/>
      <c r="V730" s="2"/>
    </row>
    <row r="731" spans="1:22" s="128" customFormat="1" ht="12.75" customHeight="1" x14ac:dyDescent="0.2">
      <c r="A731" s="137"/>
      <c r="B731" s="117" t="str">
        <f>IF(A731="","",VLOOKUP(A731,'6.A'!$A$11:$E$105,2,FALSE))</f>
        <v/>
      </c>
      <c r="C731" s="138"/>
      <c r="D731" s="120" t="str">
        <f>IF(A731="","",VLOOKUP(A731,'6.A'!$A$11:$E$105,4,FALSE))</f>
        <v/>
      </c>
      <c r="E731" s="142" t="str">
        <f>IF(A731="","",VLOOKUP(A731,'6.A'!$A$11:$E$105,5,FALSE))</f>
        <v/>
      </c>
      <c r="F731" s="141" t="str">
        <f t="shared" si="293"/>
        <v>0,00</v>
      </c>
      <c r="G731" s="51"/>
      <c r="H731" s="51" t="str">
        <f>IF(A731="","",VLOOKUP(A731,'6.A'!$A$11:$E$7900,5,FALSE))</f>
        <v/>
      </c>
      <c r="I731" s="51" t="str">
        <f t="shared" si="294"/>
        <v/>
      </c>
      <c r="J731" s="51" t="str">
        <f>IF(H731="","",VLOOKUP(A731,'6.A'!$A$11:$E$480,4,FALSE))</f>
        <v/>
      </c>
      <c r="K731" s="51" t="str">
        <f t="shared" si="295"/>
        <v/>
      </c>
      <c r="L731" s="51" t="str">
        <f>IF(H731="","",IF(C731="","",G688*C731))</f>
        <v/>
      </c>
      <c r="M731" s="93" t="str">
        <f>IF(A731="","",VLOOKUP(A731,'6.A'!$A$11:$C$480,2,FALSE))</f>
        <v/>
      </c>
      <c r="N731" s="56" t="str">
        <f t="shared" si="296"/>
        <v/>
      </c>
      <c r="O731" s="55"/>
      <c r="P731" s="55"/>
      <c r="Q731" s="47"/>
      <c r="R731" s="47"/>
      <c r="S731" s="64"/>
      <c r="T731" s="2"/>
      <c r="U731" s="2"/>
      <c r="V731" s="2"/>
    </row>
    <row r="732" spans="1:22" s="128" customFormat="1" ht="12.75" customHeight="1" x14ac:dyDescent="0.2">
      <c r="A732" s="137"/>
      <c r="B732" s="117" t="str">
        <f>IF(A732="","",VLOOKUP(A732,'6.A'!$A$11:$E$105,2,FALSE))</f>
        <v/>
      </c>
      <c r="C732" s="138"/>
      <c r="D732" s="120" t="str">
        <f>IF(A732="","",VLOOKUP(A732,'6.A'!$A$11:$E$105,4,FALSE))</f>
        <v/>
      </c>
      <c r="E732" s="142" t="str">
        <f>IF(A732="","",VLOOKUP(A732,'6.A'!$A$11:$E$105,5,FALSE))</f>
        <v/>
      </c>
      <c r="F732" s="141" t="str">
        <f t="shared" si="293"/>
        <v>0,00</v>
      </c>
      <c r="G732" s="51"/>
      <c r="H732" s="51" t="str">
        <f>IF(A732="","",VLOOKUP(A732,'6.A'!$A$11:$E$7900,5,FALSE))</f>
        <v/>
      </c>
      <c r="I732" s="51" t="str">
        <f t="shared" si="294"/>
        <v/>
      </c>
      <c r="J732" s="51" t="str">
        <f>IF(H732="","",VLOOKUP(A732,'6.A'!$A$11:$E$480,4,FALSE))</f>
        <v/>
      </c>
      <c r="K732" s="51" t="str">
        <f t="shared" si="295"/>
        <v/>
      </c>
      <c r="L732" s="51" t="str">
        <f>IF(H732="","",IF(C732="","",G688*C732))</f>
        <v/>
      </c>
      <c r="M732" s="93" t="str">
        <f>IF(A732="","",VLOOKUP(A732,'6.A'!$A$11:$C$480,2,FALSE))</f>
        <v/>
      </c>
      <c r="N732" s="56" t="str">
        <f t="shared" si="296"/>
        <v/>
      </c>
      <c r="O732" s="55"/>
      <c r="P732" s="55"/>
      <c r="Q732" s="47"/>
      <c r="R732" s="47"/>
      <c r="S732" s="64"/>
      <c r="T732" s="2"/>
      <c r="U732" s="2"/>
      <c r="V732" s="2"/>
    </row>
    <row r="733" spans="1:22" s="116" customFormat="1" ht="12.75" customHeight="1" x14ac:dyDescent="0.2">
      <c r="A733" s="137"/>
      <c r="B733" s="153" t="str">
        <f>IF(A733="","",VLOOKUP(A733,'6.A'!$A$11:$E$105,2,FALSE))</f>
        <v/>
      </c>
      <c r="C733" s="138"/>
      <c r="D733" s="120" t="str">
        <f>IF(A733="","",VLOOKUP(A733,'6.A'!$A$11:$E$105,4,FALSE))</f>
        <v/>
      </c>
      <c r="E733" s="142" t="str">
        <f>IF(A733="","",VLOOKUP(A733,'6.A'!$A$11:$E$105,5,FALSE))</f>
        <v/>
      </c>
      <c r="F733" s="141" t="str">
        <f t="shared" si="293"/>
        <v>0,00</v>
      </c>
      <c r="G733" s="51"/>
      <c r="H733" s="51" t="str">
        <f>IF(A733="","",VLOOKUP(A733,'6.A'!$A$11:$E$7900,5,FALSE))</f>
        <v/>
      </c>
      <c r="I733" s="51" t="str">
        <f t="shared" si="294"/>
        <v/>
      </c>
      <c r="J733" s="51" t="str">
        <f>IF(H733="","",VLOOKUP(A733,'6.A'!$A$11:$E$480,4,FALSE))</f>
        <v/>
      </c>
      <c r="K733" s="51" t="str">
        <f t="shared" si="295"/>
        <v/>
      </c>
      <c r="L733" s="51" t="str">
        <f>IF(H733="","",IF(C733="","",G688*C733))</f>
        <v/>
      </c>
      <c r="M733" s="93" t="str">
        <f>IF(A733="","",VLOOKUP(A733,'6.A'!$A$11:$C$480,2,FALSE))</f>
        <v/>
      </c>
      <c r="N733" s="56" t="str">
        <f t="shared" si="296"/>
        <v/>
      </c>
      <c r="O733" s="55"/>
      <c r="P733" s="55"/>
      <c r="Q733" s="47"/>
      <c r="R733" s="47"/>
      <c r="S733" s="64"/>
      <c r="T733" s="2"/>
      <c r="U733" s="2"/>
      <c r="V733" s="2"/>
    </row>
    <row r="734" spans="1:22" s="116" customFormat="1" ht="12.75" customHeight="1" x14ac:dyDescent="0.2">
      <c r="A734" s="137"/>
      <c r="B734" s="153" t="str">
        <f>IF(A734="","",VLOOKUP(A734,'6.A'!$A$11:$E$105,2,FALSE))</f>
        <v/>
      </c>
      <c r="C734" s="138"/>
      <c r="D734" s="120" t="str">
        <f>IF(A734="","",VLOOKUP(A734,'6.A'!$A$11:$E$105,4,FALSE))</f>
        <v/>
      </c>
      <c r="E734" s="142" t="str">
        <f>IF(A734="","",VLOOKUP(A734,'6.A'!$A$11:$E$105,5,FALSE))</f>
        <v/>
      </c>
      <c r="F734" s="141" t="str">
        <f t="shared" si="293"/>
        <v>0,00</v>
      </c>
      <c r="G734" s="51"/>
      <c r="H734" s="51" t="str">
        <f>IF(A734="","",VLOOKUP(A734,'6.A'!$A$11:$E$7900,5,FALSE))</f>
        <v/>
      </c>
      <c r="I734" s="51" t="str">
        <f t="shared" si="294"/>
        <v/>
      </c>
      <c r="J734" s="51" t="str">
        <f>IF(H734="","",VLOOKUP(A734,'6.A'!$A$11:$E$480,4,FALSE))</f>
        <v/>
      </c>
      <c r="K734" s="51" t="str">
        <f t="shared" si="295"/>
        <v/>
      </c>
      <c r="L734" s="51" t="str">
        <f>IF(H734="","",IF(C734="","",G688*C734))</f>
        <v/>
      </c>
      <c r="M734" s="93" t="str">
        <f>IF(A734="","",VLOOKUP(A734,'6.A'!$A$11:$C$480,2,FALSE))</f>
        <v/>
      </c>
      <c r="N734" s="56" t="str">
        <f t="shared" si="296"/>
        <v/>
      </c>
      <c r="O734" s="55"/>
      <c r="P734" s="55"/>
      <c r="Q734" s="47"/>
      <c r="R734" s="47"/>
      <c r="S734" s="64"/>
      <c r="T734" s="2"/>
      <c r="U734" s="2"/>
      <c r="V734" s="2"/>
    </row>
    <row r="735" spans="1:22" s="116" customFormat="1" ht="12.75" customHeight="1" x14ac:dyDescent="0.2">
      <c r="A735" s="137"/>
      <c r="B735" s="153" t="str">
        <f>IF(A735="","",VLOOKUP(A735,'6.A'!$A$11:$E$105,2,FALSE))</f>
        <v/>
      </c>
      <c r="C735" s="138"/>
      <c r="D735" s="120" t="str">
        <f>IF(A735="","",VLOOKUP(A735,'6.A'!$A$11:$E$105,4,FALSE))</f>
        <v/>
      </c>
      <c r="E735" s="142" t="str">
        <f>IF(A735="","",VLOOKUP(A735,'6.A'!$A$11:$E$105,5,FALSE))</f>
        <v/>
      </c>
      <c r="F735" s="141" t="str">
        <f t="shared" si="293"/>
        <v>0,00</v>
      </c>
      <c r="G735" s="51"/>
      <c r="H735" s="51" t="str">
        <f>IF(A735="","",VLOOKUP(A735,'6.A'!$A$11:$E$7900,5,FALSE))</f>
        <v/>
      </c>
      <c r="I735" s="51" t="str">
        <f t="shared" si="294"/>
        <v/>
      </c>
      <c r="J735" s="51" t="str">
        <f>IF(H735="","",VLOOKUP(A735,'6.A'!$A$11:$E$480,4,FALSE))</f>
        <v/>
      </c>
      <c r="K735" s="51" t="str">
        <f t="shared" si="295"/>
        <v/>
      </c>
      <c r="L735" s="51" t="str">
        <f>IF(H735="","",IF(C735="","",G688*C735))</f>
        <v/>
      </c>
      <c r="M735" s="93" t="str">
        <f>IF(A735="","",VLOOKUP(A735,'6.A'!$A$11:$C$480,2,FALSE))</f>
        <v/>
      </c>
      <c r="N735" s="56" t="str">
        <f t="shared" si="296"/>
        <v/>
      </c>
      <c r="O735" s="55"/>
      <c r="P735" s="55"/>
      <c r="Q735" s="47"/>
      <c r="R735" s="47"/>
      <c r="S735" s="64"/>
      <c r="T735" s="2"/>
      <c r="U735" s="2"/>
      <c r="V735" s="2"/>
    </row>
    <row r="736" spans="1:22" s="116" customFormat="1" ht="12.75" customHeight="1" x14ac:dyDescent="0.2">
      <c r="A736" s="137"/>
      <c r="B736" s="153" t="str">
        <f>IF(A736="","",VLOOKUP(A736,'6.A'!$A$11:$E$105,2,FALSE))</f>
        <v/>
      </c>
      <c r="C736" s="138"/>
      <c r="D736" s="120" t="str">
        <f>IF(A736="","",VLOOKUP(A736,'6.A'!$A$11:$E$105,4,FALSE))</f>
        <v/>
      </c>
      <c r="E736" s="142" t="str">
        <f>IF(A736="","",VLOOKUP(A736,'6.A'!$A$11:$E$105,5,FALSE))</f>
        <v/>
      </c>
      <c r="F736" s="141" t="str">
        <f t="shared" si="293"/>
        <v>0,00</v>
      </c>
      <c r="G736" s="51"/>
      <c r="H736" s="51" t="str">
        <f>IF(A736="","",VLOOKUP(A736,'6.A'!$A$11:$E$7900,5,FALSE))</f>
        <v/>
      </c>
      <c r="I736" s="51" t="str">
        <f t="shared" si="294"/>
        <v/>
      </c>
      <c r="J736" s="51" t="str">
        <f>IF(H736="","",VLOOKUP(A736,'6.A'!$A$11:$E$480,4,FALSE))</f>
        <v/>
      </c>
      <c r="K736" s="51" t="str">
        <f t="shared" si="295"/>
        <v/>
      </c>
      <c r="L736" s="51" t="str">
        <f>IF(H736="","",IF(C736="","",G688*C736))</f>
        <v/>
      </c>
      <c r="M736" s="93" t="str">
        <f>IF(A736="","",VLOOKUP(A736,'6.A'!$A$11:$C$480,2,FALSE))</f>
        <v/>
      </c>
      <c r="N736" s="56" t="str">
        <f t="shared" si="296"/>
        <v/>
      </c>
      <c r="O736" s="55"/>
      <c r="P736" s="55"/>
      <c r="Q736" s="47"/>
      <c r="R736" s="47"/>
      <c r="S736" s="64"/>
      <c r="T736" s="2"/>
      <c r="U736" s="2"/>
      <c r="V736" s="2"/>
    </row>
    <row r="737" spans="1:22" s="116" customFormat="1" ht="12.75" customHeight="1" x14ac:dyDescent="0.2">
      <c r="A737" s="137"/>
      <c r="B737" s="26" t="str">
        <f>$A$9</f>
        <v>BDI - MÃO DE OBRA / SERVIÇOS / MATERIAIS EM GERAL</v>
      </c>
      <c r="C737" s="27">
        <f>$C$9</f>
        <v>0</v>
      </c>
      <c r="D737" s="120"/>
      <c r="E737" s="126"/>
      <c r="F737" s="144">
        <f>ROUND(SUM(F717:F736)*C737,2)</f>
        <v>0</v>
      </c>
      <c r="G737" s="62"/>
      <c r="H737" s="51"/>
      <c r="I737" s="56"/>
      <c r="J737" s="56"/>
      <c r="K737" s="56"/>
      <c r="L737" s="51"/>
      <c r="M737" s="56"/>
      <c r="N737" s="56"/>
      <c r="O737" s="55"/>
      <c r="P737" s="55"/>
      <c r="Q737" s="47"/>
      <c r="R737" s="47"/>
      <c r="S737" s="64"/>
      <c r="T737" s="2"/>
      <c r="U737" s="2"/>
      <c r="V737" s="2"/>
    </row>
    <row r="738" spans="1:22" s="116" customFormat="1" ht="12.75" customHeight="1" thickBot="1" x14ac:dyDescent="0.25">
      <c r="A738" s="154"/>
      <c r="B738" s="41" t="s">
        <v>57</v>
      </c>
      <c r="C738" s="42"/>
      <c r="D738" s="155"/>
      <c r="E738" s="156"/>
      <c r="F738" s="157">
        <f>ROUND(SUM(F717:F737),2)</f>
        <v>0</v>
      </c>
      <c r="G738" s="62"/>
      <c r="H738" s="51"/>
      <c r="I738" s="56"/>
      <c r="J738" s="56"/>
      <c r="K738" s="56"/>
      <c r="L738" s="51"/>
      <c r="M738" s="56"/>
      <c r="N738" s="56"/>
      <c r="O738" s="55"/>
      <c r="P738" s="55"/>
      <c r="Q738" s="47"/>
      <c r="R738" s="47"/>
      <c r="S738" s="64"/>
      <c r="T738" s="2"/>
      <c r="U738" s="2"/>
      <c r="V738" s="2"/>
    </row>
    <row r="739" spans="1:22" s="128" customFormat="1" ht="12" customHeight="1" thickBot="1" x14ac:dyDescent="0.25">
      <c r="A739" s="129"/>
      <c r="B739" s="124"/>
      <c r="C739" s="125"/>
      <c r="D739" s="120"/>
      <c r="E739" s="126"/>
      <c r="F739" s="121"/>
      <c r="G739" s="121"/>
      <c r="H739" s="118"/>
      <c r="I739" s="120"/>
      <c r="J739" s="120"/>
      <c r="K739" s="120"/>
      <c r="L739" s="118"/>
      <c r="M739" s="122"/>
      <c r="N739" s="122"/>
      <c r="O739" s="123"/>
      <c r="P739" s="123"/>
      <c r="Q739" s="114"/>
      <c r="R739" s="114"/>
      <c r="T739" s="116"/>
      <c r="U739" s="116"/>
      <c r="V739" s="116"/>
    </row>
    <row r="740" spans="1:22" s="116" customFormat="1" ht="50.1" customHeight="1" x14ac:dyDescent="0.2">
      <c r="A740" s="130" t="str">
        <f>'3.A'!$A$41</f>
        <v>3.1.8</v>
      </c>
      <c r="B740" s="131" t="str">
        <f>IF(A740="","",VLOOKUP(A740,'3.A'!$A$16:$M$111,2,FALSE))</f>
        <v>IMPERMEABILIZAÇÃO EM ARGAMASSA POLIMÉRICA PARA UMIDADE E ÁGUA DE PERCOLAÇÃO</v>
      </c>
      <c r="C740" s="284" t="s">
        <v>62</v>
      </c>
      <c r="D740" s="284"/>
      <c r="E740" s="132" t="str">
        <f>IF(A740="","",VLOOKUP(A740,'3.A'!$A$16:$M$111,3,FALSE))</f>
        <v>M2</v>
      </c>
      <c r="F740" s="133">
        <f>ROUND(F754+F767+F790,2)</f>
        <v>0</v>
      </c>
      <c r="G740" s="94">
        <f>VLOOKUP(A740,'3.A'!$A$18:$I$111,4,FALSE)</f>
        <v>21</v>
      </c>
      <c r="H740" s="46">
        <f>SUM(F742:F753)</f>
        <v>0</v>
      </c>
      <c r="I740" s="46">
        <f>SUM(F756:F766)</f>
        <v>0</v>
      </c>
      <c r="J740" s="46">
        <f>SUM(F769:F789)</f>
        <v>0</v>
      </c>
      <c r="K740" s="46">
        <f>SUM(H740:J740)</f>
        <v>0</v>
      </c>
      <c r="L740" s="46" t="str">
        <f>IF(K740=F740,"SIM","NÃO")</f>
        <v>SIM</v>
      </c>
      <c r="M740" s="57">
        <f>ROUND(SUM(F742:F751)*C752,2)+ROUND(SUM(F742:F752)*C753,2)+ROUND(SUM(F742:F751),2)+ROUND(SUM(F756:F765)*C766,2)+ROUND(SUM(F756:F765),2)+ROUND(SUM(F769:F788)*C789,2)+ROUND(SUM(F769:F788),2)</f>
        <v>0</v>
      </c>
      <c r="N740" s="49" t="str">
        <f>IF(M740=F740,"SIM","NÃO")</f>
        <v>SIM</v>
      </c>
      <c r="O740" s="50" t="str">
        <f>VLOOKUP(A740,'3.A'!$A$8:$E$111,3,FALSE)</f>
        <v>M2</v>
      </c>
      <c r="P740" s="50" t="str">
        <f>IF(O740=E740,"SIM","NÃO")</f>
        <v>SIM</v>
      </c>
      <c r="Q740" s="52">
        <f>ROUND(G740*F754,2)+ROUND(G740*F767,2)+ROUND(G740*F790,2)</f>
        <v>0</v>
      </c>
      <c r="R740" s="58">
        <f>VLOOKUP(A740,'3.A'!$A$16:$L$111,12,FALSE)</f>
        <v>0</v>
      </c>
      <c r="S740" s="59" t="str">
        <f>IF(Q740=R740,"si","no")</f>
        <v>si</v>
      </c>
      <c r="T740" s="60">
        <f>SUM(L742:L751)+SUM(L756:L765)+SUM(L769:L788)</f>
        <v>50.4</v>
      </c>
      <c r="U740" s="51">
        <f>G740*C748+G740*C750+G740*C744+G740*C743+G740*C745+G740*C749+G740*C747+G740*C746+G740*C742+G740*C751+G740*C762+G740*C756+G740*C764+G740*C763+G740*C761+G740*C758+G740*C757+G740*C759+G740*C765+G740*C760+G740*C769+G740*C770+G740*C771+G740*C779+G740*C780+G740*C781+G740*C782+G740*C783+G740*C784+G740*C785+G740*C786+G740*C787+G740*C788+G740*C777+G740*C778+G740*C772+G740*C773+G740*C774+G740*C775+G740*C776</f>
        <v>50.4</v>
      </c>
      <c r="V740" s="53" t="str">
        <f>IF(T740=U740,"si","no")</f>
        <v>si</v>
      </c>
    </row>
    <row r="741" spans="1:22" s="116" customFormat="1" ht="12.75" customHeight="1" x14ac:dyDescent="0.2">
      <c r="A741" s="134" t="s">
        <v>3</v>
      </c>
      <c r="B741" s="135" t="s">
        <v>58</v>
      </c>
      <c r="C741" s="119" t="s">
        <v>59</v>
      </c>
      <c r="D741" s="119" t="s">
        <v>17</v>
      </c>
      <c r="E741" s="136" t="s">
        <v>60</v>
      </c>
      <c r="F741" s="127" t="s">
        <v>61</v>
      </c>
      <c r="G741" s="21"/>
      <c r="H741" s="51"/>
      <c r="I741" s="56"/>
      <c r="J741" s="56"/>
      <c r="K741" s="56"/>
      <c r="L741" s="51"/>
      <c r="M741" s="56"/>
      <c r="N741" s="56"/>
      <c r="O741" s="55"/>
      <c r="P741" s="55"/>
      <c r="Q741" s="47"/>
      <c r="R741" s="47"/>
      <c r="S741" s="64"/>
      <c r="T741" s="2"/>
      <c r="U741" s="2"/>
      <c r="V741" s="2"/>
    </row>
    <row r="742" spans="1:22" s="116" customFormat="1" ht="12.75" customHeight="1" x14ac:dyDescent="0.2">
      <c r="A742" s="137">
        <f>'6.A'!$A$19</f>
        <v>88309</v>
      </c>
      <c r="B742" s="117" t="str">
        <f>IF(A742="","",VLOOKUP(A742,'6.A'!$A$11:$E$105,2,FALSE))</f>
        <v>PEDREIRO COM ENCARGOS COMPLEMENTARES</v>
      </c>
      <c r="C742" s="138">
        <v>0.1</v>
      </c>
      <c r="D742" s="139" t="str">
        <f>IF(A742="","",VLOOKUP(A742,'6.A'!$A$11:$E$105,4,FALSE))</f>
        <v>H</v>
      </c>
      <c r="E742" s="140">
        <f>IF(A742="","",VLOOKUP(A742,'6.A'!$A$11:$E$105,5,FALSE))</f>
        <v>0</v>
      </c>
      <c r="F742" s="141">
        <f t="shared" ref="F742:F751" si="297">IF(A742="","0,00",ROUND(C742*E742,2))</f>
        <v>0</v>
      </c>
      <c r="G742" s="51"/>
      <c r="H742" s="51">
        <f>IF(A742="","",VLOOKUP(A742,'6.A'!$A$11:$E$7900,5,FALSE))</f>
        <v>0</v>
      </c>
      <c r="I742" s="51" t="str">
        <f>IF(H742="","",IF(E742=H742,"SIM","NÃO"))</f>
        <v>SIM</v>
      </c>
      <c r="J742" s="51" t="str">
        <f>IF(H742="","",VLOOKUP(A742,'6.A'!$A$11:$E$480,4,FALSE))</f>
        <v>H</v>
      </c>
      <c r="K742" s="51" t="str">
        <f>IF(H742="","",IF(J742=D742,"SIM","NÃO"))</f>
        <v>SIM</v>
      </c>
      <c r="L742" s="51">
        <f>IF(H742="","",IF(C742="","",G740*C742))</f>
        <v>2.1</v>
      </c>
      <c r="M742" s="93" t="str">
        <f>IF(A742="","",VLOOKUP(A742,'6.A'!$A$11:$C$480,2,FALSE))</f>
        <v>PEDREIRO COM ENCARGOS COMPLEMENTARES</v>
      </c>
      <c r="N742" s="56" t="str">
        <f>IF(A742="","",IF(M742=B742,"si","no"))</f>
        <v>si</v>
      </c>
      <c r="O742" s="55"/>
      <c r="P742" s="55"/>
      <c r="Q742" s="47"/>
      <c r="R742" s="47"/>
      <c r="S742" s="64"/>
      <c r="T742" s="2"/>
      <c r="U742" s="2"/>
      <c r="V742" s="2"/>
    </row>
    <row r="743" spans="1:22" s="116" customFormat="1" ht="12.75" customHeight="1" x14ac:dyDescent="0.2">
      <c r="A743" s="137">
        <f>'6.A'!$A$21</f>
        <v>88316</v>
      </c>
      <c r="B743" s="117" t="str">
        <f>IF(A743="","",VLOOKUP(A743,'6.A'!$A$11:$E$105,2,FALSE))</f>
        <v>SERVENTE COM ENCARGOS COMPLEMENTARES</v>
      </c>
      <c r="C743" s="138">
        <v>0.3</v>
      </c>
      <c r="D743" s="139" t="str">
        <f>IF(A743="","",VLOOKUP(A743,'6.A'!$A$11:$E$105,4,FALSE))</f>
        <v>H</v>
      </c>
      <c r="E743" s="140">
        <f>IF(A743="","",VLOOKUP(A743,'6.A'!$A$11:$E$105,5,FALSE))</f>
        <v>0</v>
      </c>
      <c r="F743" s="141">
        <f t="shared" si="297"/>
        <v>0</v>
      </c>
      <c r="G743" s="51"/>
      <c r="H743" s="51">
        <f>IF(A743="","",VLOOKUP(A743,'6.A'!$A$11:$E$7900,5,FALSE))</f>
        <v>0</v>
      </c>
      <c r="I743" s="51" t="str">
        <f>IF(H743="","",IF(E743=H743,"SIM","NÃO"))</f>
        <v>SIM</v>
      </c>
      <c r="J743" s="51" t="str">
        <f>IF(H743="","",VLOOKUP(A743,'6.A'!$A$11:$E$480,4,FALSE))</f>
        <v>H</v>
      </c>
      <c r="K743" s="51" t="str">
        <f>IF(H743="","",IF(J743=D743,"SIM","NÃO"))</f>
        <v>SIM</v>
      </c>
      <c r="L743" s="51">
        <f>IF(H743="","",IF(C743="","",G740*C743))</f>
        <v>6.3</v>
      </c>
      <c r="M743" s="93" t="str">
        <f>IF(A743="","",VLOOKUP(A743,'6.A'!$A$11:$C$480,2,FALSE))</f>
        <v>SERVENTE COM ENCARGOS COMPLEMENTARES</v>
      </c>
      <c r="N743" s="56" t="str">
        <f>IF(A743="","",IF(M743=B743,"si","no"))</f>
        <v>si</v>
      </c>
      <c r="O743" s="55"/>
      <c r="P743" s="55"/>
      <c r="Q743" s="47"/>
      <c r="R743" s="47"/>
      <c r="S743" s="64"/>
      <c r="T743" s="2"/>
      <c r="U743" s="2"/>
      <c r="V743" s="2"/>
    </row>
    <row r="744" spans="1:22" s="116" customFormat="1" ht="12.75" customHeight="1" x14ac:dyDescent="0.2">
      <c r="A744" s="137"/>
      <c r="B744" s="117" t="str">
        <f>IF(A744="","",VLOOKUP(A744,'6.A'!$A$11:$E$105,2,FALSE))</f>
        <v/>
      </c>
      <c r="C744" s="138"/>
      <c r="D744" s="139" t="str">
        <f>IF(A744="","",VLOOKUP(A744,'6.A'!$A$11:$E$105,4,FALSE))</f>
        <v/>
      </c>
      <c r="E744" s="140" t="str">
        <f>IF(A744="","",VLOOKUP(A744,'6.A'!$A$11:$E$105,5,FALSE))</f>
        <v/>
      </c>
      <c r="F744" s="141" t="str">
        <f t="shared" si="297"/>
        <v>0,00</v>
      </c>
      <c r="G744" s="51"/>
      <c r="H744" s="51" t="str">
        <f>IF(A744="","",VLOOKUP(A744,'6.A'!$A$11:$E$7900,5,FALSE))</f>
        <v/>
      </c>
      <c r="I744" s="51" t="str">
        <f>IF(H744="","",IF(E744=H744,"SIM","NÃO"))</f>
        <v/>
      </c>
      <c r="J744" s="51" t="str">
        <f>IF(H744="","",VLOOKUP(A744,'6.A'!$A$11:$E$480,4,FALSE))</f>
        <v/>
      </c>
      <c r="K744" s="51" t="str">
        <f t="shared" ref="K744" si="298">IF(H744="","",IF(J744=D744,"SIM","NÃO"))</f>
        <v/>
      </c>
      <c r="L744" s="51" t="str">
        <f>IF(H744="","",IF(C744="","",G740*C744))</f>
        <v/>
      </c>
      <c r="M744" s="93" t="str">
        <f>IF(A744="","",VLOOKUP(A744,'6.A'!$A$11:$C$480,2,FALSE))</f>
        <v/>
      </c>
      <c r="N744" s="56" t="str">
        <f t="shared" ref="N744" si="299">IF(A744="","",IF(M744=B744,"si","no"))</f>
        <v/>
      </c>
      <c r="O744" s="55"/>
      <c r="P744" s="55"/>
      <c r="Q744" s="47"/>
      <c r="R744" s="47"/>
      <c r="S744" s="64"/>
      <c r="T744" s="2"/>
      <c r="U744" s="2"/>
      <c r="V744" s="2"/>
    </row>
    <row r="745" spans="1:22" s="116" customFormat="1" ht="12.75" customHeight="1" x14ac:dyDescent="0.2">
      <c r="A745" s="137"/>
      <c r="B745" s="117" t="str">
        <f>IF(A745="","",VLOOKUP(A745,'6.A'!$A$11:$E$105,2,FALSE))</f>
        <v/>
      </c>
      <c r="C745" s="138"/>
      <c r="D745" s="139" t="str">
        <f>IF(A745="","",VLOOKUP(A745,'6.A'!$A$11:$E$105,4,FALSE))</f>
        <v/>
      </c>
      <c r="E745" s="140" t="str">
        <f>IF(A745="","",VLOOKUP(A745,'6.A'!$A$11:$E$105,5,FALSE))</f>
        <v/>
      </c>
      <c r="F745" s="141" t="str">
        <f t="shared" si="297"/>
        <v>0,00</v>
      </c>
      <c r="G745" s="51"/>
      <c r="H745" s="51" t="str">
        <f>IF(A745="","",VLOOKUP(A745,'6.A'!$A$11:$E$7900,5,FALSE))</f>
        <v/>
      </c>
      <c r="I745" s="51" t="str">
        <f>IF(H745="","",IF(E745=H745,"SIM","NÃO"))</f>
        <v/>
      </c>
      <c r="J745" s="51" t="str">
        <f>IF(H745="","",VLOOKUP(A745,'6.A'!$A$11:$E$480,4,FALSE))</f>
        <v/>
      </c>
      <c r="K745" s="51" t="str">
        <f>IF(H745="","",IF(J745=D745,"SIM","NÃO"))</f>
        <v/>
      </c>
      <c r="L745" s="51" t="str">
        <f>IF(H745="","",IF(C745="","",G740*C745))</f>
        <v/>
      </c>
      <c r="M745" s="93" t="str">
        <f>IF(A745="","",VLOOKUP(A745,'6.A'!$A$11:$C$480,2,FALSE))</f>
        <v/>
      </c>
      <c r="N745" s="56" t="str">
        <f>IF(A745="","",IF(M745=B745,"si","no"))</f>
        <v/>
      </c>
      <c r="O745" s="55"/>
      <c r="P745" s="55"/>
      <c r="Q745" s="47"/>
      <c r="R745" s="47"/>
      <c r="S745" s="64"/>
      <c r="T745" s="2"/>
      <c r="U745" s="2"/>
      <c r="V745" s="2"/>
    </row>
    <row r="746" spans="1:22" s="116" customFormat="1" ht="12.75" customHeight="1" x14ac:dyDescent="0.2">
      <c r="A746" s="137"/>
      <c r="B746" s="117" t="str">
        <f>IF(A746="","",VLOOKUP(A746,'6.A'!$A$11:$E$105,2,FALSE))</f>
        <v/>
      </c>
      <c r="C746" s="138"/>
      <c r="D746" s="139" t="str">
        <f>IF(A746="","",VLOOKUP(A746,'6.A'!$A$11:$E$105,4,FALSE))</f>
        <v/>
      </c>
      <c r="E746" s="140" t="str">
        <f>IF(A746="","",VLOOKUP(A746,'6.A'!$A$11:$E$105,5,FALSE))</f>
        <v/>
      </c>
      <c r="F746" s="141" t="str">
        <f t="shared" si="297"/>
        <v>0,00</v>
      </c>
      <c r="G746" s="51"/>
      <c r="H746" s="51" t="str">
        <f>IF(A746="","",VLOOKUP(A746,'6.A'!$A$11:$E$7900,5,FALSE))</f>
        <v/>
      </c>
      <c r="I746" s="51" t="str">
        <f t="shared" ref="I746" si="300">IF(H746="","",IF(E746=H746,"SIM","NÃO"))</f>
        <v/>
      </c>
      <c r="J746" s="51" t="str">
        <f>IF(H746="","",VLOOKUP(A746,'6.A'!$A$11:$E$480,4,FALSE))</f>
        <v/>
      </c>
      <c r="K746" s="51" t="str">
        <f t="shared" ref="K746" si="301">IF(H746="","",IF(J746=D746,"SIM","NÃO"))</f>
        <v/>
      </c>
      <c r="L746" s="51" t="str">
        <f>IF(H746="","",IF(C746="","",G740*C746))</f>
        <v/>
      </c>
      <c r="M746" s="93" t="str">
        <f>IF(A746="","",VLOOKUP(A746,'6.A'!$A$11:$C$480,2,FALSE))</f>
        <v/>
      </c>
      <c r="N746" s="56" t="str">
        <f t="shared" ref="N746" si="302">IF(A746="","",IF(M746=B746,"si","no"))</f>
        <v/>
      </c>
      <c r="O746" s="55"/>
      <c r="P746" s="55"/>
      <c r="Q746" s="47"/>
      <c r="R746" s="47"/>
      <c r="S746" s="64"/>
      <c r="T746" s="2"/>
      <c r="U746" s="2"/>
      <c r="V746" s="2"/>
    </row>
    <row r="747" spans="1:22" s="116" customFormat="1" ht="12.75" customHeight="1" x14ac:dyDescent="0.2">
      <c r="A747" s="137"/>
      <c r="B747" s="117" t="str">
        <f>IF(A747="","",VLOOKUP(A747,'6.A'!$A$11:$E$105,2,FALSE))</f>
        <v/>
      </c>
      <c r="C747" s="138"/>
      <c r="D747" s="139" t="str">
        <f>IF(A747="","",VLOOKUP(A747,'6.A'!$A$11:$E$105,4,FALSE))</f>
        <v/>
      </c>
      <c r="E747" s="140" t="str">
        <f>IF(A747="","",VLOOKUP(A747,'6.A'!$A$11:$E$105,5,FALSE))</f>
        <v/>
      </c>
      <c r="F747" s="141" t="str">
        <f t="shared" si="297"/>
        <v>0,00</v>
      </c>
      <c r="G747" s="51"/>
      <c r="H747" s="51" t="str">
        <f>IF(A747="","",VLOOKUP(A747,'6.A'!$A$11:$E$7900,5,FALSE))</f>
        <v/>
      </c>
      <c r="I747" s="51" t="str">
        <f>IF(H747="","",IF(E747=H747,"SIM","NÃO"))</f>
        <v/>
      </c>
      <c r="J747" s="51" t="str">
        <f>IF(H747="","",VLOOKUP(A747,'6.A'!$A$11:$E$480,4,FALSE))</f>
        <v/>
      </c>
      <c r="K747" s="51" t="str">
        <f>IF(H747="","",IF(J747=D747,"SIM","NÃO"))</f>
        <v/>
      </c>
      <c r="L747" s="51" t="str">
        <f>IF(H747="","",IF(C747="","",G740*C747))</f>
        <v/>
      </c>
      <c r="M747" s="93" t="str">
        <f>IF(A747="","",VLOOKUP(A747,'6.A'!$A$11:$C$480,2,FALSE))</f>
        <v/>
      </c>
      <c r="N747" s="56" t="str">
        <f>IF(A747="","",IF(M747=B747,"si","no"))</f>
        <v/>
      </c>
      <c r="O747" s="55"/>
      <c r="P747" s="55"/>
      <c r="Q747" s="47"/>
      <c r="R747" s="47"/>
      <c r="S747" s="64"/>
      <c r="T747" s="2"/>
      <c r="U747" s="2"/>
      <c r="V747" s="2"/>
    </row>
    <row r="748" spans="1:22" s="116" customFormat="1" ht="12.75" customHeight="1" x14ac:dyDescent="0.2">
      <c r="A748" s="137"/>
      <c r="B748" s="117" t="str">
        <f>IF(A748="","",VLOOKUP(A748,'6.A'!$A$11:$E$105,2,FALSE))</f>
        <v/>
      </c>
      <c r="C748" s="138"/>
      <c r="D748" s="120" t="str">
        <f>IF(A748="","",VLOOKUP(A748,'6.A'!$A$11:$E$105,4,FALSE))</f>
        <v/>
      </c>
      <c r="E748" s="142" t="str">
        <f>IF(A748="","",VLOOKUP(A748,'6.A'!$A$11:$E$105,5,FALSE))</f>
        <v/>
      </c>
      <c r="F748" s="141" t="str">
        <f t="shared" si="297"/>
        <v>0,00</v>
      </c>
      <c r="G748" s="51"/>
      <c r="H748" s="51" t="str">
        <f>IF(A748="","",VLOOKUP(A748,'6.A'!$A$11:$E$7900,5,FALSE))</f>
        <v/>
      </c>
      <c r="I748" s="51" t="str">
        <f>IF(H748="","",IF(E748=H748,"SIM","NÃO"))</f>
        <v/>
      </c>
      <c r="J748" s="51" t="str">
        <f>IF(H748="","",VLOOKUP(A748,'6.A'!$A$11:$E$480,4,FALSE))</f>
        <v/>
      </c>
      <c r="K748" s="51" t="str">
        <f>IF(H748="","",IF(J748=D748,"SIM","NÃO"))</f>
        <v/>
      </c>
      <c r="L748" s="51" t="str">
        <f>IF(H748="","",IF(C748="","",G740*C748))</f>
        <v/>
      </c>
      <c r="M748" s="93" t="str">
        <f>IF(A748="","",VLOOKUP(A748,'6.A'!$A$11:$C$480,2,FALSE))</f>
        <v/>
      </c>
      <c r="N748" s="56" t="str">
        <f>IF(A748="","",IF(M748=B748,"si","no"))</f>
        <v/>
      </c>
      <c r="O748" s="55"/>
      <c r="P748" s="55"/>
      <c r="Q748" s="47"/>
      <c r="R748" s="47"/>
      <c r="S748" s="64"/>
      <c r="T748" s="2"/>
      <c r="U748" s="2"/>
      <c r="V748" s="2"/>
    </row>
    <row r="749" spans="1:22" s="116" customFormat="1" ht="12.75" customHeight="1" x14ac:dyDescent="0.2">
      <c r="A749" s="137"/>
      <c r="B749" s="117" t="str">
        <f>IF(A749="","",VLOOKUP(A749,'6.A'!$A$11:$E$105,2,FALSE))</f>
        <v/>
      </c>
      <c r="C749" s="138"/>
      <c r="D749" s="120" t="str">
        <f>IF(A749="","",VLOOKUP(A749,'6.A'!$A$11:$E$105,4,FALSE))</f>
        <v/>
      </c>
      <c r="E749" s="140" t="str">
        <f>IF(A749="","",VLOOKUP(A749,'6.A'!$A$11:$E$105,5,FALSE))</f>
        <v/>
      </c>
      <c r="F749" s="141" t="str">
        <f t="shared" si="297"/>
        <v>0,00</v>
      </c>
      <c r="G749" s="51"/>
      <c r="H749" s="51" t="str">
        <f>IF(A749="","",VLOOKUP(A749,'6.A'!$A$11:$E$7900,5,FALSE))</f>
        <v/>
      </c>
      <c r="I749" s="51" t="str">
        <f t="shared" ref="I749" si="303">IF(H749="","",IF(E749=H749,"SIM","NÃO"))</f>
        <v/>
      </c>
      <c r="J749" s="51" t="str">
        <f>IF(H749="","",VLOOKUP(A749,'6.A'!$A$11:$E$480,4,FALSE))</f>
        <v/>
      </c>
      <c r="K749" s="51" t="str">
        <f t="shared" ref="K749" si="304">IF(H749="","",IF(J749=D749,"SIM","NÃO"))</f>
        <v/>
      </c>
      <c r="L749" s="51" t="str">
        <f>IF(H749="","",IF(C749="","",G740*C749))</f>
        <v/>
      </c>
      <c r="M749" s="93" t="str">
        <f>IF(A749="","",VLOOKUP(A749,'6.A'!$A$11:$C$480,2,FALSE))</f>
        <v/>
      </c>
      <c r="N749" s="56" t="str">
        <f t="shared" ref="N749" si="305">IF(A749="","",IF(M749=B749,"si","no"))</f>
        <v/>
      </c>
      <c r="O749" s="55"/>
      <c r="P749" s="55"/>
      <c r="Q749" s="47"/>
      <c r="R749" s="47"/>
      <c r="S749" s="64"/>
      <c r="T749" s="2"/>
      <c r="U749" s="2"/>
      <c r="V749" s="2"/>
    </row>
    <row r="750" spans="1:22" s="116" customFormat="1" ht="12.75" customHeight="1" x14ac:dyDescent="0.2">
      <c r="A750" s="137"/>
      <c r="B750" s="117" t="str">
        <f>IF(A750="","",VLOOKUP(A750,'6.A'!$A$11:$E$105,2,FALSE))</f>
        <v/>
      </c>
      <c r="C750" s="138"/>
      <c r="D750" s="120" t="str">
        <f>IF(A750="","",VLOOKUP(A750,'6.A'!$A$11:$E$105,4,FALSE))</f>
        <v/>
      </c>
      <c r="E750" s="140" t="str">
        <f>IF(A750="","",VLOOKUP(A750,'6.A'!$A$11:$E$105,5,FALSE))</f>
        <v/>
      </c>
      <c r="F750" s="141" t="str">
        <f t="shared" si="297"/>
        <v>0,00</v>
      </c>
      <c r="G750" s="51"/>
      <c r="H750" s="51" t="str">
        <f>IF(A750="","",VLOOKUP(A750,'6.A'!$A$11:$E$7900,5,FALSE))</f>
        <v/>
      </c>
      <c r="I750" s="51" t="str">
        <f>IF(H750="","",IF(E750=H750,"SIM","NÃO"))</f>
        <v/>
      </c>
      <c r="J750" s="51" t="str">
        <f>IF(H750="","",VLOOKUP(A750,'6.A'!$A$11:$E$480,4,FALSE))</f>
        <v/>
      </c>
      <c r="K750" s="51" t="str">
        <f>IF(H750="","",IF(J750=D750,"SIM","NÃO"))</f>
        <v/>
      </c>
      <c r="L750" s="51" t="str">
        <f>IF(H750="","",IF(C750="","",G740*C750))</f>
        <v/>
      </c>
      <c r="M750" s="93" t="str">
        <f>IF(A750="","",VLOOKUP(A750,'6.A'!$A$11:$C$480,2,FALSE))</f>
        <v/>
      </c>
      <c r="N750" s="56" t="str">
        <f>IF(A750="","",IF(M750=B750,"si","no"))</f>
        <v/>
      </c>
      <c r="O750" s="55"/>
      <c r="P750" s="55"/>
      <c r="Q750" s="47"/>
      <c r="R750" s="47"/>
      <c r="S750" s="64"/>
      <c r="T750" s="2"/>
      <c r="U750" s="2"/>
      <c r="V750" s="2"/>
    </row>
    <row r="751" spans="1:22" s="116" customFormat="1" ht="12.75" customHeight="1" x14ac:dyDescent="0.2">
      <c r="A751" s="137"/>
      <c r="B751" s="117" t="str">
        <f>IF(A751="","",VLOOKUP(A751,'6.A'!$A$11:$E$105,2,FALSE))</f>
        <v/>
      </c>
      <c r="C751" s="138"/>
      <c r="D751" s="143" t="str">
        <f>IF(A751="","",VLOOKUP(A751,'6.A'!$A$11:$E$105,4,FALSE))</f>
        <v/>
      </c>
      <c r="E751" s="140" t="str">
        <f>IF(A751="","",VLOOKUP(A751,'6.A'!$A$11:$E$105,5,FALSE))</f>
        <v/>
      </c>
      <c r="F751" s="141" t="str">
        <f t="shared" si="297"/>
        <v>0,00</v>
      </c>
      <c r="G751" s="51"/>
      <c r="H751" s="51" t="str">
        <f>IF(A751="","",VLOOKUP(A751,'6.A'!$A$11:$E$7900,5,FALSE))</f>
        <v/>
      </c>
      <c r="I751" s="51" t="str">
        <f t="shared" ref="I751" si="306">IF(H751="","",IF(E751=H751,"SIM","NÃO"))</f>
        <v/>
      </c>
      <c r="J751" s="51" t="str">
        <f>IF(H751="","",VLOOKUP(A751,'6.A'!$A$11:$E$480,4,FALSE))</f>
        <v/>
      </c>
      <c r="K751" s="51" t="str">
        <f t="shared" ref="K751" si="307">IF(H751="","",IF(J751=D751,"SIM","NÃO"))</f>
        <v/>
      </c>
      <c r="L751" s="51" t="str">
        <f>IF(H751="","",IF(C751="","",G740*C751))</f>
        <v/>
      </c>
      <c r="M751" s="93" t="str">
        <f>IF(A751="","",VLOOKUP(A751,'6.A'!$A$11:$C$480,2,FALSE))</f>
        <v/>
      </c>
      <c r="N751" s="56" t="str">
        <f t="shared" ref="N751" si="308">IF(A751="","",IF(M751=B751,"si","no"))</f>
        <v/>
      </c>
      <c r="O751" s="55"/>
      <c r="P751" s="55"/>
      <c r="Q751" s="47"/>
      <c r="R751" s="47"/>
      <c r="S751" s="64"/>
      <c r="T751" s="2"/>
      <c r="U751" s="2"/>
      <c r="V751" s="2"/>
    </row>
    <row r="752" spans="1:22" s="116" customFormat="1" ht="12.75" customHeight="1" x14ac:dyDescent="0.2">
      <c r="A752" s="134"/>
      <c r="B752" s="26" t="str">
        <f>$A$8</f>
        <v>LEIS SOCIAIS HORISTA - JORNADA NORMAL</v>
      </c>
      <c r="C752" s="27">
        <f>$C$8</f>
        <v>0</v>
      </c>
      <c r="D752" s="120"/>
      <c r="E752" s="126"/>
      <c r="F752" s="144">
        <f>ROUND(SUM(F742:F751)*C752,2)</f>
        <v>0</v>
      </c>
      <c r="G752" s="62"/>
      <c r="H752" s="51"/>
      <c r="I752" s="56"/>
      <c r="J752" s="56"/>
      <c r="K752" s="56"/>
      <c r="L752" s="51"/>
      <c r="M752" s="61"/>
      <c r="N752" s="56"/>
      <c r="O752" s="55"/>
      <c r="P752" s="55"/>
      <c r="Q752" s="47"/>
      <c r="R752" s="47"/>
      <c r="S752" s="64"/>
      <c r="T752" s="2"/>
      <c r="U752" s="2"/>
      <c r="V752" s="2"/>
    </row>
    <row r="753" spans="1:22" s="116" customFormat="1" ht="12.75" customHeight="1" x14ac:dyDescent="0.2">
      <c r="A753" s="137"/>
      <c r="B753" s="26" t="str">
        <f>$A$9</f>
        <v>BDI - MÃO DE OBRA / SERVIÇOS / MATERIAIS EM GERAL</v>
      </c>
      <c r="C753" s="27">
        <f>$C$9</f>
        <v>0</v>
      </c>
      <c r="D753" s="115"/>
      <c r="E753" s="126"/>
      <c r="F753" s="144">
        <f>ROUND(SUM(F742:F752)*C753,2)</f>
        <v>0</v>
      </c>
      <c r="G753" s="62"/>
      <c r="H753" s="51"/>
      <c r="I753" s="56"/>
      <c r="J753" s="56"/>
      <c r="K753" s="56"/>
      <c r="L753" s="51"/>
      <c r="M753" s="61"/>
      <c r="N753" s="56"/>
      <c r="O753" s="55"/>
      <c r="P753" s="55"/>
      <c r="Q753" s="47"/>
      <c r="R753" s="47"/>
      <c r="S753" s="64"/>
      <c r="T753" s="2"/>
      <c r="U753" s="2"/>
      <c r="V753" s="2"/>
    </row>
    <row r="754" spans="1:22" s="128" customFormat="1" ht="12.75" customHeight="1" x14ac:dyDescent="0.2">
      <c r="A754" s="145"/>
      <c r="B754" s="146" t="s">
        <v>56</v>
      </c>
      <c r="C754" s="147"/>
      <c r="D754" s="148"/>
      <c r="E754" s="149"/>
      <c r="F754" s="150">
        <f>ROUND(SUM(F742:F753),2)</f>
        <v>0</v>
      </c>
      <c r="G754" s="62"/>
      <c r="H754" s="51"/>
      <c r="I754" s="56"/>
      <c r="J754" s="56"/>
      <c r="K754" s="56"/>
      <c r="L754" s="51"/>
      <c r="M754" s="61"/>
      <c r="N754" s="56"/>
      <c r="O754" s="55"/>
      <c r="P754" s="55"/>
      <c r="Q754" s="47"/>
      <c r="R754" s="47"/>
      <c r="S754" s="64"/>
      <c r="T754" s="2"/>
      <c r="U754" s="2"/>
      <c r="V754" s="2"/>
    </row>
    <row r="755" spans="1:22" s="128" customFormat="1" ht="12.75" customHeight="1" x14ac:dyDescent="0.2">
      <c r="A755" s="134" t="s">
        <v>5</v>
      </c>
      <c r="B755" s="135" t="s">
        <v>132</v>
      </c>
      <c r="C755" s="119" t="s">
        <v>59</v>
      </c>
      <c r="D755" s="119" t="s">
        <v>17</v>
      </c>
      <c r="E755" s="136" t="s">
        <v>60</v>
      </c>
      <c r="F755" s="127" t="s">
        <v>61</v>
      </c>
      <c r="G755" s="21"/>
      <c r="H755" s="51"/>
      <c r="I755" s="56"/>
      <c r="J755" s="56"/>
      <c r="K755" s="56"/>
      <c r="L755" s="51"/>
      <c r="M755" s="61"/>
      <c r="N755" s="56"/>
      <c r="O755" s="55"/>
      <c r="P755" s="55"/>
      <c r="Q755" s="47"/>
      <c r="R755" s="47"/>
      <c r="S755" s="64"/>
      <c r="T755" s="2"/>
      <c r="U755" s="2"/>
      <c r="V755" s="2"/>
    </row>
    <row r="756" spans="1:22" s="128" customFormat="1" ht="12.75" customHeight="1" x14ac:dyDescent="0.2">
      <c r="A756" s="137"/>
      <c r="B756" s="117" t="str">
        <f>IF(A756="","",VLOOKUP(A756,'6.A'!$A$11:$E$105,2,FALSE))</f>
        <v/>
      </c>
      <c r="C756" s="138"/>
      <c r="D756" s="139" t="str">
        <f>IF(A756="","",VLOOKUP(A756,'6.A'!$A$11:$E$105,4,FALSE))</f>
        <v/>
      </c>
      <c r="E756" s="140" t="str">
        <f>IF(A756="","",VLOOKUP(A756,'6.A'!$A$11:$E$105,5,FALSE))</f>
        <v/>
      </c>
      <c r="F756" s="141" t="str">
        <f t="shared" ref="F756:F765" si="309">IF(A756="","0,00",ROUND(C756*E756,2))</f>
        <v>0,00</v>
      </c>
      <c r="G756" s="51"/>
      <c r="H756" s="51" t="str">
        <f>IF(A756="","",VLOOKUP(A756,'6.A'!$A$11:$E$7900,5,FALSE))</f>
        <v/>
      </c>
      <c r="I756" s="51" t="str">
        <f t="shared" ref="I756:I765" si="310">IF(H756="","",IF(E756=H756,"SIM","NÃO"))</f>
        <v/>
      </c>
      <c r="J756" s="51" t="str">
        <f>IF(H756="","",VLOOKUP(A756,'6.A'!$A$11:$E$480,4,FALSE))</f>
        <v/>
      </c>
      <c r="K756" s="51" t="str">
        <f t="shared" ref="K756:K765" si="311">IF(H756="","",IF(J756=D756,"SIM","NÃO"))</f>
        <v/>
      </c>
      <c r="L756" s="51" t="str">
        <f>IF(H756="","",IF(C756="","",G740*C756))</f>
        <v/>
      </c>
      <c r="M756" s="93" t="str">
        <f>IF(A756="","",VLOOKUP(A756,'6.A'!$A$11:$C$480,2,FALSE))</f>
        <v/>
      </c>
      <c r="N756" s="56" t="str">
        <f t="shared" ref="N756:N761" si="312">IF(A756="","",IF(M756=B756,"si","no"))</f>
        <v/>
      </c>
      <c r="O756" s="55"/>
      <c r="P756" s="55"/>
      <c r="Q756" s="47"/>
      <c r="R756" s="47"/>
      <c r="S756" s="64"/>
      <c r="T756" s="2"/>
      <c r="U756" s="2"/>
      <c r="V756" s="2"/>
    </row>
    <row r="757" spans="1:22" s="128" customFormat="1" ht="12.75" customHeight="1" x14ac:dyDescent="0.2">
      <c r="A757" s="137"/>
      <c r="B757" s="117" t="str">
        <f>IF(A757="","",VLOOKUP(A757,'6.A'!$A$11:$E$105,2,FALSE))</f>
        <v/>
      </c>
      <c r="C757" s="138"/>
      <c r="D757" s="139" t="str">
        <f>IF(A757="","",VLOOKUP(A757,'6.A'!$A$11:$E$105,4,FALSE))</f>
        <v/>
      </c>
      <c r="E757" s="140" t="str">
        <f>IF(A757="","",VLOOKUP(A757,'6.A'!$A$11:$E$105,5,FALSE))</f>
        <v/>
      </c>
      <c r="F757" s="141" t="str">
        <f t="shared" si="309"/>
        <v>0,00</v>
      </c>
      <c r="G757" s="51"/>
      <c r="H757" s="51" t="str">
        <f>IF(A757="","",VLOOKUP(A757,'6.A'!$A$11:$E$7900,5,FALSE))</f>
        <v/>
      </c>
      <c r="I757" s="51" t="str">
        <f t="shared" si="310"/>
        <v/>
      </c>
      <c r="J757" s="51" t="str">
        <f>IF(H757="","",VLOOKUP(A757,'6.A'!$A$11:$E$480,4,FALSE))</f>
        <v/>
      </c>
      <c r="K757" s="51" t="str">
        <f t="shared" si="311"/>
        <v/>
      </c>
      <c r="L757" s="51" t="str">
        <f>IF(H757="","",IF(C757="","",G740*C757))</f>
        <v/>
      </c>
      <c r="M757" s="93" t="str">
        <f>IF(A757="","",VLOOKUP(A757,'6.A'!$A$11:$C$480,2,FALSE))</f>
        <v/>
      </c>
      <c r="N757" s="56" t="str">
        <f t="shared" si="312"/>
        <v/>
      </c>
      <c r="O757" s="55"/>
      <c r="P757" s="55"/>
      <c r="Q757" s="47"/>
      <c r="R757" s="47"/>
      <c r="S757" s="64"/>
      <c r="T757" s="2"/>
      <c r="U757" s="2"/>
      <c r="V757" s="2"/>
    </row>
    <row r="758" spans="1:22" s="128" customFormat="1" ht="12.75" customHeight="1" x14ac:dyDescent="0.2">
      <c r="A758" s="137"/>
      <c r="B758" s="117" t="str">
        <f>IF(A758="","",VLOOKUP(A758,'6.A'!$A$11:$E$105,2,FALSE))</f>
        <v/>
      </c>
      <c r="C758" s="138"/>
      <c r="D758" s="139" t="str">
        <f>IF(A758="","",VLOOKUP(A758,'6.A'!$A$11:$E$105,4,FALSE))</f>
        <v/>
      </c>
      <c r="E758" s="140" t="str">
        <f>IF(A758="","",VLOOKUP(A758,'6.A'!$A$11:$E$105,5,FALSE))</f>
        <v/>
      </c>
      <c r="F758" s="141" t="str">
        <f t="shared" si="309"/>
        <v>0,00</v>
      </c>
      <c r="G758" s="51"/>
      <c r="H758" s="51" t="str">
        <f>IF(A758="","",VLOOKUP(A758,'6.A'!$A$11:$E$7900,5,FALSE))</f>
        <v/>
      </c>
      <c r="I758" s="51" t="str">
        <f t="shared" si="310"/>
        <v/>
      </c>
      <c r="J758" s="51" t="str">
        <f>IF(H758="","",VLOOKUP(A758,'6.A'!$A$11:$E$480,4,FALSE))</f>
        <v/>
      </c>
      <c r="K758" s="51" t="str">
        <f t="shared" si="311"/>
        <v/>
      </c>
      <c r="L758" s="51" t="str">
        <f>IF(H758="","",IF(C758="","",G740*C758))</f>
        <v/>
      </c>
      <c r="M758" s="93" t="str">
        <f>IF(A758="","",VLOOKUP(A758,'6.A'!$A$11:$C$480,2,FALSE))</f>
        <v/>
      </c>
      <c r="N758" s="56" t="str">
        <f t="shared" si="312"/>
        <v/>
      </c>
      <c r="O758" s="55"/>
      <c r="P758" s="55"/>
      <c r="Q758" s="47"/>
      <c r="R758" s="47"/>
      <c r="S758" s="64"/>
      <c r="T758" s="2"/>
      <c r="U758" s="2"/>
      <c r="V758" s="2"/>
    </row>
    <row r="759" spans="1:22" s="128" customFormat="1" ht="12.75" customHeight="1" x14ac:dyDescent="0.2">
      <c r="A759" s="137"/>
      <c r="B759" s="158" t="str">
        <f>IF(A759="","",VLOOKUP(A759,'6.A'!$A$11:$E$105,2,FALSE))</f>
        <v/>
      </c>
      <c r="C759" s="138"/>
      <c r="D759" s="120" t="str">
        <f>IF(A759="","",VLOOKUP(A759,'6.A'!$A$11:$E$105,4,FALSE))</f>
        <v/>
      </c>
      <c r="E759" s="142" t="str">
        <f>IF(A759="","",VLOOKUP(A759,'6.A'!$A$11:$E$105,5,FALSE))</f>
        <v/>
      </c>
      <c r="F759" s="141" t="str">
        <f t="shared" si="309"/>
        <v>0,00</v>
      </c>
      <c r="G759" s="51"/>
      <c r="H759" s="51" t="str">
        <f>IF(A759="","",VLOOKUP(A759,'6.A'!$A$11:$E$7900,5,FALSE))</f>
        <v/>
      </c>
      <c r="I759" s="51" t="str">
        <f t="shared" si="310"/>
        <v/>
      </c>
      <c r="J759" s="51" t="str">
        <f>IF(H759="","",VLOOKUP(A759,'6.A'!$A$11:$E$480,4,FALSE))</f>
        <v/>
      </c>
      <c r="K759" s="51" t="str">
        <f t="shared" si="311"/>
        <v/>
      </c>
      <c r="L759" s="51" t="str">
        <f>IF(H759="","",IF(C759="","",G740*C759))</f>
        <v/>
      </c>
      <c r="M759" s="93" t="str">
        <f>IF(A759="","",VLOOKUP(A759,'6.A'!$A$11:$C$480,2,FALSE))</f>
        <v/>
      </c>
      <c r="N759" s="56" t="str">
        <f t="shared" si="312"/>
        <v/>
      </c>
      <c r="O759" s="55"/>
      <c r="P759" s="55"/>
      <c r="Q759" s="47"/>
      <c r="R759" s="47"/>
      <c r="S759" s="64"/>
      <c r="T759" s="2"/>
      <c r="U759" s="2"/>
      <c r="V759" s="2"/>
    </row>
    <row r="760" spans="1:22" s="128" customFormat="1" ht="12.75" customHeight="1" x14ac:dyDescent="0.2">
      <c r="A760" s="137"/>
      <c r="B760" s="158" t="str">
        <f>IF(A760="","",VLOOKUP(A760,'6.A'!$A$11:$E$105,2,FALSE))</f>
        <v/>
      </c>
      <c r="C760" s="138"/>
      <c r="D760" s="120" t="str">
        <f>IF(A760="","",VLOOKUP(A760,'6.A'!$A$11:$E$105,4,FALSE))</f>
        <v/>
      </c>
      <c r="E760" s="142" t="str">
        <f>IF(A760="","",VLOOKUP(A760,'6.A'!$A$11:$E$105,5,FALSE))</f>
        <v/>
      </c>
      <c r="F760" s="141" t="str">
        <f t="shared" si="309"/>
        <v>0,00</v>
      </c>
      <c r="G760" s="51"/>
      <c r="H760" s="51" t="str">
        <f>IF(A760="","",VLOOKUP(A760,'6.A'!$A$11:$E$7900,5,FALSE))</f>
        <v/>
      </c>
      <c r="I760" s="51" t="str">
        <f t="shared" si="310"/>
        <v/>
      </c>
      <c r="J760" s="51" t="str">
        <f>IF(H760="","",VLOOKUP(A760,'6.A'!$A$11:$E$480,4,FALSE))</f>
        <v/>
      </c>
      <c r="K760" s="51" t="str">
        <f t="shared" si="311"/>
        <v/>
      </c>
      <c r="L760" s="51" t="str">
        <f>IF(H760="","",IF(C760="","",G740*C760))</f>
        <v/>
      </c>
      <c r="M760" s="93" t="str">
        <f>IF(A760="","",VLOOKUP(A760,'6.A'!$A$11:$C$480,2,FALSE))</f>
        <v/>
      </c>
      <c r="N760" s="56" t="str">
        <f t="shared" si="312"/>
        <v/>
      </c>
      <c r="O760" s="55"/>
      <c r="P760" s="55"/>
      <c r="Q760" s="47"/>
      <c r="R760" s="47"/>
      <c r="S760" s="64"/>
      <c r="T760" s="2"/>
      <c r="U760" s="2"/>
      <c r="V760" s="2"/>
    </row>
    <row r="761" spans="1:22" s="128" customFormat="1" ht="12.75" customHeight="1" x14ac:dyDescent="0.2">
      <c r="A761" s="137"/>
      <c r="B761" s="158" t="str">
        <f>IF(A761="","",VLOOKUP(A761,'6.A'!$A$11:$E$105,2,FALSE))</f>
        <v/>
      </c>
      <c r="C761" s="138"/>
      <c r="D761" s="120" t="str">
        <f>IF(A761="","",VLOOKUP(A761,'6.A'!$A$11:$E$105,4,FALSE))</f>
        <v/>
      </c>
      <c r="E761" s="142" t="str">
        <f>IF(A761="","",VLOOKUP(A761,'6.A'!$A$11:$E$105,5,FALSE))</f>
        <v/>
      </c>
      <c r="F761" s="141" t="str">
        <f t="shared" si="309"/>
        <v>0,00</v>
      </c>
      <c r="G761" s="51"/>
      <c r="H761" s="51" t="str">
        <f>IF(A761="","",VLOOKUP(A761,'6.A'!$A$11:$E$7900,5,FALSE))</f>
        <v/>
      </c>
      <c r="I761" s="51" t="str">
        <f t="shared" si="310"/>
        <v/>
      </c>
      <c r="J761" s="51" t="str">
        <f>IF(H761="","",VLOOKUP(A761,'6.A'!$A$11:$E$480,4,FALSE))</f>
        <v/>
      </c>
      <c r="K761" s="51" t="str">
        <f t="shared" si="311"/>
        <v/>
      </c>
      <c r="L761" s="51" t="str">
        <f>IF(H761="","",IF(C761="","",G740*C761))</f>
        <v/>
      </c>
      <c r="M761" s="93" t="str">
        <f>IF(A761="","",VLOOKUP(A761,'6.A'!$A$11:$C$480,2,FALSE))</f>
        <v/>
      </c>
      <c r="N761" s="56" t="str">
        <f t="shared" si="312"/>
        <v/>
      </c>
      <c r="O761" s="55"/>
      <c r="P761" s="55"/>
      <c r="Q761" s="47"/>
      <c r="R761" s="47"/>
      <c r="S761" s="64"/>
      <c r="T761" s="2"/>
      <c r="U761" s="2"/>
      <c r="V761" s="2"/>
    </row>
    <row r="762" spans="1:22" s="128" customFormat="1" ht="12.75" customHeight="1" x14ac:dyDescent="0.2">
      <c r="A762" s="137"/>
      <c r="B762" s="158" t="str">
        <f>IF(A762="","",VLOOKUP(A762,'6.A'!$A$11:$E$105,2,FALSE))</f>
        <v/>
      </c>
      <c r="C762" s="138"/>
      <c r="D762" s="120" t="str">
        <f>IF(A762="","",VLOOKUP(A762,'6.A'!$A$11:$E$105,4,FALSE))</f>
        <v/>
      </c>
      <c r="E762" s="142" t="str">
        <f>IF(A762="","",VLOOKUP(A762,'6.A'!$A$11:$E$105,5,FALSE))</f>
        <v/>
      </c>
      <c r="F762" s="141" t="str">
        <f t="shared" si="309"/>
        <v>0,00</v>
      </c>
      <c r="G762" s="51"/>
      <c r="H762" s="51" t="str">
        <f>IF(A762="","",VLOOKUP(A762,'6.A'!$A$11:$E$7900,5,FALSE))</f>
        <v/>
      </c>
      <c r="I762" s="51" t="str">
        <f t="shared" si="310"/>
        <v/>
      </c>
      <c r="J762" s="51" t="str">
        <f>IF(H762="","",VLOOKUP(A762,'6.A'!$A$11:$E$480,4,FALSE))</f>
        <v/>
      </c>
      <c r="K762" s="51" t="str">
        <f t="shared" si="311"/>
        <v/>
      </c>
      <c r="L762" s="51" t="str">
        <f>IF(H762="","",IF(C762="","",G740*C762))</f>
        <v/>
      </c>
      <c r="M762" s="93" t="str">
        <f>IF(A762="","",VLOOKUP(A762,'6.A'!$A$11:$C$480,2,FALSE))</f>
        <v/>
      </c>
      <c r="N762" s="56" t="str">
        <f>IF(A762="","",IF(M762=B762,"si","no"))</f>
        <v/>
      </c>
      <c r="O762" s="55"/>
      <c r="P762" s="55"/>
      <c r="Q762" s="47"/>
      <c r="R762" s="47"/>
      <c r="S762" s="64"/>
      <c r="T762" s="2"/>
      <c r="U762" s="2"/>
      <c r="V762" s="2"/>
    </row>
    <row r="763" spans="1:22" s="128" customFormat="1" ht="12.75" customHeight="1" x14ac:dyDescent="0.2">
      <c r="A763" s="137"/>
      <c r="B763" s="117" t="str">
        <f>IF(A763="","",VLOOKUP(A763,'6.A'!$A$11:$E$105,2,FALSE))</f>
        <v/>
      </c>
      <c r="C763" s="138"/>
      <c r="D763" s="120" t="str">
        <f>IF(A763="","",VLOOKUP(A763,'6.A'!$A$11:$E$105,4,FALSE))</f>
        <v/>
      </c>
      <c r="E763" s="142" t="str">
        <f>IF(A763="","",VLOOKUP(A763,'6.A'!$A$11:$E$105,5,FALSE))</f>
        <v/>
      </c>
      <c r="F763" s="141" t="str">
        <f t="shared" si="309"/>
        <v>0,00</v>
      </c>
      <c r="G763" s="51"/>
      <c r="H763" s="51" t="str">
        <f>IF(A763="","",VLOOKUP(A763,'6.A'!$A$11:$E$7900,5,FALSE))</f>
        <v/>
      </c>
      <c r="I763" s="51" t="str">
        <f t="shared" si="310"/>
        <v/>
      </c>
      <c r="J763" s="51" t="str">
        <f>IF(H763="","",VLOOKUP(A763,'6.A'!$A$11:$E$480,4,FALSE))</f>
        <v/>
      </c>
      <c r="K763" s="51" t="str">
        <f t="shared" si="311"/>
        <v/>
      </c>
      <c r="L763" s="51" t="str">
        <f>IF(H763="","",IF(C763="","",G740*C763))</f>
        <v/>
      </c>
      <c r="M763" s="93" t="str">
        <f>IF(A763="","",VLOOKUP(A763,'6.A'!$A$11:$C$480,2,FALSE))</f>
        <v/>
      </c>
      <c r="N763" s="56" t="str">
        <f>IF(A763="","",IF(M763=B763,"si","no"))</f>
        <v/>
      </c>
      <c r="O763" s="55"/>
      <c r="P763" s="55"/>
      <c r="Q763" s="47"/>
      <c r="R763" s="47"/>
      <c r="S763" s="64"/>
      <c r="T763" s="2"/>
      <c r="U763" s="2"/>
      <c r="V763" s="2"/>
    </row>
    <row r="764" spans="1:22" s="128" customFormat="1" ht="12.75" customHeight="1" x14ac:dyDescent="0.2">
      <c r="A764" s="137"/>
      <c r="B764" s="117" t="str">
        <f>IF(A764="","",VLOOKUP(A764,'6.A'!$A$11:$E$105,2,FALSE))</f>
        <v/>
      </c>
      <c r="C764" s="138"/>
      <c r="D764" s="120" t="str">
        <f>IF(A764="","",VLOOKUP(A764,'6.A'!$A$11:$E$105,4,FALSE))</f>
        <v/>
      </c>
      <c r="E764" s="142" t="str">
        <f>IF(A764="","",VLOOKUP(A764,'6.A'!$A$11:$E$105,5,FALSE))</f>
        <v/>
      </c>
      <c r="F764" s="141" t="str">
        <f t="shared" si="309"/>
        <v>0,00</v>
      </c>
      <c r="G764" s="51"/>
      <c r="H764" s="51" t="str">
        <f>IF(A764="","",VLOOKUP(A764,'6.A'!$A$11:$E$7900,5,FALSE))</f>
        <v/>
      </c>
      <c r="I764" s="51" t="str">
        <f t="shared" si="310"/>
        <v/>
      </c>
      <c r="J764" s="51" t="str">
        <f>IF(H764="","",VLOOKUP(A764,'6.A'!$A$11:$E$480,4,FALSE))</f>
        <v/>
      </c>
      <c r="K764" s="51" t="str">
        <f t="shared" si="311"/>
        <v/>
      </c>
      <c r="L764" s="51" t="str">
        <f>IF(H764="","",IF(C764="","",G740*C764))</f>
        <v/>
      </c>
      <c r="M764" s="93" t="str">
        <f>IF(A764="","",VLOOKUP(A764,'6.A'!$A$11:$C$480,2,FALSE))</f>
        <v/>
      </c>
      <c r="N764" s="56" t="str">
        <f t="shared" ref="N764:N765" si="313">IF(A764="","",IF(M764=B764,"si","no"))</f>
        <v/>
      </c>
      <c r="O764" s="55"/>
      <c r="P764" s="55"/>
      <c r="Q764" s="47"/>
      <c r="R764" s="47"/>
      <c r="S764" s="64"/>
      <c r="T764" s="2"/>
      <c r="U764" s="2"/>
      <c r="V764" s="2"/>
    </row>
    <row r="765" spans="1:22" s="128" customFormat="1" ht="12.75" customHeight="1" x14ac:dyDescent="0.2">
      <c r="A765" s="137"/>
      <c r="B765" s="117" t="str">
        <f>IF(A765="","",VLOOKUP(A765,'6.A'!$A$11:$E$105,2,FALSE))</f>
        <v/>
      </c>
      <c r="C765" s="138"/>
      <c r="D765" s="120" t="str">
        <f>IF(A765="","",VLOOKUP(A765,'6.A'!$A$11:$E$105,4,FALSE))</f>
        <v/>
      </c>
      <c r="E765" s="142" t="str">
        <f>IF(A765="","",VLOOKUP(A765,'6.A'!$A$11:$E$105,5,FALSE))</f>
        <v/>
      </c>
      <c r="F765" s="141" t="str">
        <f t="shared" si="309"/>
        <v>0,00</v>
      </c>
      <c r="G765" s="51"/>
      <c r="H765" s="51" t="str">
        <f>IF(A765="","",VLOOKUP(A765,'6.A'!$A$11:$E$7900,5,FALSE))</f>
        <v/>
      </c>
      <c r="I765" s="51" t="str">
        <f t="shared" si="310"/>
        <v/>
      </c>
      <c r="J765" s="51" t="str">
        <f>IF(H765="","",VLOOKUP(A765,'6.A'!$A$11:$E$480,4,FALSE))</f>
        <v/>
      </c>
      <c r="K765" s="51" t="str">
        <f t="shared" si="311"/>
        <v/>
      </c>
      <c r="L765" s="51" t="str">
        <f>IF(H765="","",IF(C765="","",G740*C765))</f>
        <v/>
      </c>
      <c r="M765" s="93" t="str">
        <f>IF(A765="","",VLOOKUP(A765,'6.A'!$A$11:$C$480,2,FALSE))</f>
        <v/>
      </c>
      <c r="N765" s="56" t="str">
        <f t="shared" si="313"/>
        <v/>
      </c>
      <c r="O765" s="55"/>
      <c r="P765" s="55"/>
      <c r="Q765" s="47"/>
      <c r="R765" s="47"/>
      <c r="S765" s="64"/>
      <c r="T765" s="2"/>
      <c r="U765" s="2"/>
      <c r="V765" s="2"/>
    </row>
    <row r="766" spans="1:22" s="128" customFormat="1" ht="12.75" customHeight="1" x14ac:dyDescent="0.2">
      <c r="A766" s="137"/>
      <c r="B766" s="26" t="str">
        <f>$A$9</f>
        <v>BDI - MÃO DE OBRA / SERVIÇOS / MATERIAIS EM GERAL</v>
      </c>
      <c r="C766" s="27">
        <f>$C$9</f>
        <v>0</v>
      </c>
      <c r="D766" s="120"/>
      <c r="E766" s="126"/>
      <c r="F766" s="144">
        <f>ROUND(SUM(F756:F765)*C766,2)</f>
        <v>0</v>
      </c>
      <c r="G766" s="62"/>
      <c r="H766" s="51"/>
      <c r="I766" s="56"/>
      <c r="J766" s="56"/>
      <c r="K766" s="56"/>
      <c r="L766" s="51"/>
      <c r="M766" s="61"/>
      <c r="N766" s="56"/>
      <c r="O766" s="55"/>
      <c r="P766" s="55"/>
      <c r="Q766" s="47"/>
      <c r="R766" s="47"/>
      <c r="S766" s="64"/>
      <c r="T766" s="2"/>
      <c r="U766" s="2"/>
      <c r="V766" s="2"/>
    </row>
    <row r="767" spans="1:22" s="128" customFormat="1" ht="12.75" customHeight="1" x14ac:dyDescent="0.2">
      <c r="A767" s="145"/>
      <c r="B767" s="31" t="s">
        <v>120</v>
      </c>
      <c r="C767" s="36"/>
      <c r="D767" s="151"/>
      <c r="E767" s="152"/>
      <c r="F767" s="150">
        <f>ROUND(SUM(F756:F766),2)</f>
        <v>0</v>
      </c>
      <c r="G767" s="62"/>
      <c r="H767" s="51"/>
      <c r="I767" s="56"/>
      <c r="J767" s="56"/>
      <c r="K767" s="56"/>
      <c r="L767" s="51"/>
      <c r="M767" s="61"/>
      <c r="N767" s="56"/>
      <c r="O767" s="55"/>
      <c r="P767" s="55"/>
      <c r="Q767" s="47"/>
      <c r="R767" s="47"/>
      <c r="S767" s="64"/>
      <c r="T767" s="2"/>
      <c r="U767" s="2"/>
      <c r="V767" s="2"/>
    </row>
    <row r="768" spans="1:22" s="128" customFormat="1" ht="12.75" customHeight="1" x14ac:dyDescent="0.2">
      <c r="A768" s="134" t="s">
        <v>6</v>
      </c>
      <c r="B768" s="135" t="s">
        <v>18</v>
      </c>
      <c r="C768" s="119" t="s">
        <v>59</v>
      </c>
      <c r="D768" s="119" t="s">
        <v>17</v>
      </c>
      <c r="E768" s="136" t="s">
        <v>60</v>
      </c>
      <c r="F768" s="127" t="s">
        <v>61</v>
      </c>
      <c r="G768" s="21"/>
      <c r="H768" s="51"/>
      <c r="I768" s="56"/>
      <c r="J768" s="56"/>
      <c r="K768" s="56"/>
      <c r="L768" s="51"/>
      <c r="M768" s="61"/>
      <c r="N768" s="56"/>
      <c r="O768" s="55"/>
      <c r="P768" s="55"/>
      <c r="Q768" s="47"/>
      <c r="R768" s="47"/>
      <c r="S768" s="64"/>
      <c r="T768" s="2"/>
      <c r="U768" s="2"/>
      <c r="V768" s="2"/>
    </row>
    <row r="769" spans="1:22" s="128" customFormat="1" ht="12.75" customHeight="1" x14ac:dyDescent="0.2">
      <c r="A769" s="137">
        <f>'6.A'!$A$71</f>
        <v>39024</v>
      </c>
      <c r="B769" s="117" t="str">
        <f>IF(A769="","",VLOOKUP(A769,'6.A'!$A$11:$E$105,2,FALSE))</f>
        <v>ARGAMASSA POLIMÉRICA IMPERMEABILIZANTE, REFERÊNCIA SIKATOP 100, TEC PLUS TOP DA QUARTZOLIT WEBER OU EQUIVALENTE</v>
      </c>
      <c r="C769" s="138">
        <v>2</v>
      </c>
      <c r="D769" s="139" t="str">
        <f>IF(A769="","",VLOOKUP(A769,'6.A'!$A$11:$E$105,4,FALSE))</f>
        <v>KG</v>
      </c>
      <c r="E769" s="140">
        <f>IF(A769="","",VLOOKUP(A769,'6.A'!$A$11:$E$105,5,FALSE))</f>
        <v>0</v>
      </c>
      <c r="F769" s="141">
        <f t="shared" ref="F769:F788" si="314">IF(A769="","0,00",ROUND(C769*E769,2))</f>
        <v>0</v>
      </c>
      <c r="G769" s="51"/>
      <c r="H769" s="51">
        <f>IF(A769="","",VLOOKUP(A769,'6.A'!$A$11:$E$7900,5,FALSE))</f>
        <v>0</v>
      </c>
      <c r="I769" s="51" t="str">
        <f t="shared" ref="I769:I788" si="315">IF(H769="","",IF(E769=H769,"SIM","NÃO"))</f>
        <v>SIM</v>
      </c>
      <c r="J769" s="51" t="str">
        <f>IF(H769="","",VLOOKUP(A769,'6.A'!$A$11:$E$480,4,FALSE))</f>
        <v>KG</v>
      </c>
      <c r="K769" s="51" t="str">
        <f t="shared" ref="K769:K788" si="316">IF(H769="","",IF(J769=D769,"SIM","NÃO"))</f>
        <v>SIM</v>
      </c>
      <c r="L769" s="51">
        <f>IF(H769="","",IF(C769="","",G740*C769))</f>
        <v>42</v>
      </c>
      <c r="M769" s="93" t="str">
        <f>IF(A769="","",VLOOKUP(A769,'6.A'!$A$11:$C$480,2,FALSE))</f>
        <v>ARGAMASSA POLIMÉRICA IMPERMEABILIZANTE, REFERÊNCIA SIKATOP 100, TEC PLUS TOP DA QUARTZOLIT WEBER OU EQUIVALENTE</v>
      </c>
      <c r="N769" s="56" t="str">
        <f t="shared" ref="N769:N788" si="317">IF(A769="","",IF(M769=B769,"si","no"))</f>
        <v>si</v>
      </c>
      <c r="O769" s="55"/>
      <c r="P769" s="55"/>
      <c r="Q769" s="47"/>
      <c r="R769" s="47"/>
      <c r="S769" s="64"/>
      <c r="T769" s="2"/>
      <c r="U769" s="2"/>
      <c r="V769" s="2"/>
    </row>
    <row r="770" spans="1:22" s="128" customFormat="1" ht="12.75" customHeight="1" x14ac:dyDescent="0.2">
      <c r="A770" s="137"/>
      <c r="B770" s="117" t="str">
        <f>IF(A770="","",VLOOKUP(A770,'6.A'!$A$11:$E$105,2,FALSE))</f>
        <v/>
      </c>
      <c r="C770" s="138"/>
      <c r="D770" s="139" t="str">
        <f>IF(A770="","",VLOOKUP(A770,'6.A'!$A$11:$E$105,4,FALSE))</f>
        <v/>
      </c>
      <c r="E770" s="140" t="str">
        <f>IF(A770="","",VLOOKUP(A770,'6.A'!$A$11:$E$105,5,FALSE))</f>
        <v/>
      </c>
      <c r="F770" s="141" t="str">
        <f t="shared" si="314"/>
        <v>0,00</v>
      </c>
      <c r="G770" s="51"/>
      <c r="H770" s="51" t="str">
        <f>IF(A770="","",VLOOKUP(A770,'6.A'!$A$11:$E$7900,5,FALSE))</f>
        <v/>
      </c>
      <c r="I770" s="51" t="str">
        <f t="shared" si="315"/>
        <v/>
      </c>
      <c r="J770" s="51" t="str">
        <f>IF(H770="","",VLOOKUP(A770,'6.A'!$A$11:$E$480,4,FALSE))</f>
        <v/>
      </c>
      <c r="K770" s="51" t="str">
        <f t="shared" si="316"/>
        <v/>
      </c>
      <c r="L770" s="51" t="str">
        <f>IF(H770="","",IF(C770="","",G740*C770))</f>
        <v/>
      </c>
      <c r="M770" s="93" t="str">
        <f>IF(A770="","",VLOOKUP(A770,'6.A'!$A$11:$C$480,2,FALSE))</f>
        <v/>
      </c>
      <c r="N770" s="56" t="str">
        <f t="shared" si="317"/>
        <v/>
      </c>
      <c r="O770" s="55"/>
      <c r="P770" s="55"/>
      <c r="Q770" s="47"/>
      <c r="R770" s="47"/>
      <c r="S770" s="64"/>
      <c r="T770" s="2"/>
      <c r="U770" s="2"/>
      <c r="V770" s="2"/>
    </row>
    <row r="771" spans="1:22" s="128" customFormat="1" ht="12.75" customHeight="1" x14ac:dyDescent="0.2">
      <c r="A771" s="137"/>
      <c r="B771" s="117" t="str">
        <f>IF(A771="","",VLOOKUP(A771,'6.A'!$A$11:$E$105,2,FALSE))</f>
        <v/>
      </c>
      <c r="C771" s="138"/>
      <c r="D771" s="139" t="str">
        <f>IF(A771="","",VLOOKUP(A771,'6.A'!$A$11:$E$105,4,FALSE))</f>
        <v/>
      </c>
      <c r="E771" s="140" t="str">
        <f>IF(A771="","",VLOOKUP(A771,'6.A'!$A$11:$E$105,5,FALSE))</f>
        <v/>
      </c>
      <c r="F771" s="141" t="str">
        <f t="shared" si="314"/>
        <v>0,00</v>
      </c>
      <c r="G771" s="51"/>
      <c r="H771" s="51" t="str">
        <f>IF(A771="","",VLOOKUP(A771,'6.A'!$A$11:$E$7900,5,FALSE))</f>
        <v/>
      </c>
      <c r="I771" s="51" t="str">
        <f t="shared" si="315"/>
        <v/>
      </c>
      <c r="J771" s="51" t="str">
        <f>IF(H771="","",VLOOKUP(A771,'6.A'!$A$11:$E$480,4,FALSE))</f>
        <v/>
      </c>
      <c r="K771" s="51" t="str">
        <f t="shared" si="316"/>
        <v/>
      </c>
      <c r="L771" s="51" t="str">
        <f>IF(H771="","",IF(C771="","",G740*C771))</f>
        <v/>
      </c>
      <c r="M771" s="93" t="str">
        <f>IF(A771="","",VLOOKUP(A771,'6.A'!$A$11:$C$480,2,FALSE))</f>
        <v/>
      </c>
      <c r="N771" s="56" t="str">
        <f t="shared" si="317"/>
        <v/>
      </c>
      <c r="O771" s="55"/>
      <c r="P771" s="55"/>
      <c r="Q771" s="47"/>
      <c r="R771" s="47"/>
      <c r="S771" s="64"/>
      <c r="T771" s="2"/>
      <c r="U771" s="2"/>
      <c r="V771" s="2"/>
    </row>
    <row r="772" spans="1:22" s="128" customFormat="1" ht="12.75" customHeight="1" x14ac:dyDescent="0.2">
      <c r="A772" s="137"/>
      <c r="B772" s="117" t="str">
        <f>IF(A772="","",VLOOKUP(A772,'6.A'!$A$11:$E$105,2,FALSE))</f>
        <v/>
      </c>
      <c r="C772" s="138"/>
      <c r="D772" s="139" t="str">
        <f>IF(A772="","",VLOOKUP(A772,'6.A'!$A$11:$E$105,4,FALSE))</f>
        <v/>
      </c>
      <c r="E772" s="140" t="str">
        <f>IF(A772="","",VLOOKUP(A772,'6.A'!$A$11:$E$105,5,FALSE))</f>
        <v/>
      </c>
      <c r="F772" s="141" t="str">
        <f t="shared" si="314"/>
        <v>0,00</v>
      </c>
      <c r="G772" s="51"/>
      <c r="H772" s="51" t="str">
        <f>IF(A772="","",VLOOKUP(A772,'6.A'!$A$11:$E$7900,5,FALSE))</f>
        <v/>
      </c>
      <c r="I772" s="51" t="str">
        <f t="shared" si="315"/>
        <v/>
      </c>
      <c r="J772" s="51" t="str">
        <f>IF(H772="","",VLOOKUP(A772,'6.A'!$A$11:$E$480,4,FALSE))</f>
        <v/>
      </c>
      <c r="K772" s="51" t="str">
        <f t="shared" si="316"/>
        <v/>
      </c>
      <c r="L772" s="51" t="str">
        <f>IF(H772="","",IF(C772="","",G740*C772))</f>
        <v/>
      </c>
      <c r="M772" s="93" t="str">
        <f>IF(A772="","",VLOOKUP(A772,'6.A'!$A$11:$C$480,2,FALSE))</f>
        <v/>
      </c>
      <c r="N772" s="56" t="str">
        <f t="shared" si="317"/>
        <v/>
      </c>
      <c r="O772" s="55"/>
      <c r="P772" s="55"/>
      <c r="Q772" s="47"/>
      <c r="R772" s="47"/>
      <c r="S772" s="64"/>
      <c r="T772" s="2"/>
      <c r="U772" s="2"/>
      <c r="V772" s="2"/>
    </row>
    <row r="773" spans="1:22" s="128" customFormat="1" ht="12.75" customHeight="1" x14ac:dyDescent="0.2">
      <c r="A773" s="137"/>
      <c r="B773" s="117" t="str">
        <f>IF(A773="","",VLOOKUP(A773,'6.A'!$A$11:$E$105,2,FALSE))</f>
        <v/>
      </c>
      <c r="C773" s="138"/>
      <c r="D773" s="120" t="str">
        <f>IF(A773="","",VLOOKUP(A773,'6.A'!$A$11:$E$105,4,FALSE))</f>
        <v/>
      </c>
      <c r="E773" s="142" t="str">
        <f>IF(A773="","",VLOOKUP(A773,'6.A'!$A$11:$E$105,5,FALSE))</f>
        <v/>
      </c>
      <c r="F773" s="141" t="str">
        <f t="shared" si="314"/>
        <v>0,00</v>
      </c>
      <c r="G773" s="51"/>
      <c r="H773" s="51" t="str">
        <f>IF(A773="","",VLOOKUP(A773,'6.A'!$A$11:$E$7900,5,FALSE))</f>
        <v/>
      </c>
      <c r="I773" s="51" t="str">
        <f t="shared" si="315"/>
        <v/>
      </c>
      <c r="J773" s="51" t="str">
        <f>IF(H773="","",VLOOKUP(A773,'6.A'!$A$11:$E$480,4,FALSE))</f>
        <v/>
      </c>
      <c r="K773" s="51" t="str">
        <f t="shared" si="316"/>
        <v/>
      </c>
      <c r="L773" s="51" t="str">
        <f>IF(H773="","",IF(C773="","",G740*C773))</f>
        <v/>
      </c>
      <c r="M773" s="93" t="str">
        <f>IF(A773="","",VLOOKUP(A773,'6.A'!$A$11:$C$480,2,FALSE))</f>
        <v/>
      </c>
      <c r="N773" s="56" t="str">
        <f t="shared" si="317"/>
        <v/>
      </c>
      <c r="O773" s="55"/>
      <c r="P773" s="55"/>
      <c r="Q773" s="47"/>
      <c r="R773" s="47"/>
      <c r="S773" s="64"/>
      <c r="T773" s="2"/>
      <c r="U773" s="2"/>
      <c r="V773" s="2"/>
    </row>
    <row r="774" spans="1:22" s="128" customFormat="1" ht="12.75" customHeight="1" x14ac:dyDescent="0.2">
      <c r="A774" s="137"/>
      <c r="B774" s="117" t="str">
        <f>IF(A774="","",VLOOKUP(A774,'6.A'!$A$11:$E$105,2,FALSE))</f>
        <v/>
      </c>
      <c r="C774" s="138"/>
      <c r="D774" s="120" t="str">
        <f>IF(A774="","",VLOOKUP(A774,'6.A'!$A$11:$E$105,4,FALSE))</f>
        <v/>
      </c>
      <c r="E774" s="142" t="str">
        <f>IF(A774="","",VLOOKUP(A774,'6.A'!$A$11:$E$105,5,FALSE))</f>
        <v/>
      </c>
      <c r="F774" s="141" t="str">
        <f t="shared" si="314"/>
        <v>0,00</v>
      </c>
      <c r="G774" s="51"/>
      <c r="H774" s="51" t="str">
        <f>IF(A774="","",VLOOKUP(A774,'6.A'!$A$11:$E$7900,5,FALSE))</f>
        <v/>
      </c>
      <c r="I774" s="51" t="str">
        <f t="shared" si="315"/>
        <v/>
      </c>
      <c r="J774" s="51" t="str">
        <f>IF(H774="","",VLOOKUP(A774,'6.A'!$A$11:$E$480,4,FALSE))</f>
        <v/>
      </c>
      <c r="K774" s="51" t="str">
        <f t="shared" si="316"/>
        <v/>
      </c>
      <c r="L774" s="51" t="str">
        <f>IF(H774="","",IF(C774="","",G740*C774))</f>
        <v/>
      </c>
      <c r="M774" s="93" t="str">
        <f>IF(A774="","",VLOOKUP(A774,'6.A'!$A$11:$C$480,2,FALSE))</f>
        <v/>
      </c>
      <c r="N774" s="56" t="str">
        <f t="shared" si="317"/>
        <v/>
      </c>
      <c r="O774" s="55"/>
      <c r="P774" s="55"/>
      <c r="Q774" s="47"/>
      <c r="R774" s="47"/>
      <c r="S774" s="64"/>
      <c r="T774" s="2"/>
      <c r="U774" s="2"/>
      <c r="V774" s="2"/>
    </row>
    <row r="775" spans="1:22" s="128" customFormat="1" ht="12.75" customHeight="1" x14ac:dyDescent="0.2">
      <c r="A775" s="137"/>
      <c r="B775" s="117" t="str">
        <f>IF(A775="","",VLOOKUP(A775,'6.A'!$A$11:$E$105,2,FALSE))</f>
        <v/>
      </c>
      <c r="C775" s="138"/>
      <c r="D775" s="139" t="str">
        <f>IF(A775="","",VLOOKUP(A775,'6.A'!$A$11:$E$105,4,FALSE))</f>
        <v/>
      </c>
      <c r="E775" s="140" t="str">
        <f>IF(A775="","",VLOOKUP(A775,'6.A'!$A$11:$E$105,5,FALSE))</f>
        <v/>
      </c>
      <c r="F775" s="141" t="str">
        <f t="shared" si="314"/>
        <v>0,00</v>
      </c>
      <c r="G775" s="51"/>
      <c r="H775" s="51" t="str">
        <f>IF(A775="","",VLOOKUP(A775,'6.A'!$A$11:$E$7900,5,FALSE))</f>
        <v/>
      </c>
      <c r="I775" s="51" t="str">
        <f t="shared" si="315"/>
        <v/>
      </c>
      <c r="J775" s="51" t="str">
        <f>IF(H775="","",VLOOKUP(A775,'6.A'!$A$11:$E$480,4,FALSE))</f>
        <v/>
      </c>
      <c r="K775" s="51" t="str">
        <f t="shared" si="316"/>
        <v/>
      </c>
      <c r="L775" s="51" t="str">
        <f>IF(H775="","",IF(C775="","",G740*C775))</f>
        <v/>
      </c>
      <c r="M775" s="93" t="str">
        <f>IF(A775="","",VLOOKUP(A775,'6.A'!$A$11:$C$480,2,FALSE))</f>
        <v/>
      </c>
      <c r="N775" s="56" t="str">
        <f t="shared" si="317"/>
        <v/>
      </c>
      <c r="O775" s="55"/>
      <c r="P775" s="55"/>
      <c r="Q775" s="47"/>
      <c r="R775" s="47"/>
      <c r="S775" s="64"/>
      <c r="T775" s="2"/>
      <c r="U775" s="2"/>
      <c r="V775" s="2"/>
    </row>
    <row r="776" spans="1:22" s="128" customFormat="1" ht="12.75" customHeight="1" x14ac:dyDescent="0.2">
      <c r="A776" s="137"/>
      <c r="B776" s="117" t="str">
        <f>IF(A776="","",VLOOKUP(A776,'6.A'!$A$11:$E$105,2,FALSE))</f>
        <v/>
      </c>
      <c r="C776" s="138"/>
      <c r="D776" s="139" t="str">
        <f>IF(A776="","",VLOOKUP(A776,'6.A'!$A$11:$E$105,4,FALSE))</f>
        <v/>
      </c>
      <c r="E776" s="140" t="str">
        <f>IF(A776="","",VLOOKUP(A776,'6.A'!$A$11:$E$105,5,FALSE))</f>
        <v/>
      </c>
      <c r="F776" s="141" t="str">
        <f t="shared" si="314"/>
        <v>0,00</v>
      </c>
      <c r="G776" s="51"/>
      <c r="H776" s="51" t="str">
        <f>IF(A776="","",VLOOKUP(A776,'6.A'!$A$11:$E$7900,5,FALSE))</f>
        <v/>
      </c>
      <c r="I776" s="51" t="str">
        <f t="shared" si="315"/>
        <v/>
      </c>
      <c r="J776" s="51" t="str">
        <f>IF(H776="","",VLOOKUP(A776,'6.A'!$A$11:$E$480,4,FALSE))</f>
        <v/>
      </c>
      <c r="K776" s="51" t="str">
        <f t="shared" si="316"/>
        <v/>
      </c>
      <c r="L776" s="51" t="str">
        <f>IF(H776="","",IF(C776="","",G740*C776))</f>
        <v/>
      </c>
      <c r="M776" s="93" t="str">
        <f>IF(A776="","",VLOOKUP(A776,'6.A'!$A$11:$C$480,2,FALSE))</f>
        <v/>
      </c>
      <c r="N776" s="56" t="str">
        <f t="shared" si="317"/>
        <v/>
      </c>
      <c r="O776" s="55"/>
      <c r="P776" s="55"/>
      <c r="Q776" s="47"/>
      <c r="R776" s="47"/>
      <c r="S776" s="64"/>
      <c r="T776" s="2"/>
      <c r="U776" s="2"/>
      <c r="V776" s="2"/>
    </row>
    <row r="777" spans="1:22" s="128" customFormat="1" ht="12.75" customHeight="1" x14ac:dyDescent="0.2">
      <c r="A777" s="137"/>
      <c r="B777" s="117" t="str">
        <f>IF(A777="","",VLOOKUP(A777,'6.A'!$A$11:$E$105,2,FALSE))</f>
        <v/>
      </c>
      <c r="C777" s="138"/>
      <c r="D777" s="120" t="str">
        <f>IF(A777="","",VLOOKUP(A777,'6.A'!$A$11:$E$105,4,FALSE))</f>
        <v/>
      </c>
      <c r="E777" s="142" t="str">
        <f>IF(A777="","",VLOOKUP(A777,'6.A'!$A$11:$E$105,5,FALSE))</f>
        <v/>
      </c>
      <c r="F777" s="141" t="str">
        <f t="shared" si="314"/>
        <v>0,00</v>
      </c>
      <c r="G777" s="51"/>
      <c r="H777" s="51" t="str">
        <f>IF(A777="","",VLOOKUP(A777,'6.A'!$A$11:$E$7900,5,FALSE))</f>
        <v/>
      </c>
      <c r="I777" s="51" t="str">
        <f t="shared" si="315"/>
        <v/>
      </c>
      <c r="J777" s="51" t="str">
        <f>IF(H777="","",VLOOKUP(A777,'6.A'!$A$11:$E$480,4,FALSE))</f>
        <v/>
      </c>
      <c r="K777" s="51" t="str">
        <f t="shared" si="316"/>
        <v/>
      </c>
      <c r="L777" s="51" t="str">
        <f>IF(H777="","",IF(C777="","",G740*C777))</f>
        <v/>
      </c>
      <c r="M777" s="93" t="str">
        <f>IF(A777="","",VLOOKUP(A777,'6.A'!$A$11:$C$480,2,FALSE))</f>
        <v/>
      </c>
      <c r="N777" s="56" t="str">
        <f t="shared" si="317"/>
        <v/>
      </c>
      <c r="O777" s="55"/>
      <c r="P777" s="55"/>
      <c r="Q777" s="47"/>
      <c r="R777" s="47"/>
      <c r="S777" s="64"/>
      <c r="T777" s="2"/>
      <c r="U777" s="2"/>
      <c r="V777" s="2"/>
    </row>
    <row r="778" spans="1:22" s="128" customFormat="1" ht="12.75" customHeight="1" x14ac:dyDescent="0.2">
      <c r="A778" s="137"/>
      <c r="B778" s="117" t="str">
        <f>IF(A778="","",VLOOKUP(A778,'6.A'!$A$11:$E$105,2,FALSE))</f>
        <v/>
      </c>
      <c r="C778" s="138"/>
      <c r="D778" s="120" t="str">
        <f>IF(A778="","",VLOOKUP(A778,'6.A'!$A$11:$E$105,4,FALSE))</f>
        <v/>
      </c>
      <c r="E778" s="142" t="str">
        <f>IF(A778="","",VLOOKUP(A778,'6.A'!$A$11:$E$105,5,FALSE))</f>
        <v/>
      </c>
      <c r="F778" s="141" t="str">
        <f t="shared" si="314"/>
        <v>0,00</v>
      </c>
      <c r="G778" s="51"/>
      <c r="H778" s="51" t="str">
        <f>IF(A778="","",VLOOKUP(A778,'6.A'!$A$11:$E$7900,5,FALSE))</f>
        <v/>
      </c>
      <c r="I778" s="51" t="str">
        <f t="shared" si="315"/>
        <v/>
      </c>
      <c r="J778" s="51" t="str">
        <f>IF(H778="","",VLOOKUP(A778,'6.A'!$A$11:$E$480,4,FALSE))</f>
        <v/>
      </c>
      <c r="K778" s="51" t="str">
        <f t="shared" si="316"/>
        <v/>
      </c>
      <c r="L778" s="51" t="str">
        <f>IF(H778="","",IF(C778="","",G740*C778))</f>
        <v/>
      </c>
      <c r="M778" s="93" t="str">
        <f>IF(A778="","",VLOOKUP(A778,'6.A'!$A$11:$C$480,2,FALSE))</f>
        <v/>
      </c>
      <c r="N778" s="56" t="str">
        <f t="shared" si="317"/>
        <v/>
      </c>
      <c r="O778" s="55"/>
      <c r="P778" s="55"/>
      <c r="Q778" s="47"/>
      <c r="R778" s="47"/>
      <c r="S778" s="64"/>
      <c r="T778" s="2"/>
      <c r="U778" s="2"/>
      <c r="V778" s="2"/>
    </row>
    <row r="779" spans="1:22" s="128" customFormat="1" ht="12.75" customHeight="1" x14ac:dyDescent="0.2">
      <c r="A779" s="137"/>
      <c r="B779" s="117" t="str">
        <f>IF(A779="","",VLOOKUP(A779,'6.A'!$A$11:$E$105,2,FALSE))</f>
        <v/>
      </c>
      <c r="C779" s="138"/>
      <c r="D779" s="120" t="str">
        <f>IF(A779="","",VLOOKUP(A779,'6.A'!$A$11:$E$105,4,FALSE))</f>
        <v/>
      </c>
      <c r="E779" s="142" t="str">
        <f>IF(A779="","",VLOOKUP(A779,'6.A'!$A$11:$E$105,5,FALSE))</f>
        <v/>
      </c>
      <c r="F779" s="141" t="str">
        <f t="shared" si="314"/>
        <v>0,00</v>
      </c>
      <c r="G779" s="51"/>
      <c r="H779" s="51" t="str">
        <f>IF(A779="","",VLOOKUP(A779,'6.A'!$A$11:$E$7900,5,FALSE))</f>
        <v/>
      </c>
      <c r="I779" s="51" t="str">
        <f t="shared" si="315"/>
        <v/>
      </c>
      <c r="J779" s="51" t="str">
        <f>IF(H779="","",VLOOKUP(A779,'6.A'!$A$11:$E$480,4,FALSE))</f>
        <v/>
      </c>
      <c r="K779" s="51" t="str">
        <f t="shared" si="316"/>
        <v/>
      </c>
      <c r="L779" s="51" t="str">
        <f>IF(H779="","",IF(C779="","",G740*C779))</f>
        <v/>
      </c>
      <c r="M779" s="93" t="str">
        <f>IF(A779="","",VLOOKUP(A779,'6.A'!$A$11:$C$480,2,FALSE))</f>
        <v/>
      </c>
      <c r="N779" s="56" t="str">
        <f t="shared" si="317"/>
        <v/>
      </c>
      <c r="O779" s="55"/>
      <c r="P779" s="55"/>
      <c r="Q779" s="47"/>
      <c r="R779" s="47"/>
      <c r="S779" s="64"/>
      <c r="T779" s="2"/>
      <c r="U779" s="2"/>
      <c r="V779" s="2"/>
    </row>
    <row r="780" spans="1:22" s="128" customFormat="1" ht="12.75" customHeight="1" x14ac:dyDescent="0.2">
      <c r="A780" s="137"/>
      <c r="B780" s="117" t="str">
        <f>IF(A780="","",VLOOKUP(A780,'6.A'!$A$11:$E$105,2,FALSE))</f>
        <v/>
      </c>
      <c r="C780" s="138"/>
      <c r="D780" s="120" t="str">
        <f>IF(A780="","",VLOOKUP(A780,'6.A'!$A$11:$E$105,4,FALSE))</f>
        <v/>
      </c>
      <c r="E780" s="142" t="str">
        <f>IF(A780="","",VLOOKUP(A780,'6.A'!$A$11:$E$105,5,FALSE))</f>
        <v/>
      </c>
      <c r="F780" s="141" t="str">
        <f t="shared" si="314"/>
        <v>0,00</v>
      </c>
      <c r="G780" s="51"/>
      <c r="H780" s="51" t="str">
        <f>IF(A780="","",VLOOKUP(A780,'6.A'!$A$11:$E$7900,5,FALSE))</f>
        <v/>
      </c>
      <c r="I780" s="51" t="str">
        <f t="shared" si="315"/>
        <v/>
      </c>
      <c r="J780" s="51" t="str">
        <f>IF(H780="","",VLOOKUP(A780,'6.A'!$A$11:$E$480,4,FALSE))</f>
        <v/>
      </c>
      <c r="K780" s="51" t="str">
        <f t="shared" si="316"/>
        <v/>
      </c>
      <c r="L780" s="51" t="str">
        <f>IF(H780="","",IF(C780="","",G740*C780))</f>
        <v/>
      </c>
      <c r="M780" s="93" t="str">
        <f>IF(A780="","",VLOOKUP(A780,'6.A'!$A$11:$C$480,2,FALSE))</f>
        <v/>
      </c>
      <c r="N780" s="56" t="str">
        <f t="shared" si="317"/>
        <v/>
      </c>
      <c r="O780" s="55"/>
      <c r="P780" s="55"/>
      <c r="Q780" s="47"/>
      <c r="R780" s="47"/>
      <c r="S780" s="64"/>
      <c r="T780" s="2"/>
      <c r="U780" s="2"/>
      <c r="V780" s="2"/>
    </row>
    <row r="781" spans="1:22" s="128" customFormat="1" ht="12.75" customHeight="1" x14ac:dyDescent="0.2">
      <c r="A781" s="137"/>
      <c r="B781" s="117" t="str">
        <f>IF(A781="","",VLOOKUP(A781,'6.A'!$A$11:$E$105,2,FALSE))</f>
        <v/>
      </c>
      <c r="C781" s="138"/>
      <c r="D781" s="120" t="str">
        <f>IF(A781="","",VLOOKUP(A781,'6.A'!$A$11:$E$105,4,FALSE))</f>
        <v/>
      </c>
      <c r="E781" s="142" t="str">
        <f>IF(A781="","",VLOOKUP(A781,'6.A'!$A$11:$E$105,5,FALSE))</f>
        <v/>
      </c>
      <c r="F781" s="141" t="str">
        <f t="shared" si="314"/>
        <v>0,00</v>
      </c>
      <c r="G781" s="51"/>
      <c r="H781" s="51" t="str">
        <f>IF(A781="","",VLOOKUP(A781,'6.A'!$A$11:$E$7900,5,FALSE))</f>
        <v/>
      </c>
      <c r="I781" s="51" t="str">
        <f t="shared" si="315"/>
        <v/>
      </c>
      <c r="J781" s="51" t="str">
        <f>IF(H781="","",VLOOKUP(A781,'6.A'!$A$11:$E$480,4,FALSE))</f>
        <v/>
      </c>
      <c r="K781" s="51" t="str">
        <f t="shared" si="316"/>
        <v/>
      </c>
      <c r="L781" s="51" t="str">
        <f>IF(H781="","",IF(C781="","",G740*C781))</f>
        <v/>
      </c>
      <c r="M781" s="93" t="str">
        <f>IF(A781="","",VLOOKUP(A781,'6.A'!$A$11:$C$480,2,FALSE))</f>
        <v/>
      </c>
      <c r="N781" s="56" t="str">
        <f t="shared" si="317"/>
        <v/>
      </c>
      <c r="O781" s="55"/>
      <c r="P781" s="55"/>
      <c r="Q781" s="47"/>
      <c r="R781" s="47"/>
      <c r="S781" s="64"/>
      <c r="T781" s="2"/>
      <c r="U781" s="2"/>
      <c r="V781" s="2"/>
    </row>
    <row r="782" spans="1:22" s="128" customFormat="1" ht="12.75" customHeight="1" x14ac:dyDescent="0.2">
      <c r="A782" s="137"/>
      <c r="B782" s="117" t="str">
        <f>IF(A782="","",VLOOKUP(A782,'6.A'!$A$11:$E$105,2,FALSE))</f>
        <v/>
      </c>
      <c r="C782" s="138"/>
      <c r="D782" s="120" t="str">
        <f>IF(A782="","",VLOOKUP(A782,'6.A'!$A$11:$E$105,4,FALSE))</f>
        <v/>
      </c>
      <c r="E782" s="142" t="str">
        <f>IF(A782="","",VLOOKUP(A782,'6.A'!$A$11:$E$105,5,FALSE))</f>
        <v/>
      </c>
      <c r="F782" s="141" t="str">
        <f t="shared" si="314"/>
        <v>0,00</v>
      </c>
      <c r="G782" s="51"/>
      <c r="H782" s="51" t="str">
        <f>IF(A782="","",VLOOKUP(A782,'6.A'!$A$11:$E$7900,5,FALSE))</f>
        <v/>
      </c>
      <c r="I782" s="51" t="str">
        <f t="shared" si="315"/>
        <v/>
      </c>
      <c r="J782" s="51" t="str">
        <f>IF(H782="","",VLOOKUP(A782,'6.A'!$A$11:$E$480,4,FALSE))</f>
        <v/>
      </c>
      <c r="K782" s="51" t="str">
        <f t="shared" si="316"/>
        <v/>
      </c>
      <c r="L782" s="51" t="str">
        <f>IF(H782="","",IF(C782="","",G740*C782))</f>
        <v/>
      </c>
      <c r="M782" s="93" t="str">
        <f>IF(A782="","",VLOOKUP(A782,'6.A'!$A$11:$C$480,2,FALSE))</f>
        <v/>
      </c>
      <c r="N782" s="56" t="str">
        <f t="shared" si="317"/>
        <v/>
      </c>
      <c r="O782" s="55"/>
      <c r="P782" s="55"/>
      <c r="Q782" s="47"/>
      <c r="R782" s="47"/>
      <c r="S782" s="64"/>
      <c r="T782" s="2"/>
      <c r="U782" s="2"/>
      <c r="V782" s="2"/>
    </row>
    <row r="783" spans="1:22" s="128" customFormat="1" ht="12.75" customHeight="1" x14ac:dyDescent="0.2">
      <c r="A783" s="137"/>
      <c r="B783" s="117" t="str">
        <f>IF(A783="","",VLOOKUP(A783,'6.A'!$A$11:$E$105,2,FALSE))</f>
        <v/>
      </c>
      <c r="C783" s="138"/>
      <c r="D783" s="120" t="str">
        <f>IF(A783="","",VLOOKUP(A783,'6.A'!$A$11:$E$105,4,FALSE))</f>
        <v/>
      </c>
      <c r="E783" s="142" t="str">
        <f>IF(A783="","",VLOOKUP(A783,'6.A'!$A$11:$E$105,5,FALSE))</f>
        <v/>
      </c>
      <c r="F783" s="141" t="str">
        <f t="shared" si="314"/>
        <v>0,00</v>
      </c>
      <c r="G783" s="51"/>
      <c r="H783" s="51" t="str">
        <f>IF(A783="","",VLOOKUP(A783,'6.A'!$A$11:$E$7900,5,FALSE))</f>
        <v/>
      </c>
      <c r="I783" s="51" t="str">
        <f t="shared" si="315"/>
        <v/>
      </c>
      <c r="J783" s="51" t="str">
        <f>IF(H783="","",VLOOKUP(A783,'6.A'!$A$11:$E$480,4,FALSE))</f>
        <v/>
      </c>
      <c r="K783" s="51" t="str">
        <f t="shared" si="316"/>
        <v/>
      </c>
      <c r="L783" s="51" t="str">
        <f>IF(H783="","",IF(C783="","",G740*C783))</f>
        <v/>
      </c>
      <c r="M783" s="93" t="str">
        <f>IF(A783="","",VLOOKUP(A783,'6.A'!$A$11:$C$480,2,FALSE))</f>
        <v/>
      </c>
      <c r="N783" s="56" t="str">
        <f t="shared" si="317"/>
        <v/>
      </c>
      <c r="O783" s="55"/>
      <c r="P783" s="55"/>
      <c r="Q783" s="47"/>
      <c r="R783" s="47"/>
      <c r="S783" s="64"/>
      <c r="T783" s="2"/>
      <c r="U783" s="2"/>
      <c r="V783" s="2"/>
    </row>
    <row r="784" spans="1:22" s="128" customFormat="1" ht="12.75" customHeight="1" x14ac:dyDescent="0.2">
      <c r="A784" s="137"/>
      <c r="B784" s="117" t="str">
        <f>IF(A784="","",VLOOKUP(A784,'6.A'!$A$11:$E$105,2,FALSE))</f>
        <v/>
      </c>
      <c r="C784" s="138"/>
      <c r="D784" s="120" t="str">
        <f>IF(A784="","",VLOOKUP(A784,'6.A'!$A$11:$E$105,4,FALSE))</f>
        <v/>
      </c>
      <c r="E784" s="142" t="str">
        <f>IF(A784="","",VLOOKUP(A784,'6.A'!$A$11:$E$105,5,FALSE))</f>
        <v/>
      </c>
      <c r="F784" s="141" t="str">
        <f t="shared" si="314"/>
        <v>0,00</v>
      </c>
      <c r="G784" s="51"/>
      <c r="H784" s="51" t="str">
        <f>IF(A784="","",VLOOKUP(A784,'6.A'!$A$11:$E$7900,5,FALSE))</f>
        <v/>
      </c>
      <c r="I784" s="51" t="str">
        <f t="shared" si="315"/>
        <v/>
      </c>
      <c r="J784" s="51" t="str">
        <f>IF(H784="","",VLOOKUP(A784,'6.A'!$A$11:$E$480,4,FALSE))</f>
        <v/>
      </c>
      <c r="K784" s="51" t="str">
        <f t="shared" si="316"/>
        <v/>
      </c>
      <c r="L784" s="51" t="str">
        <f>IF(H784="","",IF(C784="","",G740*C784))</f>
        <v/>
      </c>
      <c r="M784" s="93" t="str">
        <f>IF(A784="","",VLOOKUP(A784,'6.A'!$A$11:$C$480,2,FALSE))</f>
        <v/>
      </c>
      <c r="N784" s="56" t="str">
        <f t="shared" si="317"/>
        <v/>
      </c>
      <c r="O784" s="55"/>
      <c r="P784" s="55"/>
      <c r="Q784" s="47"/>
      <c r="R784" s="47"/>
      <c r="S784" s="64"/>
      <c r="T784" s="2"/>
      <c r="U784" s="2"/>
      <c r="V784" s="2"/>
    </row>
    <row r="785" spans="1:22" s="116" customFormat="1" ht="12.75" customHeight="1" x14ac:dyDescent="0.2">
      <c r="A785" s="137"/>
      <c r="B785" s="153" t="str">
        <f>IF(A785="","",VLOOKUP(A785,'6.A'!$A$11:$E$105,2,FALSE))</f>
        <v/>
      </c>
      <c r="C785" s="138"/>
      <c r="D785" s="120" t="str">
        <f>IF(A785="","",VLOOKUP(A785,'6.A'!$A$11:$E$105,4,FALSE))</f>
        <v/>
      </c>
      <c r="E785" s="142" t="str">
        <f>IF(A785="","",VLOOKUP(A785,'6.A'!$A$11:$E$105,5,FALSE))</f>
        <v/>
      </c>
      <c r="F785" s="141" t="str">
        <f t="shared" si="314"/>
        <v>0,00</v>
      </c>
      <c r="G785" s="51"/>
      <c r="H785" s="51" t="str">
        <f>IF(A785="","",VLOOKUP(A785,'6.A'!$A$11:$E$7900,5,FALSE))</f>
        <v/>
      </c>
      <c r="I785" s="51" t="str">
        <f t="shared" si="315"/>
        <v/>
      </c>
      <c r="J785" s="51" t="str">
        <f>IF(H785="","",VLOOKUP(A785,'6.A'!$A$11:$E$480,4,FALSE))</f>
        <v/>
      </c>
      <c r="K785" s="51" t="str">
        <f t="shared" si="316"/>
        <v/>
      </c>
      <c r="L785" s="51" t="str">
        <f>IF(H785="","",IF(C785="","",G740*C785))</f>
        <v/>
      </c>
      <c r="M785" s="93" t="str">
        <f>IF(A785="","",VLOOKUP(A785,'6.A'!$A$11:$C$480,2,FALSE))</f>
        <v/>
      </c>
      <c r="N785" s="56" t="str">
        <f t="shared" si="317"/>
        <v/>
      </c>
      <c r="O785" s="55"/>
      <c r="P785" s="55"/>
      <c r="Q785" s="47"/>
      <c r="R785" s="47"/>
      <c r="S785" s="64"/>
      <c r="T785" s="2"/>
      <c r="U785" s="2"/>
      <c r="V785" s="2"/>
    </row>
    <row r="786" spans="1:22" s="116" customFormat="1" ht="12.75" customHeight="1" x14ac:dyDescent="0.2">
      <c r="A786" s="137"/>
      <c r="B786" s="153" t="str">
        <f>IF(A786="","",VLOOKUP(A786,'6.A'!$A$11:$E$105,2,FALSE))</f>
        <v/>
      </c>
      <c r="C786" s="138"/>
      <c r="D786" s="120" t="str">
        <f>IF(A786="","",VLOOKUP(A786,'6.A'!$A$11:$E$105,4,FALSE))</f>
        <v/>
      </c>
      <c r="E786" s="142" t="str">
        <f>IF(A786="","",VLOOKUP(A786,'6.A'!$A$11:$E$105,5,FALSE))</f>
        <v/>
      </c>
      <c r="F786" s="141" t="str">
        <f t="shared" si="314"/>
        <v>0,00</v>
      </c>
      <c r="G786" s="51"/>
      <c r="H786" s="51" t="str">
        <f>IF(A786="","",VLOOKUP(A786,'6.A'!$A$11:$E$7900,5,FALSE))</f>
        <v/>
      </c>
      <c r="I786" s="51" t="str">
        <f t="shared" si="315"/>
        <v/>
      </c>
      <c r="J786" s="51" t="str">
        <f>IF(H786="","",VLOOKUP(A786,'6.A'!$A$11:$E$480,4,FALSE))</f>
        <v/>
      </c>
      <c r="K786" s="51" t="str">
        <f t="shared" si="316"/>
        <v/>
      </c>
      <c r="L786" s="51" t="str">
        <f>IF(H786="","",IF(C786="","",G740*C786))</f>
        <v/>
      </c>
      <c r="M786" s="93" t="str">
        <f>IF(A786="","",VLOOKUP(A786,'6.A'!$A$11:$C$480,2,FALSE))</f>
        <v/>
      </c>
      <c r="N786" s="56" t="str">
        <f t="shared" si="317"/>
        <v/>
      </c>
      <c r="O786" s="55"/>
      <c r="P786" s="55"/>
      <c r="Q786" s="47"/>
      <c r="R786" s="47"/>
      <c r="S786" s="64"/>
      <c r="T786" s="2"/>
      <c r="U786" s="2"/>
      <c r="V786" s="2"/>
    </row>
    <row r="787" spans="1:22" s="116" customFormat="1" ht="12.75" customHeight="1" x14ac:dyDescent="0.2">
      <c r="A787" s="137"/>
      <c r="B787" s="153" t="str">
        <f>IF(A787="","",VLOOKUP(A787,'6.A'!$A$11:$E$105,2,FALSE))</f>
        <v/>
      </c>
      <c r="C787" s="138"/>
      <c r="D787" s="120" t="str">
        <f>IF(A787="","",VLOOKUP(A787,'6.A'!$A$11:$E$105,4,FALSE))</f>
        <v/>
      </c>
      <c r="E787" s="142" t="str">
        <f>IF(A787="","",VLOOKUP(A787,'6.A'!$A$11:$E$105,5,FALSE))</f>
        <v/>
      </c>
      <c r="F787" s="141" t="str">
        <f t="shared" si="314"/>
        <v>0,00</v>
      </c>
      <c r="G787" s="51"/>
      <c r="H787" s="51" t="str">
        <f>IF(A787="","",VLOOKUP(A787,'6.A'!$A$11:$E$7900,5,FALSE))</f>
        <v/>
      </c>
      <c r="I787" s="51" t="str">
        <f t="shared" si="315"/>
        <v/>
      </c>
      <c r="J787" s="51" t="str">
        <f>IF(H787="","",VLOOKUP(A787,'6.A'!$A$11:$E$480,4,FALSE))</f>
        <v/>
      </c>
      <c r="K787" s="51" t="str">
        <f t="shared" si="316"/>
        <v/>
      </c>
      <c r="L787" s="51" t="str">
        <f>IF(H787="","",IF(C787="","",G740*C787))</f>
        <v/>
      </c>
      <c r="M787" s="93" t="str">
        <f>IF(A787="","",VLOOKUP(A787,'6.A'!$A$11:$C$480,2,FALSE))</f>
        <v/>
      </c>
      <c r="N787" s="56" t="str">
        <f t="shared" si="317"/>
        <v/>
      </c>
      <c r="O787" s="55"/>
      <c r="P787" s="55"/>
      <c r="Q787" s="47"/>
      <c r="R787" s="47"/>
      <c r="S787" s="64"/>
      <c r="T787" s="2"/>
      <c r="U787" s="2"/>
      <c r="V787" s="2"/>
    </row>
    <row r="788" spans="1:22" s="116" customFormat="1" ht="12.75" customHeight="1" x14ac:dyDescent="0.2">
      <c r="A788" s="137"/>
      <c r="B788" s="153" t="str">
        <f>IF(A788="","",VLOOKUP(A788,'6.A'!$A$11:$E$105,2,FALSE))</f>
        <v/>
      </c>
      <c r="C788" s="138"/>
      <c r="D788" s="120" t="str">
        <f>IF(A788="","",VLOOKUP(A788,'6.A'!$A$11:$E$105,4,FALSE))</f>
        <v/>
      </c>
      <c r="E788" s="142" t="str">
        <f>IF(A788="","",VLOOKUP(A788,'6.A'!$A$11:$E$105,5,FALSE))</f>
        <v/>
      </c>
      <c r="F788" s="141" t="str">
        <f t="shared" si="314"/>
        <v>0,00</v>
      </c>
      <c r="G788" s="51"/>
      <c r="H788" s="51" t="str">
        <f>IF(A788="","",VLOOKUP(A788,'6.A'!$A$11:$E$7900,5,FALSE))</f>
        <v/>
      </c>
      <c r="I788" s="51" t="str">
        <f t="shared" si="315"/>
        <v/>
      </c>
      <c r="J788" s="51" t="str">
        <f>IF(H788="","",VLOOKUP(A788,'6.A'!$A$11:$E$480,4,FALSE))</f>
        <v/>
      </c>
      <c r="K788" s="51" t="str">
        <f t="shared" si="316"/>
        <v/>
      </c>
      <c r="L788" s="51" t="str">
        <f>IF(H788="","",IF(C788="","",G740*C788))</f>
        <v/>
      </c>
      <c r="M788" s="93" t="str">
        <f>IF(A788="","",VLOOKUP(A788,'6.A'!$A$11:$C$480,2,FALSE))</f>
        <v/>
      </c>
      <c r="N788" s="56" t="str">
        <f t="shared" si="317"/>
        <v/>
      </c>
      <c r="O788" s="55"/>
      <c r="P788" s="55"/>
      <c r="Q788" s="47"/>
      <c r="R788" s="47"/>
      <c r="S788" s="64"/>
      <c r="T788" s="2"/>
      <c r="U788" s="2"/>
      <c r="V788" s="2"/>
    </row>
    <row r="789" spans="1:22" s="116" customFormat="1" ht="12.75" customHeight="1" x14ac:dyDescent="0.2">
      <c r="A789" s="137"/>
      <c r="B789" s="26" t="str">
        <f>$A$9</f>
        <v>BDI - MÃO DE OBRA / SERVIÇOS / MATERIAIS EM GERAL</v>
      </c>
      <c r="C789" s="27">
        <f>$C$9</f>
        <v>0</v>
      </c>
      <c r="D789" s="120"/>
      <c r="E789" s="126"/>
      <c r="F789" s="144">
        <f>ROUND(SUM(F769:F788)*C789,2)</f>
        <v>0</v>
      </c>
      <c r="G789" s="62"/>
      <c r="H789" s="51"/>
      <c r="I789" s="56"/>
      <c r="J789" s="56"/>
      <c r="K789" s="56"/>
      <c r="L789" s="51"/>
      <c r="M789" s="56"/>
      <c r="N789" s="56"/>
      <c r="O789" s="55"/>
      <c r="P789" s="55"/>
      <c r="Q789" s="47"/>
      <c r="R789" s="47"/>
      <c r="S789" s="64"/>
      <c r="T789" s="2"/>
      <c r="U789" s="2"/>
      <c r="V789" s="2"/>
    </row>
    <row r="790" spans="1:22" s="116" customFormat="1" ht="12.75" customHeight="1" thickBot="1" x14ac:dyDescent="0.25">
      <c r="A790" s="154"/>
      <c r="B790" s="41" t="s">
        <v>57</v>
      </c>
      <c r="C790" s="42"/>
      <c r="D790" s="155"/>
      <c r="E790" s="156"/>
      <c r="F790" s="157">
        <f>ROUND(SUM(F769:F789),2)</f>
        <v>0</v>
      </c>
      <c r="G790" s="62"/>
      <c r="H790" s="51"/>
      <c r="I790" s="56"/>
      <c r="J790" s="56"/>
      <c r="K790" s="56"/>
      <c r="L790" s="51"/>
      <c r="M790" s="56"/>
      <c r="N790" s="56"/>
      <c r="O790" s="55"/>
      <c r="P790" s="55"/>
      <c r="Q790" s="47"/>
      <c r="R790" s="47"/>
      <c r="S790" s="64"/>
      <c r="T790" s="2"/>
      <c r="U790" s="2"/>
      <c r="V790" s="2"/>
    </row>
    <row r="791" spans="1:22" s="128" customFormat="1" ht="12" customHeight="1" thickBot="1" x14ac:dyDescent="0.25">
      <c r="A791" s="129"/>
      <c r="B791" s="124"/>
      <c r="C791" s="125"/>
      <c r="D791" s="120"/>
      <c r="E791" s="126"/>
      <c r="F791" s="121"/>
      <c r="G791" s="121"/>
      <c r="H791" s="118"/>
      <c r="I791" s="120"/>
      <c r="J791" s="120"/>
      <c r="K791" s="120"/>
      <c r="L791" s="118"/>
      <c r="M791" s="122"/>
      <c r="N791" s="122"/>
      <c r="O791" s="123"/>
      <c r="P791" s="123"/>
      <c r="Q791" s="114"/>
      <c r="R791" s="114"/>
      <c r="T791" s="116"/>
      <c r="U791" s="116"/>
      <c r="V791" s="116"/>
    </row>
    <row r="792" spans="1:22" s="116" customFormat="1" ht="50.1" customHeight="1" x14ac:dyDescent="0.2">
      <c r="A792" s="130" t="str">
        <f>'3.A'!$A$42</f>
        <v>3.1.9</v>
      </c>
      <c r="B792" s="131" t="str">
        <f>IF(A792="","",VLOOKUP(A792,'3.A'!$A$16:$M$111,2,FALSE))</f>
        <v>PINTURA DE PISO COM TINTA EPÓXI, APLICAÇÃO MANUAL, 2 DEMÃOS, INCLUSO PRIMER EPÓXI</v>
      </c>
      <c r="C792" s="284" t="s">
        <v>62</v>
      </c>
      <c r="D792" s="284"/>
      <c r="E792" s="132" t="str">
        <f>IF(A792="","",VLOOKUP(A792,'3.A'!$A$16:$M$111,3,FALSE))</f>
        <v>M2</v>
      </c>
      <c r="F792" s="133">
        <f>ROUND(F806+F819+F842,2)</f>
        <v>0</v>
      </c>
      <c r="G792" s="94">
        <f>VLOOKUP(A792,'3.A'!$A$18:$I$111,4,FALSE)</f>
        <v>21</v>
      </c>
      <c r="H792" s="46">
        <f>SUM(F794:F805)</f>
        <v>0</v>
      </c>
      <c r="I792" s="46">
        <f>SUM(F808:F818)</f>
        <v>0</v>
      </c>
      <c r="J792" s="46">
        <f>SUM(F821:F841)</f>
        <v>0</v>
      </c>
      <c r="K792" s="46">
        <f>SUM(H792:J792)</f>
        <v>0</v>
      </c>
      <c r="L792" s="46" t="str">
        <f>IF(K792=F792,"SIM","NÃO")</f>
        <v>SIM</v>
      </c>
      <c r="M792" s="57">
        <f>ROUND(SUM(F794:F803)*C804,2)+ROUND(SUM(F794:F804)*C805,2)+ROUND(SUM(F794:F803),2)+ROUND(SUM(F808:F817)*C818,2)+ROUND(SUM(F808:F817),2)+ROUND(SUM(F821:F840)*C841,2)+ROUND(SUM(F821:F840),2)</f>
        <v>0</v>
      </c>
      <c r="N792" s="49" t="str">
        <f>IF(M792=F792,"SIM","NÃO")</f>
        <v>SIM</v>
      </c>
      <c r="O792" s="50" t="str">
        <f>VLOOKUP(A792,'3.A'!$A$8:$E$111,3,FALSE)</f>
        <v>M2</v>
      </c>
      <c r="P792" s="50" t="str">
        <f>IF(O792=E792,"SIM","NÃO")</f>
        <v>SIM</v>
      </c>
      <c r="Q792" s="52">
        <f>ROUND(G792*F806,2)+ROUND(G792*F819,2)+ROUND(G792*F842,2)</f>
        <v>0</v>
      </c>
      <c r="R792" s="58">
        <f>VLOOKUP(A792,'3.A'!$A$16:$L$111,12,FALSE)</f>
        <v>0</v>
      </c>
      <c r="S792" s="59" t="str">
        <f>IF(Q792=R792,"si","no")</f>
        <v>si</v>
      </c>
      <c r="T792" s="60">
        <f>SUM(L794:L803)+SUM(L808:L817)+SUM(L821:L840)</f>
        <v>20.739600000000003</v>
      </c>
      <c r="U792" s="51">
        <f>G792*C800+G792*C802+G792*C796+G792*C795+G792*C797+G792*C801+G792*C799+G792*C798+G792*C794+G792*C803+G792*C814+G792*C808+G792*C816+G792*C815+G792*C813+G792*C810+G792*C809+G792*C811+G792*C817+G792*C812+G792*C822+G792*C821+G792*C823+G792*C831+G792*C832+G792*C833+G792*C834+G792*C835+G792*C836+G792*C837+G792*C838+G792*C839+G792*C840+G792*C829+G792*C830+G792*C824+G792*C825+G792*C826+G792*C827+G792*C828</f>
        <v>20.739600000000003</v>
      </c>
      <c r="V792" s="53" t="str">
        <f>IF(T792=U792,"si","no")</f>
        <v>si</v>
      </c>
    </row>
    <row r="793" spans="1:22" s="116" customFormat="1" ht="12.75" customHeight="1" x14ac:dyDescent="0.2">
      <c r="A793" s="134" t="s">
        <v>3</v>
      </c>
      <c r="B793" s="135" t="s">
        <v>58</v>
      </c>
      <c r="C793" s="119" t="s">
        <v>59</v>
      </c>
      <c r="D793" s="119" t="s">
        <v>17</v>
      </c>
      <c r="E793" s="136" t="s">
        <v>60</v>
      </c>
      <c r="F793" s="127" t="s">
        <v>61</v>
      </c>
      <c r="G793" s="21"/>
      <c r="H793" s="51"/>
      <c r="I793" s="56"/>
      <c r="J793" s="56"/>
      <c r="K793" s="56"/>
      <c r="L793" s="51"/>
      <c r="M793" s="56"/>
      <c r="N793" s="56"/>
      <c r="O793" s="55"/>
      <c r="P793" s="55"/>
      <c r="Q793" s="47"/>
      <c r="R793" s="47"/>
      <c r="S793" s="64"/>
      <c r="T793" s="2"/>
      <c r="U793" s="2"/>
      <c r="V793" s="2"/>
    </row>
    <row r="794" spans="1:22" s="116" customFormat="1" ht="12.75" customHeight="1" x14ac:dyDescent="0.2">
      <c r="A794" s="137">
        <f>'6.A'!$A$20</f>
        <v>88310</v>
      </c>
      <c r="B794" s="117" t="str">
        <f>IF(A794="","",VLOOKUP(A794,'6.A'!$A$11:$E$105,2,FALSE))</f>
        <v>PINTOR COM ENCARGOS COMPLEMENTARES</v>
      </c>
      <c r="C794" s="138">
        <v>0.27500000000000002</v>
      </c>
      <c r="D794" s="139" t="str">
        <f>IF(A794="","",VLOOKUP(A794,'6.A'!$A$11:$E$105,4,FALSE))</f>
        <v>H</v>
      </c>
      <c r="E794" s="140">
        <f>IF(A794="","",VLOOKUP(A794,'6.A'!$A$11:$E$105,5,FALSE))</f>
        <v>0</v>
      </c>
      <c r="F794" s="141">
        <f t="shared" ref="F794:F803" si="318">IF(A794="","0,00",ROUND(C794*E794,2))</f>
        <v>0</v>
      </c>
      <c r="G794" s="51"/>
      <c r="H794" s="51">
        <f>IF(A794="","",VLOOKUP(A794,'6.A'!$A$11:$E$7900,5,FALSE))</f>
        <v>0</v>
      </c>
      <c r="I794" s="51" t="str">
        <f>IF(H794="","",IF(E794=H794,"SIM","NÃO"))</f>
        <v>SIM</v>
      </c>
      <c r="J794" s="51" t="str">
        <f>IF(H794="","",VLOOKUP(A794,'6.A'!$A$11:$E$480,4,FALSE))</f>
        <v>H</v>
      </c>
      <c r="K794" s="51" t="str">
        <f>IF(H794="","",IF(J794=D794,"SIM","NÃO"))</f>
        <v>SIM</v>
      </c>
      <c r="L794" s="51">
        <f>IF(H794="","",IF(C794="","",G792*C794))</f>
        <v>5.7750000000000004</v>
      </c>
      <c r="M794" s="93" t="str">
        <f>IF(A794="","",VLOOKUP(A794,'6.A'!$A$11:$C$480,2,FALSE))</f>
        <v>PINTOR COM ENCARGOS COMPLEMENTARES</v>
      </c>
      <c r="N794" s="56" t="str">
        <f>IF(A794="","",IF(M794=B794,"si","no"))</f>
        <v>si</v>
      </c>
      <c r="O794" s="55"/>
      <c r="P794" s="55"/>
      <c r="Q794" s="47"/>
      <c r="R794" s="47"/>
      <c r="S794" s="64"/>
      <c r="T794" s="2"/>
      <c r="U794" s="2"/>
      <c r="V794" s="2"/>
    </row>
    <row r="795" spans="1:22" s="116" customFormat="1" ht="12.75" customHeight="1" x14ac:dyDescent="0.2">
      <c r="A795" s="137">
        <f>'6.A'!$A$21</f>
        <v>88316</v>
      </c>
      <c r="B795" s="117" t="str">
        <f>IF(A795="","",VLOOKUP(A795,'6.A'!$A$11:$E$105,2,FALSE))</f>
        <v>SERVENTE COM ENCARGOS COMPLEMENTARES</v>
      </c>
      <c r="C795" s="138">
        <v>0.115</v>
      </c>
      <c r="D795" s="139" t="str">
        <f>IF(A795="","",VLOOKUP(A795,'6.A'!$A$11:$E$105,4,FALSE))</f>
        <v>H</v>
      </c>
      <c r="E795" s="140">
        <f>IF(A795="","",VLOOKUP(A795,'6.A'!$A$11:$E$105,5,FALSE))</f>
        <v>0</v>
      </c>
      <c r="F795" s="141">
        <f t="shared" si="318"/>
        <v>0</v>
      </c>
      <c r="G795" s="51"/>
      <c r="H795" s="51">
        <f>IF(A795="","",VLOOKUP(A795,'6.A'!$A$11:$E$7900,5,FALSE))</f>
        <v>0</v>
      </c>
      <c r="I795" s="51" t="str">
        <f>IF(H795="","",IF(E795=H795,"SIM","NÃO"))</f>
        <v>SIM</v>
      </c>
      <c r="J795" s="51" t="str">
        <f>IF(H795="","",VLOOKUP(A795,'6.A'!$A$11:$E$480,4,FALSE))</f>
        <v>H</v>
      </c>
      <c r="K795" s="51" t="str">
        <f>IF(H795="","",IF(J795=D795,"SIM","NÃO"))</f>
        <v>SIM</v>
      </c>
      <c r="L795" s="51">
        <f>IF(H795="","",IF(C795="","",G792*C795))</f>
        <v>2.415</v>
      </c>
      <c r="M795" s="93" t="str">
        <f>IF(A795="","",VLOOKUP(A795,'6.A'!$A$11:$C$480,2,FALSE))</f>
        <v>SERVENTE COM ENCARGOS COMPLEMENTARES</v>
      </c>
      <c r="N795" s="56" t="str">
        <f>IF(A795="","",IF(M795=B795,"si","no"))</f>
        <v>si</v>
      </c>
      <c r="O795" s="55"/>
      <c r="P795" s="55"/>
      <c r="Q795" s="47"/>
      <c r="R795" s="47"/>
      <c r="S795" s="64"/>
      <c r="T795" s="2"/>
      <c r="U795" s="2"/>
      <c r="V795" s="2"/>
    </row>
    <row r="796" spans="1:22" s="116" customFormat="1" ht="12.75" customHeight="1" x14ac:dyDescent="0.2">
      <c r="A796" s="137"/>
      <c r="B796" s="117" t="str">
        <f>IF(A796="","",VLOOKUP(A796,'6.A'!$A$11:$E$105,2,FALSE))</f>
        <v/>
      </c>
      <c r="C796" s="138"/>
      <c r="D796" s="139" t="str">
        <f>IF(A796="","",VLOOKUP(A796,'6.A'!$A$11:$E$105,4,FALSE))</f>
        <v/>
      </c>
      <c r="E796" s="140" t="str">
        <f>IF(A796="","",VLOOKUP(A796,'6.A'!$A$11:$E$105,5,FALSE))</f>
        <v/>
      </c>
      <c r="F796" s="141" t="str">
        <f t="shared" si="318"/>
        <v>0,00</v>
      </c>
      <c r="G796" s="51"/>
      <c r="H796" s="51" t="str">
        <f>IF(A796="","",VLOOKUP(A796,'6.A'!$A$11:$E$7900,5,FALSE))</f>
        <v/>
      </c>
      <c r="I796" s="51" t="str">
        <f>IF(H796="","",IF(E796=H796,"SIM","NÃO"))</f>
        <v/>
      </c>
      <c r="J796" s="51" t="str">
        <f>IF(H796="","",VLOOKUP(A796,'6.A'!$A$11:$E$480,4,FALSE))</f>
        <v/>
      </c>
      <c r="K796" s="51" t="str">
        <f t="shared" ref="K796" si="319">IF(H796="","",IF(J796=D796,"SIM","NÃO"))</f>
        <v/>
      </c>
      <c r="L796" s="51" t="str">
        <f>IF(H796="","",IF(C796="","",G792*C796))</f>
        <v/>
      </c>
      <c r="M796" s="93" t="str">
        <f>IF(A796="","",VLOOKUP(A796,'6.A'!$A$11:$C$480,2,FALSE))</f>
        <v/>
      </c>
      <c r="N796" s="56" t="str">
        <f t="shared" ref="N796" si="320">IF(A796="","",IF(M796=B796,"si","no"))</f>
        <v/>
      </c>
      <c r="O796" s="55"/>
      <c r="P796" s="55"/>
      <c r="Q796" s="47"/>
      <c r="R796" s="47"/>
      <c r="S796" s="64"/>
      <c r="T796" s="2"/>
      <c r="U796" s="2"/>
      <c r="V796" s="2"/>
    </row>
    <row r="797" spans="1:22" s="116" customFormat="1" ht="12.75" customHeight="1" x14ac:dyDescent="0.2">
      <c r="A797" s="137"/>
      <c r="B797" s="117" t="str">
        <f>IF(A797="","",VLOOKUP(A797,'6.A'!$A$11:$E$105,2,FALSE))</f>
        <v/>
      </c>
      <c r="C797" s="138"/>
      <c r="D797" s="139" t="str">
        <f>IF(A797="","",VLOOKUP(A797,'6.A'!$A$11:$E$105,4,FALSE))</f>
        <v/>
      </c>
      <c r="E797" s="140" t="str">
        <f>IF(A797="","",VLOOKUP(A797,'6.A'!$A$11:$E$105,5,FALSE))</f>
        <v/>
      </c>
      <c r="F797" s="141" t="str">
        <f t="shared" si="318"/>
        <v>0,00</v>
      </c>
      <c r="G797" s="51"/>
      <c r="H797" s="51" t="str">
        <f>IF(A797="","",VLOOKUP(A797,'6.A'!$A$11:$E$7900,5,FALSE))</f>
        <v/>
      </c>
      <c r="I797" s="51" t="str">
        <f>IF(H797="","",IF(E797=H797,"SIM","NÃO"))</f>
        <v/>
      </c>
      <c r="J797" s="51" t="str">
        <f>IF(H797="","",VLOOKUP(A797,'6.A'!$A$11:$E$480,4,FALSE))</f>
        <v/>
      </c>
      <c r="K797" s="51" t="str">
        <f>IF(H797="","",IF(J797=D797,"SIM","NÃO"))</f>
        <v/>
      </c>
      <c r="L797" s="51" t="str">
        <f>IF(H797="","",IF(C797="","",G792*C797))</f>
        <v/>
      </c>
      <c r="M797" s="93" t="str">
        <f>IF(A797="","",VLOOKUP(A797,'6.A'!$A$11:$C$480,2,FALSE))</f>
        <v/>
      </c>
      <c r="N797" s="56" t="str">
        <f>IF(A797="","",IF(M797=B797,"si","no"))</f>
        <v/>
      </c>
      <c r="O797" s="55"/>
      <c r="P797" s="55"/>
      <c r="Q797" s="47"/>
      <c r="R797" s="47"/>
      <c r="S797" s="64"/>
      <c r="T797" s="2"/>
      <c r="U797" s="2"/>
      <c r="V797" s="2"/>
    </row>
    <row r="798" spans="1:22" s="116" customFormat="1" ht="12.75" customHeight="1" x14ac:dyDescent="0.2">
      <c r="A798" s="137"/>
      <c r="B798" s="117" t="str">
        <f>IF(A798="","",VLOOKUP(A798,'6.A'!$A$11:$E$105,2,FALSE))</f>
        <v/>
      </c>
      <c r="C798" s="138"/>
      <c r="D798" s="139" t="str">
        <f>IF(A798="","",VLOOKUP(A798,'6.A'!$A$11:$E$105,4,FALSE))</f>
        <v/>
      </c>
      <c r="E798" s="140" t="str">
        <f>IF(A798="","",VLOOKUP(A798,'6.A'!$A$11:$E$105,5,FALSE))</f>
        <v/>
      </c>
      <c r="F798" s="141" t="str">
        <f t="shared" si="318"/>
        <v>0,00</v>
      </c>
      <c r="G798" s="51"/>
      <c r="H798" s="51" t="str">
        <f>IF(A798="","",VLOOKUP(A798,'6.A'!$A$11:$E$7900,5,FALSE))</f>
        <v/>
      </c>
      <c r="I798" s="51" t="str">
        <f t="shared" ref="I798" si="321">IF(H798="","",IF(E798=H798,"SIM","NÃO"))</f>
        <v/>
      </c>
      <c r="J798" s="51" t="str">
        <f>IF(H798="","",VLOOKUP(A798,'6.A'!$A$11:$E$480,4,FALSE))</f>
        <v/>
      </c>
      <c r="K798" s="51" t="str">
        <f t="shared" ref="K798" si="322">IF(H798="","",IF(J798=D798,"SIM","NÃO"))</f>
        <v/>
      </c>
      <c r="L798" s="51" t="str">
        <f>IF(H798="","",IF(C798="","",G792*C798))</f>
        <v/>
      </c>
      <c r="M798" s="93" t="str">
        <f>IF(A798="","",VLOOKUP(A798,'6.A'!$A$11:$C$480,2,FALSE))</f>
        <v/>
      </c>
      <c r="N798" s="56" t="str">
        <f t="shared" ref="N798" si="323">IF(A798="","",IF(M798=B798,"si","no"))</f>
        <v/>
      </c>
      <c r="O798" s="55"/>
      <c r="P798" s="55"/>
      <c r="Q798" s="47"/>
      <c r="R798" s="47"/>
      <c r="S798" s="64"/>
      <c r="T798" s="2"/>
      <c r="U798" s="2"/>
      <c r="V798" s="2"/>
    </row>
    <row r="799" spans="1:22" s="116" customFormat="1" ht="12.75" customHeight="1" x14ac:dyDescent="0.2">
      <c r="A799" s="137"/>
      <c r="B799" s="117" t="str">
        <f>IF(A799="","",VLOOKUP(A799,'6.A'!$A$11:$E$105,2,FALSE))</f>
        <v/>
      </c>
      <c r="C799" s="138"/>
      <c r="D799" s="139" t="str">
        <f>IF(A799="","",VLOOKUP(A799,'6.A'!$A$11:$E$105,4,FALSE))</f>
        <v/>
      </c>
      <c r="E799" s="140" t="str">
        <f>IF(A799="","",VLOOKUP(A799,'6.A'!$A$11:$E$105,5,FALSE))</f>
        <v/>
      </c>
      <c r="F799" s="141" t="str">
        <f t="shared" si="318"/>
        <v>0,00</v>
      </c>
      <c r="G799" s="51"/>
      <c r="H799" s="51" t="str">
        <f>IF(A799="","",VLOOKUP(A799,'6.A'!$A$11:$E$7900,5,FALSE))</f>
        <v/>
      </c>
      <c r="I799" s="51" t="str">
        <f>IF(H799="","",IF(E799=H799,"SIM","NÃO"))</f>
        <v/>
      </c>
      <c r="J799" s="51" t="str">
        <f>IF(H799="","",VLOOKUP(A799,'6.A'!$A$11:$E$480,4,FALSE))</f>
        <v/>
      </c>
      <c r="K799" s="51" t="str">
        <f>IF(H799="","",IF(J799=D799,"SIM","NÃO"))</f>
        <v/>
      </c>
      <c r="L799" s="51" t="str">
        <f>IF(H799="","",IF(C799="","",G792*C799))</f>
        <v/>
      </c>
      <c r="M799" s="93" t="str">
        <f>IF(A799="","",VLOOKUP(A799,'6.A'!$A$11:$C$480,2,FALSE))</f>
        <v/>
      </c>
      <c r="N799" s="56" t="str">
        <f>IF(A799="","",IF(M799=B799,"si","no"))</f>
        <v/>
      </c>
      <c r="O799" s="55"/>
      <c r="P799" s="55"/>
      <c r="Q799" s="47"/>
      <c r="R799" s="47"/>
      <c r="S799" s="64"/>
      <c r="T799" s="2"/>
      <c r="U799" s="2"/>
      <c r="V799" s="2"/>
    </row>
    <row r="800" spans="1:22" s="116" customFormat="1" ht="12.75" customHeight="1" x14ac:dyDescent="0.2">
      <c r="A800" s="137"/>
      <c r="B800" s="117" t="str">
        <f>IF(A800="","",VLOOKUP(A800,'6.A'!$A$11:$E$105,2,FALSE))</f>
        <v/>
      </c>
      <c r="C800" s="138"/>
      <c r="D800" s="120" t="str">
        <f>IF(A800="","",VLOOKUP(A800,'6.A'!$A$11:$E$105,4,FALSE))</f>
        <v/>
      </c>
      <c r="E800" s="142" t="str">
        <f>IF(A800="","",VLOOKUP(A800,'6.A'!$A$11:$E$105,5,FALSE))</f>
        <v/>
      </c>
      <c r="F800" s="141" t="str">
        <f t="shared" si="318"/>
        <v>0,00</v>
      </c>
      <c r="G800" s="51"/>
      <c r="H800" s="51" t="str">
        <f>IF(A800="","",VLOOKUP(A800,'6.A'!$A$11:$E$7900,5,FALSE))</f>
        <v/>
      </c>
      <c r="I800" s="51" t="str">
        <f>IF(H800="","",IF(E800=H800,"SIM","NÃO"))</f>
        <v/>
      </c>
      <c r="J800" s="51" t="str">
        <f>IF(H800="","",VLOOKUP(A800,'6.A'!$A$11:$E$480,4,FALSE))</f>
        <v/>
      </c>
      <c r="K800" s="51" t="str">
        <f>IF(H800="","",IF(J800=D800,"SIM","NÃO"))</f>
        <v/>
      </c>
      <c r="L800" s="51" t="str">
        <f>IF(H800="","",IF(C800="","",G792*C800))</f>
        <v/>
      </c>
      <c r="M800" s="93" t="str">
        <f>IF(A800="","",VLOOKUP(A800,'6.A'!$A$11:$C$480,2,FALSE))</f>
        <v/>
      </c>
      <c r="N800" s="56" t="str">
        <f>IF(A800="","",IF(M800=B800,"si","no"))</f>
        <v/>
      </c>
      <c r="O800" s="55"/>
      <c r="P800" s="55"/>
      <c r="Q800" s="47"/>
      <c r="R800" s="47"/>
      <c r="S800" s="64"/>
      <c r="T800" s="2"/>
      <c r="U800" s="2"/>
      <c r="V800" s="2"/>
    </row>
    <row r="801" spans="1:22" s="116" customFormat="1" ht="12.75" customHeight="1" x14ac:dyDescent="0.2">
      <c r="A801" s="137"/>
      <c r="B801" s="117" t="str">
        <f>IF(A801="","",VLOOKUP(A801,'6.A'!$A$11:$E$105,2,FALSE))</f>
        <v/>
      </c>
      <c r="C801" s="138"/>
      <c r="D801" s="120" t="str">
        <f>IF(A801="","",VLOOKUP(A801,'6.A'!$A$11:$E$105,4,FALSE))</f>
        <v/>
      </c>
      <c r="E801" s="140" t="str">
        <f>IF(A801="","",VLOOKUP(A801,'6.A'!$A$11:$E$105,5,FALSE))</f>
        <v/>
      </c>
      <c r="F801" s="141" t="str">
        <f t="shared" si="318"/>
        <v>0,00</v>
      </c>
      <c r="G801" s="51"/>
      <c r="H801" s="51" t="str">
        <f>IF(A801="","",VLOOKUP(A801,'6.A'!$A$11:$E$7900,5,FALSE))</f>
        <v/>
      </c>
      <c r="I801" s="51" t="str">
        <f t="shared" ref="I801" si="324">IF(H801="","",IF(E801=H801,"SIM","NÃO"))</f>
        <v/>
      </c>
      <c r="J801" s="51" t="str">
        <f>IF(H801="","",VLOOKUP(A801,'6.A'!$A$11:$E$480,4,FALSE))</f>
        <v/>
      </c>
      <c r="K801" s="51" t="str">
        <f t="shared" ref="K801" si="325">IF(H801="","",IF(J801=D801,"SIM","NÃO"))</f>
        <v/>
      </c>
      <c r="L801" s="51" t="str">
        <f>IF(H801="","",IF(C801="","",G792*C801))</f>
        <v/>
      </c>
      <c r="M801" s="93" t="str">
        <f>IF(A801="","",VLOOKUP(A801,'6.A'!$A$11:$C$480,2,FALSE))</f>
        <v/>
      </c>
      <c r="N801" s="56" t="str">
        <f t="shared" ref="N801" si="326">IF(A801="","",IF(M801=B801,"si","no"))</f>
        <v/>
      </c>
      <c r="O801" s="55"/>
      <c r="P801" s="55"/>
      <c r="Q801" s="47"/>
      <c r="R801" s="47"/>
      <c r="S801" s="64"/>
      <c r="T801" s="2"/>
      <c r="U801" s="2"/>
      <c r="V801" s="2"/>
    </row>
    <row r="802" spans="1:22" s="116" customFormat="1" ht="12.75" customHeight="1" x14ac:dyDescent="0.2">
      <c r="A802" s="137"/>
      <c r="B802" s="117" t="str">
        <f>IF(A802="","",VLOOKUP(A802,'6.A'!$A$11:$E$105,2,FALSE))</f>
        <v/>
      </c>
      <c r="C802" s="138"/>
      <c r="D802" s="120" t="str">
        <f>IF(A802="","",VLOOKUP(A802,'6.A'!$A$11:$E$105,4,FALSE))</f>
        <v/>
      </c>
      <c r="E802" s="140" t="str">
        <f>IF(A802="","",VLOOKUP(A802,'6.A'!$A$11:$E$105,5,FALSE))</f>
        <v/>
      </c>
      <c r="F802" s="141" t="str">
        <f t="shared" si="318"/>
        <v>0,00</v>
      </c>
      <c r="G802" s="51"/>
      <c r="H802" s="51" t="str">
        <f>IF(A802="","",VLOOKUP(A802,'6.A'!$A$11:$E$7900,5,FALSE))</f>
        <v/>
      </c>
      <c r="I802" s="51" t="str">
        <f>IF(H802="","",IF(E802=H802,"SIM","NÃO"))</f>
        <v/>
      </c>
      <c r="J802" s="51" t="str">
        <f>IF(H802="","",VLOOKUP(A802,'6.A'!$A$11:$E$480,4,FALSE))</f>
        <v/>
      </c>
      <c r="K802" s="51" t="str">
        <f>IF(H802="","",IF(J802=D802,"SIM","NÃO"))</f>
        <v/>
      </c>
      <c r="L802" s="51" t="str">
        <f>IF(H802="","",IF(C802="","",G792*C802))</f>
        <v/>
      </c>
      <c r="M802" s="93" t="str">
        <f>IF(A802="","",VLOOKUP(A802,'6.A'!$A$11:$C$480,2,FALSE))</f>
        <v/>
      </c>
      <c r="N802" s="56" t="str">
        <f>IF(A802="","",IF(M802=B802,"si","no"))</f>
        <v/>
      </c>
      <c r="O802" s="55"/>
      <c r="P802" s="55"/>
      <c r="Q802" s="47"/>
      <c r="R802" s="47"/>
      <c r="S802" s="64"/>
      <c r="T802" s="2"/>
      <c r="U802" s="2"/>
      <c r="V802" s="2"/>
    </row>
    <row r="803" spans="1:22" s="116" customFormat="1" ht="12.75" customHeight="1" x14ac:dyDescent="0.2">
      <c r="A803" s="137"/>
      <c r="B803" s="117" t="str">
        <f>IF(A803="","",VLOOKUP(A803,'6.A'!$A$11:$E$105,2,FALSE))</f>
        <v/>
      </c>
      <c r="C803" s="138"/>
      <c r="D803" s="143" t="str">
        <f>IF(A803="","",VLOOKUP(A803,'6.A'!$A$11:$E$105,4,FALSE))</f>
        <v/>
      </c>
      <c r="E803" s="140" t="str">
        <f>IF(A803="","",VLOOKUP(A803,'6.A'!$A$11:$E$105,5,FALSE))</f>
        <v/>
      </c>
      <c r="F803" s="141" t="str">
        <f t="shared" si="318"/>
        <v>0,00</v>
      </c>
      <c r="G803" s="51"/>
      <c r="H803" s="51" t="str">
        <f>IF(A803="","",VLOOKUP(A803,'6.A'!$A$11:$E$7900,5,FALSE))</f>
        <v/>
      </c>
      <c r="I803" s="51" t="str">
        <f t="shared" ref="I803" si="327">IF(H803="","",IF(E803=H803,"SIM","NÃO"))</f>
        <v/>
      </c>
      <c r="J803" s="51" t="str">
        <f>IF(H803="","",VLOOKUP(A803,'6.A'!$A$11:$E$480,4,FALSE))</f>
        <v/>
      </c>
      <c r="K803" s="51" t="str">
        <f t="shared" ref="K803" si="328">IF(H803="","",IF(J803=D803,"SIM","NÃO"))</f>
        <v/>
      </c>
      <c r="L803" s="51" t="str">
        <f>IF(H803="","",IF(C803="","",G792*C803))</f>
        <v/>
      </c>
      <c r="M803" s="93" t="str">
        <f>IF(A803="","",VLOOKUP(A803,'6.A'!$A$11:$C$480,2,FALSE))</f>
        <v/>
      </c>
      <c r="N803" s="56" t="str">
        <f t="shared" ref="N803" si="329">IF(A803="","",IF(M803=B803,"si","no"))</f>
        <v/>
      </c>
      <c r="O803" s="55"/>
      <c r="P803" s="55"/>
      <c r="Q803" s="47"/>
      <c r="R803" s="47"/>
      <c r="S803" s="64"/>
      <c r="T803" s="2"/>
      <c r="U803" s="2"/>
      <c r="V803" s="2"/>
    </row>
    <row r="804" spans="1:22" s="116" customFormat="1" ht="12.75" customHeight="1" x14ac:dyDescent="0.2">
      <c r="A804" s="134"/>
      <c r="B804" s="26" t="str">
        <f>$A$8</f>
        <v>LEIS SOCIAIS HORISTA - JORNADA NORMAL</v>
      </c>
      <c r="C804" s="27">
        <f>$C$8</f>
        <v>0</v>
      </c>
      <c r="D804" s="120"/>
      <c r="E804" s="126"/>
      <c r="F804" s="144">
        <f>ROUND(SUM(F794:F803)*C804,2)</f>
        <v>0</v>
      </c>
      <c r="G804" s="62"/>
      <c r="H804" s="51"/>
      <c r="I804" s="56"/>
      <c r="J804" s="56"/>
      <c r="K804" s="56"/>
      <c r="L804" s="51"/>
      <c r="M804" s="61"/>
      <c r="N804" s="56"/>
      <c r="O804" s="55"/>
      <c r="P804" s="55"/>
      <c r="Q804" s="47"/>
      <c r="R804" s="47"/>
      <c r="S804" s="64"/>
      <c r="T804" s="2"/>
      <c r="U804" s="2"/>
      <c r="V804" s="2"/>
    </row>
    <row r="805" spans="1:22" s="116" customFormat="1" ht="12.75" customHeight="1" x14ac:dyDescent="0.2">
      <c r="A805" s="137"/>
      <c r="B805" s="26" t="str">
        <f>$A$9</f>
        <v>BDI - MÃO DE OBRA / SERVIÇOS / MATERIAIS EM GERAL</v>
      </c>
      <c r="C805" s="27">
        <f>$C$9</f>
        <v>0</v>
      </c>
      <c r="D805" s="115"/>
      <c r="E805" s="126"/>
      <c r="F805" s="144">
        <f>ROUND(SUM(F794:F804)*C805,2)</f>
        <v>0</v>
      </c>
      <c r="G805" s="62"/>
      <c r="H805" s="51"/>
      <c r="I805" s="56"/>
      <c r="J805" s="56"/>
      <c r="K805" s="56"/>
      <c r="L805" s="51"/>
      <c r="M805" s="61"/>
      <c r="N805" s="56"/>
      <c r="O805" s="55"/>
      <c r="P805" s="55"/>
      <c r="Q805" s="47"/>
      <c r="R805" s="47"/>
      <c r="S805" s="64"/>
      <c r="T805" s="2"/>
      <c r="U805" s="2"/>
      <c r="V805" s="2"/>
    </row>
    <row r="806" spans="1:22" s="128" customFormat="1" ht="12.75" customHeight="1" x14ac:dyDescent="0.2">
      <c r="A806" s="145"/>
      <c r="B806" s="146" t="s">
        <v>56</v>
      </c>
      <c r="C806" s="147"/>
      <c r="D806" s="148"/>
      <c r="E806" s="149"/>
      <c r="F806" s="150">
        <f>ROUND(SUM(F794:F805),2)</f>
        <v>0</v>
      </c>
      <c r="G806" s="62"/>
      <c r="H806" s="51"/>
      <c r="I806" s="56"/>
      <c r="J806" s="56"/>
      <c r="K806" s="56"/>
      <c r="L806" s="51"/>
      <c r="M806" s="61"/>
      <c r="N806" s="56"/>
      <c r="O806" s="55"/>
      <c r="P806" s="55"/>
      <c r="Q806" s="47"/>
      <c r="R806" s="47"/>
      <c r="S806" s="64"/>
      <c r="T806" s="2"/>
      <c r="U806" s="2"/>
      <c r="V806" s="2"/>
    </row>
    <row r="807" spans="1:22" s="128" customFormat="1" ht="12.75" customHeight="1" x14ac:dyDescent="0.2">
      <c r="A807" s="134" t="s">
        <v>5</v>
      </c>
      <c r="B807" s="135" t="s">
        <v>132</v>
      </c>
      <c r="C807" s="119" t="s">
        <v>59</v>
      </c>
      <c r="D807" s="119" t="s">
        <v>17</v>
      </c>
      <c r="E807" s="136" t="s">
        <v>60</v>
      </c>
      <c r="F807" s="127" t="s">
        <v>61</v>
      </c>
      <c r="G807" s="21"/>
      <c r="H807" s="51"/>
      <c r="I807" s="56"/>
      <c r="J807" s="56"/>
      <c r="K807" s="56"/>
      <c r="L807" s="51"/>
      <c r="M807" s="61"/>
      <c r="N807" s="56"/>
      <c r="O807" s="55"/>
      <c r="P807" s="55"/>
      <c r="Q807" s="47"/>
      <c r="R807" s="47"/>
      <c r="S807" s="64"/>
      <c r="T807" s="2"/>
      <c r="U807" s="2"/>
      <c r="V807" s="2"/>
    </row>
    <row r="808" spans="1:22" s="128" customFormat="1" ht="12.75" customHeight="1" x14ac:dyDescent="0.2">
      <c r="A808" s="137"/>
      <c r="B808" s="117" t="str">
        <f>IF(A808="","",VLOOKUP(A808,'6.A'!$A$11:$E$105,2,FALSE))</f>
        <v/>
      </c>
      <c r="C808" s="138"/>
      <c r="D808" s="139" t="str">
        <f>IF(A808="","",VLOOKUP(A808,'6.A'!$A$11:$E$105,4,FALSE))</f>
        <v/>
      </c>
      <c r="E808" s="140" t="str">
        <f>IF(A808="","",VLOOKUP(A808,'6.A'!$A$11:$E$105,5,FALSE))</f>
        <v/>
      </c>
      <c r="F808" s="141" t="str">
        <f t="shared" ref="F808:F817" si="330">IF(A808="","0,00",ROUND(C808*E808,2))</f>
        <v>0,00</v>
      </c>
      <c r="G808" s="51"/>
      <c r="H808" s="51" t="str">
        <f>IF(A808="","",VLOOKUP(A808,'6.A'!$A$11:$E$7900,5,FALSE))</f>
        <v/>
      </c>
      <c r="I808" s="51" t="str">
        <f t="shared" ref="I808:I817" si="331">IF(H808="","",IF(E808=H808,"SIM","NÃO"))</f>
        <v/>
      </c>
      <c r="J808" s="51" t="str">
        <f>IF(H808="","",VLOOKUP(A808,'6.A'!$A$11:$E$480,4,FALSE))</f>
        <v/>
      </c>
      <c r="K808" s="51" t="str">
        <f t="shared" ref="K808:K817" si="332">IF(H808="","",IF(J808=D808,"SIM","NÃO"))</f>
        <v/>
      </c>
      <c r="L808" s="51" t="str">
        <f>IF(H808="","",IF(C808="","",G792*C808))</f>
        <v/>
      </c>
      <c r="M808" s="93" t="str">
        <f>IF(A808="","",VLOOKUP(A808,'6.A'!$A$11:$C$480,2,FALSE))</f>
        <v/>
      </c>
      <c r="N808" s="56" t="str">
        <f t="shared" ref="N808:N813" si="333">IF(A808="","",IF(M808=B808,"si","no"))</f>
        <v/>
      </c>
      <c r="O808" s="55"/>
      <c r="P808" s="55"/>
      <c r="Q808" s="47"/>
      <c r="R808" s="47"/>
      <c r="S808" s="64"/>
      <c r="T808" s="2"/>
      <c r="U808" s="2"/>
      <c r="V808" s="2"/>
    </row>
    <row r="809" spans="1:22" s="128" customFormat="1" ht="12.75" customHeight="1" x14ac:dyDescent="0.2">
      <c r="A809" s="137"/>
      <c r="B809" s="117" t="str">
        <f>IF(A809="","",VLOOKUP(A809,'6.A'!$A$11:$E$105,2,FALSE))</f>
        <v/>
      </c>
      <c r="C809" s="138"/>
      <c r="D809" s="139" t="str">
        <f>IF(A809="","",VLOOKUP(A809,'6.A'!$A$11:$E$105,4,FALSE))</f>
        <v/>
      </c>
      <c r="E809" s="140" t="str">
        <f>IF(A809="","",VLOOKUP(A809,'6.A'!$A$11:$E$105,5,FALSE))</f>
        <v/>
      </c>
      <c r="F809" s="141" t="str">
        <f t="shared" si="330"/>
        <v>0,00</v>
      </c>
      <c r="G809" s="51"/>
      <c r="H809" s="51" t="str">
        <f>IF(A809="","",VLOOKUP(A809,'6.A'!$A$11:$E$7900,5,FALSE))</f>
        <v/>
      </c>
      <c r="I809" s="51" t="str">
        <f t="shared" si="331"/>
        <v/>
      </c>
      <c r="J809" s="51" t="str">
        <f>IF(H809="","",VLOOKUP(A809,'6.A'!$A$11:$E$480,4,FALSE))</f>
        <v/>
      </c>
      <c r="K809" s="51" t="str">
        <f t="shared" si="332"/>
        <v/>
      </c>
      <c r="L809" s="51" t="str">
        <f>IF(H809="","",IF(C809="","",G792*C809))</f>
        <v/>
      </c>
      <c r="M809" s="93" t="str">
        <f>IF(A809="","",VLOOKUP(A809,'6.A'!$A$11:$C$480,2,FALSE))</f>
        <v/>
      </c>
      <c r="N809" s="56" t="str">
        <f t="shared" si="333"/>
        <v/>
      </c>
      <c r="O809" s="55"/>
      <c r="P809" s="55"/>
      <c r="Q809" s="47"/>
      <c r="R809" s="47"/>
      <c r="S809" s="64"/>
      <c r="T809" s="2"/>
      <c r="U809" s="2"/>
      <c r="V809" s="2"/>
    </row>
    <row r="810" spans="1:22" s="128" customFormat="1" ht="12.75" customHeight="1" x14ac:dyDescent="0.2">
      <c r="A810" s="137"/>
      <c r="B810" s="117" t="str">
        <f>IF(A810="","",VLOOKUP(A810,'6.A'!$A$11:$E$105,2,FALSE))</f>
        <v/>
      </c>
      <c r="C810" s="138"/>
      <c r="D810" s="139" t="str">
        <f>IF(A810="","",VLOOKUP(A810,'6.A'!$A$11:$E$105,4,FALSE))</f>
        <v/>
      </c>
      <c r="E810" s="140" t="str">
        <f>IF(A810="","",VLOOKUP(A810,'6.A'!$A$11:$E$105,5,FALSE))</f>
        <v/>
      </c>
      <c r="F810" s="141" t="str">
        <f t="shared" si="330"/>
        <v>0,00</v>
      </c>
      <c r="G810" s="51"/>
      <c r="H810" s="51" t="str">
        <f>IF(A810="","",VLOOKUP(A810,'6.A'!$A$11:$E$7900,5,FALSE))</f>
        <v/>
      </c>
      <c r="I810" s="51" t="str">
        <f t="shared" si="331"/>
        <v/>
      </c>
      <c r="J810" s="51" t="str">
        <f>IF(H810="","",VLOOKUP(A810,'6.A'!$A$11:$E$480,4,FALSE))</f>
        <v/>
      </c>
      <c r="K810" s="51" t="str">
        <f t="shared" si="332"/>
        <v/>
      </c>
      <c r="L810" s="51" t="str">
        <f>IF(H810="","",IF(C810="","",G792*C810))</f>
        <v/>
      </c>
      <c r="M810" s="93" t="str">
        <f>IF(A810="","",VLOOKUP(A810,'6.A'!$A$11:$C$480,2,FALSE))</f>
        <v/>
      </c>
      <c r="N810" s="56" t="str">
        <f t="shared" si="333"/>
        <v/>
      </c>
      <c r="O810" s="55"/>
      <c r="P810" s="55"/>
      <c r="Q810" s="47"/>
      <c r="R810" s="47"/>
      <c r="S810" s="64"/>
      <c r="T810" s="2"/>
      <c r="U810" s="2"/>
      <c r="V810" s="2"/>
    </row>
    <row r="811" spans="1:22" s="128" customFormat="1" ht="12.75" customHeight="1" x14ac:dyDescent="0.2">
      <c r="A811" s="137"/>
      <c r="B811" s="158" t="str">
        <f>IF(A811="","",VLOOKUP(A811,'6.A'!$A$11:$E$105,2,FALSE))</f>
        <v/>
      </c>
      <c r="C811" s="138"/>
      <c r="D811" s="120" t="str">
        <f>IF(A811="","",VLOOKUP(A811,'6.A'!$A$11:$E$105,4,FALSE))</f>
        <v/>
      </c>
      <c r="E811" s="142" t="str">
        <f>IF(A811="","",VLOOKUP(A811,'6.A'!$A$11:$E$105,5,FALSE))</f>
        <v/>
      </c>
      <c r="F811" s="141" t="str">
        <f t="shared" si="330"/>
        <v>0,00</v>
      </c>
      <c r="G811" s="51"/>
      <c r="H811" s="51" t="str">
        <f>IF(A811="","",VLOOKUP(A811,'6.A'!$A$11:$E$7900,5,FALSE))</f>
        <v/>
      </c>
      <c r="I811" s="51" t="str">
        <f t="shared" si="331"/>
        <v/>
      </c>
      <c r="J811" s="51" t="str">
        <f>IF(H811="","",VLOOKUP(A811,'6.A'!$A$11:$E$480,4,FALSE))</f>
        <v/>
      </c>
      <c r="K811" s="51" t="str">
        <f t="shared" si="332"/>
        <v/>
      </c>
      <c r="L811" s="51" t="str">
        <f>IF(H811="","",IF(C811="","",G792*C811))</f>
        <v/>
      </c>
      <c r="M811" s="93" t="str">
        <f>IF(A811="","",VLOOKUP(A811,'6.A'!$A$11:$C$480,2,FALSE))</f>
        <v/>
      </c>
      <c r="N811" s="56" t="str">
        <f t="shared" si="333"/>
        <v/>
      </c>
      <c r="O811" s="55"/>
      <c r="P811" s="55"/>
      <c r="Q811" s="47"/>
      <c r="R811" s="47"/>
      <c r="S811" s="64"/>
      <c r="T811" s="2"/>
      <c r="U811" s="2"/>
      <c r="V811" s="2"/>
    </row>
    <row r="812" spans="1:22" s="128" customFormat="1" ht="12.75" customHeight="1" x14ac:dyDescent="0.2">
      <c r="A812" s="137"/>
      <c r="B812" s="158" t="str">
        <f>IF(A812="","",VLOOKUP(A812,'6.A'!$A$11:$E$105,2,FALSE))</f>
        <v/>
      </c>
      <c r="C812" s="138"/>
      <c r="D812" s="120" t="str">
        <f>IF(A812="","",VLOOKUP(A812,'6.A'!$A$11:$E$105,4,FALSE))</f>
        <v/>
      </c>
      <c r="E812" s="142" t="str">
        <f>IF(A812="","",VLOOKUP(A812,'6.A'!$A$11:$E$105,5,FALSE))</f>
        <v/>
      </c>
      <c r="F812" s="141" t="str">
        <f t="shared" si="330"/>
        <v>0,00</v>
      </c>
      <c r="G812" s="51"/>
      <c r="H812" s="51" t="str">
        <f>IF(A812="","",VLOOKUP(A812,'6.A'!$A$11:$E$7900,5,FALSE))</f>
        <v/>
      </c>
      <c r="I812" s="51" t="str">
        <f t="shared" si="331"/>
        <v/>
      </c>
      <c r="J812" s="51" t="str">
        <f>IF(H812="","",VLOOKUP(A812,'6.A'!$A$11:$E$480,4,FALSE))</f>
        <v/>
      </c>
      <c r="K812" s="51" t="str">
        <f t="shared" si="332"/>
        <v/>
      </c>
      <c r="L812" s="51" t="str">
        <f>IF(H812="","",IF(C812="","",G792*C812))</f>
        <v/>
      </c>
      <c r="M812" s="93" t="str">
        <f>IF(A812="","",VLOOKUP(A812,'6.A'!$A$11:$C$480,2,FALSE))</f>
        <v/>
      </c>
      <c r="N812" s="56" t="str">
        <f t="shared" si="333"/>
        <v/>
      </c>
      <c r="O812" s="55"/>
      <c r="P812" s="55"/>
      <c r="Q812" s="47"/>
      <c r="R812" s="47"/>
      <c r="S812" s="64"/>
      <c r="T812" s="2"/>
      <c r="U812" s="2"/>
      <c r="V812" s="2"/>
    </row>
    <row r="813" spans="1:22" s="128" customFormat="1" ht="12.75" customHeight="1" x14ac:dyDescent="0.2">
      <c r="A813" s="137"/>
      <c r="B813" s="158" t="str">
        <f>IF(A813="","",VLOOKUP(A813,'6.A'!$A$11:$E$105,2,FALSE))</f>
        <v/>
      </c>
      <c r="C813" s="138"/>
      <c r="D813" s="120" t="str">
        <f>IF(A813="","",VLOOKUP(A813,'6.A'!$A$11:$E$105,4,FALSE))</f>
        <v/>
      </c>
      <c r="E813" s="142" t="str">
        <f>IF(A813="","",VLOOKUP(A813,'6.A'!$A$11:$E$105,5,FALSE))</f>
        <v/>
      </c>
      <c r="F813" s="141" t="str">
        <f t="shared" si="330"/>
        <v>0,00</v>
      </c>
      <c r="G813" s="51"/>
      <c r="H813" s="51" t="str">
        <f>IF(A813="","",VLOOKUP(A813,'6.A'!$A$11:$E$7900,5,FALSE))</f>
        <v/>
      </c>
      <c r="I813" s="51" t="str">
        <f t="shared" si="331"/>
        <v/>
      </c>
      <c r="J813" s="51" t="str">
        <f>IF(H813="","",VLOOKUP(A813,'6.A'!$A$11:$E$480,4,FALSE))</f>
        <v/>
      </c>
      <c r="K813" s="51" t="str">
        <f t="shared" si="332"/>
        <v/>
      </c>
      <c r="L813" s="51" t="str">
        <f>IF(H813="","",IF(C813="","",G792*C813))</f>
        <v/>
      </c>
      <c r="M813" s="93" t="str">
        <f>IF(A813="","",VLOOKUP(A813,'6.A'!$A$11:$C$480,2,FALSE))</f>
        <v/>
      </c>
      <c r="N813" s="56" t="str">
        <f t="shared" si="333"/>
        <v/>
      </c>
      <c r="O813" s="55"/>
      <c r="P813" s="55"/>
      <c r="Q813" s="47"/>
      <c r="R813" s="47"/>
      <c r="S813" s="64"/>
      <c r="T813" s="2"/>
      <c r="U813" s="2"/>
      <c r="V813" s="2"/>
    </row>
    <row r="814" spans="1:22" s="128" customFormat="1" ht="12.75" customHeight="1" x14ac:dyDescent="0.2">
      <c r="A814" s="137"/>
      <c r="B814" s="158" t="str">
        <f>IF(A814="","",VLOOKUP(A814,'6.A'!$A$11:$E$105,2,FALSE))</f>
        <v/>
      </c>
      <c r="C814" s="138"/>
      <c r="D814" s="120" t="str">
        <f>IF(A814="","",VLOOKUP(A814,'6.A'!$A$11:$E$105,4,FALSE))</f>
        <v/>
      </c>
      <c r="E814" s="142" t="str">
        <f>IF(A814="","",VLOOKUP(A814,'6.A'!$A$11:$E$105,5,FALSE))</f>
        <v/>
      </c>
      <c r="F814" s="141" t="str">
        <f t="shared" si="330"/>
        <v>0,00</v>
      </c>
      <c r="G814" s="51"/>
      <c r="H814" s="51" t="str">
        <f>IF(A814="","",VLOOKUP(A814,'6.A'!$A$11:$E$7900,5,FALSE))</f>
        <v/>
      </c>
      <c r="I814" s="51" t="str">
        <f t="shared" si="331"/>
        <v/>
      </c>
      <c r="J814" s="51" t="str">
        <f>IF(H814="","",VLOOKUP(A814,'6.A'!$A$11:$E$480,4,FALSE))</f>
        <v/>
      </c>
      <c r="K814" s="51" t="str">
        <f t="shared" si="332"/>
        <v/>
      </c>
      <c r="L814" s="51" t="str">
        <f>IF(H814="","",IF(C814="","",G792*C814))</f>
        <v/>
      </c>
      <c r="M814" s="93" t="str">
        <f>IF(A814="","",VLOOKUP(A814,'6.A'!$A$11:$C$480,2,FALSE))</f>
        <v/>
      </c>
      <c r="N814" s="56" t="str">
        <f>IF(A814="","",IF(M814=B814,"si","no"))</f>
        <v/>
      </c>
      <c r="O814" s="55"/>
      <c r="P814" s="55"/>
      <c r="Q814" s="47"/>
      <c r="R814" s="47"/>
      <c r="S814" s="64"/>
      <c r="T814" s="2"/>
      <c r="U814" s="2"/>
      <c r="V814" s="2"/>
    </row>
    <row r="815" spans="1:22" s="128" customFormat="1" ht="12.75" customHeight="1" x14ac:dyDescent="0.2">
      <c r="A815" s="137"/>
      <c r="B815" s="117" t="str">
        <f>IF(A815="","",VLOOKUP(A815,'6.A'!$A$11:$E$105,2,FALSE))</f>
        <v/>
      </c>
      <c r="C815" s="138"/>
      <c r="D815" s="120" t="str">
        <f>IF(A815="","",VLOOKUP(A815,'6.A'!$A$11:$E$105,4,FALSE))</f>
        <v/>
      </c>
      <c r="E815" s="142" t="str">
        <f>IF(A815="","",VLOOKUP(A815,'6.A'!$A$11:$E$105,5,FALSE))</f>
        <v/>
      </c>
      <c r="F815" s="141" t="str">
        <f t="shared" si="330"/>
        <v>0,00</v>
      </c>
      <c r="G815" s="51"/>
      <c r="H815" s="51" t="str">
        <f>IF(A815="","",VLOOKUP(A815,'6.A'!$A$11:$E$7900,5,FALSE))</f>
        <v/>
      </c>
      <c r="I815" s="51" t="str">
        <f t="shared" si="331"/>
        <v/>
      </c>
      <c r="J815" s="51" t="str">
        <f>IF(H815="","",VLOOKUP(A815,'6.A'!$A$11:$E$480,4,FALSE))</f>
        <v/>
      </c>
      <c r="K815" s="51" t="str">
        <f t="shared" si="332"/>
        <v/>
      </c>
      <c r="L815" s="51" t="str">
        <f>IF(H815="","",IF(C815="","",G792*C815))</f>
        <v/>
      </c>
      <c r="M815" s="93" t="str">
        <f>IF(A815="","",VLOOKUP(A815,'6.A'!$A$11:$C$480,2,FALSE))</f>
        <v/>
      </c>
      <c r="N815" s="56" t="str">
        <f>IF(A815="","",IF(M815=B815,"si","no"))</f>
        <v/>
      </c>
      <c r="O815" s="55"/>
      <c r="P815" s="55"/>
      <c r="Q815" s="47"/>
      <c r="R815" s="47"/>
      <c r="S815" s="64"/>
      <c r="T815" s="2"/>
      <c r="U815" s="2"/>
      <c r="V815" s="2"/>
    </row>
    <row r="816" spans="1:22" s="128" customFormat="1" ht="12.75" customHeight="1" x14ac:dyDescent="0.2">
      <c r="A816" s="137"/>
      <c r="B816" s="117" t="str">
        <f>IF(A816="","",VLOOKUP(A816,'6.A'!$A$11:$E$105,2,FALSE))</f>
        <v/>
      </c>
      <c r="C816" s="138"/>
      <c r="D816" s="120" t="str">
        <f>IF(A816="","",VLOOKUP(A816,'6.A'!$A$11:$E$105,4,FALSE))</f>
        <v/>
      </c>
      <c r="E816" s="142" t="str">
        <f>IF(A816="","",VLOOKUP(A816,'6.A'!$A$11:$E$105,5,FALSE))</f>
        <v/>
      </c>
      <c r="F816" s="141" t="str">
        <f t="shared" si="330"/>
        <v>0,00</v>
      </c>
      <c r="G816" s="51"/>
      <c r="H816" s="51" t="str">
        <f>IF(A816="","",VLOOKUP(A816,'6.A'!$A$11:$E$7900,5,FALSE))</f>
        <v/>
      </c>
      <c r="I816" s="51" t="str">
        <f t="shared" si="331"/>
        <v/>
      </c>
      <c r="J816" s="51" t="str">
        <f>IF(H816="","",VLOOKUP(A816,'6.A'!$A$11:$E$480,4,FALSE))</f>
        <v/>
      </c>
      <c r="K816" s="51" t="str">
        <f t="shared" si="332"/>
        <v/>
      </c>
      <c r="L816" s="51" t="str">
        <f>IF(H816="","",IF(C816="","",G792*C816))</f>
        <v/>
      </c>
      <c r="M816" s="93" t="str">
        <f>IF(A816="","",VLOOKUP(A816,'6.A'!$A$11:$C$480,2,FALSE))</f>
        <v/>
      </c>
      <c r="N816" s="56" t="str">
        <f t="shared" ref="N816:N817" si="334">IF(A816="","",IF(M816=B816,"si","no"))</f>
        <v/>
      </c>
      <c r="O816" s="55"/>
      <c r="P816" s="55"/>
      <c r="Q816" s="47"/>
      <c r="R816" s="47"/>
      <c r="S816" s="64"/>
      <c r="T816" s="2"/>
      <c r="U816" s="2"/>
      <c r="V816" s="2"/>
    </row>
    <row r="817" spans="1:22" s="128" customFormat="1" ht="12.75" customHeight="1" x14ac:dyDescent="0.2">
      <c r="A817" s="137"/>
      <c r="B817" s="117" t="str">
        <f>IF(A817="","",VLOOKUP(A817,'6.A'!$A$11:$E$105,2,FALSE))</f>
        <v/>
      </c>
      <c r="C817" s="138"/>
      <c r="D817" s="120" t="str">
        <f>IF(A817="","",VLOOKUP(A817,'6.A'!$A$11:$E$105,4,FALSE))</f>
        <v/>
      </c>
      <c r="E817" s="142" t="str">
        <f>IF(A817="","",VLOOKUP(A817,'6.A'!$A$11:$E$105,5,FALSE))</f>
        <v/>
      </c>
      <c r="F817" s="141" t="str">
        <f t="shared" si="330"/>
        <v>0,00</v>
      </c>
      <c r="G817" s="51"/>
      <c r="H817" s="51" t="str">
        <f>IF(A817="","",VLOOKUP(A817,'6.A'!$A$11:$E$7900,5,FALSE))</f>
        <v/>
      </c>
      <c r="I817" s="51" t="str">
        <f t="shared" si="331"/>
        <v/>
      </c>
      <c r="J817" s="51" t="str">
        <f>IF(H817="","",VLOOKUP(A817,'6.A'!$A$11:$E$480,4,FALSE))</f>
        <v/>
      </c>
      <c r="K817" s="51" t="str">
        <f t="shared" si="332"/>
        <v/>
      </c>
      <c r="L817" s="51" t="str">
        <f>IF(H817="","",IF(C817="","",G792*C817))</f>
        <v/>
      </c>
      <c r="M817" s="93" t="str">
        <f>IF(A817="","",VLOOKUP(A817,'6.A'!$A$11:$C$480,2,FALSE))</f>
        <v/>
      </c>
      <c r="N817" s="56" t="str">
        <f t="shared" si="334"/>
        <v/>
      </c>
      <c r="O817" s="55"/>
      <c r="P817" s="55"/>
      <c r="Q817" s="47"/>
      <c r="R817" s="47"/>
      <c r="S817" s="64"/>
      <c r="T817" s="2"/>
      <c r="U817" s="2"/>
      <c r="V817" s="2"/>
    </row>
    <row r="818" spans="1:22" s="128" customFormat="1" ht="12.75" customHeight="1" x14ac:dyDescent="0.2">
      <c r="A818" s="137"/>
      <c r="B818" s="26" t="str">
        <f>$A$9</f>
        <v>BDI - MÃO DE OBRA / SERVIÇOS / MATERIAIS EM GERAL</v>
      </c>
      <c r="C818" s="27">
        <f>$C$9</f>
        <v>0</v>
      </c>
      <c r="D818" s="120"/>
      <c r="E818" s="126"/>
      <c r="F818" s="144">
        <f>ROUND(SUM(F808:F817)*C818,2)</f>
        <v>0</v>
      </c>
      <c r="G818" s="62"/>
      <c r="H818" s="51"/>
      <c r="I818" s="56"/>
      <c r="J818" s="56"/>
      <c r="K818" s="56"/>
      <c r="L818" s="51"/>
      <c r="M818" s="61"/>
      <c r="N818" s="56"/>
      <c r="O818" s="55"/>
      <c r="P818" s="55"/>
      <c r="Q818" s="47"/>
      <c r="R818" s="47"/>
      <c r="S818" s="64"/>
      <c r="T818" s="2"/>
      <c r="U818" s="2"/>
      <c r="V818" s="2"/>
    </row>
    <row r="819" spans="1:22" s="128" customFormat="1" ht="12.75" customHeight="1" x14ac:dyDescent="0.2">
      <c r="A819" s="145"/>
      <c r="B819" s="31" t="s">
        <v>120</v>
      </c>
      <c r="C819" s="36"/>
      <c r="D819" s="151"/>
      <c r="E819" s="152"/>
      <c r="F819" s="150">
        <f>ROUND(SUM(F808:F818),2)</f>
        <v>0</v>
      </c>
      <c r="G819" s="62"/>
      <c r="H819" s="51"/>
      <c r="I819" s="56"/>
      <c r="J819" s="56"/>
      <c r="K819" s="56"/>
      <c r="L819" s="51"/>
      <c r="M819" s="61"/>
      <c r="N819" s="56"/>
      <c r="O819" s="55"/>
      <c r="P819" s="55"/>
      <c r="Q819" s="47"/>
      <c r="R819" s="47"/>
      <c r="S819" s="64"/>
      <c r="T819" s="2"/>
      <c r="U819" s="2"/>
      <c r="V819" s="2"/>
    </row>
    <row r="820" spans="1:22" s="128" customFormat="1" ht="12.75" customHeight="1" x14ac:dyDescent="0.2">
      <c r="A820" s="134" t="s">
        <v>6</v>
      </c>
      <c r="B820" s="135" t="s">
        <v>18</v>
      </c>
      <c r="C820" s="119" t="s">
        <v>59</v>
      </c>
      <c r="D820" s="119" t="s">
        <v>17</v>
      </c>
      <c r="E820" s="136" t="s">
        <v>60</v>
      </c>
      <c r="F820" s="127" t="s">
        <v>61</v>
      </c>
      <c r="G820" s="21"/>
      <c r="H820" s="51"/>
      <c r="I820" s="56"/>
      <c r="J820" s="56"/>
      <c r="K820" s="56"/>
      <c r="L820" s="51"/>
      <c r="M820" s="61"/>
      <c r="N820" s="56"/>
      <c r="O820" s="55"/>
      <c r="P820" s="55"/>
      <c r="Q820" s="47"/>
      <c r="R820" s="47"/>
      <c r="S820" s="64"/>
      <c r="T820" s="2"/>
      <c r="U820" s="2"/>
      <c r="V820" s="2"/>
    </row>
    <row r="821" spans="1:22" s="128" customFormat="1" ht="12.75" customHeight="1" x14ac:dyDescent="0.2">
      <c r="A821" s="137">
        <f>'6.A'!$A$90</f>
        <v>5330</v>
      </c>
      <c r="B821" s="117" t="str">
        <f>IF(A821="","",VLOOKUP(A821,'6.A'!$A$11:$E$105,2,FALSE))</f>
        <v>DILUENTE EPOXI</v>
      </c>
      <c r="C821" s="138">
        <v>6.4000000000000001E-2</v>
      </c>
      <c r="D821" s="139" t="str">
        <f>IF(A821="","",VLOOKUP(A821,'6.A'!$A$11:$E$105,4,FALSE))</f>
        <v>L</v>
      </c>
      <c r="E821" s="140">
        <f>IF(A821="","",VLOOKUP(A821,'6.A'!$A$11:$E$105,5,FALSE))</f>
        <v>0</v>
      </c>
      <c r="F821" s="141">
        <f t="shared" ref="F821:F840" si="335">IF(A821="","0,00",ROUND(C821*E821,2))</f>
        <v>0</v>
      </c>
      <c r="G821" s="51"/>
      <c r="H821" s="51">
        <f>IF(A821="","",VLOOKUP(A821,'6.A'!$A$11:$E$7900,5,FALSE))</f>
        <v>0</v>
      </c>
      <c r="I821" s="51" t="str">
        <f t="shared" ref="I821:I840" si="336">IF(H821="","",IF(E821=H821,"SIM","NÃO"))</f>
        <v>SIM</v>
      </c>
      <c r="J821" s="51" t="str">
        <f>IF(H821="","",VLOOKUP(A821,'6.A'!$A$11:$E$480,4,FALSE))</f>
        <v>L</v>
      </c>
      <c r="K821" s="51" t="str">
        <f t="shared" ref="K821:K840" si="337">IF(H821="","",IF(J821=D821,"SIM","NÃO"))</f>
        <v>SIM</v>
      </c>
      <c r="L821" s="51">
        <f>IF(H821="","",IF(C821="","",G792*C821))</f>
        <v>1.3440000000000001</v>
      </c>
      <c r="M821" s="93" t="str">
        <f>IF(A821="","",VLOOKUP(A821,'6.A'!$A$11:$C$480,2,FALSE))</f>
        <v>DILUENTE EPOXI</v>
      </c>
      <c r="N821" s="56" t="str">
        <f t="shared" ref="N821:N840" si="338">IF(A821="","",IF(M821=B821,"si","no"))</f>
        <v>si</v>
      </c>
      <c r="O821" s="55"/>
      <c r="P821" s="55"/>
      <c r="Q821" s="47"/>
      <c r="R821" s="47"/>
      <c r="S821" s="64"/>
      <c r="T821" s="2"/>
      <c r="U821" s="2"/>
      <c r="V821" s="2"/>
    </row>
    <row r="822" spans="1:22" s="128" customFormat="1" ht="12.75" customHeight="1" x14ac:dyDescent="0.2">
      <c r="A822" s="137">
        <f>'6.A'!$A$94</f>
        <v>7304</v>
      </c>
      <c r="B822" s="117" t="str">
        <f>IF(A822="","",VLOOKUP(A822,'6.A'!$A$11:$E$105,2,FALSE))</f>
        <v>TINTA EPOXI BASE AGUA PREMIUM, BRANCA</v>
      </c>
      <c r="C822" s="138">
        <v>0.32200000000000001</v>
      </c>
      <c r="D822" s="139" t="str">
        <f>IF(A822="","",VLOOKUP(A822,'6.A'!$A$11:$E$105,4,FALSE))</f>
        <v>L</v>
      </c>
      <c r="E822" s="140">
        <f>IF(A822="","",VLOOKUP(A822,'6.A'!$A$11:$E$105,5,FALSE))</f>
        <v>0</v>
      </c>
      <c r="F822" s="141">
        <f>IF(A822="","0,00",ROUND(C822*E822,2))</f>
        <v>0</v>
      </c>
      <c r="G822" s="51"/>
      <c r="H822" s="51">
        <f>IF(A822="","",VLOOKUP(A822,'6.A'!$A$11:$E$7900,5,FALSE))</f>
        <v>0</v>
      </c>
      <c r="I822" s="51" t="str">
        <f>IF(H822="","",IF(E822=H822,"SIM","NÃO"))</f>
        <v>SIM</v>
      </c>
      <c r="J822" s="51" t="str">
        <f>IF(H822="","",VLOOKUP(A822,'6.A'!$A$11:$E$480,4,FALSE))</f>
        <v>L</v>
      </c>
      <c r="K822" s="51" t="str">
        <f>IF(H822="","",IF(J822=D822,"SIM","NÃO"))</f>
        <v>SIM</v>
      </c>
      <c r="L822" s="51">
        <f>IF(H822="","",IF(C822="","",G792*C822))</f>
        <v>6.7620000000000005</v>
      </c>
      <c r="M822" s="93" t="str">
        <f>IF(A822="","",VLOOKUP(A822,'6.A'!$A$11:$C$480,2,FALSE))</f>
        <v>TINTA EPOXI BASE AGUA PREMIUM, BRANCA</v>
      </c>
      <c r="N822" s="56" t="str">
        <f>IF(A822="","",IF(M822=B822,"si","no"))</f>
        <v>si</v>
      </c>
      <c r="O822" s="55"/>
      <c r="P822" s="55"/>
      <c r="Q822" s="47"/>
      <c r="R822" s="47"/>
      <c r="S822" s="64"/>
      <c r="T822" s="2"/>
      <c r="U822" s="2"/>
      <c r="V822" s="2"/>
    </row>
    <row r="823" spans="1:22" s="128" customFormat="1" ht="12.75" customHeight="1" x14ac:dyDescent="0.2">
      <c r="A823" s="137">
        <f>'6.A'!$A$95</f>
        <v>12815</v>
      </c>
      <c r="B823" s="117" t="str">
        <f>IF(A823="","",VLOOKUP(A823,'6.A'!$A$11:$E$105,2,FALSE))</f>
        <v>FITA CREPE ROLO DE *25* MM X 50M</v>
      </c>
      <c r="C823" s="138">
        <v>0.01</v>
      </c>
      <c r="D823" s="139" t="str">
        <f>IF(A823="","",VLOOKUP(A823,'6.A'!$A$11:$E$105,4,FALSE))</f>
        <v>UN</v>
      </c>
      <c r="E823" s="140">
        <f>IF(A823="","",VLOOKUP(A823,'6.A'!$A$11:$E$105,5,FALSE))</f>
        <v>0</v>
      </c>
      <c r="F823" s="141">
        <f t="shared" si="335"/>
        <v>0</v>
      </c>
      <c r="G823" s="51"/>
      <c r="H823" s="51">
        <f>IF(A823="","",VLOOKUP(A823,'6.A'!$A$11:$E$7900,5,FALSE))</f>
        <v>0</v>
      </c>
      <c r="I823" s="51" t="str">
        <f t="shared" si="336"/>
        <v>SIM</v>
      </c>
      <c r="J823" s="51" t="str">
        <f>IF(H823="","",VLOOKUP(A823,'6.A'!$A$11:$E$480,4,FALSE))</f>
        <v>UN</v>
      </c>
      <c r="K823" s="51" t="str">
        <f t="shared" si="337"/>
        <v>SIM</v>
      </c>
      <c r="L823" s="51">
        <f>IF(H823="","",IF(C823="","",G792*C823))</f>
        <v>0.21</v>
      </c>
      <c r="M823" s="93" t="str">
        <f>IF(A823="","",VLOOKUP(A823,'6.A'!$A$11:$C$480,2,FALSE))</f>
        <v>FITA CREPE ROLO DE *25* MM X 50M</v>
      </c>
      <c r="N823" s="56" t="str">
        <f t="shared" si="338"/>
        <v>si</v>
      </c>
      <c r="O823" s="55"/>
      <c r="P823" s="55"/>
      <c r="Q823" s="47"/>
      <c r="R823" s="47"/>
      <c r="S823" s="64"/>
      <c r="T823" s="2"/>
      <c r="U823" s="2"/>
      <c r="V823" s="2"/>
    </row>
    <row r="824" spans="1:22" s="128" customFormat="1" ht="12.75" customHeight="1" x14ac:dyDescent="0.2">
      <c r="A824" s="137">
        <f>'6.A'!$A$104</f>
        <v>44072</v>
      </c>
      <c r="B824" s="117" t="str">
        <f>IF(A824="","",VLOOKUP(A824,'6.A'!$A$11:$E$105,2,FALSE))</f>
        <v>PRIMER EPOXI / EPOXIDICO</v>
      </c>
      <c r="C824" s="138">
        <v>0.2016</v>
      </c>
      <c r="D824" s="139" t="str">
        <f>IF(A824="","",VLOOKUP(A824,'6.A'!$A$11:$E$105,4,FALSE))</f>
        <v>L</v>
      </c>
      <c r="E824" s="140">
        <f>IF(A824="","",VLOOKUP(A824,'6.A'!$A$11:$E$105,5,FALSE))</f>
        <v>0</v>
      </c>
      <c r="F824" s="141">
        <f t="shared" si="335"/>
        <v>0</v>
      </c>
      <c r="G824" s="51"/>
      <c r="H824" s="51">
        <f>IF(A824="","",VLOOKUP(A824,'6.A'!$A$11:$E$7900,5,FALSE))</f>
        <v>0</v>
      </c>
      <c r="I824" s="51" t="str">
        <f t="shared" si="336"/>
        <v>SIM</v>
      </c>
      <c r="J824" s="51" t="str">
        <f>IF(H824="","",VLOOKUP(A824,'6.A'!$A$11:$E$480,4,FALSE))</f>
        <v>L</v>
      </c>
      <c r="K824" s="51" t="str">
        <f t="shared" si="337"/>
        <v>SIM</v>
      </c>
      <c r="L824" s="51">
        <f>IF(H824="","",IF(C824="","",G792*C824))</f>
        <v>4.2336</v>
      </c>
      <c r="M824" s="93" t="str">
        <f>IF(A824="","",VLOOKUP(A824,'6.A'!$A$11:$C$480,2,FALSE))</f>
        <v>PRIMER EPOXI / EPOXIDICO</v>
      </c>
      <c r="N824" s="56" t="str">
        <f t="shared" si="338"/>
        <v>si</v>
      </c>
      <c r="O824" s="55"/>
      <c r="P824" s="55"/>
      <c r="Q824" s="47"/>
      <c r="R824" s="47"/>
      <c r="S824" s="64"/>
      <c r="T824" s="2"/>
      <c r="U824" s="2"/>
      <c r="V824" s="2"/>
    </row>
    <row r="825" spans="1:22" s="128" customFormat="1" ht="12.75" customHeight="1" x14ac:dyDescent="0.2">
      <c r="A825" s="137"/>
      <c r="B825" s="117" t="str">
        <f>IF(A825="","",VLOOKUP(A825,'6.A'!$A$11:$E$105,2,FALSE))</f>
        <v/>
      </c>
      <c r="C825" s="138"/>
      <c r="D825" s="120" t="str">
        <f>IF(A825="","",VLOOKUP(A825,'6.A'!$A$11:$E$105,4,FALSE))</f>
        <v/>
      </c>
      <c r="E825" s="142" t="str">
        <f>IF(A825="","",VLOOKUP(A825,'6.A'!$A$11:$E$105,5,FALSE))</f>
        <v/>
      </c>
      <c r="F825" s="141" t="str">
        <f t="shared" si="335"/>
        <v>0,00</v>
      </c>
      <c r="G825" s="51"/>
      <c r="H825" s="51" t="str">
        <f>IF(A825="","",VLOOKUP(A825,'6.A'!$A$11:$E$7900,5,FALSE))</f>
        <v/>
      </c>
      <c r="I825" s="51" t="str">
        <f t="shared" si="336"/>
        <v/>
      </c>
      <c r="J825" s="51" t="str">
        <f>IF(H825="","",VLOOKUP(A825,'6.A'!$A$11:$E$480,4,FALSE))</f>
        <v/>
      </c>
      <c r="K825" s="51" t="str">
        <f t="shared" si="337"/>
        <v/>
      </c>
      <c r="L825" s="51" t="str">
        <f>IF(H825="","",IF(C825="","",G792*C825))</f>
        <v/>
      </c>
      <c r="M825" s="93" t="str">
        <f>IF(A825="","",VLOOKUP(A825,'6.A'!$A$11:$C$480,2,FALSE))</f>
        <v/>
      </c>
      <c r="N825" s="56" t="str">
        <f t="shared" si="338"/>
        <v/>
      </c>
      <c r="O825" s="55"/>
      <c r="P825" s="55"/>
      <c r="Q825" s="47"/>
      <c r="R825" s="47"/>
      <c r="S825" s="64"/>
      <c r="T825" s="2"/>
      <c r="U825" s="2"/>
      <c r="V825" s="2"/>
    </row>
    <row r="826" spans="1:22" s="128" customFormat="1" ht="12.75" customHeight="1" x14ac:dyDescent="0.2">
      <c r="A826" s="137"/>
      <c r="B826" s="117" t="str">
        <f>IF(A826="","",VLOOKUP(A826,'6.A'!$A$11:$E$105,2,FALSE))</f>
        <v/>
      </c>
      <c r="C826" s="138"/>
      <c r="D826" s="120" t="str">
        <f>IF(A826="","",VLOOKUP(A826,'6.A'!$A$11:$E$105,4,FALSE))</f>
        <v/>
      </c>
      <c r="E826" s="142" t="str">
        <f>IF(A826="","",VLOOKUP(A826,'6.A'!$A$11:$E$105,5,FALSE))</f>
        <v/>
      </c>
      <c r="F826" s="141" t="str">
        <f t="shared" si="335"/>
        <v>0,00</v>
      </c>
      <c r="G826" s="51"/>
      <c r="H826" s="51" t="str">
        <f>IF(A826="","",VLOOKUP(A826,'6.A'!$A$11:$E$7900,5,FALSE))</f>
        <v/>
      </c>
      <c r="I826" s="51" t="str">
        <f t="shared" si="336"/>
        <v/>
      </c>
      <c r="J826" s="51" t="str">
        <f>IF(H826="","",VLOOKUP(A826,'6.A'!$A$11:$E$480,4,FALSE))</f>
        <v/>
      </c>
      <c r="K826" s="51" t="str">
        <f t="shared" si="337"/>
        <v/>
      </c>
      <c r="L826" s="51" t="str">
        <f>IF(H826="","",IF(C826="","",G792*C826))</f>
        <v/>
      </c>
      <c r="M826" s="93" t="str">
        <f>IF(A826="","",VLOOKUP(A826,'6.A'!$A$11:$C$480,2,FALSE))</f>
        <v/>
      </c>
      <c r="N826" s="56" t="str">
        <f t="shared" si="338"/>
        <v/>
      </c>
      <c r="O826" s="55"/>
      <c r="P826" s="55"/>
      <c r="Q826" s="47"/>
      <c r="R826" s="47"/>
      <c r="S826" s="64"/>
      <c r="T826" s="2"/>
      <c r="U826" s="2"/>
      <c r="V826" s="2"/>
    </row>
    <row r="827" spans="1:22" s="128" customFormat="1" ht="12.75" customHeight="1" x14ac:dyDescent="0.2">
      <c r="A827" s="137"/>
      <c r="B827" s="117" t="str">
        <f>IF(A827="","",VLOOKUP(A827,'6.A'!$A$11:$E$105,2,FALSE))</f>
        <v/>
      </c>
      <c r="C827" s="138"/>
      <c r="D827" s="139" t="str">
        <f>IF(A827="","",VLOOKUP(A827,'6.A'!$A$11:$E$105,4,FALSE))</f>
        <v/>
      </c>
      <c r="E827" s="140" t="str">
        <f>IF(A827="","",VLOOKUP(A827,'6.A'!$A$11:$E$105,5,FALSE))</f>
        <v/>
      </c>
      <c r="F827" s="141" t="str">
        <f t="shared" si="335"/>
        <v>0,00</v>
      </c>
      <c r="G827" s="51"/>
      <c r="H827" s="51" t="str">
        <f>IF(A827="","",VLOOKUP(A827,'6.A'!$A$11:$E$7900,5,FALSE))</f>
        <v/>
      </c>
      <c r="I827" s="51" t="str">
        <f t="shared" si="336"/>
        <v/>
      </c>
      <c r="J827" s="51" t="str">
        <f>IF(H827="","",VLOOKUP(A827,'6.A'!$A$11:$E$480,4,FALSE))</f>
        <v/>
      </c>
      <c r="K827" s="51" t="str">
        <f t="shared" si="337"/>
        <v/>
      </c>
      <c r="L827" s="51" t="str">
        <f>IF(H827="","",IF(C827="","",G792*C827))</f>
        <v/>
      </c>
      <c r="M827" s="93" t="str">
        <f>IF(A827="","",VLOOKUP(A827,'6.A'!$A$11:$C$480,2,FALSE))</f>
        <v/>
      </c>
      <c r="N827" s="56" t="str">
        <f t="shared" si="338"/>
        <v/>
      </c>
      <c r="O827" s="55"/>
      <c r="P827" s="55"/>
      <c r="Q827" s="47"/>
      <c r="R827" s="47"/>
      <c r="S827" s="64"/>
      <c r="T827" s="2"/>
      <c r="U827" s="2"/>
      <c r="V827" s="2"/>
    </row>
    <row r="828" spans="1:22" s="128" customFormat="1" ht="12.75" customHeight="1" x14ac:dyDescent="0.2">
      <c r="A828" s="137"/>
      <c r="B828" s="117" t="str">
        <f>IF(A828="","",VLOOKUP(A828,'6.A'!$A$11:$E$105,2,FALSE))</f>
        <v/>
      </c>
      <c r="C828" s="138"/>
      <c r="D828" s="139" t="str">
        <f>IF(A828="","",VLOOKUP(A828,'6.A'!$A$11:$E$105,4,FALSE))</f>
        <v/>
      </c>
      <c r="E828" s="140" t="str">
        <f>IF(A828="","",VLOOKUP(A828,'6.A'!$A$11:$E$105,5,FALSE))</f>
        <v/>
      </c>
      <c r="F828" s="141" t="str">
        <f t="shared" si="335"/>
        <v>0,00</v>
      </c>
      <c r="G828" s="51"/>
      <c r="H828" s="51" t="str">
        <f>IF(A828="","",VLOOKUP(A828,'6.A'!$A$11:$E$7900,5,FALSE))</f>
        <v/>
      </c>
      <c r="I828" s="51" t="str">
        <f t="shared" si="336"/>
        <v/>
      </c>
      <c r="J828" s="51" t="str">
        <f>IF(H828="","",VLOOKUP(A828,'6.A'!$A$11:$E$480,4,FALSE))</f>
        <v/>
      </c>
      <c r="K828" s="51" t="str">
        <f t="shared" si="337"/>
        <v/>
      </c>
      <c r="L828" s="51" t="str">
        <f>IF(H828="","",IF(C828="","",G792*C828))</f>
        <v/>
      </c>
      <c r="M828" s="93" t="str">
        <f>IF(A828="","",VLOOKUP(A828,'6.A'!$A$11:$C$480,2,FALSE))</f>
        <v/>
      </c>
      <c r="N828" s="56" t="str">
        <f t="shared" si="338"/>
        <v/>
      </c>
      <c r="O828" s="55"/>
      <c r="P828" s="55"/>
      <c r="Q828" s="47"/>
      <c r="R828" s="47"/>
      <c r="S828" s="64"/>
      <c r="T828" s="2"/>
      <c r="U828" s="2"/>
      <c r="V828" s="2"/>
    </row>
    <row r="829" spans="1:22" s="128" customFormat="1" ht="12.75" customHeight="1" x14ac:dyDescent="0.2">
      <c r="A829" s="137"/>
      <c r="B829" s="117" t="str">
        <f>IF(A829="","",VLOOKUP(A829,'6.A'!$A$11:$E$105,2,FALSE))</f>
        <v/>
      </c>
      <c r="C829" s="138"/>
      <c r="D829" s="120" t="str">
        <f>IF(A829="","",VLOOKUP(A829,'6.A'!$A$11:$E$105,4,FALSE))</f>
        <v/>
      </c>
      <c r="E829" s="142" t="str">
        <f>IF(A829="","",VLOOKUP(A829,'6.A'!$A$11:$E$105,5,FALSE))</f>
        <v/>
      </c>
      <c r="F829" s="141" t="str">
        <f t="shared" si="335"/>
        <v>0,00</v>
      </c>
      <c r="G829" s="51"/>
      <c r="H829" s="51" t="str">
        <f>IF(A829="","",VLOOKUP(A829,'6.A'!$A$11:$E$7900,5,FALSE))</f>
        <v/>
      </c>
      <c r="I829" s="51" t="str">
        <f t="shared" si="336"/>
        <v/>
      </c>
      <c r="J829" s="51" t="str">
        <f>IF(H829="","",VLOOKUP(A829,'6.A'!$A$11:$E$480,4,FALSE))</f>
        <v/>
      </c>
      <c r="K829" s="51" t="str">
        <f t="shared" si="337"/>
        <v/>
      </c>
      <c r="L829" s="51" t="str">
        <f>IF(H829="","",IF(C829="","",G792*C829))</f>
        <v/>
      </c>
      <c r="M829" s="93" t="str">
        <f>IF(A829="","",VLOOKUP(A829,'6.A'!$A$11:$C$480,2,FALSE))</f>
        <v/>
      </c>
      <c r="N829" s="56" t="str">
        <f t="shared" si="338"/>
        <v/>
      </c>
      <c r="O829" s="55"/>
      <c r="P829" s="55"/>
      <c r="Q829" s="47"/>
      <c r="R829" s="47"/>
      <c r="S829" s="64"/>
      <c r="T829" s="2"/>
      <c r="U829" s="2"/>
      <c r="V829" s="2"/>
    </row>
    <row r="830" spans="1:22" s="128" customFormat="1" ht="12.75" customHeight="1" x14ac:dyDescent="0.2">
      <c r="A830" s="137"/>
      <c r="B830" s="117" t="str">
        <f>IF(A830="","",VLOOKUP(A830,'6.A'!$A$11:$E$105,2,FALSE))</f>
        <v/>
      </c>
      <c r="C830" s="138"/>
      <c r="D830" s="120" t="str">
        <f>IF(A830="","",VLOOKUP(A830,'6.A'!$A$11:$E$105,4,FALSE))</f>
        <v/>
      </c>
      <c r="E830" s="142" t="str">
        <f>IF(A830="","",VLOOKUP(A830,'6.A'!$A$11:$E$105,5,FALSE))</f>
        <v/>
      </c>
      <c r="F830" s="141" t="str">
        <f t="shared" si="335"/>
        <v>0,00</v>
      </c>
      <c r="G830" s="51"/>
      <c r="H830" s="51" t="str">
        <f>IF(A830="","",VLOOKUP(A830,'6.A'!$A$11:$E$7900,5,FALSE))</f>
        <v/>
      </c>
      <c r="I830" s="51" t="str">
        <f t="shared" si="336"/>
        <v/>
      </c>
      <c r="J830" s="51" t="str">
        <f>IF(H830="","",VLOOKUP(A830,'6.A'!$A$11:$E$480,4,FALSE))</f>
        <v/>
      </c>
      <c r="K830" s="51" t="str">
        <f t="shared" si="337"/>
        <v/>
      </c>
      <c r="L830" s="51" t="str">
        <f>IF(H830="","",IF(C830="","",G792*C830))</f>
        <v/>
      </c>
      <c r="M830" s="93" t="str">
        <f>IF(A830="","",VLOOKUP(A830,'6.A'!$A$11:$C$480,2,FALSE))</f>
        <v/>
      </c>
      <c r="N830" s="56" t="str">
        <f t="shared" si="338"/>
        <v/>
      </c>
      <c r="O830" s="55"/>
      <c r="P830" s="55"/>
      <c r="Q830" s="47"/>
      <c r="R830" s="47"/>
      <c r="S830" s="64"/>
      <c r="T830" s="2"/>
      <c r="U830" s="2"/>
      <c r="V830" s="2"/>
    </row>
    <row r="831" spans="1:22" s="128" customFormat="1" ht="12.75" customHeight="1" x14ac:dyDescent="0.2">
      <c r="A831" s="137"/>
      <c r="B831" s="117" t="str">
        <f>IF(A831="","",VLOOKUP(A831,'6.A'!$A$11:$E$105,2,FALSE))</f>
        <v/>
      </c>
      <c r="C831" s="138"/>
      <c r="D831" s="120" t="str">
        <f>IF(A831="","",VLOOKUP(A831,'6.A'!$A$11:$E$105,4,FALSE))</f>
        <v/>
      </c>
      <c r="E831" s="142" t="str">
        <f>IF(A831="","",VLOOKUP(A831,'6.A'!$A$11:$E$105,5,FALSE))</f>
        <v/>
      </c>
      <c r="F831" s="141" t="str">
        <f t="shared" si="335"/>
        <v>0,00</v>
      </c>
      <c r="G831" s="51"/>
      <c r="H831" s="51" t="str">
        <f>IF(A831="","",VLOOKUP(A831,'6.A'!$A$11:$E$7900,5,FALSE))</f>
        <v/>
      </c>
      <c r="I831" s="51" t="str">
        <f t="shared" si="336"/>
        <v/>
      </c>
      <c r="J831" s="51" t="str">
        <f>IF(H831="","",VLOOKUP(A831,'6.A'!$A$11:$E$480,4,FALSE))</f>
        <v/>
      </c>
      <c r="K831" s="51" t="str">
        <f t="shared" si="337"/>
        <v/>
      </c>
      <c r="L831" s="51" t="str">
        <f>IF(H831="","",IF(C831="","",G792*C831))</f>
        <v/>
      </c>
      <c r="M831" s="93" t="str">
        <f>IF(A831="","",VLOOKUP(A831,'6.A'!$A$11:$C$480,2,FALSE))</f>
        <v/>
      </c>
      <c r="N831" s="56" t="str">
        <f t="shared" si="338"/>
        <v/>
      </c>
      <c r="O831" s="55"/>
      <c r="P831" s="55"/>
      <c r="Q831" s="47"/>
      <c r="R831" s="47"/>
      <c r="S831" s="64"/>
      <c r="T831" s="2"/>
      <c r="U831" s="2"/>
      <c r="V831" s="2"/>
    </row>
    <row r="832" spans="1:22" s="128" customFormat="1" ht="12.75" customHeight="1" x14ac:dyDescent="0.2">
      <c r="A832" s="137"/>
      <c r="B832" s="117" t="str">
        <f>IF(A832="","",VLOOKUP(A832,'6.A'!$A$11:$E$105,2,FALSE))</f>
        <v/>
      </c>
      <c r="C832" s="138"/>
      <c r="D832" s="120" t="str">
        <f>IF(A832="","",VLOOKUP(A832,'6.A'!$A$11:$E$105,4,FALSE))</f>
        <v/>
      </c>
      <c r="E832" s="142" t="str">
        <f>IF(A832="","",VLOOKUP(A832,'6.A'!$A$11:$E$105,5,FALSE))</f>
        <v/>
      </c>
      <c r="F832" s="141" t="str">
        <f t="shared" si="335"/>
        <v>0,00</v>
      </c>
      <c r="G832" s="51"/>
      <c r="H832" s="51" t="str">
        <f>IF(A832="","",VLOOKUP(A832,'6.A'!$A$11:$E$7900,5,FALSE))</f>
        <v/>
      </c>
      <c r="I832" s="51" t="str">
        <f t="shared" si="336"/>
        <v/>
      </c>
      <c r="J832" s="51" t="str">
        <f>IF(H832="","",VLOOKUP(A832,'6.A'!$A$11:$E$480,4,FALSE))</f>
        <v/>
      </c>
      <c r="K832" s="51" t="str">
        <f t="shared" si="337"/>
        <v/>
      </c>
      <c r="L832" s="51" t="str">
        <f>IF(H832="","",IF(C832="","",G792*C832))</f>
        <v/>
      </c>
      <c r="M832" s="93" t="str">
        <f>IF(A832="","",VLOOKUP(A832,'6.A'!$A$11:$C$480,2,FALSE))</f>
        <v/>
      </c>
      <c r="N832" s="56" t="str">
        <f t="shared" si="338"/>
        <v/>
      </c>
      <c r="O832" s="55"/>
      <c r="P832" s="55"/>
      <c r="Q832" s="47"/>
      <c r="R832" s="47"/>
      <c r="S832" s="64"/>
      <c r="T832" s="2"/>
      <c r="U832" s="2"/>
      <c r="V832" s="2"/>
    </row>
    <row r="833" spans="1:22" s="128" customFormat="1" ht="12.75" customHeight="1" x14ac:dyDescent="0.2">
      <c r="A833" s="137"/>
      <c r="B833" s="117" t="str">
        <f>IF(A833="","",VLOOKUP(A833,'6.A'!$A$11:$E$105,2,FALSE))</f>
        <v/>
      </c>
      <c r="C833" s="138"/>
      <c r="D833" s="120" t="str">
        <f>IF(A833="","",VLOOKUP(A833,'6.A'!$A$11:$E$105,4,FALSE))</f>
        <v/>
      </c>
      <c r="E833" s="142" t="str">
        <f>IF(A833="","",VLOOKUP(A833,'6.A'!$A$11:$E$105,5,FALSE))</f>
        <v/>
      </c>
      <c r="F833" s="141" t="str">
        <f t="shared" si="335"/>
        <v>0,00</v>
      </c>
      <c r="G833" s="51"/>
      <c r="H833" s="51" t="str">
        <f>IF(A833="","",VLOOKUP(A833,'6.A'!$A$11:$E$7900,5,FALSE))</f>
        <v/>
      </c>
      <c r="I833" s="51" t="str">
        <f t="shared" si="336"/>
        <v/>
      </c>
      <c r="J833" s="51" t="str">
        <f>IF(H833="","",VLOOKUP(A833,'6.A'!$A$11:$E$480,4,FALSE))</f>
        <v/>
      </c>
      <c r="K833" s="51" t="str">
        <f t="shared" si="337"/>
        <v/>
      </c>
      <c r="L833" s="51" t="str">
        <f>IF(H833="","",IF(C833="","",G792*C833))</f>
        <v/>
      </c>
      <c r="M833" s="93" t="str">
        <f>IF(A833="","",VLOOKUP(A833,'6.A'!$A$11:$C$480,2,FALSE))</f>
        <v/>
      </c>
      <c r="N833" s="56" t="str">
        <f t="shared" si="338"/>
        <v/>
      </c>
      <c r="O833" s="55"/>
      <c r="P833" s="55"/>
      <c r="Q833" s="47"/>
      <c r="R833" s="47"/>
      <c r="S833" s="64"/>
      <c r="T833" s="2"/>
      <c r="U833" s="2"/>
      <c r="V833" s="2"/>
    </row>
    <row r="834" spans="1:22" s="128" customFormat="1" ht="12.75" customHeight="1" x14ac:dyDescent="0.2">
      <c r="A834" s="137"/>
      <c r="B834" s="117" t="str">
        <f>IF(A834="","",VLOOKUP(A834,'6.A'!$A$11:$E$105,2,FALSE))</f>
        <v/>
      </c>
      <c r="C834" s="138"/>
      <c r="D834" s="120" t="str">
        <f>IF(A834="","",VLOOKUP(A834,'6.A'!$A$11:$E$105,4,FALSE))</f>
        <v/>
      </c>
      <c r="E834" s="142" t="str">
        <f>IF(A834="","",VLOOKUP(A834,'6.A'!$A$11:$E$105,5,FALSE))</f>
        <v/>
      </c>
      <c r="F834" s="141" t="str">
        <f t="shared" si="335"/>
        <v>0,00</v>
      </c>
      <c r="G834" s="51"/>
      <c r="H834" s="51" t="str">
        <f>IF(A834="","",VLOOKUP(A834,'6.A'!$A$11:$E$7900,5,FALSE))</f>
        <v/>
      </c>
      <c r="I834" s="51" t="str">
        <f t="shared" si="336"/>
        <v/>
      </c>
      <c r="J834" s="51" t="str">
        <f>IF(H834="","",VLOOKUP(A834,'6.A'!$A$11:$E$480,4,FALSE))</f>
        <v/>
      </c>
      <c r="K834" s="51" t="str">
        <f t="shared" si="337"/>
        <v/>
      </c>
      <c r="L834" s="51" t="str">
        <f>IF(H834="","",IF(C834="","",G792*C834))</f>
        <v/>
      </c>
      <c r="M834" s="93" t="str">
        <f>IF(A834="","",VLOOKUP(A834,'6.A'!$A$11:$C$480,2,FALSE))</f>
        <v/>
      </c>
      <c r="N834" s="56" t="str">
        <f t="shared" si="338"/>
        <v/>
      </c>
      <c r="O834" s="55"/>
      <c r="P834" s="55"/>
      <c r="Q834" s="47"/>
      <c r="R834" s="47"/>
      <c r="S834" s="64"/>
      <c r="T834" s="2"/>
      <c r="U834" s="2"/>
      <c r="V834" s="2"/>
    </row>
    <row r="835" spans="1:22" s="128" customFormat="1" ht="12.75" customHeight="1" x14ac:dyDescent="0.2">
      <c r="A835" s="137"/>
      <c r="B835" s="117" t="str">
        <f>IF(A835="","",VLOOKUP(A835,'6.A'!$A$11:$E$105,2,FALSE))</f>
        <v/>
      </c>
      <c r="C835" s="138"/>
      <c r="D835" s="120" t="str">
        <f>IF(A835="","",VLOOKUP(A835,'6.A'!$A$11:$E$105,4,FALSE))</f>
        <v/>
      </c>
      <c r="E835" s="142" t="str">
        <f>IF(A835="","",VLOOKUP(A835,'6.A'!$A$11:$E$105,5,FALSE))</f>
        <v/>
      </c>
      <c r="F835" s="141" t="str">
        <f t="shared" si="335"/>
        <v>0,00</v>
      </c>
      <c r="G835" s="51"/>
      <c r="H835" s="51" t="str">
        <f>IF(A835="","",VLOOKUP(A835,'6.A'!$A$11:$E$7900,5,FALSE))</f>
        <v/>
      </c>
      <c r="I835" s="51" t="str">
        <f t="shared" si="336"/>
        <v/>
      </c>
      <c r="J835" s="51" t="str">
        <f>IF(H835="","",VLOOKUP(A835,'6.A'!$A$11:$E$480,4,FALSE))</f>
        <v/>
      </c>
      <c r="K835" s="51" t="str">
        <f t="shared" si="337"/>
        <v/>
      </c>
      <c r="L835" s="51" t="str">
        <f>IF(H835="","",IF(C835="","",G792*C835))</f>
        <v/>
      </c>
      <c r="M835" s="93" t="str">
        <f>IF(A835="","",VLOOKUP(A835,'6.A'!$A$11:$C$480,2,FALSE))</f>
        <v/>
      </c>
      <c r="N835" s="56" t="str">
        <f t="shared" si="338"/>
        <v/>
      </c>
      <c r="O835" s="55"/>
      <c r="P835" s="55"/>
      <c r="Q835" s="47"/>
      <c r="R835" s="47"/>
      <c r="S835" s="64"/>
      <c r="T835" s="2"/>
      <c r="U835" s="2"/>
      <c r="V835" s="2"/>
    </row>
    <row r="836" spans="1:22" s="128" customFormat="1" ht="12.75" customHeight="1" x14ac:dyDescent="0.2">
      <c r="A836" s="137"/>
      <c r="B836" s="117" t="str">
        <f>IF(A836="","",VLOOKUP(A836,'6.A'!$A$11:$E$105,2,FALSE))</f>
        <v/>
      </c>
      <c r="C836" s="138"/>
      <c r="D836" s="120" t="str">
        <f>IF(A836="","",VLOOKUP(A836,'6.A'!$A$11:$E$105,4,FALSE))</f>
        <v/>
      </c>
      <c r="E836" s="142" t="str">
        <f>IF(A836="","",VLOOKUP(A836,'6.A'!$A$11:$E$105,5,FALSE))</f>
        <v/>
      </c>
      <c r="F836" s="141" t="str">
        <f t="shared" si="335"/>
        <v>0,00</v>
      </c>
      <c r="G836" s="51"/>
      <c r="H836" s="51" t="str">
        <f>IF(A836="","",VLOOKUP(A836,'6.A'!$A$11:$E$7900,5,FALSE))</f>
        <v/>
      </c>
      <c r="I836" s="51" t="str">
        <f t="shared" si="336"/>
        <v/>
      </c>
      <c r="J836" s="51" t="str">
        <f>IF(H836="","",VLOOKUP(A836,'6.A'!$A$11:$E$480,4,FALSE))</f>
        <v/>
      </c>
      <c r="K836" s="51" t="str">
        <f t="shared" si="337"/>
        <v/>
      </c>
      <c r="L836" s="51" t="str">
        <f>IF(H836="","",IF(C836="","",G792*C836))</f>
        <v/>
      </c>
      <c r="M836" s="93" t="str">
        <f>IF(A836="","",VLOOKUP(A836,'6.A'!$A$11:$C$480,2,FALSE))</f>
        <v/>
      </c>
      <c r="N836" s="56" t="str">
        <f t="shared" si="338"/>
        <v/>
      </c>
      <c r="O836" s="55"/>
      <c r="P836" s="55"/>
      <c r="Q836" s="47"/>
      <c r="R836" s="47"/>
      <c r="S836" s="64"/>
      <c r="T836" s="2"/>
      <c r="U836" s="2"/>
      <c r="V836" s="2"/>
    </row>
    <row r="837" spans="1:22" s="116" customFormat="1" ht="12.75" customHeight="1" x14ac:dyDescent="0.2">
      <c r="A837" s="137"/>
      <c r="B837" s="153" t="str">
        <f>IF(A837="","",VLOOKUP(A837,'6.A'!$A$11:$E$105,2,FALSE))</f>
        <v/>
      </c>
      <c r="C837" s="138"/>
      <c r="D837" s="120" t="str">
        <f>IF(A837="","",VLOOKUP(A837,'6.A'!$A$11:$E$105,4,FALSE))</f>
        <v/>
      </c>
      <c r="E837" s="142" t="str">
        <f>IF(A837="","",VLOOKUP(A837,'6.A'!$A$11:$E$105,5,FALSE))</f>
        <v/>
      </c>
      <c r="F837" s="141" t="str">
        <f t="shared" si="335"/>
        <v>0,00</v>
      </c>
      <c r="G837" s="51"/>
      <c r="H837" s="51" t="str">
        <f>IF(A837="","",VLOOKUP(A837,'6.A'!$A$11:$E$7900,5,FALSE))</f>
        <v/>
      </c>
      <c r="I837" s="51" t="str">
        <f t="shared" si="336"/>
        <v/>
      </c>
      <c r="J837" s="51" t="str">
        <f>IF(H837="","",VLOOKUP(A837,'6.A'!$A$11:$E$480,4,FALSE))</f>
        <v/>
      </c>
      <c r="K837" s="51" t="str">
        <f t="shared" si="337"/>
        <v/>
      </c>
      <c r="L837" s="51" t="str">
        <f>IF(H837="","",IF(C837="","",G792*C837))</f>
        <v/>
      </c>
      <c r="M837" s="93" t="str">
        <f>IF(A837="","",VLOOKUP(A837,'6.A'!$A$11:$C$480,2,FALSE))</f>
        <v/>
      </c>
      <c r="N837" s="56" t="str">
        <f t="shared" si="338"/>
        <v/>
      </c>
      <c r="O837" s="55"/>
      <c r="P837" s="55"/>
      <c r="Q837" s="47"/>
      <c r="R837" s="47"/>
      <c r="S837" s="64"/>
      <c r="T837" s="2"/>
      <c r="U837" s="2"/>
      <c r="V837" s="2"/>
    </row>
    <row r="838" spans="1:22" s="116" customFormat="1" ht="12.75" customHeight="1" x14ac:dyDescent="0.2">
      <c r="A838" s="137"/>
      <c r="B838" s="153" t="str">
        <f>IF(A838="","",VLOOKUP(A838,'6.A'!$A$11:$E$105,2,FALSE))</f>
        <v/>
      </c>
      <c r="C838" s="138"/>
      <c r="D838" s="120" t="str">
        <f>IF(A838="","",VLOOKUP(A838,'6.A'!$A$11:$E$105,4,FALSE))</f>
        <v/>
      </c>
      <c r="E838" s="142" t="str">
        <f>IF(A838="","",VLOOKUP(A838,'6.A'!$A$11:$E$105,5,FALSE))</f>
        <v/>
      </c>
      <c r="F838" s="141" t="str">
        <f t="shared" si="335"/>
        <v>0,00</v>
      </c>
      <c r="G838" s="51"/>
      <c r="H838" s="51" t="str">
        <f>IF(A838="","",VLOOKUP(A838,'6.A'!$A$11:$E$7900,5,FALSE))</f>
        <v/>
      </c>
      <c r="I838" s="51" t="str">
        <f t="shared" si="336"/>
        <v/>
      </c>
      <c r="J838" s="51" t="str">
        <f>IF(H838="","",VLOOKUP(A838,'6.A'!$A$11:$E$480,4,FALSE))</f>
        <v/>
      </c>
      <c r="K838" s="51" t="str">
        <f t="shared" si="337"/>
        <v/>
      </c>
      <c r="L838" s="51" t="str">
        <f>IF(H838="","",IF(C838="","",G792*C838))</f>
        <v/>
      </c>
      <c r="M838" s="93" t="str">
        <f>IF(A838="","",VLOOKUP(A838,'6.A'!$A$11:$C$480,2,FALSE))</f>
        <v/>
      </c>
      <c r="N838" s="56" t="str">
        <f t="shared" si="338"/>
        <v/>
      </c>
      <c r="O838" s="55"/>
      <c r="P838" s="55"/>
      <c r="Q838" s="47"/>
      <c r="R838" s="47"/>
      <c r="S838" s="64"/>
      <c r="T838" s="2"/>
      <c r="U838" s="2"/>
      <c r="V838" s="2"/>
    </row>
    <row r="839" spans="1:22" s="116" customFormat="1" ht="12.75" customHeight="1" x14ac:dyDescent="0.2">
      <c r="A839" s="137"/>
      <c r="B839" s="153" t="str">
        <f>IF(A839="","",VLOOKUP(A839,'6.A'!$A$11:$E$105,2,FALSE))</f>
        <v/>
      </c>
      <c r="C839" s="138"/>
      <c r="D839" s="120" t="str">
        <f>IF(A839="","",VLOOKUP(A839,'6.A'!$A$11:$E$105,4,FALSE))</f>
        <v/>
      </c>
      <c r="E839" s="142" t="str">
        <f>IF(A839="","",VLOOKUP(A839,'6.A'!$A$11:$E$105,5,FALSE))</f>
        <v/>
      </c>
      <c r="F839" s="141" t="str">
        <f t="shared" si="335"/>
        <v>0,00</v>
      </c>
      <c r="G839" s="51"/>
      <c r="H839" s="51" t="str">
        <f>IF(A839="","",VLOOKUP(A839,'6.A'!$A$11:$E$7900,5,FALSE))</f>
        <v/>
      </c>
      <c r="I839" s="51" t="str">
        <f t="shared" si="336"/>
        <v/>
      </c>
      <c r="J839" s="51" t="str">
        <f>IF(H839="","",VLOOKUP(A839,'6.A'!$A$11:$E$480,4,FALSE))</f>
        <v/>
      </c>
      <c r="K839" s="51" t="str">
        <f t="shared" si="337"/>
        <v/>
      </c>
      <c r="L839" s="51" t="str">
        <f>IF(H839="","",IF(C839="","",G792*C839))</f>
        <v/>
      </c>
      <c r="M839" s="93" t="str">
        <f>IF(A839="","",VLOOKUP(A839,'6.A'!$A$11:$C$480,2,FALSE))</f>
        <v/>
      </c>
      <c r="N839" s="56" t="str">
        <f t="shared" si="338"/>
        <v/>
      </c>
      <c r="O839" s="55"/>
      <c r="P839" s="55"/>
      <c r="Q839" s="47"/>
      <c r="R839" s="47"/>
      <c r="S839" s="64"/>
      <c r="T839" s="2"/>
      <c r="U839" s="2"/>
      <c r="V839" s="2"/>
    </row>
    <row r="840" spans="1:22" s="116" customFormat="1" ht="12.75" customHeight="1" x14ac:dyDescent="0.2">
      <c r="A840" s="137"/>
      <c r="B840" s="153" t="str">
        <f>IF(A840="","",VLOOKUP(A840,'6.A'!$A$11:$E$105,2,FALSE))</f>
        <v/>
      </c>
      <c r="C840" s="138"/>
      <c r="D840" s="120" t="str">
        <f>IF(A840="","",VLOOKUP(A840,'6.A'!$A$11:$E$105,4,FALSE))</f>
        <v/>
      </c>
      <c r="E840" s="142" t="str">
        <f>IF(A840="","",VLOOKUP(A840,'6.A'!$A$11:$E$105,5,FALSE))</f>
        <v/>
      </c>
      <c r="F840" s="141" t="str">
        <f t="shared" si="335"/>
        <v>0,00</v>
      </c>
      <c r="G840" s="51"/>
      <c r="H840" s="51" t="str">
        <f>IF(A840="","",VLOOKUP(A840,'6.A'!$A$11:$E$7900,5,FALSE))</f>
        <v/>
      </c>
      <c r="I840" s="51" t="str">
        <f t="shared" si="336"/>
        <v/>
      </c>
      <c r="J840" s="51" t="str">
        <f>IF(H840="","",VLOOKUP(A840,'6.A'!$A$11:$E$480,4,FALSE))</f>
        <v/>
      </c>
      <c r="K840" s="51" t="str">
        <f t="shared" si="337"/>
        <v/>
      </c>
      <c r="L840" s="51" t="str">
        <f>IF(H840="","",IF(C840="","",G792*C840))</f>
        <v/>
      </c>
      <c r="M840" s="93" t="str">
        <f>IF(A840="","",VLOOKUP(A840,'6.A'!$A$11:$C$480,2,FALSE))</f>
        <v/>
      </c>
      <c r="N840" s="56" t="str">
        <f t="shared" si="338"/>
        <v/>
      </c>
      <c r="O840" s="55"/>
      <c r="P840" s="55"/>
      <c r="Q840" s="47"/>
      <c r="R840" s="47"/>
      <c r="S840" s="64"/>
      <c r="T840" s="2"/>
      <c r="U840" s="2"/>
      <c r="V840" s="2"/>
    </row>
    <row r="841" spans="1:22" s="116" customFormat="1" ht="12.75" customHeight="1" x14ac:dyDescent="0.2">
      <c r="A841" s="137"/>
      <c r="B841" s="26" t="str">
        <f>$A$9</f>
        <v>BDI - MÃO DE OBRA / SERVIÇOS / MATERIAIS EM GERAL</v>
      </c>
      <c r="C841" s="27">
        <f>$C$9</f>
        <v>0</v>
      </c>
      <c r="D841" s="120"/>
      <c r="E841" s="126"/>
      <c r="F841" s="144">
        <f>ROUND(SUM(F821:F840)*C841,2)</f>
        <v>0</v>
      </c>
      <c r="G841" s="62"/>
      <c r="H841" s="51"/>
      <c r="I841" s="56"/>
      <c r="J841" s="56"/>
      <c r="K841" s="56"/>
      <c r="L841" s="51"/>
      <c r="M841" s="56"/>
      <c r="N841" s="56"/>
      <c r="O841" s="55"/>
      <c r="P841" s="55"/>
      <c r="Q841" s="47"/>
      <c r="R841" s="47"/>
      <c r="S841" s="64"/>
      <c r="T841" s="2"/>
      <c r="U841" s="2"/>
      <c r="V841" s="2"/>
    </row>
    <row r="842" spans="1:22" s="116" customFormat="1" ht="12.75" customHeight="1" thickBot="1" x14ac:dyDescent="0.25">
      <c r="A842" s="154"/>
      <c r="B842" s="41" t="s">
        <v>57</v>
      </c>
      <c r="C842" s="42"/>
      <c r="D842" s="155"/>
      <c r="E842" s="156"/>
      <c r="F842" s="157">
        <f>ROUND(SUM(F821:F841),2)</f>
        <v>0</v>
      </c>
      <c r="G842" s="62"/>
      <c r="H842" s="51"/>
      <c r="I842" s="56"/>
      <c r="J842" s="56"/>
      <c r="K842" s="56"/>
      <c r="L842" s="51"/>
      <c r="M842" s="56"/>
      <c r="N842" s="56"/>
      <c r="O842" s="55"/>
      <c r="P842" s="55"/>
      <c r="Q842" s="47"/>
      <c r="R842" s="47"/>
      <c r="S842" s="64"/>
      <c r="T842" s="2"/>
      <c r="U842" s="2"/>
      <c r="V842" s="2"/>
    </row>
    <row r="843" spans="1:22" s="128" customFormat="1" ht="12" customHeight="1" thickBot="1" x14ac:dyDescent="0.25">
      <c r="A843" s="129"/>
      <c r="B843" s="124"/>
      <c r="C843" s="125"/>
      <c r="D843" s="120"/>
      <c r="E843" s="126"/>
      <c r="F843" s="121"/>
      <c r="G843" s="121"/>
      <c r="H843" s="118"/>
      <c r="I843" s="120"/>
      <c r="J843" s="120"/>
      <c r="K843" s="120"/>
      <c r="L843" s="118"/>
      <c r="M843" s="122"/>
      <c r="N843" s="122"/>
      <c r="O843" s="123"/>
      <c r="P843" s="123"/>
      <c r="Q843" s="114"/>
      <c r="R843" s="114"/>
      <c r="T843" s="116"/>
      <c r="U843" s="116"/>
      <c r="V843" s="116"/>
    </row>
    <row r="844" spans="1:22" s="116" customFormat="1" ht="50.1" customHeight="1" x14ac:dyDescent="0.2">
      <c r="A844" s="130" t="str">
        <f>'3.A'!$A$43</f>
        <v>3.1.10</v>
      </c>
      <c r="B844" s="131" t="str">
        <f>IF(A844="","",VLOOKUP(A844,'3.A'!$A$16:$M$111,2,FALSE))</f>
        <v>ESCAVAÇÃO MANUAL, ASSENTAMENTO DE TUBO PVC RÍGIDO PARA ESGOTO (INCLUSO CONEXÕES), RALO SIFONADO E REATERRO MANUAL</v>
      </c>
      <c r="C844" s="284" t="s">
        <v>62</v>
      </c>
      <c r="D844" s="284"/>
      <c r="E844" s="132" t="str">
        <f>IF(A844="","",VLOOKUP(A844,'3.A'!$A$16:$M$111,3,FALSE))</f>
        <v>M</v>
      </c>
      <c r="F844" s="133">
        <f>ROUND(F858+F871+F894,2)</f>
        <v>0</v>
      </c>
      <c r="G844" s="94">
        <f>VLOOKUP(A844,'3.A'!$A$18:$I$111,4,FALSE)</f>
        <v>10</v>
      </c>
      <c r="H844" s="46">
        <f>SUM(F846:F857)</f>
        <v>0</v>
      </c>
      <c r="I844" s="46">
        <f>SUM(F860:F870)</f>
        <v>0</v>
      </c>
      <c r="J844" s="46">
        <f>SUM(F873:F893)</f>
        <v>0</v>
      </c>
      <c r="K844" s="46">
        <f>SUM(H844:J844)</f>
        <v>0</v>
      </c>
      <c r="L844" s="46" t="str">
        <f>IF(K844=F844,"SIM","NÃO")</f>
        <v>SIM</v>
      </c>
      <c r="M844" s="57">
        <f>ROUND(SUM(F846:F855)*C856,2)+ROUND(SUM(F846:F856)*C857,2)+ROUND(SUM(F846:F855),2)+ROUND(SUM(F860:F869)*C870,2)+ROUND(SUM(F860:F869),2)+ROUND(SUM(F873:F892)*C893,2)+ROUND(SUM(F873:F892),2)</f>
        <v>0</v>
      </c>
      <c r="N844" s="49" t="str">
        <f>IF(M844=F844,"SIM","NÃO")</f>
        <v>SIM</v>
      </c>
      <c r="O844" s="50" t="str">
        <f>VLOOKUP(A844,'3.A'!$A$8:$E$111,3,FALSE)</f>
        <v>M</v>
      </c>
      <c r="P844" s="50" t="str">
        <f>IF(O844=E844,"SIM","NÃO")</f>
        <v>SIM</v>
      </c>
      <c r="Q844" s="52">
        <f>ROUND(G844*F858,2)+ROUND(G844*F871,2)+ROUND(G844*F894,2)</f>
        <v>0</v>
      </c>
      <c r="R844" s="58">
        <f>VLOOKUP(A844,'3.A'!$A$16:$L$111,12,FALSE)</f>
        <v>0</v>
      </c>
      <c r="S844" s="59" t="str">
        <f>IF(Q844=R844,"si","no")</f>
        <v>si</v>
      </c>
      <c r="T844" s="60">
        <f>SUM(L846:L855)+SUM(L860:L869)+SUM(L873:L892)</f>
        <v>79.396999999999991</v>
      </c>
      <c r="U844" s="51">
        <f>G844*C852+G844*C854+G844*C848+G844*C847+G844*C849+G844*C853+G844*C851+G844*C850+G844*C846+G844*C855+G844*C866+G844*C860+G844*C868+G844*C867+G844*C865+G844*C862+G844*C861+G844*C863+G844*C869+G844*C864+G844*C873+G844*C874+G844*C875+G844*C883+G844*C884+G844*C885+G844*C886+G844*C887+G844*C888+G844*C889+G844*C890+G844*C891+G844*C892+G844*C881+G844*C882+G844*C876+G844*C877+G844*C878+G844*C879+G844*C880</f>
        <v>79.396999999999991</v>
      </c>
      <c r="V844" s="53" t="str">
        <f>IF(T844=U844,"si","no")</f>
        <v>si</v>
      </c>
    </row>
    <row r="845" spans="1:22" s="116" customFormat="1" ht="12.75" customHeight="1" x14ac:dyDescent="0.2">
      <c r="A845" s="134" t="s">
        <v>3</v>
      </c>
      <c r="B845" s="135" t="s">
        <v>58</v>
      </c>
      <c r="C845" s="119" t="s">
        <v>59</v>
      </c>
      <c r="D845" s="119" t="s">
        <v>17</v>
      </c>
      <c r="E845" s="136" t="s">
        <v>60</v>
      </c>
      <c r="F845" s="127" t="s">
        <v>61</v>
      </c>
      <c r="G845" s="21"/>
      <c r="H845" s="51"/>
      <c r="I845" s="56"/>
      <c r="J845" s="56"/>
      <c r="K845" s="56"/>
      <c r="L845" s="51"/>
      <c r="M845" s="56"/>
      <c r="N845" s="56"/>
      <c r="O845" s="55"/>
      <c r="P845" s="55"/>
      <c r="Q845" s="47"/>
      <c r="R845" s="47"/>
      <c r="S845" s="64"/>
      <c r="T845" s="2"/>
      <c r="U845" s="2"/>
      <c r="V845" s="2"/>
    </row>
    <row r="846" spans="1:22" s="116" customFormat="1" ht="12.75" customHeight="1" x14ac:dyDescent="0.2">
      <c r="A846" s="22">
        <f>'6.A'!$A$18</f>
        <v>88267</v>
      </c>
      <c r="B846" s="23" t="str">
        <f>IF(A846="","",VLOOKUP(A846,'6.A'!$A$11:$E$105,2,FALSE))</f>
        <v>ENCANADOR OU BOMBEIRO HIDRÁULICO COM ENCARGOS COMPLEMENTARES</v>
      </c>
      <c r="C846" s="87">
        <f>0.25+1.2</f>
        <v>1.45</v>
      </c>
      <c r="D846" s="56" t="str">
        <f>IF(A846="","",VLOOKUP(A846,'6.A'!$A$11:$E$105,4,FALSE))</f>
        <v>H</v>
      </c>
      <c r="E846" s="88">
        <f>IF(A846="","",VLOOKUP(A846,'6.A'!$A$11:$E$105,5,FALSE))</f>
        <v>0</v>
      </c>
      <c r="F846" s="141">
        <f t="shared" ref="F846:F855" si="339">IF(A846="","0,00",ROUND(C846*E846,2))</f>
        <v>0</v>
      </c>
      <c r="G846" s="51"/>
      <c r="H846" s="51">
        <f>IF(A846="","",VLOOKUP(A846,'6.A'!$A$11:$E$7900,5,FALSE))</f>
        <v>0</v>
      </c>
      <c r="I846" s="51" t="str">
        <f>IF(H846="","",IF(E846=H846,"SIM","NÃO"))</f>
        <v>SIM</v>
      </c>
      <c r="J846" s="51" t="str">
        <f>IF(H846="","",VLOOKUP(A846,'6.A'!$A$11:$E$480,4,FALSE))</f>
        <v>H</v>
      </c>
      <c r="K846" s="51" t="str">
        <f>IF(H846="","",IF(J846=D846,"SIM","NÃO"))</f>
        <v>SIM</v>
      </c>
      <c r="L846" s="51">
        <f>IF(H846="","",IF(C846="","",G844*C846))</f>
        <v>14.5</v>
      </c>
      <c r="M846" s="93" t="str">
        <f>IF(A846="","",VLOOKUP(A846,'6.A'!$A$11:$C$480,2,FALSE))</f>
        <v>ENCANADOR OU BOMBEIRO HIDRÁULICO COM ENCARGOS COMPLEMENTARES</v>
      </c>
      <c r="N846" s="56" t="str">
        <f>IF(A846="","",IF(M846=B846,"si","no"))</f>
        <v>si</v>
      </c>
      <c r="O846" s="55"/>
      <c r="P846" s="55"/>
      <c r="Q846" s="47"/>
      <c r="R846" s="47"/>
      <c r="S846" s="64"/>
      <c r="T846" s="2"/>
      <c r="U846" s="2"/>
      <c r="V846" s="2"/>
    </row>
    <row r="847" spans="1:22" s="116" customFormat="1" ht="12.75" customHeight="1" x14ac:dyDescent="0.2">
      <c r="A847" s="22">
        <f>'6.A'!$A$15</f>
        <v>88248</v>
      </c>
      <c r="B847" s="23" t="str">
        <f>IF(A847="","",VLOOKUP(A847,'6.A'!$A$11:$E$105,2,FALSE))</f>
        <v>AUXILIAR DE ENCANADOR OU BOMBEIRO HIDRÁULICO COM ENCARGOS COMPLEMENTARES</v>
      </c>
      <c r="C847" s="87">
        <f>0.5+(0.073*(0.6*1.5*1))+1.2</f>
        <v>1.7656999999999998</v>
      </c>
      <c r="D847" s="56" t="str">
        <f>IF(A847="","",VLOOKUP(A847,'6.A'!$A$11:$E$105,4,FALSE))</f>
        <v>H</v>
      </c>
      <c r="E847" s="88">
        <f>IF(A847="","",VLOOKUP(A847,'6.A'!$A$11:$E$105,5,FALSE))</f>
        <v>0</v>
      </c>
      <c r="F847" s="141">
        <f t="shared" si="339"/>
        <v>0</v>
      </c>
      <c r="G847" s="51"/>
      <c r="H847" s="51">
        <f>IF(A847="","",VLOOKUP(A847,'6.A'!$A$11:$E$7900,5,FALSE))</f>
        <v>0</v>
      </c>
      <c r="I847" s="51" t="str">
        <f>IF(H847="","",IF(E847=H847,"SIM","NÃO"))</f>
        <v>SIM</v>
      </c>
      <c r="J847" s="51" t="str">
        <f>IF(H847="","",VLOOKUP(A847,'6.A'!$A$11:$E$480,4,FALSE))</f>
        <v>H</v>
      </c>
      <c r="K847" s="51" t="str">
        <f>IF(H847="","",IF(J847=D847,"SIM","NÃO"))</f>
        <v>SIM</v>
      </c>
      <c r="L847" s="51">
        <f>IF(H847="","",IF(C847="","",G844*C847))</f>
        <v>17.656999999999996</v>
      </c>
      <c r="M847" s="93" t="str">
        <f>IF(A847="","",VLOOKUP(A847,'6.A'!$A$11:$C$480,2,FALSE))</f>
        <v>AUXILIAR DE ENCANADOR OU BOMBEIRO HIDRÁULICO COM ENCARGOS COMPLEMENTARES</v>
      </c>
      <c r="N847" s="56" t="str">
        <f>IF(A847="","",IF(M847=B847,"si","no"))</f>
        <v>si</v>
      </c>
      <c r="O847" s="55"/>
      <c r="P847" s="55"/>
      <c r="Q847" s="47"/>
      <c r="R847" s="47"/>
      <c r="S847" s="64"/>
      <c r="T847" s="2"/>
      <c r="U847" s="2"/>
      <c r="V847" s="2"/>
    </row>
    <row r="848" spans="1:22" s="116" customFormat="1" ht="12.75" customHeight="1" x14ac:dyDescent="0.2">
      <c r="A848" s="22">
        <f>'6.A'!$A$21</f>
        <v>88316</v>
      </c>
      <c r="B848" s="23" t="str">
        <f>IF(A848="","",VLOOKUP(A848,'6.A'!$A$11:$E$105,2,FALSE))</f>
        <v>SERVENTE COM ENCARGOS COMPLEMENTARES</v>
      </c>
      <c r="C848" s="87">
        <f>(3*(0.6*1.5*1))+(0.86*(0.6*1.5*1))</f>
        <v>3.4739999999999998</v>
      </c>
      <c r="D848" s="56" t="str">
        <f>IF(A848="","",VLOOKUP(A848,'6.A'!$A$11:$E$105,4,FALSE))</f>
        <v>H</v>
      </c>
      <c r="E848" s="88">
        <f>IF(A848="","",VLOOKUP(A848,'6.A'!$A$11:$E$105,5,FALSE))</f>
        <v>0</v>
      </c>
      <c r="F848" s="141">
        <f t="shared" si="339"/>
        <v>0</v>
      </c>
      <c r="G848" s="51"/>
      <c r="H848" s="51">
        <f>IF(A848="","",VLOOKUP(A848,'6.A'!$A$11:$E$7900,5,FALSE))</f>
        <v>0</v>
      </c>
      <c r="I848" s="51" t="str">
        <f>IF(H848="","",IF(E848=H848,"SIM","NÃO"))</f>
        <v>SIM</v>
      </c>
      <c r="J848" s="51" t="str">
        <f>IF(H848="","",VLOOKUP(A848,'6.A'!$A$11:$E$480,4,FALSE))</f>
        <v>H</v>
      </c>
      <c r="K848" s="51" t="str">
        <f t="shared" ref="K848" si="340">IF(H848="","",IF(J848=D848,"SIM","NÃO"))</f>
        <v>SIM</v>
      </c>
      <c r="L848" s="51">
        <f>IF(H848="","",IF(C848="","",G844*C848))</f>
        <v>34.739999999999995</v>
      </c>
      <c r="M848" s="93" t="str">
        <f>IF(A848="","",VLOOKUP(A848,'6.A'!$A$11:$C$480,2,FALSE))</f>
        <v>SERVENTE COM ENCARGOS COMPLEMENTARES</v>
      </c>
      <c r="N848" s="56" t="str">
        <f t="shared" ref="N848" si="341">IF(A848="","",IF(M848=B848,"si","no"))</f>
        <v>si</v>
      </c>
      <c r="O848" s="55"/>
      <c r="P848" s="55"/>
      <c r="Q848" s="47"/>
      <c r="R848" s="47"/>
      <c r="S848" s="64"/>
      <c r="T848" s="2"/>
      <c r="U848" s="2"/>
      <c r="V848" s="2"/>
    </row>
    <row r="849" spans="1:22" s="116" customFormat="1" ht="12.75" customHeight="1" x14ac:dyDescent="0.2">
      <c r="A849" s="22"/>
      <c r="B849" s="23" t="str">
        <f>IF(A849="","",VLOOKUP(A849,'6.A'!$A$11:$E$105,2,FALSE))</f>
        <v/>
      </c>
      <c r="C849" s="87"/>
      <c r="D849" s="56" t="str">
        <f>IF(A849="","",VLOOKUP(A849,'6.A'!$A$11:$E$105,4,FALSE))</f>
        <v/>
      </c>
      <c r="E849" s="88" t="str">
        <f>IF(A849="","",VLOOKUP(A849,'6.A'!$A$11:$E$105,5,FALSE))</f>
        <v/>
      </c>
      <c r="F849" s="141" t="str">
        <f t="shared" si="339"/>
        <v>0,00</v>
      </c>
      <c r="G849" s="51"/>
      <c r="H849" s="51" t="str">
        <f>IF(A849="","",VLOOKUP(A849,'6.A'!$A$11:$E$7900,5,FALSE))</f>
        <v/>
      </c>
      <c r="I849" s="51" t="str">
        <f>IF(H849="","",IF(E849=H849,"SIM","NÃO"))</f>
        <v/>
      </c>
      <c r="J849" s="51" t="str">
        <f>IF(H849="","",VLOOKUP(A849,'6.A'!$A$11:$E$480,4,FALSE))</f>
        <v/>
      </c>
      <c r="K849" s="51" t="str">
        <f>IF(H849="","",IF(J849=D849,"SIM","NÃO"))</f>
        <v/>
      </c>
      <c r="L849" s="51" t="str">
        <f>IF(H849="","",IF(C849="","",G844*C849))</f>
        <v/>
      </c>
      <c r="M849" s="93" t="str">
        <f>IF(A849="","",VLOOKUP(A849,'6.A'!$A$11:$C$480,2,FALSE))</f>
        <v/>
      </c>
      <c r="N849" s="56" t="str">
        <f>IF(A849="","",IF(M849=B849,"si","no"))</f>
        <v/>
      </c>
      <c r="O849" s="55"/>
      <c r="P849" s="55"/>
      <c r="Q849" s="47"/>
      <c r="R849" s="47"/>
      <c r="S849" s="64"/>
      <c r="T849" s="2"/>
      <c r="U849" s="2"/>
      <c r="V849" s="2"/>
    </row>
    <row r="850" spans="1:22" s="116" customFormat="1" ht="12.75" customHeight="1" x14ac:dyDescent="0.2">
      <c r="A850" s="22"/>
      <c r="B850" s="23" t="str">
        <f>IF(A850="","",VLOOKUP(A850,'6.A'!$A$11:$E$105,2,FALSE))</f>
        <v/>
      </c>
      <c r="C850" s="87"/>
      <c r="D850" s="56" t="str">
        <f>IF(A850="","",VLOOKUP(A850,'6.A'!$A$11:$E$105,4,FALSE))</f>
        <v/>
      </c>
      <c r="E850" s="88" t="str">
        <f>IF(A850="","",VLOOKUP(A850,'6.A'!$A$11:$E$105,5,FALSE))</f>
        <v/>
      </c>
      <c r="F850" s="141" t="str">
        <f t="shared" si="339"/>
        <v>0,00</v>
      </c>
      <c r="G850" s="51"/>
      <c r="H850" s="51" t="str">
        <f>IF(A850="","",VLOOKUP(A850,'6.A'!$A$11:$E$7900,5,FALSE))</f>
        <v/>
      </c>
      <c r="I850" s="51" t="str">
        <f t="shared" ref="I850" si="342">IF(H850="","",IF(E850=H850,"SIM","NÃO"))</f>
        <v/>
      </c>
      <c r="J850" s="51" t="str">
        <f>IF(H850="","",VLOOKUP(A850,'6.A'!$A$11:$E$480,4,FALSE))</f>
        <v/>
      </c>
      <c r="K850" s="51" t="str">
        <f t="shared" ref="K850" si="343">IF(H850="","",IF(J850=D850,"SIM","NÃO"))</f>
        <v/>
      </c>
      <c r="L850" s="51" t="str">
        <f>IF(H850="","",IF(C850="","",G844*C850))</f>
        <v/>
      </c>
      <c r="M850" s="93" t="str">
        <f>IF(A850="","",VLOOKUP(A850,'6.A'!$A$11:$C$480,2,FALSE))</f>
        <v/>
      </c>
      <c r="N850" s="56" t="str">
        <f t="shared" ref="N850" si="344">IF(A850="","",IF(M850=B850,"si","no"))</f>
        <v/>
      </c>
      <c r="O850" s="55"/>
      <c r="P850" s="55"/>
      <c r="Q850" s="47"/>
      <c r="R850" s="47"/>
      <c r="S850" s="64"/>
      <c r="T850" s="2"/>
      <c r="U850" s="2"/>
      <c r="V850" s="2"/>
    </row>
    <row r="851" spans="1:22" s="116" customFormat="1" ht="12.75" customHeight="1" x14ac:dyDescent="0.2">
      <c r="A851" s="22"/>
      <c r="B851" s="23" t="str">
        <f>IF(A851="","",VLOOKUP(A851,'6.A'!$A$11:$E$105,2,FALSE))</f>
        <v/>
      </c>
      <c r="C851" s="87"/>
      <c r="D851" s="56" t="str">
        <f>IF(A851="","",VLOOKUP(A851,'6.A'!$A$11:$E$105,4,FALSE))</f>
        <v/>
      </c>
      <c r="E851" s="89" t="str">
        <f>IF(A851="","",VLOOKUP(A851,'6.A'!$A$11:$E$105,5,FALSE))</f>
        <v/>
      </c>
      <c r="F851" s="141" t="str">
        <f t="shared" si="339"/>
        <v>0,00</v>
      </c>
      <c r="G851" s="51"/>
      <c r="H851" s="51" t="str">
        <f>IF(A851="","",VLOOKUP(A851,'6.A'!$A$11:$E$7900,5,FALSE))</f>
        <v/>
      </c>
      <c r="I851" s="51" t="str">
        <f>IF(H851="","",IF(E851=H851,"SIM","NÃO"))</f>
        <v/>
      </c>
      <c r="J851" s="51" t="str">
        <f>IF(H851="","",VLOOKUP(A851,'6.A'!$A$11:$E$480,4,FALSE))</f>
        <v/>
      </c>
      <c r="K851" s="51" t="str">
        <f>IF(H851="","",IF(J851=D851,"SIM","NÃO"))</f>
        <v/>
      </c>
      <c r="L851" s="51" t="str">
        <f>IF(H851="","",IF(C851="","",G844*C851))</f>
        <v/>
      </c>
      <c r="M851" s="93" t="str">
        <f>IF(A851="","",VLOOKUP(A851,'6.A'!$A$11:$C$480,2,FALSE))</f>
        <v/>
      </c>
      <c r="N851" s="56" t="str">
        <f>IF(A851="","",IF(M851=B851,"si","no"))</f>
        <v/>
      </c>
      <c r="O851" s="55"/>
      <c r="P851" s="55"/>
      <c r="Q851" s="47"/>
      <c r="R851" s="47"/>
      <c r="S851" s="64"/>
      <c r="T851" s="2"/>
      <c r="U851" s="2"/>
      <c r="V851" s="2"/>
    </row>
    <row r="852" spans="1:22" s="116" customFormat="1" ht="12.75" customHeight="1" x14ac:dyDescent="0.2">
      <c r="A852" s="22"/>
      <c r="B852" s="23" t="str">
        <f>IF(A852="","",VLOOKUP(A852,'6.A'!$A$11:$E$105,2,FALSE))</f>
        <v/>
      </c>
      <c r="C852" s="87"/>
      <c r="D852" s="56" t="str">
        <f>IF(A852="","",VLOOKUP(A852,'6.A'!$A$11:$E$105,4,FALSE))</f>
        <v/>
      </c>
      <c r="E852" s="88" t="str">
        <f>IF(A852="","",VLOOKUP(A852,'6.A'!$A$11:$E$105,5,FALSE))</f>
        <v/>
      </c>
      <c r="F852" s="141" t="str">
        <f t="shared" si="339"/>
        <v>0,00</v>
      </c>
      <c r="G852" s="51"/>
      <c r="H852" s="51" t="str">
        <f>IF(A852="","",VLOOKUP(A852,'6.A'!$A$11:$E$7900,5,FALSE))</f>
        <v/>
      </c>
      <c r="I852" s="51" t="str">
        <f>IF(H852="","",IF(E852=H852,"SIM","NÃO"))</f>
        <v/>
      </c>
      <c r="J852" s="51" t="str">
        <f>IF(H852="","",VLOOKUP(A852,'6.A'!$A$11:$E$480,4,FALSE))</f>
        <v/>
      </c>
      <c r="K852" s="51" t="str">
        <f>IF(H852="","",IF(J852=D852,"SIM","NÃO"))</f>
        <v/>
      </c>
      <c r="L852" s="51" t="str">
        <f>IF(H852="","",IF(C852="","",G844*C852))</f>
        <v/>
      </c>
      <c r="M852" s="93" t="str">
        <f>IF(A852="","",VLOOKUP(A852,'6.A'!$A$11:$C$480,2,FALSE))</f>
        <v/>
      </c>
      <c r="N852" s="56" t="str">
        <f>IF(A852="","",IF(M852=B852,"si","no"))</f>
        <v/>
      </c>
      <c r="O852" s="55"/>
      <c r="P852" s="55"/>
      <c r="Q852" s="47"/>
      <c r="R852" s="47"/>
      <c r="S852" s="64"/>
      <c r="T852" s="2"/>
      <c r="U852" s="2"/>
      <c r="V852" s="2"/>
    </row>
    <row r="853" spans="1:22" s="116" customFormat="1" ht="12.75" customHeight="1" x14ac:dyDescent="0.2">
      <c r="A853" s="22"/>
      <c r="B853" s="23" t="str">
        <f>IF(A853="","",VLOOKUP(A853,'6.A'!$A$11:$E$105,2,FALSE))</f>
        <v/>
      </c>
      <c r="C853" s="87"/>
      <c r="D853" s="56" t="str">
        <f>IF(A853="","",VLOOKUP(A853,'6.A'!$A$11:$E$105,4,FALSE))</f>
        <v/>
      </c>
      <c r="E853" s="88" t="str">
        <f>IF(A853="","",VLOOKUP(A853,'6.A'!$A$11:$E$105,5,FALSE))</f>
        <v/>
      </c>
      <c r="F853" s="141" t="str">
        <f t="shared" si="339"/>
        <v>0,00</v>
      </c>
      <c r="G853" s="51"/>
      <c r="H853" s="51" t="str">
        <f>IF(A853="","",VLOOKUP(A853,'6.A'!$A$11:$E$7900,5,FALSE))</f>
        <v/>
      </c>
      <c r="I853" s="51" t="str">
        <f t="shared" ref="I853" si="345">IF(H853="","",IF(E853=H853,"SIM","NÃO"))</f>
        <v/>
      </c>
      <c r="J853" s="51" t="str">
        <f>IF(H853="","",VLOOKUP(A853,'6.A'!$A$11:$E$480,4,FALSE))</f>
        <v/>
      </c>
      <c r="K853" s="51" t="str">
        <f t="shared" ref="K853" si="346">IF(H853="","",IF(J853=D853,"SIM","NÃO"))</f>
        <v/>
      </c>
      <c r="L853" s="51" t="str">
        <f>IF(H853="","",IF(C853="","",G844*C853))</f>
        <v/>
      </c>
      <c r="M853" s="93" t="str">
        <f>IF(A853="","",VLOOKUP(A853,'6.A'!$A$11:$C$480,2,FALSE))</f>
        <v/>
      </c>
      <c r="N853" s="56" t="str">
        <f t="shared" ref="N853" si="347">IF(A853="","",IF(M853=B853,"si","no"))</f>
        <v/>
      </c>
      <c r="O853" s="55"/>
      <c r="P853" s="55"/>
      <c r="Q853" s="47"/>
      <c r="R853" s="47"/>
      <c r="S853" s="64"/>
      <c r="T853" s="2"/>
      <c r="U853" s="2"/>
      <c r="V853" s="2"/>
    </row>
    <row r="854" spans="1:22" s="116" customFormat="1" ht="12.75" customHeight="1" x14ac:dyDescent="0.2">
      <c r="A854" s="22"/>
      <c r="B854" s="23" t="str">
        <f>IF(A854="","",VLOOKUP(A854,'6.A'!$A$11:$E$105,2,FALSE))</f>
        <v/>
      </c>
      <c r="C854" s="87"/>
      <c r="D854" s="69" t="str">
        <f>IF(A854="","",VLOOKUP(A854,'6.A'!$A$11:$E$105,4,FALSE))</f>
        <v/>
      </c>
      <c r="E854" s="89" t="str">
        <f>IF(A854="","",VLOOKUP(A854,'6.A'!$A$11:$E$105,5,FALSE))</f>
        <v/>
      </c>
      <c r="F854" s="141" t="str">
        <f t="shared" si="339"/>
        <v>0,00</v>
      </c>
      <c r="G854" s="51"/>
      <c r="H854" s="51" t="str">
        <f>IF(A854="","",VLOOKUP(A854,'6.A'!$A$11:$E$7900,5,FALSE))</f>
        <v/>
      </c>
      <c r="I854" s="51" t="str">
        <f>IF(H854="","",IF(E854=H854,"SIM","NÃO"))</f>
        <v/>
      </c>
      <c r="J854" s="51" t="str">
        <f>IF(H854="","",VLOOKUP(A854,'6.A'!$A$11:$E$480,4,FALSE))</f>
        <v/>
      </c>
      <c r="K854" s="51" t="str">
        <f>IF(H854="","",IF(J854=D854,"SIM","NÃO"))</f>
        <v/>
      </c>
      <c r="L854" s="51" t="str">
        <f>IF(H854="","",IF(C854="","",G844*C854))</f>
        <v/>
      </c>
      <c r="M854" s="93" t="str">
        <f>IF(A854="","",VLOOKUP(A854,'6.A'!$A$11:$C$480,2,FALSE))</f>
        <v/>
      </c>
      <c r="N854" s="56" t="str">
        <f>IF(A854="","",IF(M854=B854,"si","no"))</f>
        <v/>
      </c>
      <c r="O854" s="55"/>
      <c r="P854" s="55"/>
      <c r="Q854" s="47"/>
      <c r="R854" s="47"/>
      <c r="S854" s="64"/>
      <c r="T854" s="2"/>
      <c r="U854" s="2"/>
      <c r="V854" s="2"/>
    </row>
    <row r="855" spans="1:22" s="116" customFormat="1" ht="12.75" customHeight="1" x14ac:dyDescent="0.2">
      <c r="A855" s="22"/>
      <c r="B855" s="23" t="str">
        <f>IF(A855="","",VLOOKUP(A855,'6.A'!$A$11:$E$105,2,FALSE))</f>
        <v/>
      </c>
      <c r="C855" s="87"/>
      <c r="D855" s="25" t="str">
        <f>IF(A855="","",VLOOKUP(A855,'6.A'!$A$11:$E$105,4,FALSE))</f>
        <v/>
      </c>
      <c r="E855" s="89" t="str">
        <f>IF(A855="","",VLOOKUP(A855,'6.A'!$A$11:$E$105,5,FALSE))</f>
        <v/>
      </c>
      <c r="F855" s="141" t="str">
        <f t="shared" si="339"/>
        <v>0,00</v>
      </c>
      <c r="G855" s="51"/>
      <c r="H855" s="51" t="str">
        <f>IF(A855="","",VLOOKUP(A855,'6.A'!$A$11:$E$7900,5,FALSE))</f>
        <v/>
      </c>
      <c r="I855" s="51" t="str">
        <f t="shared" ref="I855" si="348">IF(H855="","",IF(E855=H855,"SIM","NÃO"))</f>
        <v/>
      </c>
      <c r="J855" s="51" t="str">
        <f>IF(H855="","",VLOOKUP(A855,'6.A'!$A$11:$E$480,4,FALSE))</f>
        <v/>
      </c>
      <c r="K855" s="51" t="str">
        <f t="shared" ref="K855" si="349">IF(H855="","",IF(J855=D855,"SIM","NÃO"))</f>
        <v/>
      </c>
      <c r="L855" s="51" t="str">
        <f>IF(H855="","",IF(C855="","",G844*C855))</f>
        <v/>
      </c>
      <c r="M855" s="93" t="str">
        <f>IF(A855="","",VLOOKUP(A855,'6.A'!$A$11:$C$480,2,FALSE))</f>
        <v/>
      </c>
      <c r="N855" s="56" t="str">
        <f t="shared" ref="N855" si="350">IF(A855="","",IF(M855=B855,"si","no"))</f>
        <v/>
      </c>
      <c r="O855" s="55"/>
      <c r="P855" s="55"/>
      <c r="Q855" s="47"/>
      <c r="R855" s="47"/>
      <c r="S855" s="64"/>
      <c r="T855" s="2"/>
      <c r="U855" s="2"/>
      <c r="V855" s="2"/>
    </row>
    <row r="856" spans="1:22" s="116" customFormat="1" ht="12.75" customHeight="1" x14ac:dyDescent="0.2">
      <c r="A856" s="17"/>
      <c r="B856" s="26" t="str">
        <f>$A$8</f>
        <v>LEIS SOCIAIS HORISTA - JORNADA NORMAL</v>
      </c>
      <c r="C856" s="27">
        <f>$C$8</f>
        <v>0</v>
      </c>
      <c r="D856" s="56"/>
      <c r="E856" s="11"/>
      <c r="F856" s="144">
        <f>ROUND(SUM(F846:F855)*C856,2)</f>
        <v>0</v>
      </c>
      <c r="G856" s="62"/>
      <c r="H856" s="51"/>
      <c r="I856" s="56"/>
      <c r="J856" s="56"/>
      <c r="K856" s="56"/>
      <c r="L856" s="51"/>
      <c r="M856" s="61"/>
      <c r="N856" s="56"/>
      <c r="O856" s="55"/>
      <c r="P856" s="55"/>
      <c r="Q856" s="47"/>
      <c r="R856" s="47"/>
      <c r="S856" s="64"/>
      <c r="T856" s="2"/>
      <c r="U856" s="2"/>
      <c r="V856" s="2"/>
    </row>
    <row r="857" spans="1:22" s="116" customFormat="1" ht="12.75" customHeight="1" x14ac:dyDescent="0.2">
      <c r="A857" s="22"/>
      <c r="B857" s="26" t="str">
        <f>$A$9</f>
        <v>BDI - MÃO DE OBRA / SERVIÇOS / MATERIAIS EM GERAL</v>
      </c>
      <c r="C857" s="27">
        <f>$C$9</f>
        <v>0</v>
      </c>
      <c r="D857" s="29"/>
      <c r="E857" s="11"/>
      <c r="F857" s="144">
        <f>ROUND(SUM(F846:F856)*C857,2)</f>
        <v>0</v>
      </c>
      <c r="G857" s="62"/>
      <c r="H857" s="51"/>
      <c r="I857" s="56"/>
      <c r="J857" s="56"/>
      <c r="K857" s="56"/>
      <c r="L857" s="51"/>
      <c r="M857" s="61"/>
      <c r="N857" s="56"/>
      <c r="O857" s="55"/>
      <c r="P857" s="55"/>
      <c r="Q857" s="47"/>
      <c r="R857" s="47"/>
      <c r="S857" s="64"/>
      <c r="T857" s="2"/>
      <c r="U857" s="2"/>
      <c r="V857" s="2"/>
    </row>
    <row r="858" spans="1:22" s="128" customFormat="1" ht="12.75" customHeight="1" x14ac:dyDescent="0.2">
      <c r="A858" s="30"/>
      <c r="B858" s="31" t="s">
        <v>56</v>
      </c>
      <c r="C858" s="32"/>
      <c r="D858" s="33"/>
      <c r="E858" s="34"/>
      <c r="F858" s="150">
        <f>ROUND(SUM(F846:F857),2)</f>
        <v>0</v>
      </c>
      <c r="G858" s="62"/>
      <c r="H858" s="51"/>
      <c r="I858" s="56"/>
      <c r="J858" s="56"/>
      <c r="K858" s="56"/>
      <c r="L858" s="51"/>
      <c r="M858" s="61"/>
      <c r="N858" s="56"/>
      <c r="O858" s="55"/>
      <c r="P858" s="55"/>
      <c r="Q858" s="47"/>
      <c r="R858" s="47"/>
      <c r="S858" s="64"/>
      <c r="T858" s="2"/>
      <c r="U858" s="2"/>
      <c r="V858" s="2"/>
    </row>
    <row r="859" spans="1:22" s="128" customFormat="1" ht="12.75" customHeight="1" x14ac:dyDescent="0.2">
      <c r="A859" s="17" t="s">
        <v>5</v>
      </c>
      <c r="B859" s="135" t="s">
        <v>132</v>
      </c>
      <c r="C859" s="55" t="s">
        <v>59</v>
      </c>
      <c r="D859" s="55" t="s">
        <v>17</v>
      </c>
      <c r="E859" s="19" t="s">
        <v>60</v>
      </c>
      <c r="F859" s="127" t="s">
        <v>61</v>
      </c>
      <c r="G859" s="21"/>
      <c r="H859" s="51"/>
      <c r="I859" s="56"/>
      <c r="J859" s="56"/>
      <c r="K859" s="56"/>
      <c r="L859" s="51"/>
      <c r="M859" s="61"/>
      <c r="N859" s="56"/>
      <c r="O859" s="55"/>
      <c r="P859" s="55"/>
      <c r="Q859" s="47"/>
      <c r="R859" s="47"/>
      <c r="S859" s="64"/>
      <c r="T859" s="2"/>
      <c r="U859" s="2"/>
      <c r="V859" s="2"/>
    </row>
    <row r="860" spans="1:22" s="128" customFormat="1" ht="12.75" customHeight="1" x14ac:dyDescent="0.2">
      <c r="A860" s="22"/>
      <c r="B860" s="23" t="str">
        <f>IF(A860="","",VLOOKUP(A860,'6.A'!$A$11:$E$105,2,FALSE))</f>
        <v/>
      </c>
      <c r="C860" s="87"/>
      <c r="D860" s="56" t="str">
        <f>IF(A860="","",VLOOKUP(A860,'6.A'!$A$11:$E$105,4,FALSE))</f>
        <v/>
      </c>
      <c r="E860" s="88" t="str">
        <f>IF(A860="","",VLOOKUP(A860,'6.A'!$A$11:$E$105,5,FALSE))</f>
        <v/>
      </c>
      <c r="F860" s="141" t="str">
        <f t="shared" ref="F860:F869" si="351">IF(A860="","0,00",ROUND(C860*E860,2))</f>
        <v>0,00</v>
      </c>
      <c r="G860" s="51"/>
      <c r="H860" s="51" t="str">
        <f>IF(A860="","",VLOOKUP(A860,'6.A'!$A$11:$E$7900,5,FALSE))</f>
        <v/>
      </c>
      <c r="I860" s="51" t="str">
        <f t="shared" ref="I860:I869" si="352">IF(H860="","",IF(E860=H860,"SIM","NÃO"))</f>
        <v/>
      </c>
      <c r="J860" s="51" t="str">
        <f>IF(H860="","",VLOOKUP(A860,'6.A'!$A$11:$E$480,4,FALSE))</f>
        <v/>
      </c>
      <c r="K860" s="51" t="str">
        <f t="shared" ref="K860:K869" si="353">IF(H860="","",IF(J860=D860,"SIM","NÃO"))</f>
        <v/>
      </c>
      <c r="L860" s="51" t="str">
        <f>IF(H860="","",IF(C860="","",G844*C860))</f>
        <v/>
      </c>
      <c r="M860" s="93" t="str">
        <f>IF(A860="","",VLOOKUP(A860,'6.A'!$A$11:$C$480,2,FALSE))</f>
        <v/>
      </c>
      <c r="N860" s="56" t="str">
        <f t="shared" ref="N860:N865" si="354">IF(A860="","",IF(M860=B860,"si","no"))</f>
        <v/>
      </c>
      <c r="O860" s="55"/>
      <c r="P860" s="55"/>
      <c r="Q860" s="47"/>
      <c r="R860" s="47"/>
      <c r="S860" s="64"/>
      <c r="T860" s="2"/>
      <c r="U860" s="2"/>
      <c r="V860" s="2"/>
    </row>
    <row r="861" spans="1:22" s="128" customFormat="1" ht="12.75" customHeight="1" x14ac:dyDescent="0.2">
      <c r="A861" s="22"/>
      <c r="B861" s="23" t="str">
        <f>IF(A861="","",VLOOKUP(A861,'6.A'!$A$11:$E$105,2,FALSE))</f>
        <v/>
      </c>
      <c r="C861" s="87"/>
      <c r="D861" s="56" t="str">
        <f>IF(A861="","",VLOOKUP(A861,'6.A'!$A$11:$E$105,4,FALSE))</f>
        <v/>
      </c>
      <c r="E861" s="88" t="str">
        <f>IF(A861="","",VLOOKUP(A861,'6.A'!$A$11:$E$105,5,FALSE))</f>
        <v/>
      </c>
      <c r="F861" s="141" t="str">
        <f t="shared" si="351"/>
        <v>0,00</v>
      </c>
      <c r="G861" s="51"/>
      <c r="H861" s="51" t="str">
        <f>IF(A861="","",VLOOKUP(A861,'6.A'!$A$11:$E$7900,5,FALSE))</f>
        <v/>
      </c>
      <c r="I861" s="51" t="str">
        <f t="shared" si="352"/>
        <v/>
      </c>
      <c r="J861" s="51" t="str">
        <f>IF(H861="","",VLOOKUP(A861,'6.A'!$A$11:$E$480,4,FALSE))</f>
        <v/>
      </c>
      <c r="K861" s="51" t="str">
        <f t="shared" si="353"/>
        <v/>
      </c>
      <c r="L861" s="51" t="str">
        <f>IF(H861="","",IF(C861="","",G844*C861))</f>
        <v/>
      </c>
      <c r="M861" s="93" t="str">
        <f>IF(A861="","",VLOOKUP(A861,'6.A'!$A$11:$C$480,2,FALSE))</f>
        <v/>
      </c>
      <c r="N861" s="56" t="str">
        <f t="shared" si="354"/>
        <v/>
      </c>
      <c r="O861" s="55"/>
      <c r="P861" s="55"/>
      <c r="Q861" s="47"/>
      <c r="R861" s="47"/>
      <c r="S861" s="64"/>
      <c r="T861" s="2"/>
      <c r="U861" s="2"/>
      <c r="V861" s="2"/>
    </row>
    <row r="862" spans="1:22" s="128" customFormat="1" ht="12.75" customHeight="1" x14ac:dyDescent="0.2">
      <c r="A862" s="22"/>
      <c r="B862" s="23" t="str">
        <f>IF(A862="","",VLOOKUP(A862,'6.A'!$A$11:$E$105,2,FALSE))</f>
        <v/>
      </c>
      <c r="C862" s="87"/>
      <c r="D862" s="56" t="str">
        <f>IF(A862="","",VLOOKUP(A862,'6.A'!$A$11:$E$105,4,FALSE))</f>
        <v/>
      </c>
      <c r="E862" s="88" t="str">
        <f>IF(A862="","",VLOOKUP(A862,'6.A'!$A$11:$E$105,5,FALSE))</f>
        <v/>
      </c>
      <c r="F862" s="141" t="str">
        <f t="shared" si="351"/>
        <v>0,00</v>
      </c>
      <c r="G862" s="51"/>
      <c r="H862" s="51" t="str">
        <f>IF(A862="","",VLOOKUP(A862,'6.A'!$A$11:$E$7900,5,FALSE))</f>
        <v/>
      </c>
      <c r="I862" s="51" t="str">
        <f t="shared" si="352"/>
        <v/>
      </c>
      <c r="J862" s="51" t="str">
        <f>IF(H862="","",VLOOKUP(A862,'6.A'!$A$11:$E$480,4,FALSE))</f>
        <v/>
      </c>
      <c r="K862" s="51" t="str">
        <f t="shared" si="353"/>
        <v/>
      </c>
      <c r="L862" s="51" t="str">
        <f>IF(H862="","",IF(C862="","",G844*C862))</f>
        <v/>
      </c>
      <c r="M862" s="93" t="str">
        <f>IF(A862="","",VLOOKUP(A862,'6.A'!$A$11:$C$480,2,FALSE))</f>
        <v/>
      </c>
      <c r="N862" s="56" t="str">
        <f t="shared" si="354"/>
        <v/>
      </c>
      <c r="O862" s="55"/>
      <c r="P862" s="55"/>
      <c r="Q862" s="47"/>
      <c r="R862" s="47"/>
      <c r="S862" s="64"/>
      <c r="T862" s="2"/>
      <c r="U862" s="2"/>
      <c r="V862" s="2"/>
    </row>
    <row r="863" spans="1:22" s="128" customFormat="1" ht="12.75" customHeight="1" x14ac:dyDescent="0.2">
      <c r="A863" s="22"/>
      <c r="B863" s="23" t="str">
        <f>IF(A863="","",VLOOKUP(A863,'6.A'!$A$11:$E$105,2,FALSE))</f>
        <v/>
      </c>
      <c r="C863" s="87"/>
      <c r="D863" s="56" t="str">
        <f>IF(A863="","",VLOOKUP(A863,'6.A'!$A$11:$E$105,4,FALSE))</f>
        <v/>
      </c>
      <c r="E863" s="88" t="str">
        <f>IF(A863="","",VLOOKUP(A863,'6.A'!$A$11:$E$105,5,FALSE))</f>
        <v/>
      </c>
      <c r="F863" s="141" t="str">
        <f t="shared" si="351"/>
        <v>0,00</v>
      </c>
      <c r="G863" s="51"/>
      <c r="H863" s="51" t="str">
        <f>IF(A863="","",VLOOKUP(A863,'6.A'!$A$11:$E$7900,5,FALSE))</f>
        <v/>
      </c>
      <c r="I863" s="51" t="str">
        <f t="shared" si="352"/>
        <v/>
      </c>
      <c r="J863" s="51" t="str">
        <f>IF(H863="","",VLOOKUP(A863,'6.A'!$A$11:$E$480,4,FALSE))</f>
        <v/>
      </c>
      <c r="K863" s="51" t="str">
        <f t="shared" si="353"/>
        <v/>
      </c>
      <c r="L863" s="51" t="str">
        <f>IF(H863="","",IF(C863="","",G844*C863))</f>
        <v/>
      </c>
      <c r="M863" s="93" t="str">
        <f>IF(A863="","",VLOOKUP(A863,'6.A'!$A$11:$C$480,2,FALSE))</f>
        <v/>
      </c>
      <c r="N863" s="56" t="str">
        <f t="shared" si="354"/>
        <v/>
      </c>
      <c r="O863" s="55"/>
      <c r="P863" s="55"/>
      <c r="Q863" s="47"/>
      <c r="R863" s="47"/>
      <c r="S863" s="64"/>
      <c r="T863" s="2"/>
      <c r="U863" s="2"/>
      <c r="V863" s="2"/>
    </row>
    <row r="864" spans="1:22" s="128" customFormat="1" ht="12.75" customHeight="1" x14ac:dyDescent="0.2">
      <c r="A864" s="22"/>
      <c r="B864" s="23" t="str">
        <f>IF(A864="","",VLOOKUP(A864,'6.A'!$A$11:$E$105,2,FALSE))</f>
        <v/>
      </c>
      <c r="C864" s="87"/>
      <c r="D864" s="56" t="str">
        <f>IF(A864="","",VLOOKUP(A864,'6.A'!$A$11:$E$105,4,FALSE))</f>
        <v/>
      </c>
      <c r="E864" s="88" t="str">
        <f>IF(A864="","",VLOOKUP(A864,'6.A'!$A$11:$E$105,5,FALSE))</f>
        <v/>
      </c>
      <c r="F864" s="141" t="str">
        <f t="shared" si="351"/>
        <v>0,00</v>
      </c>
      <c r="G864" s="51"/>
      <c r="H864" s="51" t="str">
        <f>IF(A864="","",VLOOKUP(A864,'6.A'!$A$11:$E$7900,5,FALSE))</f>
        <v/>
      </c>
      <c r="I864" s="51" t="str">
        <f t="shared" si="352"/>
        <v/>
      </c>
      <c r="J864" s="51" t="str">
        <f>IF(H864="","",VLOOKUP(A864,'6.A'!$A$11:$E$480,4,FALSE))</f>
        <v/>
      </c>
      <c r="K864" s="51" t="str">
        <f t="shared" si="353"/>
        <v/>
      </c>
      <c r="L864" s="51" t="str">
        <f>IF(H864="","",IF(C864="","",G844*C864))</f>
        <v/>
      </c>
      <c r="M864" s="93" t="str">
        <f>IF(A864="","",VLOOKUP(A864,'6.A'!$A$11:$C$480,2,FALSE))</f>
        <v/>
      </c>
      <c r="N864" s="56" t="str">
        <f t="shared" si="354"/>
        <v/>
      </c>
      <c r="O864" s="55"/>
      <c r="P864" s="55"/>
      <c r="Q864" s="47"/>
      <c r="R864" s="47"/>
      <c r="S864" s="64"/>
      <c r="T864" s="2"/>
      <c r="U864" s="2"/>
      <c r="V864" s="2"/>
    </row>
    <row r="865" spans="1:22" s="128" customFormat="1" ht="12.75" customHeight="1" x14ac:dyDescent="0.2">
      <c r="A865" s="22"/>
      <c r="B865" s="23" t="str">
        <f>IF(A865="","",VLOOKUP(A865,'6.A'!$A$11:$E$105,2,FALSE))</f>
        <v/>
      </c>
      <c r="C865" s="87"/>
      <c r="D865" s="56" t="str">
        <f>IF(A865="","",VLOOKUP(A865,'6.A'!$A$11:$E$105,4,FALSE))</f>
        <v/>
      </c>
      <c r="E865" s="88" t="str">
        <f>IF(A865="","",VLOOKUP(A865,'6.A'!$A$11:$E$105,5,FALSE))</f>
        <v/>
      </c>
      <c r="F865" s="141" t="str">
        <f t="shared" si="351"/>
        <v>0,00</v>
      </c>
      <c r="G865" s="51"/>
      <c r="H865" s="51" t="str">
        <f>IF(A865="","",VLOOKUP(A865,'6.A'!$A$11:$E$7900,5,FALSE))</f>
        <v/>
      </c>
      <c r="I865" s="51" t="str">
        <f t="shared" si="352"/>
        <v/>
      </c>
      <c r="J865" s="51" t="str">
        <f>IF(H865="","",VLOOKUP(A865,'6.A'!$A$11:$E$480,4,FALSE))</f>
        <v/>
      </c>
      <c r="K865" s="51" t="str">
        <f t="shared" si="353"/>
        <v/>
      </c>
      <c r="L865" s="51" t="str">
        <f>IF(H865="","",IF(C865="","",G844*C865))</f>
        <v/>
      </c>
      <c r="M865" s="93" t="str">
        <f>IF(A865="","",VLOOKUP(A865,'6.A'!$A$11:$C$480,2,FALSE))</f>
        <v/>
      </c>
      <c r="N865" s="56" t="str">
        <f t="shared" si="354"/>
        <v/>
      </c>
      <c r="O865" s="55"/>
      <c r="P865" s="55"/>
      <c r="Q865" s="47"/>
      <c r="R865" s="47"/>
      <c r="S865" s="64"/>
      <c r="T865" s="2"/>
      <c r="U865" s="2"/>
      <c r="V865" s="2"/>
    </row>
    <row r="866" spans="1:22" s="128" customFormat="1" ht="12.75" customHeight="1" x14ac:dyDescent="0.2">
      <c r="A866" s="22"/>
      <c r="B866" s="23" t="str">
        <f>IF(A866="","",VLOOKUP(A866,'6.A'!$A$11:$E$105,2,FALSE))</f>
        <v/>
      </c>
      <c r="C866" s="87"/>
      <c r="D866" s="56" t="str">
        <f>IF(A866="","",VLOOKUP(A866,'6.A'!$A$11:$E$105,4,FALSE))</f>
        <v/>
      </c>
      <c r="E866" s="88" t="str">
        <f>IF(A866="","",VLOOKUP(A866,'6.A'!$A$11:$E$105,5,FALSE))</f>
        <v/>
      </c>
      <c r="F866" s="141" t="str">
        <f t="shared" si="351"/>
        <v>0,00</v>
      </c>
      <c r="G866" s="51"/>
      <c r="H866" s="51" t="str">
        <f>IF(A866="","",VLOOKUP(A866,'6.A'!$A$11:$E$7900,5,FALSE))</f>
        <v/>
      </c>
      <c r="I866" s="51" t="str">
        <f t="shared" si="352"/>
        <v/>
      </c>
      <c r="J866" s="51" t="str">
        <f>IF(H866="","",VLOOKUP(A866,'6.A'!$A$11:$E$480,4,FALSE))</f>
        <v/>
      </c>
      <c r="K866" s="51" t="str">
        <f t="shared" si="353"/>
        <v/>
      </c>
      <c r="L866" s="51" t="str">
        <f>IF(H866="","",IF(C866="","",G844*C866))</f>
        <v/>
      </c>
      <c r="M866" s="93" t="str">
        <f>IF(A866="","",VLOOKUP(A866,'6.A'!$A$11:$C$480,2,FALSE))</f>
        <v/>
      </c>
      <c r="N866" s="56" t="str">
        <f>IF(A866="","",IF(M866=B866,"si","no"))</f>
        <v/>
      </c>
      <c r="O866" s="55"/>
      <c r="P866" s="55"/>
      <c r="Q866" s="47"/>
      <c r="R866" s="47"/>
      <c r="S866" s="64"/>
      <c r="T866" s="2"/>
      <c r="U866" s="2"/>
      <c r="V866" s="2"/>
    </row>
    <row r="867" spans="1:22" s="128" customFormat="1" ht="12.75" customHeight="1" x14ac:dyDescent="0.2">
      <c r="A867" s="22"/>
      <c r="B867" s="23" t="str">
        <f>IF(A867="","",VLOOKUP(A867,'6.A'!$A$11:$E$105,2,FALSE))</f>
        <v/>
      </c>
      <c r="C867" s="87"/>
      <c r="D867" s="56" t="str">
        <f>IF(A867="","",VLOOKUP(A867,'6.A'!$A$11:$E$105,4,FALSE))</f>
        <v/>
      </c>
      <c r="E867" s="88" t="str">
        <f>IF(A867="","",VLOOKUP(A867,'6.A'!$A$11:$E$105,5,FALSE))</f>
        <v/>
      </c>
      <c r="F867" s="141" t="str">
        <f t="shared" si="351"/>
        <v>0,00</v>
      </c>
      <c r="G867" s="51"/>
      <c r="H867" s="51" t="str">
        <f>IF(A867="","",VLOOKUP(A867,'6.A'!$A$11:$E$7900,5,FALSE))</f>
        <v/>
      </c>
      <c r="I867" s="51" t="str">
        <f t="shared" si="352"/>
        <v/>
      </c>
      <c r="J867" s="51" t="str">
        <f>IF(H867="","",VLOOKUP(A867,'6.A'!$A$11:$E$480,4,FALSE))</f>
        <v/>
      </c>
      <c r="K867" s="51" t="str">
        <f t="shared" si="353"/>
        <v/>
      </c>
      <c r="L867" s="51" t="str">
        <f>IF(H867="","",IF(C867="","",G844*C867))</f>
        <v/>
      </c>
      <c r="M867" s="93" t="str">
        <f>IF(A867="","",VLOOKUP(A867,'6.A'!$A$11:$C$480,2,FALSE))</f>
        <v/>
      </c>
      <c r="N867" s="56" t="str">
        <f>IF(A867="","",IF(M867=B867,"si","no"))</f>
        <v/>
      </c>
      <c r="O867" s="55"/>
      <c r="P867" s="55"/>
      <c r="Q867" s="47"/>
      <c r="R867" s="47"/>
      <c r="S867" s="64"/>
      <c r="T867" s="2"/>
      <c r="U867" s="2"/>
      <c r="V867" s="2"/>
    </row>
    <row r="868" spans="1:22" s="128" customFormat="1" ht="12.75" customHeight="1" x14ac:dyDescent="0.2">
      <c r="A868" s="22"/>
      <c r="B868" s="23" t="str">
        <f>IF(A868="","",VLOOKUP(A868,'6.A'!$A$11:$E$105,2,FALSE))</f>
        <v/>
      </c>
      <c r="C868" s="87"/>
      <c r="D868" s="56" t="str">
        <f>IF(A868="","",VLOOKUP(A868,'6.A'!$A$11:$E$105,4,FALSE))</f>
        <v/>
      </c>
      <c r="E868" s="88" t="str">
        <f>IF(A868="","",VLOOKUP(A868,'6.A'!$A$11:$E$105,5,FALSE))</f>
        <v/>
      </c>
      <c r="F868" s="141" t="str">
        <f t="shared" si="351"/>
        <v>0,00</v>
      </c>
      <c r="G868" s="51"/>
      <c r="H868" s="51" t="str">
        <f>IF(A868="","",VLOOKUP(A868,'6.A'!$A$11:$E$7900,5,FALSE))</f>
        <v/>
      </c>
      <c r="I868" s="51" t="str">
        <f t="shared" si="352"/>
        <v/>
      </c>
      <c r="J868" s="51" t="str">
        <f>IF(H868="","",VLOOKUP(A868,'6.A'!$A$11:$E$480,4,FALSE))</f>
        <v/>
      </c>
      <c r="K868" s="51" t="str">
        <f t="shared" si="353"/>
        <v/>
      </c>
      <c r="L868" s="51" t="str">
        <f>IF(H868="","",IF(C868="","",G844*C868))</f>
        <v/>
      </c>
      <c r="M868" s="93" t="str">
        <f>IF(A868="","",VLOOKUP(A868,'6.A'!$A$11:$C$480,2,FALSE))</f>
        <v/>
      </c>
      <c r="N868" s="56" t="str">
        <f t="shared" ref="N868:N869" si="355">IF(A868="","",IF(M868=B868,"si","no"))</f>
        <v/>
      </c>
      <c r="O868" s="55"/>
      <c r="P868" s="55"/>
      <c r="Q868" s="47"/>
      <c r="R868" s="47"/>
      <c r="S868" s="64"/>
      <c r="T868" s="2"/>
      <c r="U868" s="2"/>
      <c r="V868" s="2"/>
    </row>
    <row r="869" spans="1:22" s="128" customFormat="1" ht="12.75" customHeight="1" x14ac:dyDescent="0.2">
      <c r="A869" s="22"/>
      <c r="B869" s="23" t="str">
        <f>IF(A869="","",VLOOKUP(A869,'6.A'!$A$11:$E$105,2,FALSE))</f>
        <v/>
      </c>
      <c r="C869" s="87"/>
      <c r="D869" s="56" t="str">
        <f>IF(A869="","",VLOOKUP(A869,'6.A'!$A$11:$E$105,4,FALSE))</f>
        <v/>
      </c>
      <c r="E869" s="88" t="str">
        <f>IF(A869="","",VLOOKUP(A869,'6.A'!$A$11:$E$105,5,FALSE))</f>
        <v/>
      </c>
      <c r="F869" s="141" t="str">
        <f t="shared" si="351"/>
        <v>0,00</v>
      </c>
      <c r="G869" s="51"/>
      <c r="H869" s="51" t="str">
        <f>IF(A869="","",VLOOKUP(A869,'6.A'!$A$11:$E$7900,5,FALSE))</f>
        <v/>
      </c>
      <c r="I869" s="51" t="str">
        <f t="shared" si="352"/>
        <v/>
      </c>
      <c r="J869" s="51" t="str">
        <f>IF(H869="","",VLOOKUP(A869,'6.A'!$A$11:$E$480,4,FALSE))</f>
        <v/>
      </c>
      <c r="K869" s="51" t="str">
        <f t="shared" si="353"/>
        <v/>
      </c>
      <c r="L869" s="51" t="str">
        <f>IF(H869="","",IF(C869="","",G844*C869))</f>
        <v/>
      </c>
      <c r="M869" s="93" t="str">
        <f>IF(A869="","",VLOOKUP(A869,'6.A'!$A$11:$C$480,2,FALSE))</f>
        <v/>
      </c>
      <c r="N869" s="56" t="str">
        <f t="shared" si="355"/>
        <v/>
      </c>
      <c r="O869" s="55"/>
      <c r="P869" s="55"/>
      <c r="Q869" s="47"/>
      <c r="R869" s="47"/>
      <c r="S869" s="64"/>
      <c r="T869" s="2"/>
      <c r="U869" s="2"/>
      <c r="V869" s="2"/>
    </row>
    <row r="870" spans="1:22" s="128" customFormat="1" ht="12.75" customHeight="1" x14ac:dyDescent="0.2">
      <c r="A870" s="22"/>
      <c r="B870" s="26" t="str">
        <f>$A$9</f>
        <v>BDI - MÃO DE OBRA / SERVIÇOS / MATERIAIS EM GERAL</v>
      </c>
      <c r="C870" s="27">
        <f>$C$9</f>
        <v>0</v>
      </c>
      <c r="D870" s="56"/>
      <c r="E870" s="11"/>
      <c r="F870" s="144">
        <f>ROUND(SUM(F860:F869)*C870,2)</f>
        <v>0</v>
      </c>
      <c r="G870" s="62"/>
      <c r="H870" s="51"/>
      <c r="I870" s="56"/>
      <c r="J870" s="56"/>
      <c r="K870" s="56"/>
      <c r="L870" s="51"/>
      <c r="M870" s="61"/>
      <c r="N870" s="56"/>
      <c r="O870" s="55"/>
      <c r="P870" s="55"/>
      <c r="Q870" s="47"/>
      <c r="R870" s="47"/>
      <c r="S870" s="64"/>
      <c r="T870" s="2"/>
      <c r="U870" s="2"/>
      <c r="V870" s="2"/>
    </row>
    <row r="871" spans="1:22" s="128" customFormat="1" ht="12.75" customHeight="1" x14ac:dyDescent="0.2">
      <c r="A871" s="30"/>
      <c r="B871" s="31" t="s">
        <v>120</v>
      </c>
      <c r="C871" s="36"/>
      <c r="D871" s="37"/>
      <c r="E871" s="38"/>
      <c r="F871" s="150">
        <f>ROUND(SUM(F860:F870),2)</f>
        <v>0</v>
      </c>
      <c r="G871" s="62"/>
      <c r="H871" s="51"/>
      <c r="I871" s="56"/>
      <c r="J871" s="56"/>
      <c r="K871" s="56"/>
      <c r="L871" s="51"/>
      <c r="M871" s="61"/>
      <c r="N871" s="56"/>
      <c r="O871" s="55"/>
      <c r="P871" s="55"/>
      <c r="Q871" s="47"/>
      <c r="R871" s="47"/>
      <c r="S871" s="64"/>
      <c r="T871" s="2"/>
      <c r="U871" s="2"/>
      <c r="V871" s="2"/>
    </row>
    <row r="872" spans="1:22" s="128" customFormat="1" ht="12.75" customHeight="1" x14ac:dyDescent="0.2">
      <c r="A872" s="17" t="s">
        <v>6</v>
      </c>
      <c r="B872" s="18" t="s">
        <v>18</v>
      </c>
      <c r="C872" s="55" t="s">
        <v>59</v>
      </c>
      <c r="D872" s="55" t="s">
        <v>17</v>
      </c>
      <c r="E872" s="19" t="s">
        <v>60</v>
      </c>
      <c r="F872" s="127" t="s">
        <v>61</v>
      </c>
      <c r="G872" s="21"/>
      <c r="H872" s="51"/>
      <c r="I872" s="56"/>
      <c r="J872" s="56"/>
      <c r="K872" s="56"/>
      <c r="L872" s="51"/>
      <c r="M872" s="61"/>
      <c r="N872" s="56"/>
      <c r="O872" s="55"/>
      <c r="P872" s="55"/>
      <c r="Q872" s="47"/>
      <c r="R872" s="47"/>
      <c r="S872" s="64"/>
      <c r="T872" s="2"/>
      <c r="U872" s="2"/>
      <c r="V872" s="2"/>
    </row>
    <row r="873" spans="1:22" s="128" customFormat="1" ht="12.75" customHeight="1" x14ac:dyDescent="0.2">
      <c r="A873" s="22">
        <f>'6.A'!$A$72</f>
        <v>62581</v>
      </c>
      <c r="B873" s="23" t="str">
        <f>IF(A873="","",VLOOKUP(A873,'6.A'!$A$11:$E$105,2,FALSE))</f>
        <v>TUBO DE PVC RÍGIDO TIPO COLETOR ESGOTO, DN= 100MM</v>
      </c>
      <c r="C873" s="87">
        <v>1.05</v>
      </c>
      <c r="D873" s="56" t="str">
        <f>IF(A873="","",VLOOKUP(A873,'6.A'!$A$11:$E$105,4,FALSE))</f>
        <v>M</v>
      </c>
      <c r="E873" s="88">
        <f>IF(A873="","",VLOOKUP(A873,'6.A'!$A$11:$E$105,5,FALSE))</f>
        <v>0</v>
      </c>
      <c r="F873" s="141">
        <f t="shared" ref="F873:F892" si="356">IF(A873="","0,00",ROUND(C873*E873,2))</f>
        <v>0</v>
      </c>
      <c r="G873" s="51"/>
      <c r="H873" s="51">
        <f>IF(A873="","",VLOOKUP(A873,'6.A'!$A$11:$E$7900,5,FALSE))</f>
        <v>0</v>
      </c>
      <c r="I873" s="51" t="str">
        <f t="shared" ref="I873:I892" si="357">IF(H873="","",IF(E873=H873,"SIM","NÃO"))</f>
        <v>SIM</v>
      </c>
      <c r="J873" s="51" t="str">
        <f>IF(H873="","",VLOOKUP(A873,'6.A'!$A$11:$E$480,4,FALSE))</f>
        <v>M</v>
      </c>
      <c r="K873" s="51" t="str">
        <f t="shared" ref="K873:K892" si="358">IF(H873="","",IF(J873=D873,"SIM","NÃO"))</f>
        <v>SIM</v>
      </c>
      <c r="L873" s="51">
        <f>IF(H873="","",IF(C873="","",G844*C873))</f>
        <v>10.5</v>
      </c>
      <c r="M873" s="93" t="str">
        <f>IF(A873="","",VLOOKUP(A873,'6.A'!$A$11:$C$480,2,FALSE))</f>
        <v>TUBO DE PVC RÍGIDO TIPO COLETOR ESGOTO, DN= 100MM</v>
      </c>
      <c r="N873" s="56" t="str">
        <f t="shared" ref="N873:N892" si="359">IF(A873="","",IF(M873=B873,"si","no"))</f>
        <v>si</v>
      </c>
      <c r="O873" s="55"/>
      <c r="P873" s="55"/>
      <c r="Q873" s="47"/>
      <c r="R873" s="47"/>
      <c r="S873" s="64"/>
      <c r="T873" s="2"/>
      <c r="U873" s="2"/>
      <c r="V873" s="2"/>
    </row>
    <row r="874" spans="1:22" s="128" customFormat="1" ht="12.75" customHeight="1" x14ac:dyDescent="0.2">
      <c r="A874" s="22">
        <f>'6.A'!$A$73</f>
        <v>67502</v>
      </c>
      <c r="B874" s="23" t="str">
        <f>IF(A874="","",VLOOKUP(A874,'6.A'!$A$11:$E$105,2,FALSE))</f>
        <v>RALO SECO EM FERRO FUNDIDO DE 100 X 165 X 50 MM</v>
      </c>
      <c r="C874" s="87">
        <f>1/'3.A'!$D$43</f>
        <v>0.1</v>
      </c>
      <c r="D874" s="56" t="str">
        <f>IF(A874="","",VLOOKUP(A874,'6.A'!$A$11:$E$105,4,FALSE))</f>
        <v>UN</v>
      </c>
      <c r="E874" s="88">
        <f>IF(A874="","",VLOOKUP(A874,'6.A'!$A$11:$E$105,5,FALSE))</f>
        <v>0</v>
      </c>
      <c r="F874" s="141">
        <f t="shared" si="356"/>
        <v>0</v>
      </c>
      <c r="G874" s="51"/>
      <c r="H874" s="51">
        <f>IF(A874="","",VLOOKUP(A874,'6.A'!$A$11:$E$7900,5,FALSE))</f>
        <v>0</v>
      </c>
      <c r="I874" s="51" t="str">
        <f t="shared" si="357"/>
        <v>SIM</v>
      </c>
      <c r="J874" s="51" t="str">
        <f>IF(H874="","",VLOOKUP(A874,'6.A'!$A$11:$E$480,4,FALSE))</f>
        <v>UN</v>
      </c>
      <c r="K874" s="51" t="str">
        <f t="shared" si="358"/>
        <v>SIM</v>
      </c>
      <c r="L874" s="51">
        <f>IF(H874="","",IF(C874="","",G844*C874))</f>
        <v>1</v>
      </c>
      <c r="M874" s="93" t="str">
        <f>IF(A874="","",VLOOKUP(A874,'6.A'!$A$11:$C$480,2,FALSE))</f>
        <v>RALO SECO EM FERRO FUNDIDO DE 100 X 165 X 50 MM</v>
      </c>
      <c r="N874" s="56" t="str">
        <f t="shared" si="359"/>
        <v>si</v>
      </c>
      <c r="O874" s="55"/>
      <c r="P874" s="55"/>
      <c r="Q874" s="47"/>
      <c r="R874" s="47"/>
      <c r="S874" s="64"/>
      <c r="T874" s="2"/>
      <c r="U874" s="2"/>
      <c r="V874" s="2"/>
    </row>
    <row r="875" spans="1:22" s="128" customFormat="1" ht="12.75" customHeight="1" x14ac:dyDescent="0.2">
      <c r="A875" s="22">
        <f>'6.A'!$A$74</f>
        <v>67549</v>
      </c>
      <c r="B875" s="23" t="str">
        <f>IF(A875="","",VLOOKUP(A875,'6.A'!$A$11:$E$105,2,FALSE))</f>
        <v>GRELHA METÁLICA DE 100 X 100 MM, PARA CAIXA SIFONADA OU RALO, REF. METAL VILA OU EQUIVALENTE</v>
      </c>
      <c r="C875" s="87">
        <f>1/'3.A'!$D$43</f>
        <v>0.1</v>
      </c>
      <c r="D875" s="56" t="str">
        <f>IF(A875="","",VLOOKUP(A875,'6.A'!$A$11:$E$105,4,FALSE))</f>
        <v>UN</v>
      </c>
      <c r="E875" s="88">
        <f>IF(A875="","",VLOOKUP(A875,'6.A'!$A$11:$E$105,5,FALSE))</f>
        <v>0</v>
      </c>
      <c r="F875" s="141">
        <f t="shared" si="356"/>
        <v>0</v>
      </c>
      <c r="G875" s="51"/>
      <c r="H875" s="51">
        <f>IF(A875="","",VLOOKUP(A875,'6.A'!$A$11:$E$7900,5,FALSE))</f>
        <v>0</v>
      </c>
      <c r="I875" s="51" t="str">
        <f t="shared" si="357"/>
        <v>SIM</v>
      </c>
      <c r="J875" s="51" t="str">
        <f>IF(H875="","",VLOOKUP(A875,'6.A'!$A$11:$E$480,4,FALSE))</f>
        <v>UN</v>
      </c>
      <c r="K875" s="51" t="str">
        <f t="shared" si="358"/>
        <v>SIM</v>
      </c>
      <c r="L875" s="51">
        <f>IF(H875="","",IF(C875="","",G844*C875))</f>
        <v>1</v>
      </c>
      <c r="M875" s="93" t="str">
        <f>IF(A875="","",VLOOKUP(A875,'6.A'!$A$11:$C$480,2,FALSE))</f>
        <v>GRELHA METÁLICA DE 100 X 100 MM, PARA CAIXA SIFONADA OU RALO, REF. METAL VILA OU EQUIVALENTE</v>
      </c>
      <c r="N875" s="56" t="str">
        <f t="shared" si="359"/>
        <v>si</v>
      </c>
      <c r="O875" s="55"/>
      <c r="P875" s="55"/>
      <c r="Q875" s="47"/>
      <c r="R875" s="47"/>
      <c r="S875" s="64"/>
      <c r="T875" s="2"/>
      <c r="U875" s="2"/>
      <c r="V875" s="2"/>
    </row>
    <row r="876" spans="1:22" s="128" customFormat="1" ht="12.75" customHeight="1" x14ac:dyDescent="0.2">
      <c r="A876" s="22"/>
      <c r="B876" s="23" t="str">
        <f>IF(A876="","",VLOOKUP(A876,'6.A'!$A$11:$E$105,2,FALSE))</f>
        <v/>
      </c>
      <c r="C876" s="87"/>
      <c r="D876" s="56" t="str">
        <f>IF(A876="","",VLOOKUP(A876,'6.A'!$A$11:$E$105,4,FALSE))</f>
        <v/>
      </c>
      <c r="E876" s="88" t="str">
        <f>IF(A876="","",VLOOKUP(A876,'6.A'!$A$11:$E$105,5,FALSE))</f>
        <v/>
      </c>
      <c r="F876" s="141" t="str">
        <f t="shared" si="356"/>
        <v>0,00</v>
      </c>
      <c r="G876" s="51"/>
      <c r="H876" s="51" t="str">
        <f>IF(A876="","",VLOOKUP(A876,'6.A'!$A$11:$E$7900,5,FALSE))</f>
        <v/>
      </c>
      <c r="I876" s="51" t="str">
        <f t="shared" si="357"/>
        <v/>
      </c>
      <c r="J876" s="51" t="str">
        <f>IF(H876="","",VLOOKUP(A876,'6.A'!$A$11:$E$480,4,FALSE))</f>
        <v/>
      </c>
      <c r="K876" s="51" t="str">
        <f t="shared" si="358"/>
        <v/>
      </c>
      <c r="L876" s="51" t="str">
        <f>IF(H876="","",IF(C876="","",G844*C876))</f>
        <v/>
      </c>
      <c r="M876" s="93" t="str">
        <f>IF(A876="","",VLOOKUP(A876,'6.A'!$A$11:$C$480,2,FALSE))</f>
        <v/>
      </c>
      <c r="N876" s="56" t="str">
        <f t="shared" si="359"/>
        <v/>
      </c>
      <c r="O876" s="55"/>
      <c r="P876" s="55"/>
      <c r="Q876" s="47"/>
      <c r="R876" s="47"/>
      <c r="S876" s="64"/>
      <c r="T876" s="2"/>
      <c r="U876" s="2"/>
      <c r="V876" s="2"/>
    </row>
    <row r="877" spans="1:22" s="128" customFormat="1" ht="12.75" customHeight="1" x14ac:dyDescent="0.2">
      <c r="A877" s="22"/>
      <c r="B877" s="23" t="str">
        <f>IF(A877="","",VLOOKUP(A877,'6.A'!$A$11:$E$105,2,FALSE))</f>
        <v/>
      </c>
      <c r="C877" s="87"/>
      <c r="D877" s="56" t="str">
        <f>IF(A877="","",VLOOKUP(A877,'6.A'!$A$11:$E$105,4,FALSE))</f>
        <v/>
      </c>
      <c r="E877" s="88" t="str">
        <f>IF(A877="","",VLOOKUP(A877,'6.A'!$A$11:$E$105,5,FALSE))</f>
        <v/>
      </c>
      <c r="F877" s="141" t="str">
        <f t="shared" si="356"/>
        <v>0,00</v>
      </c>
      <c r="G877" s="51"/>
      <c r="H877" s="51" t="str">
        <f>IF(A877="","",VLOOKUP(A877,'6.A'!$A$11:$E$7900,5,FALSE))</f>
        <v/>
      </c>
      <c r="I877" s="51" t="str">
        <f t="shared" si="357"/>
        <v/>
      </c>
      <c r="J877" s="51" t="str">
        <f>IF(H877="","",VLOOKUP(A877,'6.A'!$A$11:$E$480,4,FALSE))</f>
        <v/>
      </c>
      <c r="K877" s="51" t="str">
        <f t="shared" si="358"/>
        <v/>
      </c>
      <c r="L877" s="51" t="str">
        <f>IF(H877="","",IF(C877="","",G844*C877))</f>
        <v/>
      </c>
      <c r="M877" s="93" t="str">
        <f>IF(A877="","",VLOOKUP(A877,'6.A'!$A$11:$C$480,2,FALSE))</f>
        <v/>
      </c>
      <c r="N877" s="56" t="str">
        <f t="shared" si="359"/>
        <v/>
      </c>
      <c r="O877" s="55"/>
      <c r="P877" s="55"/>
      <c r="Q877" s="47"/>
      <c r="R877" s="47"/>
      <c r="S877" s="64"/>
      <c r="T877" s="2"/>
      <c r="U877" s="2"/>
      <c r="V877" s="2"/>
    </row>
    <row r="878" spans="1:22" s="128" customFormat="1" ht="12.75" customHeight="1" x14ac:dyDescent="0.2">
      <c r="A878" s="22"/>
      <c r="B878" s="23" t="str">
        <f>IF(A878="","",VLOOKUP(A878,'6.A'!$A$11:$E$105,2,FALSE))</f>
        <v/>
      </c>
      <c r="C878" s="87"/>
      <c r="D878" s="56" t="str">
        <f>IF(A878="","",VLOOKUP(A878,'6.A'!$A$11:$E$105,4,FALSE))</f>
        <v/>
      </c>
      <c r="E878" s="88" t="str">
        <f>IF(A878="","",VLOOKUP(A878,'6.A'!$A$11:$E$105,5,FALSE))</f>
        <v/>
      </c>
      <c r="F878" s="141" t="str">
        <f t="shared" si="356"/>
        <v>0,00</v>
      </c>
      <c r="G878" s="51"/>
      <c r="H878" s="51" t="str">
        <f>IF(A878="","",VLOOKUP(A878,'6.A'!$A$11:$E$7900,5,FALSE))</f>
        <v/>
      </c>
      <c r="I878" s="51" t="str">
        <f t="shared" si="357"/>
        <v/>
      </c>
      <c r="J878" s="51" t="str">
        <f>IF(H878="","",VLOOKUP(A878,'6.A'!$A$11:$E$480,4,FALSE))</f>
        <v/>
      </c>
      <c r="K878" s="51" t="str">
        <f t="shared" si="358"/>
        <v/>
      </c>
      <c r="L878" s="51" t="str">
        <f>IF(H878="","",IF(C878="","",G844*C878))</f>
        <v/>
      </c>
      <c r="M878" s="93" t="str">
        <f>IF(A878="","",VLOOKUP(A878,'6.A'!$A$11:$C$480,2,FALSE))</f>
        <v/>
      </c>
      <c r="N878" s="56" t="str">
        <f t="shared" si="359"/>
        <v/>
      </c>
      <c r="O878" s="55"/>
      <c r="P878" s="55"/>
      <c r="Q878" s="47"/>
      <c r="R878" s="47"/>
      <c r="S878" s="64"/>
      <c r="T878" s="2"/>
      <c r="U878" s="2"/>
      <c r="V878" s="2"/>
    </row>
    <row r="879" spans="1:22" s="128" customFormat="1" ht="12.75" customHeight="1" x14ac:dyDescent="0.2">
      <c r="A879" s="137"/>
      <c r="B879" s="117" t="str">
        <f>IF(A879="","",VLOOKUP(A879,'6.A'!$A$11:$E$105,2,FALSE))</f>
        <v/>
      </c>
      <c r="C879" s="138"/>
      <c r="D879" s="139" t="str">
        <f>IF(A879="","",VLOOKUP(A879,'6.A'!$A$11:$E$105,4,FALSE))</f>
        <v/>
      </c>
      <c r="E879" s="140" t="str">
        <f>IF(A879="","",VLOOKUP(A879,'6.A'!$A$11:$E$105,5,FALSE))</f>
        <v/>
      </c>
      <c r="F879" s="141" t="str">
        <f t="shared" si="356"/>
        <v>0,00</v>
      </c>
      <c r="G879" s="51"/>
      <c r="H879" s="51" t="str">
        <f>IF(A879="","",VLOOKUP(A879,'6.A'!$A$11:$E$7900,5,FALSE))</f>
        <v/>
      </c>
      <c r="I879" s="51" t="str">
        <f t="shared" si="357"/>
        <v/>
      </c>
      <c r="J879" s="51" t="str">
        <f>IF(H879="","",VLOOKUP(A879,'6.A'!$A$11:$E$480,4,FALSE))</f>
        <v/>
      </c>
      <c r="K879" s="51" t="str">
        <f t="shared" si="358"/>
        <v/>
      </c>
      <c r="L879" s="51" t="str">
        <f>IF(H879="","",IF(C879="","",G844*C879))</f>
        <v/>
      </c>
      <c r="M879" s="93" t="str">
        <f>IF(A879="","",VLOOKUP(A879,'6.A'!$A$11:$C$480,2,FALSE))</f>
        <v/>
      </c>
      <c r="N879" s="56" t="str">
        <f t="shared" si="359"/>
        <v/>
      </c>
      <c r="O879" s="55"/>
      <c r="P879" s="55"/>
      <c r="Q879" s="47"/>
      <c r="R879" s="47"/>
      <c r="S879" s="64"/>
      <c r="T879" s="2"/>
      <c r="U879" s="2"/>
      <c r="V879" s="2"/>
    </row>
    <row r="880" spans="1:22" s="128" customFormat="1" ht="12.75" customHeight="1" x14ac:dyDescent="0.2">
      <c r="A880" s="137"/>
      <c r="B880" s="117" t="str">
        <f>IF(A880="","",VLOOKUP(A880,'6.A'!$A$11:$E$105,2,FALSE))</f>
        <v/>
      </c>
      <c r="C880" s="138"/>
      <c r="D880" s="139" t="str">
        <f>IF(A880="","",VLOOKUP(A880,'6.A'!$A$11:$E$105,4,FALSE))</f>
        <v/>
      </c>
      <c r="E880" s="140" t="str">
        <f>IF(A880="","",VLOOKUP(A880,'6.A'!$A$11:$E$105,5,FALSE))</f>
        <v/>
      </c>
      <c r="F880" s="141" t="str">
        <f t="shared" si="356"/>
        <v>0,00</v>
      </c>
      <c r="G880" s="51"/>
      <c r="H880" s="51" t="str">
        <f>IF(A880="","",VLOOKUP(A880,'6.A'!$A$11:$E$7900,5,FALSE))</f>
        <v/>
      </c>
      <c r="I880" s="51" t="str">
        <f t="shared" si="357"/>
        <v/>
      </c>
      <c r="J880" s="51" t="str">
        <f>IF(H880="","",VLOOKUP(A880,'6.A'!$A$11:$E$480,4,FALSE))</f>
        <v/>
      </c>
      <c r="K880" s="51" t="str">
        <f t="shared" si="358"/>
        <v/>
      </c>
      <c r="L880" s="51" t="str">
        <f>IF(H880="","",IF(C880="","",G844*C880))</f>
        <v/>
      </c>
      <c r="M880" s="93" t="str">
        <f>IF(A880="","",VLOOKUP(A880,'6.A'!$A$11:$C$480,2,FALSE))</f>
        <v/>
      </c>
      <c r="N880" s="56" t="str">
        <f t="shared" si="359"/>
        <v/>
      </c>
      <c r="O880" s="55"/>
      <c r="P880" s="55"/>
      <c r="Q880" s="47"/>
      <c r="R880" s="47"/>
      <c r="S880" s="64"/>
      <c r="T880" s="2"/>
      <c r="U880" s="2"/>
      <c r="V880" s="2"/>
    </row>
    <row r="881" spans="1:22" s="128" customFormat="1" ht="12.75" customHeight="1" x14ac:dyDescent="0.2">
      <c r="A881" s="137"/>
      <c r="B881" s="117" t="str">
        <f>IF(A881="","",VLOOKUP(A881,'6.A'!$A$11:$E$105,2,FALSE))</f>
        <v/>
      </c>
      <c r="C881" s="138"/>
      <c r="D881" s="120" t="str">
        <f>IF(A881="","",VLOOKUP(A881,'6.A'!$A$11:$E$105,4,FALSE))</f>
        <v/>
      </c>
      <c r="E881" s="142" t="str">
        <f>IF(A881="","",VLOOKUP(A881,'6.A'!$A$11:$E$105,5,FALSE))</f>
        <v/>
      </c>
      <c r="F881" s="141" t="str">
        <f t="shared" si="356"/>
        <v>0,00</v>
      </c>
      <c r="G881" s="51"/>
      <c r="H881" s="51" t="str">
        <f>IF(A881="","",VLOOKUP(A881,'6.A'!$A$11:$E$7900,5,FALSE))</f>
        <v/>
      </c>
      <c r="I881" s="51" t="str">
        <f t="shared" si="357"/>
        <v/>
      </c>
      <c r="J881" s="51" t="str">
        <f>IF(H881="","",VLOOKUP(A881,'6.A'!$A$11:$E$480,4,FALSE))</f>
        <v/>
      </c>
      <c r="K881" s="51" t="str">
        <f t="shared" si="358"/>
        <v/>
      </c>
      <c r="L881" s="51" t="str">
        <f>IF(H881="","",IF(C881="","",G844*C881))</f>
        <v/>
      </c>
      <c r="M881" s="93" t="str">
        <f>IF(A881="","",VLOOKUP(A881,'6.A'!$A$11:$C$480,2,FALSE))</f>
        <v/>
      </c>
      <c r="N881" s="56" t="str">
        <f t="shared" si="359"/>
        <v/>
      </c>
      <c r="O881" s="55"/>
      <c r="P881" s="55"/>
      <c r="Q881" s="47"/>
      <c r="R881" s="47"/>
      <c r="S881" s="64"/>
      <c r="T881" s="2"/>
      <c r="U881" s="2"/>
      <c r="V881" s="2"/>
    </row>
    <row r="882" spans="1:22" s="128" customFormat="1" ht="12.75" customHeight="1" x14ac:dyDescent="0.2">
      <c r="A882" s="137"/>
      <c r="B882" s="117" t="str">
        <f>IF(A882="","",VLOOKUP(A882,'6.A'!$A$11:$E$105,2,FALSE))</f>
        <v/>
      </c>
      <c r="C882" s="138"/>
      <c r="D882" s="120" t="str">
        <f>IF(A882="","",VLOOKUP(A882,'6.A'!$A$11:$E$105,4,FALSE))</f>
        <v/>
      </c>
      <c r="E882" s="142" t="str">
        <f>IF(A882="","",VLOOKUP(A882,'6.A'!$A$11:$E$105,5,FALSE))</f>
        <v/>
      </c>
      <c r="F882" s="141" t="str">
        <f t="shared" si="356"/>
        <v>0,00</v>
      </c>
      <c r="G882" s="51"/>
      <c r="H882" s="51" t="str">
        <f>IF(A882="","",VLOOKUP(A882,'6.A'!$A$11:$E$7900,5,FALSE))</f>
        <v/>
      </c>
      <c r="I882" s="51" t="str">
        <f t="shared" si="357"/>
        <v/>
      </c>
      <c r="J882" s="51" t="str">
        <f>IF(H882="","",VLOOKUP(A882,'6.A'!$A$11:$E$480,4,FALSE))</f>
        <v/>
      </c>
      <c r="K882" s="51" t="str">
        <f t="shared" si="358"/>
        <v/>
      </c>
      <c r="L882" s="51" t="str">
        <f>IF(H882="","",IF(C882="","",G844*C882))</f>
        <v/>
      </c>
      <c r="M882" s="93" t="str">
        <f>IF(A882="","",VLOOKUP(A882,'6.A'!$A$11:$C$480,2,FALSE))</f>
        <v/>
      </c>
      <c r="N882" s="56" t="str">
        <f t="shared" si="359"/>
        <v/>
      </c>
      <c r="O882" s="55"/>
      <c r="P882" s="55"/>
      <c r="Q882" s="47"/>
      <c r="R882" s="47"/>
      <c r="S882" s="64"/>
      <c r="T882" s="2"/>
      <c r="U882" s="2"/>
      <c r="V882" s="2"/>
    </row>
    <row r="883" spans="1:22" s="128" customFormat="1" ht="12.75" customHeight="1" x14ac:dyDescent="0.2">
      <c r="A883" s="137"/>
      <c r="B883" s="117" t="str">
        <f>IF(A883="","",VLOOKUP(A883,'6.A'!$A$11:$E$105,2,FALSE))</f>
        <v/>
      </c>
      <c r="C883" s="138"/>
      <c r="D883" s="120" t="str">
        <f>IF(A883="","",VLOOKUP(A883,'6.A'!$A$11:$E$105,4,FALSE))</f>
        <v/>
      </c>
      <c r="E883" s="142" t="str">
        <f>IF(A883="","",VLOOKUP(A883,'6.A'!$A$11:$E$105,5,FALSE))</f>
        <v/>
      </c>
      <c r="F883" s="141" t="str">
        <f t="shared" si="356"/>
        <v>0,00</v>
      </c>
      <c r="G883" s="51"/>
      <c r="H883" s="51" t="str">
        <f>IF(A883="","",VLOOKUP(A883,'6.A'!$A$11:$E$7900,5,FALSE))</f>
        <v/>
      </c>
      <c r="I883" s="51" t="str">
        <f t="shared" si="357"/>
        <v/>
      </c>
      <c r="J883" s="51" t="str">
        <f>IF(H883="","",VLOOKUP(A883,'6.A'!$A$11:$E$480,4,FALSE))</f>
        <v/>
      </c>
      <c r="K883" s="51" t="str">
        <f t="shared" si="358"/>
        <v/>
      </c>
      <c r="L883" s="51" t="str">
        <f>IF(H883="","",IF(C883="","",G844*C883))</f>
        <v/>
      </c>
      <c r="M883" s="93" t="str">
        <f>IF(A883="","",VLOOKUP(A883,'6.A'!$A$11:$C$480,2,FALSE))</f>
        <v/>
      </c>
      <c r="N883" s="56" t="str">
        <f t="shared" si="359"/>
        <v/>
      </c>
      <c r="O883" s="55"/>
      <c r="P883" s="55"/>
      <c r="Q883" s="47"/>
      <c r="R883" s="47"/>
      <c r="S883" s="64"/>
      <c r="T883" s="2"/>
      <c r="U883" s="2"/>
      <c r="V883" s="2"/>
    </row>
    <row r="884" spans="1:22" s="128" customFormat="1" ht="12.75" customHeight="1" x14ac:dyDescent="0.2">
      <c r="A884" s="137"/>
      <c r="B884" s="117" t="str">
        <f>IF(A884="","",VLOOKUP(A884,'6.A'!$A$11:$E$105,2,FALSE))</f>
        <v/>
      </c>
      <c r="C884" s="138"/>
      <c r="D884" s="120" t="str">
        <f>IF(A884="","",VLOOKUP(A884,'6.A'!$A$11:$E$105,4,FALSE))</f>
        <v/>
      </c>
      <c r="E884" s="142" t="str">
        <f>IF(A884="","",VLOOKUP(A884,'6.A'!$A$11:$E$105,5,FALSE))</f>
        <v/>
      </c>
      <c r="F884" s="141" t="str">
        <f t="shared" si="356"/>
        <v>0,00</v>
      </c>
      <c r="G884" s="51"/>
      <c r="H884" s="51" t="str">
        <f>IF(A884="","",VLOOKUP(A884,'6.A'!$A$11:$E$7900,5,FALSE))</f>
        <v/>
      </c>
      <c r="I884" s="51" t="str">
        <f t="shared" si="357"/>
        <v/>
      </c>
      <c r="J884" s="51" t="str">
        <f>IF(H884="","",VLOOKUP(A884,'6.A'!$A$11:$E$480,4,FALSE))</f>
        <v/>
      </c>
      <c r="K884" s="51" t="str">
        <f t="shared" si="358"/>
        <v/>
      </c>
      <c r="L884" s="51" t="str">
        <f>IF(H884="","",IF(C884="","",G844*C884))</f>
        <v/>
      </c>
      <c r="M884" s="93" t="str">
        <f>IF(A884="","",VLOOKUP(A884,'6.A'!$A$11:$C$480,2,FALSE))</f>
        <v/>
      </c>
      <c r="N884" s="56" t="str">
        <f t="shared" si="359"/>
        <v/>
      </c>
      <c r="O884" s="55"/>
      <c r="P884" s="55"/>
      <c r="Q884" s="47"/>
      <c r="R884" s="47"/>
      <c r="S884" s="64"/>
      <c r="T884" s="2"/>
      <c r="U884" s="2"/>
      <c r="V884" s="2"/>
    </row>
    <row r="885" spans="1:22" s="128" customFormat="1" ht="12.75" customHeight="1" x14ac:dyDescent="0.2">
      <c r="A885" s="137"/>
      <c r="B885" s="117" t="str">
        <f>IF(A885="","",VLOOKUP(A885,'6.A'!$A$11:$E$105,2,FALSE))</f>
        <v/>
      </c>
      <c r="C885" s="138"/>
      <c r="D885" s="120" t="str">
        <f>IF(A885="","",VLOOKUP(A885,'6.A'!$A$11:$E$105,4,FALSE))</f>
        <v/>
      </c>
      <c r="E885" s="142" t="str">
        <f>IF(A885="","",VLOOKUP(A885,'6.A'!$A$11:$E$105,5,FALSE))</f>
        <v/>
      </c>
      <c r="F885" s="141" t="str">
        <f t="shared" si="356"/>
        <v>0,00</v>
      </c>
      <c r="G885" s="51"/>
      <c r="H885" s="51" t="str">
        <f>IF(A885="","",VLOOKUP(A885,'6.A'!$A$11:$E$7900,5,FALSE))</f>
        <v/>
      </c>
      <c r="I885" s="51" t="str">
        <f t="shared" si="357"/>
        <v/>
      </c>
      <c r="J885" s="51" t="str">
        <f>IF(H885="","",VLOOKUP(A885,'6.A'!$A$11:$E$480,4,FALSE))</f>
        <v/>
      </c>
      <c r="K885" s="51" t="str">
        <f t="shared" si="358"/>
        <v/>
      </c>
      <c r="L885" s="51" t="str">
        <f>IF(H885="","",IF(C885="","",G844*C885))</f>
        <v/>
      </c>
      <c r="M885" s="93" t="str">
        <f>IF(A885="","",VLOOKUP(A885,'6.A'!$A$11:$C$480,2,FALSE))</f>
        <v/>
      </c>
      <c r="N885" s="56" t="str">
        <f t="shared" si="359"/>
        <v/>
      </c>
      <c r="O885" s="55"/>
      <c r="P885" s="55"/>
      <c r="Q885" s="47"/>
      <c r="R885" s="47"/>
      <c r="S885" s="64"/>
      <c r="T885" s="2"/>
      <c r="U885" s="2"/>
      <c r="V885" s="2"/>
    </row>
    <row r="886" spans="1:22" s="128" customFormat="1" ht="12.75" customHeight="1" x14ac:dyDescent="0.2">
      <c r="A886" s="137"/>
      <c r="B886" s="117" t="str">
        <f>IF(A886="","",VLOOKUP(A886,'6.A'!$A$11:$E$105,2,FALSE))</f>
        <v/>
      </c>
      <c r="C886" s="138"/>
      <c r="D886" s="120" t="str">
        <f>IF(A886="","",VLOOKUP(A886,'6.A'!$A$11:$E$105,4,FALSE))</f>
        <v/>
      </c>
      <c r="E886" s="142" t="str">
        <f>IF(A886="","",VLOOKUP(A886,'6.A'!$A$11:$E$105,5,FALSE))</f>
        <v/>
      </c>
      <c r="F886" s="141" t="str">
        <f t="shared" si="356"/>
        <v>0,00</v>
      </c>
      <c r="G886" s="51"/>
      <c r="H886" s="51" t="str">
        <f>IF(A886="","",VLOOKUP(A886,'6.A'!$A$11:$E$7900,5,FALSE))</f>
        <v/>
      </c>
      <c r="I886" s="51" t="str">
        <f t="shared" si="357"/>
        <v/>
      </c>
      <c r="J886" s="51" t="str">
        <f>IF(H886="","",VLOOKUP(A886,'6.A'!$A$11:$E$480,4,FALSE))</f>
        <v/>
      </c>
      <c r="K886" s="51" t="str">
        <f t="shared" si="358"/>
        <v/>
      </c>
      <c r="L886" s="51" t="str">
        <f>IF(H886="","",IF(C886="","",G844*C886))</f>
        <v/>
      </c>
      <c r="M886" s="93" t="str">
        <f>IF(A886="","",VLOOKUP(A886,'6.A'!$A$11:$C$480,2,FALSE))</f>
        <v/>
      </c>
      <c r="N886" s="56" t="str">
        <f t="shared" si="359"/>
        <v/>
      </c>
      <c r="O886" s="55"/>
      <c r="P886" s="55"/>
      <c r="Q886" s="47"/>
      <c r="R886" s="47"/>
      <c r="S886" s="64"/>
      <c r="T886" s="2"/>
      <c r="U886" s="2"/>
      <c r="V886" s="2"/>
    </row>
    <row r="887" spans="1:22" s="128" customFormat="1" ht="12.75" customHeight="1" x14ac:dyDescent="0.2">
      <c r="A887" s="137"/>
      <c r="B887" s="117" t="str">
        <f>IF(A887="","",VLOOKUP(A887,'6.A'!$A$11:$E$105,2,FALSE))</f>
        <v/>
      </c>
      <c r="C887" s="138"/>
      <c r="D887" s="120" t="str">
        <f>IF(A887="","",VLOOKUP(A887,'6.A'!$A$11:$E$105,4,FALSE))</f>
        <v/>
      </c>
      <c r="E887" s="142" t="str">
        <f>IF(A887="","",VLOOKUP(A887,'6.A'!$A$11:$E$105,5,FALSE))</f>
        <v/>
      </c>
      <c r="F887" s="141" t="str">
        <f t="shared" si="356"/>
        <v>0,00</v>
      </c>
      <c r="G887" s="51"/>
      <c r="H887" s="51" t="str">
        <f>IF(A887="","",VLOOKUP(A887,'6.A'!$A$11:$E$7900,5,FALSE))</f>
        <v/>
      </c>
      <c r="I887" s="51" t="str">
        <f t="shared" si="357"/>
        <v/>
      </c>
      <c r="J887" s="51" t="str">
        <f>IF(H887="","",VLOOKUP(A887,'6.A'!$A$11:$E$480,4,FALSE))</f>
        <v/>
      </c>
      <c r="K887" s="51" t="str">
        <f t="shared" si="358"/>
        <v/>
      </c>
      <c r="L887" s="51" t="str">
        <f>IF(H887="","",IF(C887="","",G844*C887))</f>
        <v/>
      </c>
      <c r="M887" s="93" t="str">
        <f>IF(A887="","",VLOOKUP(A887,'6.A'!$A$11:$C$480,2,FALSE))</f>
        <v/>
      </c>
      <c r="N887" s="56" t="str">
        <f t="shared" si="359"/>
        <v/>
      </c>
      <c r="O887" s="55"/>
      <c r="P887" s="55"/>
      <c r="Q887" s="47"/>
      <c r="R887" s="47"/>
      <c r="S887" s="64"/>
      <c r="T887" s="2"/>
      <c r="U887" s="2"/>
      <c r="V887" s="2"/>
    </row>
    <row r="888" spans="1:22" s="128" customFormat="1" ht="12.75" customHeight="1" x14ac:dyDescent="0.2">
      <c r="A888" s="137"/>
      <c r="B888" s="117" t="str">
        <f>IF(A888="","",VLOOKUP(A888,'6.A'!$A$11:$E$105,2,FALSE))</f>
        <v/>
      </c>
      <c r="C888" s="138"/>
      <c r="D888" s="120" t="str">
        <f>IF(A888="","",VLOOKUP(A888,'6.A'!$A$11:$E$105,4,FALSE))</f>
        <v/>
      </c>
      <c r="E888" s="142" t="str">
        <f>IF(A888="","",VLOOKUP(A888,'6.A'!$A$11:$E$105,5,FALSE))</f>
        <v/>
      </c>
      <c r="F888" s="141" t="str">
        <f t="shared" si="356"/>
        <v>0,00</v>
      </c>
      <c r="G888" s="51"/>
      <c r="H888" s="51" t="str">
        <f>IF(A888="","",VLOOKUP(A888,'6.A'!$A$11:$E$7900,5,FALSE))</f>
        <v/>
      </c>
      <c r="I888" s="51" t="str">
        <f t="shared" si="357"/>
        <v/>
      </c>
      <c r="J888" s="51" t="str">
        <f>IF(H888="","",VLOOKUP(A888,'6.A'!$A$11:$E$480,4,FALSE))</f>
        <v/>
      </c>
      <c r="K888" s="51" t="str">
        <f t="shared" si="358"/>
        <v/>
      </c>
      <c r="L888" s="51" t="str">
        <f>IF(H888="","",IF(C888="","",G844*C888))</f>
        <v/>
      </c>
      <c r="M888" s="93" t="str">
        <f>IF(A888="","",VLOOKUP(A888,'6.A'!$A$11:$C$480,2,FALSE))</f>
        <v/>
      </c>
      <c r="N888" s="56" t="str">
        <f t="shared" si="359"/>
        <v/>
      </c>
      <c r="O888" s="55"/>
      <c r="P888" s="55"/>
      <c r="Q888" s="47"/>
      <c r="R888" s="47"/>
      <c r="S888" s="64"/>
      <c r="T888" s="2"/>
      <c r="U888" s="2"/>
      <c r="V888" s="2"/>
    </row>
    <row r="889" spans="1:22" s="116" customFormat="1" ht="12.75" customHeight="1" x14ac:dyDescent="0.2">
      <c r="A889" s="137"/>
      <c r="B889" s="153" t="str">
        <f>IF(A889="","",VLOOKUP(A889,'6.A'!$A$11:$E$105,2,FALSE))</f>
        <v/>
      </c>
      <c r="C889" s="138"/>
      <c r="D889" s="120" t="str">
        <f>IF(A889="","",VLOOKUP(A889,'6.A'!$A$11:$E$105,4,FALSE))</f>
        <v/>
      </c>
      <c r="E889" s="142" t="str">
        <f>IF(A889="","",VLOOKUP(A889,'6.A'!$A$11:$E$105,5,FALSE))</f>
        <v/>
      </c>
      <c r="F889" s="141" t="str">
        <f t="shared" si="356"/>
        <v>0,00</v>
      </c>
      <c r="G889" s="51"/>
      <c r="H889" s="51" t="str">
        <f>IF(A889="","",VLOOKUP(A889,'6.A'!$A$11:$E$7900,5,FALSE))</f>
        <v/>
      </c>
      <c r="I889" s="51" t="str">
        <f t="shared" si="357"/>
        <v/>
      </c>
      <c r="J889" s="51" t="str">
        <f>IF(H889="","",VLOOKUP(A889,'6.A'!$A$11:$E$480,4,FALSE))</f>
        <v/>
      </c>
      <c r="K889" s="51" t="str">
        <f t="shared" si="358"/>
        <v/>
      </c>
      <c r="L889" s="51" t="str">
        <f>IF(H889="","",IF(C889="","",G844*C889))</f>
        <v/>
      </c>
      <c r="M889" s="93" t="str">
        <f>IF(A889="","",VLOOKUP(A889,'6.A'!$A$11:$C$480,2,FALSE))</f>
        <v/>
      </c>
      <c r="N889" s="56" t="str">
        <f t="shared" si="359"/>
        <v/>
      </c>
      <c r="O889" s="55"/>
      <c r="P889" s="55"/>
      <c r="Q889" s="47"/>
      <c r="R889" s="47"/>
      <c r="S889" s="64"/>
      <c r="T889" s="2"/>
      <c r="U889" s="2"/>
      <c r="V889" s="2"/>
    </row>
    <row r="890" spans="1:22" s="116" customFormat="1" ht="12.75" customHeight="1" x14ac:dyDescent="0.2">
      <c r="A890" s="137"/>
      <c r="B890" s="153" t="str">
        <f>IF(A890="","",VLOOKUP(A890,'6.A'!$A$11:$E$105,2,FALSE))</f>
        <v/>
      </c>
      <c r="C890" s="138"/>
      <c r="D890" s="120" t="str">
        <f>IF(A890="","",VLOOKUP(A890,'6.A'!$A$11:$E$105,4,FALSE))</f>
        <v/>
      </c>
      <c r="E890" s="142" t="str">
        <f>IF(A890="","",VLOOKUP(A890,'6.A'!$A$11:$E$105,5,FALSE))</f>
        <v/>
      </c>
      <c r="F890" s="141" t="str">
        <f t="shared" si="356"/>
        <v>0,00</v>
      </c>
      <c r="G890" s="51"/>
      <c r="H890" s="51" t="str">
        <f>IF(A890="","",VLOOKUP(A890,'6.A'!$A$11:$E$7900,5,FALSE))</f>
        <v/>
      </c>
      <c r="I890" s="51" t="str">
        <f t="shared" si="357"/>
        <v/>
      </c>
      <c r="J890" s="51" t="str">
        <f>IF(H890="","",VLOOKUP(A890,'6.A'!$A$11:$E$480,4,FALSE))</f>
        <v/>
      </c>
      <c r="K890" s="51" t="str">
        <f t="shared" si="358"/>
        <v/>
      </c>
      <c r="L890" s="51" t="str">
        <f>IF(H890="","",IF(C890="","",G844*C890))</f>
        <v/>
      </c>
      <c r="M890" s="93" t="str">
        <f>IF(A890="","",VLOOKUP(A890,'6.A'!$A$11:$C$480,2,FALSE))</f>
        <v/>
      </c>
      <c r="N890" s="56" t="str">
        <f t="shared" si="359"/>
        <v/>
      </c>
      <c r="O890" s="55"/>
      <c r="P890" s="55"/>
      <c r="Q890" s="47"/>
      <c r="R890" s="47"/>
      <c r="S890" s="64"/>
      <c r="T890" s="2"/>
      <c r="U890" s="2"/>
      <c r="V890" s="2"/>
    </row>
    <row r="891" spans="1:22" s="116" customFormat="1" ht="12.75" customHeight="1" x14ac:dyDescent="0.2">
      <c r="A891" s="137"/>
      <c r="B891" s="153" t="str">
        <f>IF(A891="","",VLOOKUP(A891,'6.A'!$A$11:$E$105,2,FALSE))</f>
        <v/>
      </c>
      <c r="C891" s="138"/>
      <c r="D891" s="120" t="str">
        <f>IF(A891="","",VLOOKUP(A891,'6.A'!$A$11:$E$105,4,FALSE))</f>
        <v/>
      </c>
      <c r="E891" s="142" t="str">
        <f>IF(A891="","",VLOOKUP(A891,'6.A'!$A$11:$E$105,5,FALSE))</f>
        <v/>
      </c>
      <c r="F891" s="141" t="str">
        <f t="shared" si="356"/>
        <v>0,00</v>
      </c>
      <c r="G891" s="51"/>
      <c r="H891" s="51" t="str">
        <f>IF(A891="","",VLOOKUP(A891,'6.A'!$A$11:$E$7900,5,FALSE))</f>
        <v/>
      </c>
      <c r="I891" s="51" t="str">
        <f t="shared" si="357"/>
        <v/>
      </c>
      <c r="J891" s="51" t="str">
        <f>IF(H891="","",VLOOKUP(A891,'6.A'!$A$11:$E$480,4,FALSE))</f>
        <v/>
      </c>
      <c r="K891" s="51" t="str">
        <f t="shared" si="358"/>
        <v/>
      </c>
      <c r="L891" s="51" t="str">
        <f>IF(H891="","",IF(C891="","",G844*C891))</f>
        <v/>
      </c>
      <c r="M891" s="93" t="str">
        <f>IF(A891="","",VLOOKUP(A891,'6.A'!$A$11:$C$480,2,FALSE))</f>
        <v/>
      </c>
      <c r="N891" s="56" t="str">
        <f t="shared" si="359"/>
        <v/>
      </c>
      <c r="O891" s="55"/>
      <c r="P891" s="55"/>
      <c r="Q891" s="47"/>
      <c r="R891" s="47"/>
      <c r="S891" s="64"/>
      <c r="T891" s="2"/>
      <c r="U891" s="2"/>
      <c r="V891" s="2"/>
    </row>
    <row r="892" spans="1:22" s="116" customFormat="1" ht="12.75" customHeight="1" x14ac:dyDescent="0.2">
      <c r="A892" s="137"/>
      <c r="B892" s="153" t="str">
        <f>IF(A892="","",VLOOKUP(A892,'6.A'!$A$11:$E$105,2,FALSE))</f>
        <v/>
      </c>
      <c r="C892" s="138"/>
      <c r="D892" s="120" t="str">
        <f>IF(A892="","",VLOOKUP(A892,'6.A'!$A$11:$E$105,4,FALSE))</f>
        <v/>
      </c>
      <c r="E892" s="142" t="str">
        <f>IF(A892="","",VLOOKUP(A892,'6.A'!$A$11:$E$105,5,FALSE))</f>
        <v/>
      </c>
      <c r="F892" s="141" t="str">
        <f t="shared" si="356"/>
        <v>0,00</v>
      </c>
      <c r="G892" s="51"/>
      <c r="H892" s="51" t="str">
        <f>IF(A892="","",VLOOKUP(A892,'6.A'!$A$11:$E$7900,5,FALSE))</f>
        <v/>
      </c>
      <c r="I892" s="51" t="str">
        <f t="shared" si="357"/>
        <v/>
      </c>
      <c r="J892" s="51" t="str">
        <f>IF(H892="","",VLOOKUP(A892,'6.A'!$A$11:$E$480,4,FALSE))</f>
        <v/>
      </c>
      <c r="K892" s="51" t="str">
        <f t="shared" si="358"/>
        <v/>
      </c>
      <c r="L892" s="51" t="str">
        <f>IF(H892="","",IF(C892="","",G844*C892))</f>
        <v/>
      </c>
      <c r="M892" s="93" t="str">
        <f>IF(A892="","",VLOOKUP(A892,'6.A'!$A$11:$C$480,2,FALSE))</f>
        <v/>
      </c>
      <c r="N892" s="56" t="str">
        <f t="shared" si="359"/>
        <v/>
      </c>
      <c r="O892" s="55"/>
      <c r="P892" s="55"/>
      <c r="Q892" s="47"/>
      <c r="R892" s="47"/>
      <c r="S892" s="64"/>
      <c r="T892" s="2"/>
      <c r="U892" s="2"/>
      <c r="V892" s="2"/>
    </row>
    <row r="893" spans="1:22" s="116" customFormat="1" ht="12.75" customHeight="1" x14ac:dyDescent="0.2">
      <c r="A893" s="137"/>
      <c r="B893" s="26" t="str">
        <f>$A$9</f>
        <v>BDI - MÃO DE OBRA / SERVIÇOS / MATERIAIS EM GERAL</v>
      </c>
      <c r="C893" s="27">
        <f>$C$9</f>
        <v>0</v>
      </c>
      <c r="D893" s="120"/>
      <c r="E893" s="126"/>
      <c r="F893" s="144">
        <f>ROUND(SUM(F873:F892)*C893,2)</f>
        <v>0</v>
      </c>
      <c r="G893" s="62"/>
      <c r="H893" s="51"/>
      <c r="I893" s="56"/>
      <c r="J893" s="56"/>
      <c r="K893" s="56"/>
      <c r="L893" s="51"/>
      <c r="M893" s="56"/>
      <c r="N893" s="56"/>
      <c r="O893" s="55"/>
      <c r="P893" s="55"/>
      <c r="Q893" s="47"/>
      <c r="R893" s="47"/>
      <c r="S893" s="64"/>
      <c r="T893" s="2"/>
      <c r="U893" s="2"/>
      <c r="V893" s="2"/>
    </row>
    <row r="894" spans="1:22" s="116" customFormat="1" ht="12.75" customHeight="1" thickBot="1" x14ac:dyDescent="0.25">
      <c r="A894" s="154"/>
      <c r="B894" s="41" t="s">
        <v>57</v>
      </c>
      <c r="C894" s="42"/>
      <c r="D894" s="155"/>
      <c r="E894" s="156"/>
      <c r="F894" s="157">
        <f>ROUND(SUM(F873:F893),2)</f>
        <v>0</v>
      </c>
      <c r="G894" s="62"/>
      <c r="H894" s="51"/>
      <c r="I894" s="56"/>
      <c r="J894" s="56"/>
      <c r="K894" s="56"/>
      <c r="L894" s="51"/>
      <c r="M894" s="56"/>
      <c r="N894" s="56"/>
      <c r="O894" s="55"/>
      <c r="P894" s="55"/>
      <c r="Q894" s="47"/>
      <c r="R894" s="47"/>
      <c r="S894" s="64"/>
      <c r="T894" s="2"/>
      <c r="U894" s="2"/>
      <c r="V894" s="2"/>
    </row>
    <row r="895" spans="1:22" s="128" customFormat="1" ht="12" customHeight="1" thickBot="1" x14ac:dyDescent="0.25">
      <c r="A895" s="129"/>
      <c r="B895" s="124"/>
      <c r="C895" s="125"/>
      <c r="D895" s="120"/>
      <c r="E895" s="126"/>
      <c r="F895" s="121"/>
      <c r="G895" s="121"/>
      <c r="H895" s="118"/>
      <c r="I895" s="120"/>
      <c r="J895" s="120"/>
      <c r="K895" s="120"/>
      <c r="L895" s="118"/>
      <c r="M895" s="122"/>
      <c r="N895" s="122"/>
      <c r="O895" s="123"/>
      <c r="P895" s="123"/>
      <c r="Q895" s="114"/>
      <c r="R895" s="114"/>
      <c r="T895" s="116"/>
      <c r="U895" s="116"/>
      <c r="V895" s="116"/>
    </row>
    <row r="896" spans="1:22" s="116" customFormat="1" ht="50.1" customHeight="1" x14ac:dyDescent="0.2">
      <c r="A896" s="130" t="str">
        <f>'3.A'!$A$45</f>
        <v>3.2.1</v>
      </c>
      <c r="B896" s="131" t="str">
        <f>IF(A896="","",VLOOKUP(A896,'3.A'!$A$16:$M$111,2,FALSE))</f>
        <v>REMOÇÃO DE PINTURA EXISTENTE COM LIXAMENTO</v>
      </c>
      <c r="C896" s="284" t="s">
        <v>62</v>
      </c>
      <c r="D896" s="284"/>
      <c r="E896" s="132" t="str">
        <f>IF(A896="","",VLOOKUP(A896,'3.A'!$A$16:$M$111,3,FALSE))</f>
        <v>M2</v>
      </c>
      <c r="F896" s="133">
        <f>ROUND(F910+F923+F946,2)</f>
        <v>0</v>
      </c>
      <c r="G896" s="94">
        <f>VLOOKUP(A896,'3.A'!$A$18:$I$111,4,FALSE)</f>
        <v>38</v>
      </c>
      <c r="H896" s="46">
        <f>SUM(F898:F909)</f>
        <v>0</v>
      </c>
      <c r="I896" s="46">
        <f>SUM(F912:F922)</f>
        <v>0</v>
      </c>
      <c r="J896" s="46">
        <f>SUM(F925:F945)</f>
        <v>0</v>
      </c>
      <c r="K896" s="46">
        <f>SUM(H896:J896)</f>
        <v>0</v>
      </c>
      <c r="L896" s="46" t="str">
        <f>IF(K896=F896,"SIM","NÃO")</f>
        <v>SIM</v>
      </c>
      <c r="M896" s="57">
        <f>ROUND(SUM(F898:F907)*C908,2)+ROUND(SUM(F898:F908)*C909,2)+ROUND(SUM(F898:F907),2)+ROUND(SUM(F912:F921)*C922,2)+ROUND(SUM(F912:F921),2)+ROUND(SUM(F925:F944)*C945,2)+ROUND(SUM(F925:F944),2)</f>
        <v>0</v>
      </c>
      <c r="N896" s="49" t="str">
        <f>IF(M896=F896,"SIM","NÃO")</f>
        <v>SIM</v>
      </c>
      <c r="O896" s="50" t="str">
        <f>VLOOKUP(A896,'3.A'!$A$8:$E$111,3,FALSE)</f>
        <v>M2</v>
      </c>
      <c r="P896" s="50" t="str">
        <f>IF(O896=E896,"SIM","NÃO")</f>
        <v>SIM</v>
      </c>
      <c r="Q896" s="52">
        <f>ROUND(G896*F910,2)+ROUND(G896*F923,2)+ROUND(G896*F946,2)</f>
        <v>0</v>
      </c>
      <c r="R896" s="58">
        <f>VLOOKUP(A896,'3.A'!$A$16:$L$111,12,FALSE)</f>
        <v>0</v>
      </c>
      <c r="S896" s="59" t="str">
        <f>IF(Q896=R896,"si","no")</f>
        <v>si</v>
      </c>
      <c r="T896" s="60">
        <f>SUM(L898:L907)+SUM(L912:L921)+SUM(L925:L944)</f>
        <v>30.4</v>
      </c>
      <c r="U896" s="51">
        <f>G896*C904+G896*C906+G896*C900+G896*C899+G896*C901+G896*C905+G896*C903+G896*C902+G896*C898+G896*C907+G896*C918+G896*C912+G896*C920+G896*C919+G896*C917+G896*C914+G896*C913+G896*C915+G896*C921+G896*C916+G896*C925+G896*C926+G896*C927+G896*C935+G896*C936+G896*C937+G896*C938+G896*C939+G896*C940+G896*C941+G896*C942+G896*C943+G896*C944+G896*C933+G896*C934+G896*C928+G896*C929+G896*C930+G896*C931+G896*C932</f>
        <v>30.4</v>
      </c>
      <c r="V896" s="53" t="str">
        <f>IF(T896=U896,"si","no")</f>
        <v>si</v>
      </c>
    </row>
    <row r="897" spans="1:22" s="116" customFormat="1" ht="12.75" customHeight="1" x14ac:dyDescent="0.2">
      <c r="A897" s="134" t="s">
        <v>3</v>
      </c>
      <c r="B897" s="135" t="s">
        <v>58</v>
      </c>
      <c r="C897" s="119" t="s">
        <v>59</v>
      </c>
      <c r="D897" s="119" t="s">
        <v>17</v>
      </c>
      <c r="E897" s="136" t="s">
        <v>60</v>
      </c>
      <c r="F897" s="127" t="s">
        <v>61</v>
      </c>
      <c r="G897" s="21"/>
      <c r="H897" s="51"/>
      <c r="I897" s="56"/>
      <c r="J897" s="56"/>
      <c r="K897" s="56"/>
      <c r="L897" s="51"/>
      <c r="M897" s="56"/>
      <c r="N897" s="56"/>
      <c r="O897" s="55"/>
      <c r="P897" s="55"/>
      <c r="Q897" s="47"/>
      <c r="R897" s="47"/>
      <c r="S897" s="64"/>
      <c r="T897" s="2"/>
      <c r="U897" s="2"/>
      <c r="V897" s="2"/>
    </row>
    <row r="898" spans="1:22" s="116" customFormat="1" ht="12.75" customHeight="1" x14ac:dyDescent="0.2">
      <c r="A898" s="137">
        <f>'6.A'!$A$20</f>
        <v>88310</v>
      </c>
      <c r="B898" s="117" t="str">
        <f>IF(A898="","",VLOOKUP(A898,'6.A'!$A$11:$E$105,2,FALSE))</f>
        <v>PINTOR COM ENCARGOS COMPLEMENTARES</v>
      </c>
      <c r="C898" s="138">
        <v>0.3</v>
      </c>
      <c r="D898" s="139" t="str">
        <f>IF(A898="","",VLOOKUP(A898,'6.A'!$A$11:$E$105,4,FALSE))</f>
        <v>H</v>
      </c>
      <c r="E898" s="140">
        <f>IF(A898="","",VLOOKUP(A898,'6.A'!$A$11:$E$105,5,FALSE))</f>
        <v>0</v>
      </c>
      <c r="F898" s="141">
        <f t="shared" ref="F898:F907" si="360">IF(A898="","0,00",ROUND(C898*E898,2))</f>
        <v>0</v>
      </c>
      <c r="G898" s="51"/>
      <c r="H898" s="51">
        <f>IF(A898="","",VLOOKUP(A898,'6.A'!$A$11:$E$7900,5,FALSE))</f>
        <v>0</v>
      </c>
      <c r="I898" s="51" t="str">
        <f>IF(H898="","",IF(E898=H898,"SIM","NÃO"))</f>
        <v>SIM</v>
      </c>
      <c r="J898" s="51" t="str">
        <f>IF(H898="","",VLOOKUP(A898,'6.A'!$A$11:$E$480,4,FALSE))</f>
        <v>H</v>
      </c>
      <c r="K898" s="51" t="str">
        <f>IF(H898="","",IF(J898=D898,"SIM","NÃO"))</f>
        <v>SIM</v>
      </c>
      <c r="L898" s="51">
        <f>IF(H898="","",IF(C898="","",G896*C898))</f>
        <v>11.4</v>
      </c>
      <c r="M898" s="93" t="str">
        <f>IF(A898="","",VLOOKUP(A898,'6.A'!$A$11:$C$480,2,FALSE))</f>
        <v>PINTOR COM ENCARGOS COMPLEMENTARES</v>
      </c>
      <c r="N898" s="56" t="str">
        <f>IF(A898="","",IF(M898=B898,"si","no"))</f>
        <v>si</v>
      </c>
      <c r="O898" s="55"/>
      <c r="P898" s="55"/>
      <c r="Q898" s="47"/>
      <c r="R898" s="47"/>
      <c r="S898" s="64"/>
      <c r="T898" s="2"/>
      <c r="U898" s="2"/>
      <c r="V898" s="2"/>
    </row>
    <row r="899" spans="1:22" s="116" customFormat="1" ht="12.75" customHeight="1" x14ac:dyDescent="0.2">
      <c r="A899" s="137"/>
      <c r="B899" s="117" t="str">
        <f>IF(A899="","",VLOOKUP(A899,'6.A'!$A$11:$E$105,2,FALSE))</f>
        <v/>
      </c>
      <c r="C899" s="138"/>
      <c r="D899" s="139" t="str">
        <f>IF(A899="","",VLOOKUP(A899,'6.A'!$A$11:$E$105,4,FALSE))</f>
        <v/>
      </c>
      <c r="E899" s="140" t="str">
        <f>IF(A899="","",VLOOKUP(A899,'6.A'!$A$11:$E$105,5,FALSE))</f>
        <v/>
      </c>
      <c r="F899" s="141" t="str">
        <f t="shared" si="360"/>
        <v>0,00</v>
      </c>
      <c r="G899" s="51"/>
      <c r="H899" s="51" t="str">
        <f>IF(A899="","",VLOOKUP(A899,'6.A'!$A$11:$E$7900,5,FALSE))</f>
        <v/>
      </c>
      <c r="I899" s="51" t="str">
        <f>IF(H899="","",IF(E899=H899,"SIM","NÃO"))</f>
        <v/>
      </c>
      <c r="J899" s="51" t="str">
        <f>IF(H899="","",VLOOKUP(A899,'6.A'!$A$11:$E$480,4,FALSE))</f>
        <v/>
      </c>
      <c r="K899" s="51" t="str">
        <f>IF(H899="","",IF(J899=D899,"SIM","NÃO"))</f>
        <v/>
      </c>
      <c r="L899" s="51" t="str">
        <f>IF(H899="","",IF(C899="","",G896*C899))</f>
        <v/>
      </c>
      <c r="M899" s="93" t="str">
        <f>IF(A899="","",VLOOKUP(A899,'6.A'!$A$11:$C$480,2,FALSE))</f>
        <v/>
      </c>
      <c r="N899" s="56" t="str">
        <f>IF(A899="","",IF(M899=B899,"si","no"))</f>
        <v/>
      </c>
      <c r="O899" s="55"/>
      <c r="P899" s="55"/>
      <c r="Q899" s="47"/>
      <c r="R899" s="47"/>
      <c r="S899" s="64"/>
      <c r="T899" s="2"/>
      <c r="U899" s="2"/>
      <c r="V899" s="2"/>
    </row>
    <row r="900" spans="1:22" s="116" customFormat="1" ht="12.75" customHeight="1" x14ac:dyDescent="0.2">
      <c r="A900" s="137"/>
      <c r="B900" s="117" t="str">
        <f>IF(A900="","",VLOOKUP(A900,'6.A'!$A$11:$E$105,2,FALSE))</f>
        <v/>
      </c>
      <c r="C900" s="138"/>
      <c r="D900" s="139" t="str">
        <f>IF(A900="","",VLOOKUP(A900,'6.A'!$A$11:$E$105,4,FALSE))</f>
        <v/>
      </c>
      <c r="E900" s="140" t="str">
        <f>IF(A900="","",VLOOKUP(A900,'6.A'!$A$11:$E$105,5,FALSE))</f>
        <v/>
      </c>
      <c r="F900" s="141" t="str">
        <f t="shared" si="360"/>
        <v>0,00</v>
      </c>
      <c r="G900" s="51"/>
      <c r="H900" s="51" t="str">
        <f>IF(A900="","",VLOOKUP(A900,'6.A'!$A$11:$E$7900,5,FALSE))</f>
        <v/>
      </c>
      <c r="I900" s="51" t="str">
        <f>IF(H900="","",IF(E900=H900,"SIM","NÃO"))</f>
        <v/>
      </c>
      <c r="J900" s="51" t="str">
        <f>IF(H900="","",VLOOKUP(A900,'6.A'!$A$11:$E$480,4,FALSE))</f>
        <v/>
      </c>
      <c r="K900" s="51" t="str">
        <f t="shared" ref="K900" si="361">IF(H900="","",IF(J900=D900,"SIM","NÃO"))</f>
        <v/>
      </c>
      <c r="L900" s="51" t="str">
        <f>IF(H900="","",IF(C900="","",G896*C900))</f>
        <v/>
      </c>
      <c r="M900" s="93" t="str">
        <f>IF(A900="","",VLOOKUP(A900,'6.A'!$A$11:$C$480,2,FALSE))</f>
        <v/>
      </c>
      <c r="N900" s="56" t="str">
        <f t="shared" ref="N900" si="362">IF(A900="","",IF(M900=B900,"si","no"))</f>
        <v/>
      </c>
      <c r="O900" s="55"/>
      <c r="P900" s="55"/>
      <c r="Q900" s="47"/>
      <c r="R900" s="47"/>
      <c r="S900" s="64"/>
      <c r="T900" s="2"/>
      <c r="U900" s="2"/>
      <c r="V900" s="2"/>
    </row>
    <row r="901" spans="1:22" s="116" customFormat="1" ht="12.75" customHeight="1" x14ac:dyDescent="0.2">
      <c r="A901" s="137"/>
      <c r="B901" s="117" t="str">
        <f>IF(A901="","",VLOOKUP(A901,'6.A'!$A$11:$E$105,2,FALSE))</f>
        <v/>
      </c>
      <c r="C901" s="138"/>
      <c r="D901" s="139" t="str">
        <f>IF(A901="","",VLOOKUP(A901,'6.A'!$A$11:$E$105,4,FALSE))</f>
        <v/>
      </c>
      <c r="E901" s="140" t="str">
        <f>IF(A901="","",VLOOKUP(A901,'6.A'!$A$11:$E$105,5,FALSE))</f>
        <v/>
      </c>
      <c r="F901" s="141" t="str">
        <f t="shared" si="360"/>
        <v>0,00</v>
      </c>
      <c r="G901" s="51"/>
      <c r="H901" s="51" t="str">
        <f>IF(A901="","",VLOOKUP(A901,'6.A'!$A$11:$E$7900,5,FALSE))</f>
        <v/>
      </c>
      <c r="I901" s="51" t="str">
        <f>IF(H901="","",IF(E901=H901,"SIM","NÃO"))</f>
        <v/>
      </c>
      <c r="J901" s="51" t="str">
        <f>IF(H901="","",VLOOKUP(A901,'6.A'!$A$11:$E$480,4,FALSE))</f>
        <v/>
      </c>
      <c r="K901" s="51" t="str">
        <f>IF(H901="","",IF(J901=D901,"SIM","NÃO"))</f>
        <v/>
      </c>
      <c r="L901" s="51" t="str">
        <f>IF(H901="","",IF(C901="","",G896*C901))</f>
        <v/>
      </c>
      <c r="M901" s="93" t="str">
        <f>IF(A901="","",VLOOKUP(A901,'6.A'!$A$11:$C$480,2,FALSE))</f>
        <v/>
      </c>
      <c r="N901" s="56" t="str">
        <f>IF(A901="","",IF(M901=B901,"si","no"))</f>
        <v/>
      </c>
      <c r="O901" s="55"/>
      <c r="P901" s="55"/>
      <c r="Q901" s="47"/>
      <c r="R901" s="47"/>
      <c r="S901" s="64"/>
      <c r="T901" s="2"/>
      <c r="U901" s="2"/>
      <c r="V901" s="2"/>
    </row>
    <row r="902" spans="1:22" s="116" customFormat="1" ht="12.75" customHeight="1" x14ac:dyDescent="0.2">
      <c r="A902" s="137"/>
      <c r="B902" s="117" t="str">
        <f>IF(A902="","",VLOOKUP(A902,'6.A'!$A$11:$E$105,2,FALSE))</f>
        <v/>
      </c>
      <c r="C902" s="138"/>
      <c r="D902" s="139" t="str">
        <f>IF(A902="","",VLOOKUP(A902,'6.A'!$A$11:$E$105,4,FALSE))</f>
        <v/>
      </c>
      <c r="E902" s="140" t="str">
        <f>IF(A902="","",VLOOKUP(A902,'6.A'!$A$11:$E$105,5,FALSE))</f>
        <v/>
      </c>
      <c r="F902" s="141" t="str">
        <f t="shared" si="360"/>
        <v>0,00</v>
      </c>
      <c r="G902" s="51"/>
      <c r="H902" s="51" t="str">
        <f>IF(A902="","",VLOOKUP(A902,'6.A'!$A$11:$E$7900,5,FALSE))</f>
        <v/>
      </c>
      <c r="I902" s="51" t="str">
        <f t="shared" ref="I902" si="363">IF(H902="","",IF(E902=H902,"SIM","NÃO"))</f>
        <v/>
      </c>
      <c r="J902" s="51" t="str">
        <f>IF(H902="","",VLOOKUP(A902,'6.A'!$A$11:$E$480,4,FALSE))</f>
        <v/>
      </c>
      <c r="K902" s="51" t="str">
        <f t="shared" ref="K902" si="364">IF(H902="","",IF(J902=D902,"SIM","NÃO"))</f>
        <v/>
      </c>
      <c r="L902" s="51" t="str">
        <f>IF(H902="","",IF(C902="","",G896*C902))</f>
        <v/>
      </c>
      <c r="M902" s="93" t="str">
        <f>IF(A902="","",VLOOKUP(A902,'6.A'!$A$11:$C$480,2,FALSE))</f>
        <v/>
      </c>
      <c r="N902" s="56" t="str">
        <f t="shared" ref="N902" si="365">IF(A902="","",IF(M902=B902,"si","no"))</f>
        <v/>
      </c>
      <c r="O902" s="55"/>
      <c r="P902" s="55"/>
      <c r="Q902" s="47"/>
      <c r="R902" s="47"/>
      <c r="S902" s="64"/>
      <c r="T902" s="2"/>
      <c r="U902" s="2"/>
      <c r="V902" s="2"/>
    </row>
    <row r="903" spans="1:22" s="116" customFormat="1" ht="12.75" customHeight="1" x14ac:dyDescent="0.2">
      <c r="A903" s="137"/>
      <c r="B903" s="117" t="str">
        <f>IF(A903="","",VLOOKUP(A903,'6.A'!$A$11:$E$105,2,FALSE))</f>
        <v/>
      </c>
      <c r="C903" s="138"/>
      <c r="D903" s="139" t="str">
        <f>IF(A903="","",VLOOKUP(A903,'6.A'!$A$11:$E$105,4,FALSE))</f>
        <v/>
      </c>
      <c r="E903" s="140" t="str">
        <f>IF(A903="","",VLOOKUP(A903,'6.A'!$A$11:$E$105,5,FALSE))</f>
        <v/>
      </c>
      <c r="F903" s="141" t="str">
        <f t="shared" si="360"/>
        <v>0,00</v>
      </c>
      <c r="G903" s="51"/>
      <c r="H903" s="51" t="str">
        <f>IF(A903="","",VLOOKUP(A903,'6.A'!$A$11:$E$7900,5,FALSE))</f>
        <v/>
      </c>
      <c r="I903" s="51" t="str">
        <f>IF(H903="","",IF(E903=H903,"SIM","NÃO"))</f>
        <v/>
      </c>
      <c r="J903" s="51" t="str">
        <f>IF(H903="","",VLOOKUP(A903,'6.A'!$A$11:$E$480,4,FALSE))</f>
        <v/>
      </c>
      <c r="K903" s="51" t="str">
        <f>IF(H903="","",IF(J903=D903,"SIM","NÃO"))</f>
        <v/>
      </c>
      <c r="L903" s="51" t="str">
        <f>IF(H903="","",IF(C903="","",G896*C903))</f>
        <v/>
      </c>
      <c r="M903" s="93" t="str">
        <f>IF(A903="","",VLOOKUP(A903,'6.A'!$A$11:$C$480,2,FALSE))</f>
        <v/>
      </c>
      <c r="N903" s="56" t="str">
        <f>IF(A903="","",IF(M903=B903,"si","no"))</f>
        <v/>
      </c>
      <c r="O903" s="55"/>
      <c r="P903" s="55"/>
      <c r="Q903" s="47"/>
      <c r="R903" s="47"/>
      <c r="S903" s="64"/>
      <c r="T903" s="2"/>
      <c r="U903" s="2"/>
      <c r="V903" s="2"/>
    </row>
    <row r="904" spans="1:22" s="116" customFormat="1" ht="12.75" customHeight="1" x14ac:dyDescent="0.2">
      <c r="A904" s="137"/>
      <c r="B904" s="117" t="str">
        <f>IF(A904="","",VLOOKUP(A904,'6.A'!$A$11:$E$105,2,FALSE))</f>
        <v/>
      </c>
      <c r="C904" s="138"/>
      <c r="D904" s="120" t="str">
        <f>IF(A904="","",VLOOKUP(A904,'6.A'!$A$11:$E$105,4,FALSE))</f>
        <v/>
      </c>
      <c r="E904" s="142" t="str">
        <f>IF(A904="","",VLOOKUP(A904,'6.A'!$A$11:$E$105,5,FALSE))</f>
        <v/>
      </c>
      <c r="F904" s="141" t="str">
        <f t="shared" si="360"/>
        <v>0,00</v>
      </c>
      <c r="G904" s="51"/>
      <c r="H904" s="51" t="str">
        <f>IF(A904="","",VLOOKUP(A904,'6.A'!$A$11:$E$7900,5,FALSE))</f>
        <v/>
      </c>
      <c r="I904" s="51" t="str">
        <f>IF(H904="","",IF(E904=H904,"SIM","NÃO"))</f>
        <v/>
      </c>
      <c r="J904" s="51" t="str">
        <f>IF(H904="","",VLOOKUP(A904,'6.A'!$A$11:$E$480,4,FALSE))</f>
        <v/>
      </c>
      <c r="K904" s="51" t="str">
        <f>IF(H904="","",IF(J904=D904,"SIM","NÃO"))</f>
        <v/>
      </c>
      <c r="L904" s="51" t="str">
        <f>IF(H904="","",IF(C904="","",G896*C904))</f>
        <v/>
      </c>
      <c r="M904" s="93" t="str">
        <f>IF(A904="","",VLOOKUP(A904,'6.A'!$A$11:$C$480,2,FALSE))</f>
        <v/>
      </c>
      <c r="N904" s="56" t="str">
        <f>IF(A904="","",IF(M904=B904,"si","no"))</f>
        <v/>
      </c>
      <c r="O904" s="55"/>
      <c r="P904" s="55"/>
      <c r="Q904" s="47"/>
      <c r="R904" s="47"/>
      <c r="S904" s="64"/>
      <c r="T904" s="2"/>
      <c r="U904" s="2"/>
      <c r="V904" s="2"/>
    </row>
    <row r="905" spans="1:22" s="116" customFormat="1" ht="12.75" customHeight="1" x14ac:dyDescent="0.2">
      <c r="A905" s="137"/>
      <c r="B905" s="117" t="str">
        <f>IF(A905="","",VLOOKUP(A905,'6.A'!$A$11:$E$105,2,FALSE))</f>
        <v/>
      </c>
      <c r="C905" s="138"/>
      <c r="D905" s="120" t="str">
        <f>IF(A905="","",VLOOKUP(A905,'6.A'!$A$11:$E$105,4,FALSE))</f>
        <v/>
      </c>
      <c r="E905" s="140" t="str">
        <f>IF(A905="","",VLOOKUP(A905,'6.A'!$A$11:$E$105,5,FALSE))</f>
        <v/>
      </c>
      <c r="F905" s="141" t="str">
        <f t="shared" si="360"/>
        <v>0,00</v>
      </c>
      <c r="G905" s="51"/>
      <c r="H905" s="51" t="str">
        <f>IF(A905="","",VLOOKUP(A905,'6.A'!$A$11:$E$7900,5,FALSE))</f>
        <v/>
      </c>
      <c r="I905" s="51" t="str">
        <f t="shared" ref="I905" si="366">IF(H905="","",IF(E905=H905,"SIM","NÃO"))</f>
        <v/>
      </c>
      <c r="J905" s="51" t="str">
        <f>IF(H905="","",VLOOKUP(A905,'6.A'!$A$11:$E$480,4,FALSE))</f>
        <v/>
      </c>
      <c r="K905" s="51" t="str">
        <f t="shared" ref="K905" si="367">IF(H905="","",IF(J905=D905,"SIM","NÃO"))</f>
        <v/>
      </c>
      <c r="L905" s="51" t="str">
        <f>IF(H905="","",IF(C905="","",G896*C905))</f>
        <v/>
      </c>
      <c r="M905" s="93" t="str">
        <f>IF(A905="","",VLOOKUP(A905,'6.A'!$A$11:$C$480,2,FALSE))</f>
        <v/>
      </c>
      <c r="N905" s="56" t="str">
        <f t="shared" ref="N905" si="368">IF(A905="","",IF(M905=B905,"si","no"))</f>
        <v/>
      </c>
      <c r="O905" s="55"/>
      <c r="P905" s="55"/>
      <c r="Q905" s="47"/>
      <c r="R905" s="47"/>
      <c r="S905" s="64"/>
      <c r="T905" s="2"/>
      <c r="U905" s="2"/>
      <c r="V905" s="2"/>
    </row>
    <row r="906" spans="1:22" s="116" customFormat="1" ht="12.75" customHeight="1" x14ac:dyDescent="0.2">
      <c r="A906" s="137"/>
      <c r="B906" s="117" t="str">
        <f>IF(A906="","",VLOOKUP(A906,'6.A'!$A$11:$E$105,2,FALSE))</f>
        <v/>
      </c>
      <c r="C906" s="138"/>
      <c r="D906" s="120" t="str">
        <f>IF(A906="","",VLOOKUP(A906,'6.A'!$A$11:$E$105,4,FALSE))</f>
        <v/>
      </c>
      <c r="E906" s="140" t="str">
        <f>IF(A906="","",VLOOKUP(A906,'6.A'!$A$11:$E$105,5,FALSE))</f>
        <v/>
      </c>
      <c r="F906" s="141" t="str">
        <f t="shared" si="360"/>
        <v>0,00</v>
      </c>
      <c r="G906" s="51"/>
      <c r="H906" s="51" t="str">
        <f>IF(A906="","",VLOOKUP(A906,'6.A'!$A$11:$E$7900,5,FALSE))</f>
        <v/>
      </c>
      <c r="I906" s="51" t="str">
        <f>IF(H906="","",IF(E906=H906,"SIM","NÃO"))</f>
        <v/>
      </c>
      <c r="J906" s="51" t="str">
        <f>IF(H906="","",VLOOKUP(A906,'6.A'!$A$11:$E$480,4,FALSE))</f>
        <v/>
      </c>
      <c r="K906" s="51" t="str">
        <f>IF(H906="","",IF(J906=D906,"SIM","NÃO"))</f>
        <v/>
      </c>
      <c r="L906" s="51" t="str">
        <f>IF(H906="","",IF(C906="","",G896*C906))</f>
        <v/>
      </c>
      <c r="M906" s="93" t="str">
        <f>IF(A906="","",VLOOKUP(A906,'6.A'!$A$11:$C$480,2,FALSE))</f>
        <v/>
      </c>
      <c r="N906" s="56" t="str">
        <f>IF(A906="","",IF(M906=B906,"si","no"))</f>
        <v/>
      </c>
      <c r="O906" s="55"/>
      <c r="P906" s="55"/>
      <c r="Q906" s="47"/>
      <c r="R906" s="47"/>
      <c r="S906" s="64"/>
      <c r="T906" s="2"/>
      <c r="U906" s="2"/>
      <c r="V906" s="2"/>
    </row>
    <row r="907" spans="1:22" s="116" customFormat="1" ht="12.75" customHeight="1" x14ac:dyDescent="0.2">
      <c r="A907" s="137"/>
      <c r="B907" s="117" t="str">
        <f>IF(A907="","",VLOOKUP(A907,'6.A'!$A$11:$E$105,2,FALSE))</f>
        <v/>
      </c>
      <c r="C907" s="138"/>
      <c r="D907" s="143" t="str">
        <f>IF(A907="","",VLOOKUP(A907,'6.A'!$A$11:$E$105,4,FALSE))</f>
        <v/>
      </c>
      <c r="E907" s="140" t="str">
        <f>IF(A907="","",VLOOKUP(A907,'6.A'!$A$11:$E$105,5,FALSE))</f>
        <v/>
      </c>
      <c r="F907" s="141" t="str">
        <f t="shared" si="360"/>
        <v>0,00</v>
      </c>
      <c r="G907" s="51"/>
      <c r="H907" s="51" t="str">
        <f>IF(A907="","",VLOOKUP(A907,'6.A'!$A$11:$E$7900,5,FALSE))</f>
        <v/>
      </c>
      <c r="I907" s="51" t="str">
        <f t="shared" ref="I907" si="369">IF(H907="","",IF(E907=H907,"SIM","NÃO"))</f>
        <v/>
      </c>
      <c r="J907" s="51" t="str">
        <f>IF(H907="","",VLOOKUP(A907,'6.A'!$A$11:$E$480,4,FALSE))</f>
        <v/>
      </c>
      <c r="K907" s="51" t="str">
        <f t="shared" ref="K907" si="370">IF(H907="","",IF(J907=D907,"SIM","NÃO"))</f>
        <v/>
      </c>
      <c r="L907" s="51" t="str">
        <f>IF(H907="","",IF(C907="","",G896*C907))</f>
        <v/>
      </c>
      <c r="M907" s="93" t="str">
        <f>IF(A907="","",VLOOKUP(A907,'6.A'!$A$11:$C$480,2,FALSE))</f>
        <v/>
      </c>
      <c r="N907" s="56" t="str">
        <f t="shared" ref="N907" si="371">IF(A907="","",IF(M907=B907,"si","no"))</f>
        <v/>
      </c>
      <c r="O907" s="55"/>
      <c r="P907" s="55"/>
      <c r="Q907" s="47"/>
      <c r="R907" s="47"/>
      <c r="S907" s="64"/>
      <c r="T907" s="2"/>
      <c r="U907" s="2"/>
      <c r="V907" s="2"/>
    </row>
    <row r="908" spans="1:22" s="116" customFormat="1" ht="12.75" customHeight="1" x14ac:dyDescent="0.2">
      <c r="A908" s="134"/>
      <c r="B908" s="26" t="str">
        <f>$A$8</f>
        <v>LEIS SOCIAIS HORISTA - JORNADA NORMAL</v>
      </c>
      <c r="C908" s="27">
        <f>$C$8</f>
        <v>0</v>
      </c>
      <c r="D908" s="120"/>
      <c r="E908" s="126"/>
      <c r="F908" s="144">
        <f>ROUND(SUM(F898:F907)*C908,2)</f>
        <v>0</v>
      </c>
      <c r="G908" s="62"/>
      <c r="H908" s="51"/>
      <c r="I908" s="56"/>
      <c r="J908" s="56"/>
      <c r="K908" s="56"/>
      <c r="L908" s="51"/>
      <c r="M908" s="61"/>
      <c r="N908" s="56"/>
      <c r="O908" s="55"/>
      <c r="P908" s="55"/>
      <c r="Q908" s="47"/>
      <c r="R908" s="47"/>
      <c r="S908" s="64"/>
      <c r="T908" s="2"/>
      <c r="U908" s="2"/>
      <c r="V908" s="2"/>
    </row>
    <row r="909" spans="1:22" s="116" customFormat="1" ht="12.75" customHeight="1" x14ac:dyDescent="0.2">
      <c r="A909" s="137"/>
      <c r="B909" s="26" t="str">
        <f>$A$9</f>
        <v>BDI - MÃO DE OBRA / SERVIÇOS / MATERIAIS EM GERAL</v>
      </c>
      <c r="C909" s="27">
        <f>$C$9</f>
        <v>0</v>
      </c>
      <c r="D909" s="115"/>
      <c r="E909" s="126"/>
      <c r="F909" s="144">
        <f>ROUND(SUM(F898:F908)*C909,2)</f>
        <v>0</v>
      </c>
      <c r="G909" s="62"/>
      <c r="H909" s="51"/>
      <c r="I909" s="56"/>
      <c r="J909" s="56"/>
      <c r="K909" s="56"/>
      <c r="L909" s="51"/>
      <c r="M909" s="61"/>
      <c r="N909" s="56"/>
      <c r="O909" s="55"/>
      <c r="P909" s="55"/>
      <c r="Q909" s="47"/>
      <c r="R909" s="47"/>
      <c r="S909" s="64"/>
      <c r="T909" s="2"/>
      <c r="U909" s="2"/>
      <c r="V909" s="2"/>
    </row>
    <row r="910" spans="1:22" s="128" customFormat="1" ht="12.75" customHeight="1" x14ac:dyDescent="0.2">
      <c r="A910" s="145"/>
      <c r="B910" s="146" t="s">
        <v>56</v>
      </c>
      <c r="C910" s="147"/>
      <c r="D910" s="148"/>
      <c r="E910" s="149"/>
      <c r="F910" s="150">
        <f>ROUND(SUM(F898:F909),2)</f>
        <v>0</v>
      </c>
      <c r="G910" s="62"/>
      <c r="H910" s="51"/>
      <c r="I910" s="56"/>
      <c r="J910" s="56"/>
      <c r="K910" s="56"/>
      <c r="L910" s="51"/>
      <c r="M910" s="61"/>
      <c r="N910" s="56"/>
      <c r="O910" s="55"/>
      <c r="P910" s="55"/>
      <c r="Q910" s="47"/>
      <c r="R910" s="47"/>
      <c r="S910" s="64"/>
      <c r="T910" s="2"/>
      <c r="U910" s="2"/>
      <c r="V910" s="2"/>
    </row>
    <row r="911" spans="1:22" s="128" customFormat="1" ht="12.75" customHeight="1" x14ac:dyDescent="0.2">
      <c r="A911" s="134" t="s">
        <v>5</v>
      </c>
      <c r="B911" s="135" t="s">
        <v>132</v>
      </c>
      <c r="C911" s="119" t="s">
        <v>59</v>
      </c>
      <c r="D911" s="119" t="s">
        <v>17</v>
      </c>
      <c r="E911" s="136" t="s">
        <v>60</v>
      </c>
      <c r="F911" s="127" t="s">
        <v>61</v>
      </c>
      <c r="G911" s="21"/>
      <c r="H911" s="51"/>
      <c r="I911" s="56"/>
      <c r="J911" s="56"/>
      <c r="K911" s="56"/>
      <c r="L911" s="51"/>
      <c r="M911" s="61"/>
      <c r="N911" s="56"/>
      <c r="O911" s="55"/>
      <c r="P911" s="55"/>
      <c r="Q911" s="47"/>
      <c r="R911" s="47"/>
      <c r="S911" s="64"/>
      <c r="T911" s="2"/>
      <c r="U911" s="2"/>
      <c r="V911" s="2"/>
    </row>
    <row r="912" spans="1:22" s="128" customFormat="1" ht="12.75" customHeight="1" x14ac:dyDescent="0.2">
      <c r="A912" s="137"/>
      <c r="B912" s="117" t="str">
        <f>IF(A912="","",VLOOKUP(A912,'6.A'!$A$11:$E$105,2,FALSE))</f>
        <v/>
      </c>
      <c r="C912" s="138"/>
      <c r="D912" s="139" t="str">
        <f>IF(A912="","",VLOOKUP(A912,'6.A'!$A$11:$E$105,4,FALSE))</f>
        <v/>
      </c>
      <c r="E912" s="140" t="str">
        <f>IF(A912="","",VLOOKUP(A912,'6.A'!$A$11:$E$105,5,FALSE))</f>
        <v/>
      </c>
      <c r="F912" s="141" t="str">
        <f t="shared" ref="F912:F921" si="372">IF(A912="","0,00",ROUND(C912*E912,2))</f>
        <v>0,00</v>
      </c>
      <c r="G912" s="51"/>
      <c r="H912" s="51" t="str">
        <f>IF(A912="","",VLOOKUP(A912,'6.A'!$A$11:$E$7900,5,FALSE))</f>
        <v/>
      </c>
      <c r="I912" s="51" t="str">
        <f t="shared" ref="I912:I921" si="373">IF(H912="","",IF(E912=H912,"SIM","NÃO"))</f>
        <v/>
      </c>
      <c r="J912" s="51" t="str">
        <f>IF(H912="","",VLOOKUP(A912,'6.A'!$A$11:$E$480,4,FALSE))</f>
        <v/>
      </c>
      <c r="K912" s="51" t="str">
        <f t="shared" ref="K912:K921" si="374">IF(H912="","",IF(J912=D912,"SIM","NÃO"))</f>
        <v/>
      </c>
      <c r="L912" s="51" t="str">
        <f>IF(H912="","",IF(C912="","",G896*C912))</f>
        <v/>
      </c>
      <c r="M912" s="93" t="str">
        <f>IF(A912="","",VLOOKUP(A912,'6.A'!$A$11:$C$480,2,FALSE))</f>
        <v/>
      </c>
      <c r="N912" s="56" t="str">
        <f t="shared" ref="N912:N917" si="375">IF(A912="","",IF(M912=B912,"si","no"))</f>
        <v/>
      </c>
      <c r="O912" s="55"/>
      <c r="P912" s="55"/>
      <c r="Q912" s="47"/>
      <c r="R912" s="47"/>
      <c r="S912" s="64"/>
      <c r="T912" s="2"/>
      <c r="U912" s="2"/>
      <c r="V912" s="2"/>
    </row>
    <row r="913" spans="1:22" s="128" customFormat="1" ht="12.75" customHeight="1" x14ac:dyDescent="0.2">
      <c r="A913" s="137"/>
      <c r="B913" s="117" t="str">
        <f>IF(A913="","",VLOOKUP(A913,'6.A'!$A$11:$E$105,2,FALSE))</f>
        <v/>
      </c>
      <c r="C913" s="138"/>
      <c r="D913" s="139" t="str">
        <f>IF(A913="","",VLOOKUP(A913,'6.A'!$A$11:$E$105,4,FALSE))</f>
        <v/>
      </c>
      <c r="E913" s="140" t="str">
        <f>IF(A913="","",VLOOKUP(A913,'6.A'!$A$11:$E$105,5,FALSE))</f>
        <v/>
      </c>
      <c r="F913" s="141" t="str">
        <f t="shared" si="372"/>
        <v>0,00</v>
      </c>
      <c r="G913" s="51"/>
      <c r="H913" s="51" t="str">
        <f>IF(A913="","",VLOOKUP(A913,'6.A'!$A$11:$E$7900,5,FALSE))</f>
        <v/>
      </c>
      <c r="I913" s="51" t="str">
        <f t="shared" si="373"/>
        <v/>
      </c>
      <c r="J913" s="51" t="str">
        <f>IF(H913="","",VLOOKUP(A913,'6.A'!$A$11:$E$480,4,FALSE))</f>
        <v/>
      </c>
      <c r="K913" s="51" t="str">
        <f t="shared" si="374"/>
        <v/>
      </c>
      <c r="L913" s="51" t="str">
        <f>IF(H913="","",IF(C913="","",G896*C913))</f>
        <v/>
      </c>
      <c r="M913" s="93" t="str">
        <f>IF(A913="","",VLOOKUP(A913,'6.A'!$A$11:$C$480,2,FALSE))</f>
        <v/>
      </c>
      <c r="N913" s="56" t="str">
        <f t="shared" si="375"/>
        <v/>
      </c>
      <c r="O913" s="55"/>
      <c r="P913" s="55"/>
      <c r="Q913" s="47"/>
      <c r="R913" s="47"/>
      <c r="S913" s="64"/>
      <c r="T913" s="2"/>
      <c r="U913" s="2"/>
      <c r="V913" s="2"/>
    </row>
    <row r="914" spans="1:22" s="128" customFormat="1" ht="12.75" customHeight="1" x14ac:dyDescent="0.2">
      <c r="A914" s="137"/>
      <c r="B914" s="117" t="str">
        <f>IF(A914="","",VLOOKUP(A914,'6.A'!$A$11:$E$105,2,FALSE))</f>
        <v/>
      </c>
      <c r="C914" s="138"/>
      <c r="D914" s="139" t="str">
        <f>IF(A914="","",VLOOKUP(A914,'6.A'!$A$11:$E$105,4,FALSE))</f>
        <v/>
      </c>
      <c r="E914" s="140" t="str">
        <f>IF(A914="","",VLOOKUP(A914,'6.A'!$A$11:$E$105,5,FALSE))</f>
        <v/>
      </c>
      <c r="F914" s="141" t="str">
        <f t="shared" si="372"/>
        <v>0,00</v>
      </c>
      <c r="G914" s="51"/>
      <c r="H914" s="51" t="str">
        <f>IF(A914="","",VLOOKUP(A914,'6.A'!$A$11:$E$7900,5,FALSE))</f>
        <v/>
      </c>
      <c r="I914" s="51" t="str">
        <f t="shared" si="373"/>
        <v/>
      </c>
      <c r="J914" s="51" t="str">
        <f>IF(H914="","",VLOOKUP(A914,'6.A'!$A$11:$E$480,4,FALSE))</f>
        <v/>
      </c>
      <c r="K914" s="51" t="str">
        <f t="shared" si="374"/>
        <v/>
      </c>
      <c r="L914" s="51" t="str">
        <f>IF(H914="","",IF(C914="","",G896*C914))</f>
        <v/>
      </c>
      <c r="M914" s="93" t="str">
        <f>IF(A914="","",VLOOKUP(A914,'6.A'!$A$11:$C$480,2,FALSE))</f>
        <v/>
      </c>
      <c r="N914" s="56" t="str">
        <f t="shared" si="375"/>
        <v/>
      </c>
      <c r="O914" s="55"/>
      <c r="P914" s="55"/>
      <c r="Q914" s="47"/>
      <c r="R914" s="47"/>
      <c r="S914" s="64"/>
      <c r="T914" s="2"/>
      <c r="U914" s="2"/>
      <c r="V914" s="2"/>
    </row>
    <row r="915" spans="1:22" s="128" customFormat="1" ht="12.75" customHeight="1" x14ac:dyDescent="0.2">
      <c r="A915" s="137"/>
      <c r="B915" s="117" t="str">
        <f>IF(A915="","",VLOOKUP(A915,'6.A'!$A$11:$E$105,2,FALSE))</f>
        <v/>
      </c>
      <c r="C915" s="138"/>
      <c r="D915" s="139" t="str">
        <f>IF(A915="","",VLOOKUP(A915,'6.A'!$A$11:$E$105,4,FALSE))</f>
        <v/>
      </c>
      <c r="E915" s="140" t="str">
        <f>IF(A915="","",VLOOKUP(A915,'6.A'!$A$11:$E$105,5,FALSE))</f>
        <v/>
      </c>
      <c r="F915" s="141" t="str">
        <f t="shared" si="372"/>
        <v>0,00</v>
      </c>
      <c r="G915" s="51"/>
      <c r="H915" s="51" t="str">
        <f>IF(A915="","",VLOOKUP(A915,'6.A'!$A$11:$E$7900,5,FALSE))</f>
        <v/>
      </c>
      <c r="I915" s="51" t="str">
        <f t="shared" si="373"/>
        <v/>
      </c>
      <c r="J915" s="51" t="str">
        <f>IF(H915="","",VLOOKUP(A915,'6.A'!$A$11:$E$480,4,FALSE))</f>
        <v/>
      </c>
      <c r="K915" s="51" t="str">
        <f t="shared" si="374"/>
        <v/>
      </c>
      <c r="L915" s="51" t="str">
        <f>IF(H915="","",IF(C915="","",G896*C915))</f>
        <v/>
      </c>
      <c r="M915" s="93" t="str">
        <f>IF(A915="","",VLOOKUP(A915,'6.A'!$A$11:$C$480,2,FALSE))</f>
        <v/>
      </c>
      <c r="N915" s="56" t="str">
        <f t="shared" si="375"/>
        <v/>
      </c>
      <c r="O915" s="55"/>
      <c r="P915" s="55"/>
      <c r="Q915" s="47"/>
      <c r="R915" s="47"/>
      <c r="S915" s="64"/>
      <c r="T915" s="2"/>
      <c r="U915" s="2"/>
      <c r="V915" s="2"/>
    </row>
    <row r="916" spans="1:22" s="128" customFormat="1" ht="12.75" customHeight="1" x14ac:dyDescent="0.2">
      <c r="A916" s="137"/>
      <c r="B916" s="117" t="str">
        <f>IF(A916="","",VLOOKUP(A916,'6.A'!$A$11:$E$105,2,FALSE))</f>
        <v/>
      </c>
      <c r="C916" s="138"/>
      <c r="D916" s="139" t="str">
        <f>IF(A916="","",VLOOKUP(A916,'6.A'!$A$11:$E$105,4,FALSE))</f>
        <v/>
      </c>
      <c r="E916" s="140" t="str">
        <f>IF(A916="","",VLOOKUP(A916,'6.A'!$A$11:$E$105,5,FALSE))</f>
        <v/>
      </c>
      <c r="F916" s="141" t="str">
        <f t="shared" si="372"/>
        <v>0,00</v>
      </c>
      <c r="G916" s="51"/>
      <c r="H916" s="51" t="str">
        <f>IF(A916="","",VLOOKUP(A916,'6.A'!$A$11:$E$7900,5,FALSE))</f>
        <v/>
      </c>
      <c r="I916" s="51" t="str">
        <f t="shared" si="373"/>
        <v/>
      </c>
      <c r="J916" s="51" t="str">
        <f>IF(H916="","",VLOOKUP(A916,'6.A'!$A$11:$E$480,4,FALSE))</f>
        <v/>
      </c>
      <c r="K916" s="51" t="str">
        <f t="shared" si="374"/>
        <v/>
      </c>
      <c r="L916" s="51" t="str">
        <f>IF(H916="","",IF(C916="","",G896*C916))</f>
        <v/>
      </c>
      <c r="M916" s="93" t="str">
        <f>IF(A916="","",VLOOKUP(A916,'6.A'!$A$11:$C$480,2,FALSE))</f>
        <v/>
      </c>
      <c r="N916" s="56" t="str">
        <f t="shared" si="375"/>
        <v/>
      </c>
      <c r="O916" s="55"/>
      <c r="P916" s="55"/>
      <c r="Q916" s="47"/>
      <c r="R916" s="47"/>
      <c r="S916" s="64"/>
      <c r="T916" s="2"/>
      <c r="U916" s="2"/>
      <c r="V916" s="2"/>
    </row>
    <row r="917" spans="1:22" s="128" customFormat="1" ht="12.75" customHeight="1" x14ac:dyDescent="0.2">
      <c r="A917" s="137"/>
      <c r="B917" s="158" t="str">
        <f>IF(A917="","",VLOOKUP(A917,'6.A'!$A$11:$E$105,2,FALSE))</f>
        <v/>
      </c>
      <c r="C917" s="138"/>
      <c r="D917" s="120" t="str">
        <f>IF(A917="","",VLOOKUP(A917,'6.A'!$A$11:$E$105,4,FALSE))</f>
        <v/>
      </c>
      <c r="E917" s="142" t="str">
        <f>IF(A917="","",VLOOKUP(A917,'6.A'!$A$11:$E$105,5,FALSE))</f>
        <v/>
      </c>
      <c r="F917" s="141" t="str">
        <f t="shared" si="372"/>
        <v>0,00</v>
      </c>
      <c r="G917" s="51"/>
      <c r="H917" s="51" t="str">
        <f>IF(A917="","",VLOOKUP(A917,'6.A'!$A$11:$E$7900,5,FALSE))</f>
        <v/>
      </c>
      <c r="I917" s="51" t="str">
        <f t="shared" si="373"/>
        <v/>
      </c>
      <c r="J917" s="51" t="str">
        <f>IF(H917="","",VLOOKUP(A917,'6.A'!$A$11:$E$480,4,FALSE))</f>
        <v/>
      </c>
      <c r="K917" s="51" t="str">
        <f t="shared" si="374"/>
        <v/>
      </c>
      <c r="L917" s="51" t="str">
        <f>IF(H917="","",IF(C917="","",G896*C917))</f>
        <v/>
      </c>
      <c r="M917" s="93" t="str">
        <f>IF(A917="","",VLOOKUP(A917,'6.A'!$A$11:$C$480,2,FALSE))</f>
        <v/>
      </c>
      <c r="N917" s="56" t="str">
        <f t="shared" si="375"/>
        <v/>
      </c>
      <c r="O917" s="55"/>
      <c r="P917" s="55"/>
      <c r="Q917" s="47"/>
      <c r="R917" s="47"/>
      <c r="S917" s="64"/>
      <c r="T917" s="2"/>
      <c r="U917" s="2"/>
      <c r="V917" s="2"/>
    </row>
    <row r="918" spans="1:22" s="128" customFormat="1" ht="12.75" customHeight="1" x14ac:dyDescent="0.2">
      <c r="A918" s="137"/>
      <c r="B918" s="158" t="str">
        <f>IF(A918="","",VLOOKUP(A918,'6.A'!$A$11:$E$105,2,FALSE))</f>
        <v/>
      </c>
      <c r="C918" s="138"/>
      <c r="D918" s="120" t="str">
        <f>IF(A918="","",VLOOKUP(A918,'6.A'!$A$11:$E$105,4,FALSE))</f>
        <v/>
      </c>
      <c r="E918" s="142" t="str">
        <f>IF(A918="","",VLOOKUP(A918,'6.A'!$A$11:$E$105,5,FALSE))</f>
        <v/>
      </c>
      <c r="F918" s="141" t="str">
        <f t="shared" si="372"/>
        <v>0,00</v>
      </c>
      <c r="G918" s="51"/>
      <c r="H918" s="51" t="str">
        <f>IF(A918="","",VLOOKUP(A918,'6.A'!$A$11:$E$7900,5,FALSE))</f>
        <v/>
      </c>
      <c r="I918" s="51" t="str">
        <f t="shared" si="373"/>
        <v/>
      </c>
      <c r="J918" s="51" t="str">
        <f>IF(H918="","",VLOOKUP(A918,'6.A'!$A$11:$E$480,4,FALSE))</f>
        <v/>
      </c>
      <c r="K918" s="51" t="str">
        <f t="shared" si="374"/>
        <v/>
      </c>
      <c r="L918" s="51" t="str">
        <f>IF(H918="","",IF(C918="","",G896*C918))</f>
        <v/>
      </c>
      <c r="M918" s="93" t="str">
        <f>IF(A918="","",VLOOKUP(A918,'6.A'!$A$11:$C$480,2,FALSE))</f>
        <v/>
      </c>
      <c r="N918" s="56" t="str">
        <f>IF(A918="","",IF(M918=B918,"si","no"))</f>
        <v/>
      </c>
      <c r="O918" s="55"/>
      <c r="P918" s="55"/>
      <c r="Q918" s="47"/>
      <c r="R918" s="47"/>
      <c r="S918" s="64"/>
      <c r="T918" s="2"/>
      <c r="U918" s="2"/>
      <c r="V918" s="2"/>
    </row>
    <row r="919" spans="1:22" s="128" customFormat="1" ht="12.75" customHeight="1" x14ac:dyDescent="0.2">
      <c r="A919" s="137"/>
      <c r="B919" s="117" t="str">
        <f>IF(A919="","",VLOOKUP(A919,'6.A'!$A$11:$E$105,2,FALSE))</f>
        <v/>
      </c>
      <c r="C919" s="138"/>
      <c r="D919" s="120" t="str">
        <f>IF(A919="","",VLOOKUP(A919,'6.A'!$A$11:$E$105,4,FALSE))</f>
        <v/>
      </c>
      <c r="E919" s="142" t="str">
        <f>IF(A919="","",VLOOKUP(A919,'6.A'!$A$11:$E$105,5,FALSE))</f>
        <v/>
      </c>
      <c r="F919" s="141" t="str">
        <f t="shared" si="372"/>
        <v>0,00</v>
      </c>
      <c r="G919" s="51"/>
      <c r="H919" s="51" t="str">
        <f>IF(A919="","",VLOOKUP(A919,'6.A'!$A$11:$E$7900,5,FALSE))</f>
        <v/>
      </c>
      <c r="I919" s="51" t="str">
        <f t="shared" si="373"/>
        <v/>
      </c>
      <c r="J919" s="51" t="str">
        <f>IF(H919="","",VLOOKUP(A919,'6.A'!$A$11:$E$480,4,FALSE))</f>
        <v/>
      </c>
      <c r="K919" s="51" t="str">
        <f t="shared" si="374"/>
        <v/>
      </c>
      <c r="L919" s="51" t="str">
        <f>IF(H919="","",IF(C919="","",G896*C919))</f>
        <v/>
      </c>
      <c r="M919" s="93" t="str">
        <f>IF(A919="","",VLOOKUP(A919,'6.A'!$A$11:$C$480,2,FALSE))</f>
        <v/>
      </c>
      <c r="N919" s="56" t="str">
        <f>IF(A919="","",IF(M919=B919,"si","no"))</f>
        <v/>
      </c>
      <c r="O919" s="55"/>
      <c r="P919" s="55"/>
      <c r="Q919" s="47"/>
      <c r="R919" s="47"/>
      <c r="S919" s="64"/>
      <c r="T919" s="2"/>
      <c r="U919" s="2"/>
      <c r="V919" s="2"/>
    </row>
    <row r="920" spans="1:22" s="128" customFormat="1" ht="12.75" customHeight="1" x14ac:dyDescent="0.2">
      <c r="A920" s="137"/>
      <c r="B920" s="117" t="str">
        <f>IF(A920="","",VLOOKUP(A920,'6.A'!$A$11:$E$105,2,FALSE))</f>
        <v/>
      </c>
      <c r="C920" s="138"/>
      <c r="D920" s="120" t="str">
        <f>IF(A920="","",VLOOKUP(A920,'6.A'!$A$11:$E$105,4,FALSE))</f>
        <v/>
      </c>
      <c r="E920" s="142" t="str">
        <f>IF(A920="","",VLOOKUP(A920,'6.A'!$A$11:$E$105,5,FALSE))</f>
        <v/>
      </c>
      <c r="F920" s="141" t="str">
        <f t="shared" si="372"/>
        <v>0,00</v>
      </c>
      <c r="G920" s="51"/>
      <c r="H920" s="51" t="str">
        <f>IF(A920="","",VLOOKUP(A920,'6.A'!$A$11:$E$7900,5,FALSE))</f>
        <v/>
      </c>
      <c r="I920" s="51" t="str">
        <f t="shared" si="373"/>
        <v/>
      </c>
      <c r="J920" s="51" t="str">
        <f>IF(H920="","",VLOOKUP(A920,'6.A'!$A$11:$E$480,4,FALSE))</f>
        <v/>
      </c>
      <c r="K920" s="51" t="str">
        <f t="shared" si="374"/>
        <v/>
      </c>
      <c r="L920" s="51" t="str">
        <f>IF(H920="","",IF(C920="","",G896*C920))</f>
        <v/>
      </c>
      <c r="M920" s="93" t="str">
        <f>IF(A920="","",VLOOKUP(A920,'6.A'!$A$11:$C$480,2,FALSE))</f>
        <v/>
      </c>
      <c r="N920" s="56" t="str">
        <f t="shared" ref="N920:N921" si="376">IF(A920="","",IF(M920=B920,"si","no"))</f>
        <v/>
      </c>
      <c r="O920" s="55"/>
      <c r="P920" s="55"/>
      <c r="Q920" s="47"/>
      <c r="R920" s="47"/>
      <c r="S920" s="64"/>
      <c r="T920" s="2"/>
      <c r="U920" s="2"/>
      <c r="V920" s="2"/>
    </row>
    <row r="921" spans="1:22" s="128" customFormat="1" ht="12.75" customHeight="1" x14ac:dyDescent="0.2">
      <c r="A921" s="137"/>
      <c r="B921" s="117" t="str">
        <f>IF(A921="","",VLOOKUP(A921,'6.A'!$A$11:$E$105,2,FALSE))</f>
        <v/>
      </c>
      <c r="C921" s="138"/>
      <c r="D921" s="120" t="str">
        <f>IF(A921="","",VLOOKUP(A921,'6.A'!$A$11:$E$105,4,FALSE))</f>
        <v/>
      </c>
      <c r="E921" s="142" t="str">
        <f>IF(A921="","",VLOOKUP(A921,'6.A'!$A$11:$E$105,5,FALSE))</f>
        <v/>
      </c>
      <c r="F921" s="141" t="str">
        <f t="shared" si="372"/>
        <v>0,00</v>
      </c>
      <c r="G921" s="51"/>
      <c r="H921" s="51" t="str">
        <f>IF(A921="","",VLOOKUP(A921,'6.A'!$A$11:$E$7900,5,FALSE))</f>
        <v/>
      </c>
      <c r="I921" s="51" t="str">
        <f t="shared" si="373"/>
        <v/>
      </c>
      <c r="J921" s="51" t="str">
        <f>IF(H921="","",VLOOKUP(A921,'6.A'!$A$11:$E$480,4,FALSE))</f>
        <v/>
      </c>
      <c r="K921" s="51" t="str">
        <f t="shared" si="374"/>
        <v/>
      </c>
      <c r="L921" s="51" t="str">
        <f>IF(H921="","",IF(C921="","",G896*C921))</f>
        <v/>
      </c>
      <c r="M921" s="93" t="str">
        <f>IF(A921="","",VLOOKUP(A921,'6.A'!$A$11:$C$480,2,FALSE))</f>
        <v/>
      </c>
      <c r="N921" s="56" t="str">
        <f t="shared" si="376"/>
        <v/>
      </c>
      <c r="O921" s="55"/>
      <c r="P921" s="55"/>
      <c r="Q921" s="47"/>
      <c r="R921" s="47"/>
      <c r="S921" s="64"/>
      <c r="T921" s="2"/>
      <c r="U921" s="2"/>
      <c r="V921" s="2"/>
    </row>
    <row r="922" spans="1:22" s="128" customFormat="1" ht="12.75" customHeight="1" x14ac:dyDescent="0.2">
      <c r="A922" s="137"/>
      <c r="B922" s="26" t="str">
        <f>$A$9</f>
        <v>BDI - MÃO DE OBRA / SERVIÇOS / MATERIAIS EM GERAL</v>
      </c>
      <c r="C922" s="27">
        <f>$C$9</f>
        <v>0</v>
      </c>
      <c r="D922" s="120"/>
      <c r="E922" s="126"/>
      <c r="F922" s="144">
        <f>ROUND(SUM(F912:F921)*C922,2)</f>
        <v>0</v>
      </c>
      <c r="G922" s="62"/>
      <c r="H922" s="51"/>
      <c r="I922" s="56"/>
      <c r="J922" s="56"/>
      <c r="K922" s="56"/>
      <c r="L922" s="51"/>
      <c r="M922" s="61"/>
      <c r="N922" s="56"/>
      <c r="O922" s="55"/>
      <c r="P922" s="55"/>
      <c r="Q922" s="47"/>
      <c r="R922" s="47"/>
      <c r="S922" s="64"/>
      <c r="T922" s="2"/>
      <c r="U922" s="2"/>
      <c r="V922" s="2"/>
    </row>
    <row r="923" spans="1:22" s="128" customFormat="1" ht="12.75" customHeight="1" x14ac:dyDescent="0.2">
      <c r="A923" s="145"/>
      <c r="B923" s="31" t="s">
        <v>120</v>
      </c>
      <c r="C923" s="36"/>
      <c r="D923" s="151"/>
      <c r="E923" s="152"/>
      <c r="F923" s="150">
        <f>ROUND(SUM(F912:F922),2)</f>
        <v>0</v>
      </c>
      <c r="G923" s="62"/>
      <c r="H923" s="51"/>
      <c r="I923" s="56"/>
      <c r="J923" s="56"/>
      <c r="K923" s="56"/>
      <c r="L923" s="51"/>
      <c r="M923" s="61"/>
      <c r="N923" s="56"/>
      <c r="O923" s="55"/>
      <c r="P923" s="55"/>
      <c r="Q923" s="47"/>
      <c r="R923" s="47"/>
      <c r="S923" s="64"/>
      <c r="T923" s="2"/>
      <c r="U923" s="2"/>
      <c r="V923" s="2"/>
    </row>
    <row r="924" spans="1:22" s="128" customFormat="1" ht="12.75" customHeight="1" x14ac:dyDescent="0.2">
      <c r="A924" s="134" t="s">
        <v>6</v>
      </c>
      <c r="B924" s="135" t="s">
        <v>18</v>
      </c>
      <c r="C924" s="119" t="s">
        <v>59</v>
      </c>
      <c r="D924" s="119" t="s">
        <v>17</v>
      </c>
      <c r="E924" s="136" t="s">
        <v>60</v>
      </c>
      <c r="F924" s="127" t="s">
        <v>61</v>
      </c>
      <c r="G924" s="21"/>
      <c r="H924" s="51"/>
      <c r="I924" s="56"/>
      <c r="J924" s="56"/>
      <c r="K924" s="56"/>
      <c r="L924" s="51"/>
      <c r="M924" s="61"/>
      <c r="N924" s="56"/>
      <c r="O924" s="55"/>
      <c r="P924" s="55"/>
      <c r="Q924" s="47"/>
      <c r="R924" s="47"/>
      <c r="S924" s="64"/>
      <c r="T924" s="2"/>
      <c r="U924" s="2"/>
      <c r="V924" s="2"/>
    </row>
    <row r="925" spans="1:22" s="128" customFormat="1" ht="12.75" customHeight="1" x14ac:dyDescent="0.2">
      <c r="A925" s="137">
        <f>'6.A'!$A$97</f>
        <v>38383</v>
      </c>
      <c r="B925" s="117" t="str">
        <f>IF(A925="","",VLOOKUP(A925,'6.A'!$A$11:$E$105,2,FALSE))</f>
        <v>LIXA D'AGUA EM FOLHA</v>
      </c>
      <c r="C925" s="138">
        <v>0.5</v>
      </c>
      <c r="D925" s="139" t="str">
        <f>IF(A925="","",VLOOKUP(A925,'6.A'!$A$11:$E$105,4,FALSE))</f>
        <v>UN</v>
      </c>
      <c r="E925" s="140">
        <f>IF(A925="","",VLOOKUP(A925,'6.A'!$A$11:$E$105,5,FALSE))</f>
        <v>0</v>
      </c>
      <c r="F925" s="141">
        <f t="shared" ref="F925:F937" si="377">IF(A925="","0,00",ROUND(C925*E925,2))</f>
        <v>0</v>
      </c>
      <c r="G925" s="51"/>
      <c r="H925" s="51">
        <f>IF(A925="","",VLOOKUP(A925,'6.A'!$A$11:$E$7900,5,FALSE))</f>
        <v>0</v>
      </c>
      <c r="I925" s="51" t="str">
        <f t="shared" ref="I925:I944" si="378">IF(H925="","",IF(E925=H925,"SIM","NÃO"))</f>
        <v>SIM</v>
      </c>
      <c r="J925" s="51" t="str">
        <f>IF(H925="","",VLOOKUP(A925,'6.A'!$A$11:$E$480,4,FALSE))</f>
        <v>UN</v>
      </c>
      <c r="K925" s="51" t="str">
        <f t="shared" ref="K925:K944" si="379">IF(H925="","",IF(J925=D925,"SIM","NÃO"))</f>
        <v>SIM</v>
      </c>
      <c r="L925" s="51">
        <f>IF(H925="","",IF(C925="","",G896*C925))</f>
        <v>19</v>
      </c>
      <c r="M925" s="93" t="str">
        <f>IF(A925="","",VLOOKUP(A925,'6.A'!$A$11:$C$480,2,FALSE))</f>
        <v>LIXA D'AGUA EM FOLHA</v>
      </c>
      <c r="N925" s="56" t="str">
        <f t="shared" ref="N925:N944" si="380">IF(A925="","",IF(M925=B925,"si","no"))</f>
        <v>si</v>
      </c>
      <c r="O925" s="55"/>
      <c r="P925" s="55"/>
      <c r="Q925" s="47"/>
      <c r="R925" s="47"/>
      <c r="S925" s="64"/>
      <c r="T925" s="2"/>
      <c r="U925" s="2"/>
      <c r="V925" s="2"/>
    </row>
    <row r="926" spans="1:22" s="128" customFormat="1" ht="12.75" customHeight="1" x14ac:dyDescent="0.2">
      <c r="A926" s="137"/>
      <c r="B926" s="117" t="str">
        <f>IF(A926="","",VLOOKUP(A926,'6.A'!$A$11:$E$105,2,FALSE))</f>
        <v/>
      </c>
      <c r="C926" s="138"/>
      <c r="D926" s="139" t="str">
        <f>IF(A926="","",VLOOKUP(A926,'6.A'!$A$11:$E$105,4,FALSE))</f>
        <v/>
      </c>
      <c r="E926" s="140" t="str">
        <f>IF(A926="","",VLOOKUP(A926,'6.A'!$A$11:$E$105,5,FALSE))</f>
        <v/>
      </c>
      <c r="F926" s="141" t="str">
        <f t="shared" si="377"/>
        <v>0,00</v>
      </c>
      <c r="G926" s="51"/>
      <c r="H926" s="51" t="str">
        <f>IF(A926="","",VLOOKUP(A926,'6.A'!$A$11:$E$7900,5,FALSE))</f>
        <v/>
      </c>
      <c r="I926" s="51" t="str">
        <f t="shared" si="378"/>
        <v/>
      </c>
      <c r="J926" s="51" t="str">
        <f>IF(H926="","",VLOOKUP(A926,'6.A'!$A$11:$E$480,4,FALSE))</f>
        <v/>
      </c>
      <c r="K926" s="51" t="str">
        <f t="shared" si="379"/>
        <v/>
      </c>
      <c r="L926" s="51" t="str">
        <f>IF(H926="","",IF(C926="","",G896*C926))</f>
        <v/>
      </c>
      <c r="M926" s="93" t="str">
        <f>IF(A926="","",VLOOKUP(A926,'6.A'!$A$11:$C$480,2,FALSE))</f>
        <v/>
      </c>
      <c r="N926" s="56" t="str">
        <f t="shared" si="380"/>
        <v/>
      </c>
      <c r="O926" s="55"/>
      <c r="P926" s="55"/>
      <c r="Q926" s="47"/>
      <c r="R926" s="47"/>
      <c r="S926" s="64"/>
      <c r="T926" s="2"/>
      <c r="U926" s="2"/>
      <c r="V926" s="2"/>
    </row>
    <row r="927" spans="1:22" s="128" customFormat="1" ht="12.75" customHeight="1" x14ac:dyDescent="0.2">
      <c r="A927" s="137"/>
      <c r="B927" s="117" t="str">
        <f>IF(A927="","",VLOOKUP(A927,'6.A'!$A$11:$E$105,2,FALSE))</f>
        <v/>
      </c>
      <c r="C927" s="138"/>
      <c r="D927" s="139" t="str">
        <f>IF(A927="","",VLOOKUP(A927,'6.A'!$A$11:$E$105,4,FALSE))</f>
        <v/>
      </c>
      <c r="E927" s="140" t="str">
        <f>IF(A927="","",VLOOKUP(A927,'6.A'!$A$11:$E$105,5,FALSE))</f>
        <v/>
      </c>
      <c r="F927" s="141" t="str">
        <f t="shared" si="377"/>
        <v>0,00</v>
      </c>
      <c r="G927" s="51"/>
      <c r="H927" s="51" t="str">
        <f>IF(A927="","",VLOOKUP(A927,'6.A'!$A$11:$E$7900,5,FALSE))</f>
        <v/>
      </c>
      <c r="I927" s="51" t="str">
        <f t="shared" si="378"/>
        <v/>
      </c>
      <c r="J927" s="51" t="str">
        <f>IF(H927="","",VLOOKUP(A927,'6.A'!$A$11:$E$480,4,FALSE))</f>
        <v/>
      </c>
      <c r="K927" s="51" t="str">
        <f t="shared" si="379"/>
        <v/>
      </c>
      <c r="L927" s="51" t="str">
        <f>IF(H927="","",IF(C927="","",G896*C927))</f>
        <v/>
      </c>
      <c r="M927" s="93" t="str">
        <f>IF(A927="","",VLOOKUP(A927,'6.A'!$A$11:$C$480,2,FALSE))</f>
        <v/>
      </c>
      <c r="N927" s="56" t="str">
        <f t="shared" si="380"/>
        <v/>
      </c>
      <c r="O927" s="55"/>
      <c r="P927" s="55"/>
      <c r="Q927" s="47"/>
      <c r="R927" s="47"/>
      <c r="S927" s="64"/>
      <c r="T927" s="2"/>
      <c r="U927" s="2"/>
      <c r="V927" s="2"/>
    </row>
    <row r="928" spans="1:22" s="128" customFormat="1" ht="12.75" customHeight="1" x14ac:dyDescent="0.2">
      <c r="A928" s="137"/>
      <c r="B928" s="117" t="str">
        <f>IF(A928="","",VLOOKUP(A928,'6.A'!$A$11:$E$105,2,FALSE))</f>
        <v/>
      </c>
      <c r="C928" s="138"/>
      <c r="D928" s="139" t="str">
        <f>IF(A928="","",VLOOKUP(A928,'6.A'!$A$11:$E$105,4,FALSE))</f>
        <v/>
      </c>
      <c r="E928" s="140" t="str">
        <f>IF(A928="","",VLOOKUP(A928,'6.A'!$A$11:$E$105,5,FALSE))</f>
        <v/>
      </c>
      <c r="F928" s="141" t="str">
        <f t="shared" si="377"/>
        <v>0,00</v>
      </c>
      <c r="G928" s="51"/>
      <c r="H928" s="51" t="str">
        <f>IF(A928="","",VLOOKUP(A928,'6.A'!$A$11:$E$7900,5,FALSE))</f>
        <v/>
      </c>
      <c r="I928" s="51" t="str">
        <f t="shared" si="378"/>
        <v/>
      </c>
      <c r="J928" s="51" t="str">
        <f>IF(H928="","",VLOOKUP(A928,'6.A'!$A$11:$E$480,4,FALSE))</f>
        <v/>
      </c>
      <c r="K928" s="51" t="str">
        <f t="shared" si="379"/>
        <v/>
      </c>
      <c r="L928" s="51" t="str">
        <f>IF(H928="","",IF(C928="","",G896*C928))</f>
        <v/>
      </c>
      <c r="M928" s="93" t="str">
        <f>IF(A928="","",VLOOKUP(A928,'6.A'!$A$11:$C$480,2,FALSE))</f>
        <v/>
      </c>
      <c r="N928" s="56" t="str">
        <f t="shared" si="380"/>
        <v/>
      </c>
      <c r="O928" s="55"/>
      <c r="P928" s="55"/>
      <c r="Q928" s="47"/>
      <c r="R928" s="47"/>
      <c r="S928" s="64"/>
      <c r="T928" s="2"/>
      <c r="U928" s="2"/>
      <c r="V928" s="2"/>
    </row>
    <row r="929" spans="1:22" s="128" customFormat="1" ht="12.75" customHeight="1" x14ac:dyDescent="0.2">
      <c r="A929" s="137"/>
      <c r="B929" s="117" t="str">
        <f>IF(A929="","",VLOOKUP(A929,'6.A'!$A$11:$E$105,2,FALSE))</f>
        <v/>
      </c>
      <c r="C929" s="138"/>
      <c r="D929" s="120" t="str">
        <f>IF(A929="","",VLOOKUP(A929,'6.A'!$A$11:$E$105,4,FALSE))</f>
        <v/>
      </c>
      <c r="E929" s="142" t="str">
        <f>IF(A929="","",VLOOKUP(A929,'6.A'!$A$11:$E$105,5,FALSE))</f>
        <v/>
      </c>
      <c r="F929" s="141" t="str">
        <f t="shared" si="377"/>
        <v>0,00</v>
      </c>
      <c r="G929" s="51"/>
      <c r="H929" s="51" t="str">
        <f>IF(A929="","",VLOOKUP(A929,'6.A'!$A$11:$E$7900,5,FALSE))</f>
        <v/>
      </c>
      <c r="I929" s="51" t="str">
        <f t="shared" si="378"/>
        <v/>
      </c>
      <c r="J929" s="51" t="str">
        <f>IF(H929="","",VLOOKUP(A929,'6.A'!$A$11:$E$480,4,FALSE))</f>
        <v/>
      </c>
      <c r="K929" s="51" t="str">
        <f t="shared" si="379"/>
        <v/>
      </c>
      <c r="L929" s="51" t="str">
        <f>IF(H929="","",IF(C929="","",G896*C929))</f>
        <v/>
      </c>
      <c r="M929" s="93" t="str">
        <f>IF(A929="","",VLOOKUP(A929,'6.A'!$A$11:$C$480,2,FALSE))</f>
        <v/>
      </c>
      <c r="N929" s="56" t="str">
        <f t="shared" si="380"/>
        <v/>
      </c>
      <c r="O929" s="55"/>
      <c r="P929" s="55"/>
      <c r="Q929" s="47"/>
      <c r="R929" s="47"/>
      <c r="S929" s="64"/>
      <c r="T929" s="2"/>
      <c r="U929" s="2"/>
      <c r="V929" s="2"/>
    </row>
    <row r="930" spans="1:22" s="128" customFormat="1" ht="12.75" customHeight="1" x14ac:dyDescent="0.2">
      <c r="A930" s="137"/>
      <c r="B930" s="117" t="str">
        <f>IF(A930="","",VLOOKUP(A930,'6.A'!$A$11:$E$105,2,FALSE))</f>
        <v/>
      </c>
      <c r="C930" s="138"/>
      <c r="D930" s="120" t="str">
        <f>IF(A930="","",VLOOKUP(A930,'6.A'!$A$11:$E$105,4,FALSE))</f>
        <v/>
      </c>
      <c r="E930" s="142" t="str">
        <f>IF(A930="","",VLOOKUP(A930,'6.A'!$A$11:$E$105,5,FALSE))</f>
        <v/>
      </c>
      <c r="F930" s="141" t="str">
        <f t="shared" si="377"/>
        <v>0,00</v>
      </c>
      <c r="G930" s="51"/>
      <c r="H930" s="51" t="str">
        <f>IF(A930="","",VLOOKUP(A930,'6.A'!$A$11:$E$7900,5,FALSE))</f>
        <v/>
      </c>
      <c r="I930" s="51" t="str">
        <f t="shared" si="378"/>
        <v/>
      </c>
      <c r="J930" s="51" t="str">
        <f>IF(H930="","",VLOOKUP(A930,'6.A'!$A$11:$E$480,4,FALSE))</f>
        <v/>
      </c>
      <c r="K930" s="51" t="str">
        <f t="shared" si="379"/>
        <v/>
      </c>
      <c r="L930" s="51" t="str">
        <f>IF(H930="","",IF(C930="","",G896*C930))</f>
        <v/>
      </c>
      <c r="M930" s="93" t="str">
        <f>IF(A930="","",VLOOKUP(A930,'6.A'!$A$11:$C$480,2,FALSE))</f>
        <v/>
      </c>
      <c r="N930" s="56" t="str">
        <f t="shared" si="380"/>
        <v/>
      </c>
      <c r="O930" s="55"/>
      <c r="P930" s="55"/>
      <c r="Q930" s="47"/>
      <c r="R930" s="47"/>
      <c r="S930" s="64"/>
      <c r="T930" s="2"/>
      <c r="U930" s="2"/>
      <c r="V930" s="2"/>
    </row>
    <row r="931" spans="1:22" s="128" customFormat="1" ht="12.75" customHeight="1" x14ac:dyDescent="0.2">
      <c r="A931" s="137"/>
      <c r="B931" s="117" t="str">
        <f>IF(A931="","",VLOOKUP(A931,'6.A'!$A$11:$E$105,2,FALSE))</f>
        <v/>
      </c>
      <c r="C931" s="138"/>
      <c r="D931" s="139" t="str">
        <f>IF(A931="","",VLOOKUP(A931,'6.A'!$A$11:$E$105,4,FALSE))</f>
        <v/>
      </c>
      <c r="E931" s="140" t="str">
        <f>IF(A931="","",VLOOKUP(A931,'6.A'!$A$11:$E$105,5,FALSE))</f>
        <v/>
      </c>
      <c r="F931" s="141" t="str">
        <f t="shared" si="377"/>
        <v>0,00</v>
      </c>
      <c r="G931" s="51"/>
      <c r="H931" s="51" t="str">
        <f>IF(A931="","",VLOOKUP(A931,'6.A'!$A$11:$E$7900,5,FALSE))</f>
        <v/>
      </c>
      <c r="I931" s="51" t="str">
        <f t="shared" si="378"/>
        <v/>
      </c>
      <c r="J931" s="51" t="str">
        <f>IF(H931="","",VLOOKUP(A931,'6.A'!$A$11:$E$480,4,FALSE))</f>
        <v/>
      </c>
      <c r="K931" s="51" t="str">
        <f t="shared" si="379"/>
        <v/>
      </c>
      <c r="L931" s="51" t="str">
        <f>IF(H931="","",IF(C931="","",G896*C931))</f>
        <v/>
      </c>
      <c r="M931" s="93" t="str">
        <f>IF(A931="","",VLOOKUP(A931,'6.A'!$A$11:$C$480,2,FALSE))</f>
        <v/>
      </c>
      <c r="N931" s="56" t="str">
        <f t="shared" si="380"/>
        <v/>
      </c>
      <c r="O931" s="55"/>
      <c r="P931" s="55"/>
      <c r="Q931" s="47"/>
      <c r="R931" s="47"/>
      <c r="S931" s="64"/>
      <c r="T931" s="2"/>
      <c r="U931" s="2"/>
      <c r="V931" s="2"/>
    </row>
    <row r="932" spans="1:22" s="128" customFormat="1" ht="12.75" customHeight="1" x14ac:dyDescent="0.2">
      <c r="A932" s="137"/>
      <c r="B932" s="117" t="str">
        <f>IF(A932="","",VLOOKUP(A932,'6.A'!$A$11:$E$105,2,FALSE))</f>
        <v/>
      </c>
      <c r="C932" s="138"/>
      <c r="D932" s="139" t="str">
        <f>IF(A932="","",VLOOKUP(A932,'6.A'!$A$11:$E$105,4,FALSE))</f>
        <v/>
      </c>
      <c r="E932" s="140" t="str">
        <f>IF(A932="","",VLOOKUP(A932,'6.A'!$A$11:$E$105,5,FALSE))</f>
        <v/>
      </c>
      <c r="F932" s="141" t="str">
        <f t="shared" si="377"/>
        <v>0,00</v>
      </c>
      <c r="G932" s="51"/>
      <c r="H932" s="51" t="str">
        <f>IF(A932="","",VLOOKUP(A932,'6.A'!$A$11:$E$7900,5,FALSE))</f>
        <v/>
      </c>
      <c r="I932" s="51" t="str">
        <f t="shared" si="378"/>
        <v/>
      </c>
      <c r="J932" s="51" t="str">
        <f>IF(H932="","",VLOOKUP(A932,'6.A'!$A$11:$E$480,4,FALSE))</f>
        <v/>
      </c>
      <c r="K932" s="51" t="str">
        <f t="shared" si="379"/>
        <v/>
      </c>
      <c r="L932" s="51" t="str">
        <f>IF(H932="","",IF(C932="","",G896*C932))</f>
        <v/>
      </c>
      <c r="M932" s="93" t="str">
        <f>IF(A932="","",VLOOKUP(A932,'6.A'!$A$11:$C$480,2,FALSE))</f>
        <v/>
      </c>
      <c r="N932" s="56" t="str">
        <f t="shared" si="380"/>
        <v/>
      </c>
      <c r="O932" s="55"/>
      <c r="P932" s="55"/>
      <c r="Q932" s="47"/>
      <c r="R932" s="47"/>
      <c r="S932" s="64"/>
      <c r="T932" s="2"/>
      <c r="U932" s="2"/>
      <c r="V932" s="2"/>
    </row>
    <row r="933" spans="1:22" s="128" customFormat="1" ht="12.75" customHeight="1" x14ac:dyDescent="0.2">
      <c r="A933" s="137"/>
      <c r="B933" s="117" t="str">
        <f>IF(A933="","",VLOOKUP(A933,'6.A'!$A$11:$E$105,2,FALSE))</f>
        <v/>
      </c>
      <c r="C933" s="138"/>
      <c r="D933" s="120" t="str">
        <f>IF(A933="","",VLOOKUP(A933,'6.A'!$A$11:$E$105,4,FALSE))</f>
        <v/>
      </c>
      <c r="E933" s="142" t="str">
        <f>IF(A933="","",VLOOKUP(A933,'6.A'!$A$11:$E$105,5,FALSE))</f>
        <v/>
      </c>
      <c r="F933" s="141" t="str">
        <f t="shared" si="377"/>
        <v>0,00</v>
      </c>
      <c r="G933" s="51"/>
      <c r="H933" s="51" t="str">
        <f>IF(A933="","",VLOOKUP(A933,'6.A'!$A$11:$E$7900,5,FALSE))</f>
        <v/>
      </c>
      <c r="I933" s="51" t="str">
        <f t="shared" si="378"/>
        <v/>
      </c>
      <c r="J933" s="51" t="str">
        <f>IF(H933="","",VLOOKUP(A933,'6.A'!$A$11:$E$480,4,FALSE))</f>
        <v/>
      </c>
      <c r="K933" s="51" t="str">
        <f t="shared" si="379"/>
        <v/>
      </c>
      <c r="L933" s="51" t="str">
        <f>IF(H933="","",IF(C933="","",G896*C933))</f>
        <v/>
      </c>
      <c r="M933" s="93" t="str">
        <f>IF(A933="","",VLOOKUP(A933,'6.A'!$A$11:$C$480,2,FALSE))</f>
        <v/>
      </c>
      <c r="N933" s="56" t="str">
        <f t="shared" si="380"/>
        <v/>
      </c>
      <c r="O933" s="55"/>
      <c r="P933" s="55"/>
      <c r="Q933" s="47"/>
      <c r="R933" s="47"/>
      <c r="S933" s="64"/>
      <c r="T933" s="2"/>
      <c r="U933" s="2"/>
      <c r="V933" s="2"/>
    </row>
    <row r="934" spans="1:22" s="128" customFormat="1" ht="12.75" customHeight="1" x14ac:dyDescent="0.2">
      <c r="A934" s="137"/>
      <c r="B934" s="117" t="str">
        <f>IF(A934="","",VLOOKUP(A934,'6.A'!$A$11:$E$105,2,FALSE))</f>
        <v/>
      </c>
      <c r="C934" s="138"/>
      <c r="D934" s="120" t="str">
        <f>IF(A934="","",VLOOKUP(A934,'6.A'!$A$11:$E$105,4,FALSE))</f>
        <v/>
      </c>
      <c r="E934" s="142" t="str">
        <f>IF(A934="","",VLOOKUP(A934,'6.A'!$A$11:$E$105,5,FALSE))</f>
        <v/>
      </c>
      <c r="F934" s="141" t="str">
        <f t="shared" si="377"/>
        <v>0,00</v>
      </c>
      <c r="G934" s="51"/>
      <c r="H934" s="51" t="str">
        <f>IF(A934="","",VLOOKUP(A934,'6.A'!$A$11:$E$7900,5,FALSE))</f>
        <v/>
      </c>
      <c r="I934" s="51" t="str">
        <f t="shared" si="378"/>
        <v/>
      </c>
      <c r="J934" s="51" t="str">
        <f>IF(H934="","",VLOOKUP(A934,'6.A'!$A$11:$E$480,4,FALSE))</f>
        <v/>
      </c>
      <c r="K934" s="51" t="str">
        <f t="shared" si="379"/>
        <v/>
      </c>
      <c r="L934" s="51" t="str">
        <f>IF(H934="","",IF(C934="","",G896*C934))</f>
        <v/>
      </c>
      <c r="M934" s="93" t="str">
        <f>IF(A934="","",VLOOKUP(A934,'6.A'!$A$11:$C$480,2,FALSE))</f>
        <v/>
      </c>
      <c r="N934" s="56" t="str">
        <f t="shared" si="380"/>
        <v/>
      </c>
      <c r="O934" s="55"/>
      <c r="P934" s="55"/>
      <c r="Q934" s="47"/>
      <c r="R934" s="47"/>
      <c r="S934" s="64"/>
      <c r="T934" s="2"/>
      <c r="U934" s="2"/>
      <c r="V934" s="2"/>
    </row>
    <row r="935" spans="1:22" s="128" customFormat="1" ht="12.75" customHeight="1" x14ac:dyDescent="0.2">
      <c r="A935" s="137"/>
      <c r="B935" s="117" t="str">
        <f>IF(A935="","",VLOOKUP(A935,'6.A'!$A$11:$E$105,2,FALSE))</f>
        <v/>
      </c>
      <c r="C935" s="138"/>
      <c r="D935" s="120" t="str">
        <f>IF(A935="","",VLOOKUP(A935,'6.A'!$A$11:$E$105,4,FALSE))</f>
        <v/>
      </c>
      <c r="E935" s="142" t="str">
        <f>IF(A935="","",VLOOKUP(A935,'6.A'!$A$11:$E$105,5,FALSE))</f>
        <v/>
      </c>
      <c r="F935" s="141" t="str">
        <f t="shared" si="377"/>
        <v>0,00</v>
      </c>
      <c r="G935" s="51"/>
      <c r="H935" s="51" t="str">
        <f>IF(A935="","",VLOOKUP(A935,'6.A'!$A$11:$E$7900,5,FALSE))</f>
        <v/>
      </c>
      <c r="I935" s="51" t="str">
        <f t="shared" si="378"/>
        <v/>
      </c>
      <c r="J935" s="51" t="str">
        <f>IF(H935="","",VLOOKUP(A935,'6.A'!$A$11:$E$480,4,FALSE))</f>
        <v/>
      </c>
      <c r="K935" s="51" t="str">
        <f t="shared" si="379"/>
        <v/>
      </c>
      <c r="L935" s="51" t="str">
        <f>IF(H935="","",IF(C935="","",G896*C935))</f>
        <v/>
      </c>
      <c r="M935" s="93" t="str">
        <f>IF(A935="","",VLOOKUP(A935,'6.A'!$A$11:$C$480,2,FALSE))</f>
        <v/>
      </c>
      <c r="N935" s="56" t="str">
        <f t="shared" si="380"/>
        <v/>
      </c>
      <c r="O935" s="55"/>
      <c r="P935" s="55"/>
      <c r="Q935" s="47"/>
      <c r="R935" s="47"/>
      <c r="S935" s="64"/>
      <c r="T935" s="2"/>
      <c r="U935" s="2"/>
      <c r="V935" s="2"/>
    </row>
    <row r="936" spans="1:22" s="128" customFormat="1" ht="12.75" customHeight="1" x14ac:dyDescent="0.2">
      <c r="A936" s="137"/>
      <c r="B936" s="117" t="str">
        <f>IF(A936="","",VLOOKUP(A936,'6.A'!$A$11:$E$105,2,FALSE))</f>
        <v/>
      </c>
      <c r="C936" s="138"/>
      <c r="D936" s="120" t="str">
        <f>IF(A936="","",VLOOKUP(A936,'6.A'!$A$11:$E$105,4,FALSE))</f>
        <v/>
      </c>
      <c r="E936" s="142" t="str">
        <f>IF(A936="","",VLOOKUP(A936,'6.A'!$A$11:$E$105,5,FALSE))</f>
        <v/>
      </c>
      <c r="F936" s="141" t="str">
        <f t="shared" si="377"/>
        <v>0,00</v>
      </c>
      <c r="G936" s="51"/>
      <c r="H936" s="51" t="str">
        <f>IF(A936="","",VLOOKUP(A936,'6.A'!$A$11:$E$7900,5,FALSE))</f>
        <v/>
      </c>
      <c r="I936" s="51" t="str">
        <f t="shared" si="378"/>
        <v/>
      </c>
      <c r="J936" s="51" t="str">
        <f>IF(H936="","",VLOOKUP(A936,'6.A'!$A$11:$E$480,4,FALSE))</f>
        <v/>
      </c>
      <c r="K936" s="51" t="str">
        <f t="shared" si="379"/>
        <v/>
      </c>
      <c r="L936" s="51" t="str">
        <f>IF(H936="","",IF(C936="","",G896*C936))</f>
        <v/>
      </c>
      <c r="M936" s="93" t="str">
        <f>IF(A936="","",VLOOKUP(A936,'6.A'!$A$11:$C$480,2,FALSE))</f>
        <v/>
      </c>
      <c r="N936" s="56" t="str">
        <f t="shared" si="380"/>
        <v/>
      </c>
      <c r="O936" s="55"/>
      <c r="P936" s="55"/>
      <c r="Q936" s="47"/>
      <c r="R936" s="47"/>
      <c r="S936" s="64"/>
      <c r="T936" s="2"/>
      <c r="U936" s="2"/>
      <c r="V936" s="2"/>
    </row>
    <row r="937" spans="1:22" s="128" customFormat="1" ht="12.75" customHeight="1" x14ac:dyDescent="0.2">
      <c r="A937" s="137"/>
      <c r="B937" s="117" t="str">
        <f>IF(A937="","",VLOOKUP(A937,'6.A'!$A$11:$E$105,2,FALSE))</f>
        <v/>
      </c>
      <c r="C937" s="138"/>
      <c r="D937" s="120" t="str">
        <f>IF(A937="","",VLOOKUP(A937,'6.A'!$A$11:$E$105,4,FALSE))</f>
        <v/>
      </c>
      <c r="E937" s="142" t="str">
        <f>IF(A937="","",VLOOKUP(A937,'6.A'!$A$11:$E$105,5,FALSE))</f>
        <v/>
      </c>
      <c r="F937" s="141" t="str">
        <f t="shared" si="377"/>
        <v>0,00</v>
      </c>
      <c r="G937" s="51"/>
      <c r="H937" s="51" t="str">
        <f>IF(A937="","",VLOOKUP(A937,'6.A'!$A$11:$E$7900,5,FALSE))</f>
        <v/>
      </c>
      <c r="I937" s="51" t="str">
        <f t="shared" si="378"/>
        <v/>
      </c>
      <c r="J937" s="51" t="str">
        <f>IF(H937="","",VLOOKUP(A937,'6.A'!$A$11:$E$480,4,FALSE))</f>
        <v/>
      </c>
      <c r="K937" s="51" t="str">
        <f t="shared" si="379"/>
        <v/>
      </c>
      <c r="L937" s="51" t="str">
        <f>IF(H937="","",IF(C937="","",G896*C937))</f>
        <v/>
      </c>
      <c r="M937" s="93" t="str">
        <f>IF(A937="","",VLOOKUP(A937,'6.A'!$A$11:$C$480,2,FALSE))</f>
        <v/>
      </c>
      <c r="N937" s="56" t="str">
        <f t="shared" si="380"/>
        <v/>
      </c>
      <c r="O937" s="55"/>
      <c r="P937" s="55"/>
      <c r="Q937" s="47"/>
      <c r="R937" s="47"/>
      <c r="S937" s="64"/>
      <c r="T937" s="2"/>
      <c r="U937" s="2"/>
      <c r="V937" s="2"/>
    </row>
    <row r="938" spans="1:22" s="128" customFormat="1" ht="12.75" customHeight="1" x14ac:dyDescent="0.2">
      <c r="A938" s="137"/>
      <c r="B938" s="117" t="str">
        <f>IF(A938="","",VLOOKUP(A938,'6.A'!$A$11:$E$105,2,FALSE))</f>
        <v/>
      </c>
      <c r="C938" s="138"/>
      <c r="D938" s="120" t="str">
        <f>IF(A938="","",VLOOKUP(A938,'6.A'!$A$11:$E$105,4,FALSE))</f>
        <v/>
      </c>
      <c r="E938" s="142" t="str">
        <f>IF(A938="","",VLOOKUP(A938,'6.A'!$A$11:$E$105,5,FALSE))</f>
        <v/>
      </c>
      <c r="F938" s="141" t="str">
        <f t="shared" ref="F938:F944" si="381">IF(A938="","0,00",ROUND(C938*E938,2))</f>
        <v>0,00</v>
      </c>
      <c r="G938" s="51"/>
      <c r="H938" s="51" t="str">
        <f>IF(A938="","",VLOOKUP(A938,'6.A'!$A$11:$E$7900,5,FALSE))</f>
        <v/>
      </c>
      <c r="I938" s="51" t="str">
        <f t="shared" si="378"/>
        <v/>
      </c>
      <c r="J938" s="51" t="str">
        <f>IF(H938="","",VLOOKUP(A938,'6.A'!$A$11:$E$480,4,FALSE))</f>
        <v/>
      </c>
      <c r="K938" s="51" t="str">
        <f t="shared" si="379"/>
        <v/>
      </c>
      <c r="L938" s="51" t="str">
        <f>IF(H938="","",IF(C938="","",G896*C938))</f>
        <v/>
      </c>
      <c r="M938" s="93" t="str">
        <f>IF(A938="","",VLOOKUP(A938,'6.A'!$A$11:$C$480,2,FALSE))</f>
        <v/>
      </c>
      <c r="N938" s="56" t="str">
        <f t="shared" si="380"/>
        <v/>
      </c>
      <c r="O938" s="55"/>
      <c r="P938" s="55"/>
      <c r="Q938" s="47"/>
      <c r="R938" s="47"/>
      <c r="S938" s="64"/>
      <c r="T938" s="2"/>
      <c r="U938" s="2"/>
      <c r="V938" s="2"/>
    </row>
    <row r="939" spans="1:22" s="128" customFormat="1" ht="12.75" customHeight="1" x14ac:dyDescent="0.2">
      <c r="A939" s="137"/>
      <c r="B939" s="117" t="str">
        <f>IF(A939="","",VLOOKUP(A939,'6.A'!$A$11:$E$105,2,FALSE))</f>
        <v/>
      </c>
      <c r="C939" s="138"/>
      <c r="D939" s="120" t="str">
        <f>IF(A939="","",VLOOKUP(A939,'6.A'!$A$11:$E$105,4,FALSE))</f>
        <v/>
      </c>
      <c r="E939" s="142" t="str">
        <f>IF(A939="","",VLOOKUP(A939,'6.A'!$A$11:$E$105,5,FALSE))</f>
        <v/>
      </c>
      <c r="F939" s="141" t="str">
        <f t="shared" si="381"/>
        <v>0,00</v>
      </c>
      <c r="G939" s="51"/>
      <c r="H939" s="51" t="str">
        <f>IF(A939="","",VLOOKUP(A939,'6.A'!$A$11:$E$7900,5,FALSE))</f>
        <v/>
      </c>
      <c r="I939" s="51" t="str">
        <f t="shared" si="378"/>
        <v/>
      </c>
      <c r="J939" s="51" t="str">
        <f>IF(H939="","",VLOOKUP(A939,'6.A'!$A$11:$E$480,4,FALSE))</f>
        <v/>
      </c>
      <c r="K939" s="51" t="str">
        <f t="shared" si="379"/>
        <v/>
      </c>
      <c r="L939" s="51" t="str">
        <f>IF(H939="","",IF(C939="","",G896*C939))</f>
        <v/>
      </c>
      <c r="M939" s="93" t="str">
        <f>IF(A939="","",VLOOKUP(A939,'6.A'!$A$11:$C$480,2,FALSE))</f>
        <v/>
      </c>
      <c r="N939" s="56" t="str">
        <f t="shared" si="380"/>
        <v/>
      </c>
      <c r="O939" s="55"/>
      <c r="P939" s="55"/>
      <c r="Q939" s="47"/>
      <c r="R939" s="47"/>
      <c r="S939" s="64"/>
      <c r="T939" s="2"/>
      <c r="U939" s="2"/>
      <c r="V939" s="2"/>
    </row>
    <row r="940" spans="1:22" s="128" customFormat="1" ht="12.75" customHeight="1" x14ac:dyDescent="0.2">
      <c r="A940" s="137"/>
      <c r="B940" s="117" t="str">
        <f>IF(A940="","",VLOOKUP(A940,'6.A'!$A$11:$E$105,2,FALSE))</f>
        <v/>
      </c>
      <c r="C940" s="138"/>
      <c r="D940" s="120" t="str">
        <f>IF(A940="","",VLOOKUP(A940,'6.A'!$A$11:$E$105,4,FALSE))</f>
        <v/>
      </c>
      <c r="E940" s="142" t="str">
        <f>IF(A940="","",VLOOKUP(A940,'6.A'!$A$11:$E$105,5,FALSE))</f>
        <v/>
      </c>
      <c r="F940" s="141" t="str">
        <f t="shared" si="381"/>
        <v>0,00</v>
      </c>
      <c r="G940" s="51"/>
      <c r="H940" s="51" t="str">
        <f>IF(A940="","",VLOOKUP(A940,'6.A'!$A$11:$E$7900,5,FALSE))</f>
        <v/>
      </c>
      <c r="I940" s="51" t="str">
        <f t="shared" si="378"/>
        <v/>
      </c>
      <c r="J940" s="51" t="str">
        <f>IF(H940="","",VLOOKUP(A940,'6.A'!$A$11:$E$480,4,FALSE))</f>
        <v/>
      </c>
      <c r="K940" s="51" t="str">
        <f t="shared" si="379"/>
        <v/>
      </c>
      <c r="L940" s="51" t="str">
        <f>IF(H940="","",IF(C940="","",G896*C940))</f>
        <v/>
      </c>
      <c r="M940" s="93" t="str">
        <f>IF(A940="","",VLOOKUP(A940,'6.A'!$A$11:$C$480,2,FALSE))</f>
        <v/>
      </c>
      <c r="N940" s="56" t="str">
        <f t="shared" si="380"/>
        <v/>
      </c>
      <c r="O940" s="55"/>
      <c r="P940" s="55"/>
      <c r="Q940" s="47"/>
      <c r="R940" s="47"/>
      <c r="S940" s="64"/>
      <c r="T940" s="2"/>
      <c r="U940" s="2"/>
      <c r="V940" s="2"/>
    </row>
    <row r="941" spans="1:22" s="116" customFormat="1" ht="12.75" customHeight="1" x14ac:dyDescent="0.2">
      <c r="A941" s="137"/>
      <c r="B941" s="153" t="str">
        <f>IF(A941="","",VLOOKUP(A941,'6.A'!$A$11:$E$105,2,FALSE))</f>
        <v/>
      </c>
      <c r="C941" s="138"/>
      <c r="D941" s="120" t="str">
        <f>IF(A941="","",VLOOKUP(A941,'6.A'!$A$11:$E$105,4,FALSE))</f>
        <v/>
      </c>
      <c r="E941" s="142" t="str">
        <f>IF(A941="","",VLOOKUP(A941,'6.A'!$A$11:$E$105,5,FALSE))</f>
        <v/>
      </c>
      <c r="F941" s="141" t="str">
        <f t="shared" si="381"/>
        <v>0,00</v>
      </c>
      <c r="G941" s="51"/>
      <c r="H941" s="51" t="str">
        <f>IF(A941="","",VLOOKUP(A941,'6.A'!$A$11:$E$7900,5,FALSE))</f>
        <v/>
      </c>
      <c r="I941" s="51" t="str">
        <f t="shared" si="378"/>
        <v/>
      </c>
      <c r="J941" s="51" t="str">
        <f>IF(H941="","",VLOOKUP(A941,'6.A'!$A$11:$E$480,4,FALSE))</f>
        <v/>
      </c>
      <c r="K941" s="51" t="str">
        <f t="shared" si="379"/>
        <v/>
      </c>
      <c r="L941" s="51" t="str">
        <f>IF(H941="","",IF(C941="","",G896*C941))</f>
        <v/>
      </c>
      <c r="M941" s="93" t="str">
        <f>IF(A941="","",VLOOKUP(A941,'6.A'!$A$11:$C$480,2,FALSE))</f>
        <v/>
      </c>
      <c r="N941" s="56" t="str">
        <f t="shared" si="380"/>
        <v/>
      </c>
      <c r="O941" s="55"/>
      <c r="P941" s="55"/>
      <c r="Q941" s="47"/>
      <c r="R941" s="47"/>
      <c r="S941" s="64"/>
      <c r="T941" s="2"/>
      <c r="U941" s="2"/>
      <c r="V941" s="2"/>
    </row>
    <row r="942" spans="1:22" s="116" customFormat="1" ht="12.75" customHeight="1" x14ac:dyDescent="0.2">
      <c r="A942" s="137"/>
      <c r="B942" s="153" t="str">
        <f>IF(A942="","",VLOOKUP(A942,'6.A'!$A$11:$E$105,2,FALSE))</f>
        <v/>
      </c>
      <c r="C942" s="138"/>
      <c r="D942" s="120" t="str">
        <f>IF(A942="","",VLOOKUP(A942,'6.A'!$A$11:$E$105,4,FALSE))</f>
        <v/>
      </c>
      <c r="E942" s="142" t="str">
        <f>IF(A942="","",VLOOKUP(A942,'6.A'!$A$11:$E$105,5,FALSE))</f>
        <v/>
      </c>
      <c r="F942" s="141" t="str">
        <f t="shared" si="381"/>
        <v>0,00</v>
      </c>
      <c r="G942" s="51"/>
      <c r="H942" s="51" t="str">
        <f>IF(A942="","",VLOOKUP(A942,'6.A'!$A$11:$E$7900,5,FALSE))</f>
        <v/>
      </c>
      <c r="I942" s="51" t="str">
        <f t="shared" si="378"/>
        <v/>
      </c>
      <c r="J942" s="51" t="str">
        <f>IF(H942="","",VLOOKUP(A942,'6.A'!$A$11:$E$480,4,FALSE))</f>
        <v/>
      </c>
      <c r="K942" s="51" t="str">
        <f t="shared" si="379"/>
        <v/>
      </c>
      <c r="L942" s="51" t="str">
        <f>IF(H942="","",IF(C942="","",G896*C942))</f>
        <v/>
      </c>
      <c r="M942" s="93" t="str">
        <f>IF(A942="","",VLOOKUP(A942,'6.A'!$A$11:$C$480,2,FALSE))</f>
        <v/>
      </c>
      <c r="N942" s="56" t="str">
        <f t="shared" si="380"/>
        <v/>
      </c>
      <c r="O942" s="55"/>
      <c r="P942" s="55"/>
      <c r="Q942" s="47"/>
      <c r="R942" s="47"/>
      <c r="S942" s="64"/>
      <c r="T942" s="2"/>
      <c r="U942" s="2"/>
      <c r="V942" s="2"/>
    </row>
    <row r="943" spans="1:22" s="116" customFormat="1" ht="12.75" customHeight="1" x14ac:dyDescent="0.2">
      <c r="A943" s="137"/>
      <c r="B943" s="153" t="str">
        <f>IF(A943="","",VLOOKUP(A943,'6.A'!$A$11:$E$105,2,FALSE))</f>
        <v/>
      </c>
      <c r="C943" s="138"/>
      <c r="D943" s="120" t="str">
        <f>IF(A943="","",VLOOKUP(A943,'6.A'!$A$11:$E$105,4,FALSE))</f>
        <v/>
      </c>
      <c r="E943" s="142" t="str">
        <f>IF(A943="","",VLOOKUP(A943,'6.A'!$A$11:$E$105,5,FALSE))</f>
        <v/>
      </c>
      <c r="F943" s="141" t="str">
        <f t="shared" si="381"/>
        <v>0,00</v>
      </c>
      <c r="G943" s="51"/>
      <c r="H943" s="51" t="str">
        <f>IF(A943="","",VLOOKUP(A943,'6.A'!$A$11:$E$7900,5,FALSE))</f>
        <v/>
      </c>
      <c r="I943" s="51" t="str">
        <f t="shared" si="378"/>
        <v/>
      </c>
      <c r="J943" s="51" t="str">
        <f>IF(H943="","",VLOOKUP(A943,'6.A'!$A$11:$E$480,4,FALSE))</f>
        <v/>
      </c>
      <c r="K943" s="51" t="str">
        <f t="shared" si="379"/>
        <v/>
      </c>
      <c r="L943" s="51" t="str">
        <f>IF(H943="","",IF(C943="","",G896*C943))</f>
        <v/>
      </c>
      <c r="M943" s="93" t="str">
        <f>IF(A943="","",VLOOKUP(A943,'6.A'!$A$11:$C$480,2,FALSE))</f>
        <v/>
      </c>
      <c r="N943" s="56" t="str">
        <f t="shared" si="380"/>
        <v/>
      </c>
      <c r="O943" s="55"/>
      <c r="P943" s="55"/>
      <c r="Q943" s="47"/>
      <c r="R943" s="47"/>
      <c r="S943" s="64"/>
      <c r="T943" s="2"/>
      <c r="U943" s="2"/>
      <c r="V943" s="2"/>
    </row>
    <row r="944" spans="1:22" s="116" customFormat="1" ht="12.75" customHeight="1" x14ac:dyDescent="0.2">
      <c r="A944" s="137"/>
      <c r="B944" s="153" t="str">
        <f>IF(A944="","",VLOOKUP(A944,'6.A'!$A$11:$E$105,2,FALSE))</f>
        <v/>
      </c>
      <c r="C944" s="138"/>
      <c r="D944" s="120" t="str">
        <f>IF(A944="","",VLOOKUP(A944,'6.A'!$A$11:$E$105,4,FALSE))</f>
        <v/>
      </c>
      <c r="E944" s="142" t="str">
        <f>IF(A944="","",VLOOKUP(A944,'6.A'!$A$11:$E$105,5,FALSE))</f>
        <v/>
      </c>
      <c r="F944" s="141" t="str">
        <f t="shared" si="381"/>
        <v>0,00</v>
      </c>
      <c r="G944" s="51"/>
      <c r="H944" s="51" t="str">
        <f>IF(A944="","",VLOOKUP(A944,'6.A'!$A$11:$E$7900,5,FALSE))</f>
        <v/>
      </c>
      <c r="I944" s="51" t="str">
        <f t="shared" si="378"/>
        <v/>
      </c>
      <c r="J944" s="51" t="str">
        <f>IF(H944="","",VLOOKUP(A944,'6.A'!$A$11:$E$480,4,FALSE))</f>
        <v/>
      </c>
      <c r="K944" s="51" t="str">
        <f t="shared" si="379"/>
        <v/>
      </c>
      <c r="L944" s="51" t="str">
        <f>IF(H944="","",IF(C944="","",G896*C944))</f>
        <v/>
      </c>
      <c r="M944" s="93" t="str">
        <f>IF(A944="","",VLOOKUP(A944,'6.A'!$A$11:$C$480,2,FALSE))</f>
        <v/>
      </c>
      <c r="N944" s="56" t="str">
        <f t="shared" si="380"/>
        <v/>
      </c>
      <c r="O944" s="55"/>
      <c r="P944" s="55"/>
      <c r="Q944" s="47"/>
      <c r="R944" s="47"/>
      <c r="S944" s="64"/>
      <c r="T944" s="2"/>
      <c r="U944" s="2"/>
      <c r="V944" s="2"/>
    </row>
    <row r="945" spans="1:22" s="116" customFormat="1" ht="12.75" customHeight="1" x14ac:dyDescent="0.2">
      <c r="A945" s="137"/>
      <c r="B945" s="26" t="str">
        <f>$A$9</f>
        <v>BDI - MÃO DE OBRA / SERVIÇOS / MATERIAIS EM GERAL</v>
      </c>
      <c r="C945" s="27">
        <f>$C$9</f>
        <v>0</v>
      </c>
      <c r="D945" s="120"/>
      <c r="E945" s="126"/>
      <c r="F945" s="144">
        <f>ROUND(SUM(F925:F944)*C945,2)</f>
        <v>0</v>
      </c>
      <c r="G945" s="62"/>
      <c r="H945" s="51"/>
      <c r="I945" s="56"/>
      <c r="J945" s="56"/>
      <c r="K945" s="56"/>
      <c r="L945" s="51"/>
      <c r="M945" s="56"/>
      <c r="N945" s="56"/>
      <c r="O945" s="55"/>
      <c r="P945" s="55"/>
      <c r="Q945" s="47"/>
      <c r="R945" s="47"/>
      <c r="S945" s="64"/>
      <c r="T945" s="2"/>
      <c r="U945" s="2"/>
      <c r="V945" s="2"/>
    </row>
    <row r="946" spans="1:22" s="116" customFormat="1" ht="12.75" customHeight="1" thickBot="1" x14ac:dyDescent="0.25">
      <c r="A946" s="154"/>
      <c r="B946" s="41" t="s">
        <v>57</v>
      </c>
      <c r="C946" s="42"/>
      <c r="D946" s="155"/>
      <c r="E946" s="156"/>
      <c r="F946" s="157">
        <f>ROUND(SUM(F925:F945),2)</f>
        <v>0</v>
      </c>
      <c r="G946" s="62"/>
      <c r="H946" s="51"/>
      <c r="I946" s="56"/>
      <c r="J946" s="56"/>
      <c r="K946" s="56"/>
      <c r="L946" s="51"/>
      <c r="M946" s="56"/>
      <c r="N946" s="56"/>
      <c r="O946" s="55"/>
      <c r="P946" s="55"/>
      <c r="Q946" s="47"/>
      <c r="R946" s="47"/>
      <c r="S946" s="64"/>
      <c r="T946" s="2"/>
      <c r="U946" s="2"/>
      <c r="V946" s="2"/>
    </row>
    <row r="947" spans="1:22" s="128" customFormat="1" ht="12" customHeight="1" thickBot="1" x14ac:dyDescent="0.25">
      <c r="A947" s="129"/>
      <c r="B947" s="124"/>
      <c r="C947" s="125"/>
      <c r="D947" s="120"/>
      <c r="E947" s="126"/>
      <c r="F947" s="121"/>
      <c r="G947" s="121"/>
      <c r="H947" s="118"/>
      <c r="I947" s="120"/>
      <c r="J947" s="120"/>
      <c r="K947" s="120"/>
      <c r="L947" s="118"/>
      <c r="M947" s="122"/>
      <c r="N947" s="122"/>
      <c r="O947" s="123"/>
      <c r="P947" s="123"/>
      <c r="Q947" s="114"/>
      <c r="R947" s="114"/>
      <c r="T947" s="116"/>
      <c r="U947" s="116"/>
      <c r="V947" s="116"/>
    </row>
    <row r="948" spans="1:22" s="116" customFormat="1" ht="50.1" customHeight="1" x14ac:dyDescent="0.2">
      <c r="A948" s="130" t="str">
        <f>'3.A'!$A$46</f>
        <v>3.2.2</v>
      </c>
      <c r="B948" s="131" t="str">
        <f>IF(A948="","",VLOOKUP(A948,'3.A'!$A$16:$M$111,2,FALSE))</f>
        <v>REVESTIMENTO CERÂMICO PARA PAREDES INTERNAS COM PLACAS TIPO ESMALTADA</v>
      </c>
      <c r="C948" s="284" t="s">
        <v>62</v>
      </c>
      <c r="D948" s="284"/>
      <c r="E948" s="132" t="str">
        <f>IF(A948="","",VLOOKUP(A948,'3.A'!$A$16:$M$111,3,FALSE))</f>
        <v>M2</v>
      </c>
      <c r="F948" s="133">
        <f>ROUND(F962+F975+F998,2)</f>
        <v>0</v>
      </c>
      <c r="G948" s="94">
        <f>VLOOKUP(A948,'3.A'!$A$18:$I$111,4,FALSE)</f>
        <v>38</v>
      </c>
      <c r="H948" s="46">
        <f>SUM(F950:F961)</f>
        <v>0</v>
      </c>
      <c r="I948" s="46">
        <f>SUM(F964:F974)</f>
        <v>0</v>
      </c>
      <c r="J948" s="46">
        <f>SUM(F977:F997)</f>
        <v>0</v>
      </c>
      <c r="K948" s="46">
        <f>SUM(H948:J948)</f>
        <v>0</v>
      </c>
      <c r="L948" s="46" t="str">
        <f>IF(K948=F948,"SIM","NÃO")</f>
        <v>SIM</v>
      </c>
      <c r="M948" s="57">
        <f>ROUND(SUM(F950:F959)*C960,2)+ROUND(SUM(F950:F960)*C961,2)+ROUND(SUM(F950:F959),2)+ROUND(SUM(F964:F973)*C974,2)+ROUND(SUM(F964:F973),2)+ROUND(SUM(F977:F996)*C997,2)+ROUND(SUM(F977:F996),2)</f>
        <v>0</v>
      </c>
      <c r="N948" s="49" t="str">
        <f>IF(M948=F948,"SIM","NÃO")</f>
        <v>SIM</v>
      </c>
      <c r="O948" s="50" t="str">
        <f>VLOOKUP(A948,'3.A'!$A$8:$E$111,3,FALSE)</f>
        <v>M2</v>
      </c>
      <c r="P948" s="50" t="str">
        <f>IF(O948=E948,"SIM","NÃO")</f>
        <v>SIM</v>
      </c>
      <c r="Q948" s="52">
        <f>ROUND(G948*F962,2)+ROUND(G948*F975,2)+ROUND(G948*F998,2)</f>
        <v>0</v>
      </c>
      <c r="R948" s="58">
        <f>VLOOKUP(A948,'3.A'!$A$16:$L$111,12,FALSE)</f>
        <v>0</v>
      </c>
      <c r="S948" s="59" t="str">
        <f>IF(Q948=R948,"si","no")</f>
        <v>si</v>
      </c>
      <c r="T948" s="60">
        <f>SUM(L950:L959)+SUM(L964:L973)+SUM(L977:L996)</f>
        <v>273.22000000000003</v>
      </c>
      <c r="U948" s="51">
        <f>G948*C956+G948*C958+G948*C952+G948*C951+G948*C953+G948*C957+G948*C955+G948*C954+G948*C950+G948*C959+G948*C970+G948*C964+G948*C972+G948*C971+G948*C969+G948*C966+G948*C965+G948*C967+G948*C973+G948*C968+G948*C977+G948*C978+G948*C979+G948*C987+G948*C988+G948*C989+G948*C990+G948*C991+G948*C992+G948*C993+G948*C994+G948*C995+G948*C996+G948*C985+G948*C986+G948*C980+G948*C981+G948*C982+G948*C983+G948*C984</f>
        <v>273.22000000000003</v>
      </c>
      <c r="V948" s="53" t="str">
        <f>IF(T948=U948,"si","no")</f>
        <v>si</v>
      </c>
    </row>
    <row r="949" spans="1:22" s="116" customFormat="1" ht="12.75" customHeight="1" x14ac:dyDescent="0.2">
      <c r="A949" s="134" t="s">
        <v>3</v>
      </c>
      <c r="B949" s="135" t="s">
        <v>58</v>
      </c>
      <c r="C949" s="119" t="s">
        <v>59</v>
      </c>
      <c r="D949" s="119" t="s">
        <v>17</v>
      </c>
      <c r="E949" s="136" t="s">
        <v>60</v>
      </c>
      <c r="F949" s="127" t="s">
        <v>61</v>
      </c>
      <c r="G949" s="21"/>
      <c r="H949" s="51"/>
      <c r="I949" s="56"/>
      <c r="J949" s="56"/>
      <c r="K949" s="56"/>
      <c r="L949" s="51"/>
      <c r="M949" s="56"/>
      <c r="N949" s="56"/>
      <c r="O949" s="55"/>
      <c r="P949" s="55"/>
      <c r="Q949" s="47"/>
      <c r="R949" s="47"/>
      <c r="S949" s="64"/>
      <c r="T949" s="2"/>
      <c r="U949" s="2"/>
      <c r="V949" s="2"/>
    </row>
    <row r="950" spans="1:22" s="116" customFormat="1" ht="12.75" customHeight="1" x14ac:dyDescent="0.2">
      <c r="A950" s="137">
        <f>'6.A'!$A$16</f>
        <v>88256</v>
      </c>
      <c r="B950" s="117" t="str">
        <f>IF(A950="","",VLOOKUP(A950,'6.A'!$A$11:$E$105,2,FALSE))</f>
        <v>AZULEJISTA OU LADRILHEIRO COM ENCARGOS COMPLEMENTARES</v>
      </c>
      <c r="C950" s="138">
        <v>0.53410000000000002</v>
      </c>
      <c r="D950" s="139" t="str">
        <f>IF(A950="","",VLOOKUP(A950,'6.A'!$A$11:$E$105,4,FALSE))</f>
        <v>H</v>
      </c>
      <c r="E950" s="140">
        <f>IF(A950="","",VLOOKUP(A950,'6.A'!$A$11:$E$105,5,FALSE))</f>
        <v>0</v>
      </c>
      <c r="F950" s="141">
        <f t="shared" ref="F950:F959" si="382">IF(A950="","0,00",ROUND(C950*E950,2))</f>
        <v>0</v>
      </c>
      <c r="G950" s="51"/>
      <c r="H950" s="51">
        <f>IF(A950="","",VLOOKUP(A950,'6.A'!$A$11:$E$7900,5,FALSE))</f>
        <v>0</v>
      </c>
      <c r="I950" s="51" t="str">
        <f>IF(H950="","",IF(E950=H950,"SIM","NÃO"))</f>
        <v>SIM</v>
      </c>
      <c r="J950" s="51" t="str">
        <f>IF(H950="","",VLOOKUP(A950,'6.A'!$A$11:$E$480,4,FALSE))</f>
        <v>H</v>
      </c>
      <c r="K950" s="51" t="str">
        <f>IF(H950="","",IF(J950=D950,"SIM","NÃO"))</f>
        <v>SIM</v>
      </c>
      <c r="L950" s="51">
        <f>IF(H950="","",IF(C950="","",G948*C950))</f>
        <v>20.2958</v>
      </c>
      <c r="M950" s="93" t="str">
        <f>IF(A950="","",VLOOKUP(A950,'6.A'!$A$11:$C$480,2,FALSE))</f>
        <v>AZULEJISTA OU LADRILHEIRO COM ENCARGOS COMPLEMENTARES</v>
      </c>
      <c r="N950" s="56" t="str">
        <f>IF(A950="","",IF(M950=B950,"si","no"))</f>
        <v>si</v>
      </c>
      <c r="O950" s="55"/>
      <c r="P950" s="55"/>
      <c r="Q950" s="47"/>
      <c r="R950" s="47"/>
      <c r="S950" s="64"/>
      <c r="T950" s="2"/>
      <c r="U950" s="2"/>
      <c r="V950" s="2"/>
    </row>
    <row r="951" spans="1:22" s="116" customFormat="1" ht="12.75" customHeight="1" x14ac:dyDescent="0.2">
      <c r="A951" s="137">
        <f>'6.A'!$A$21</f>
        <v>88316</v>
      </c>
      <c r="B951" s="117" t="str">
        <f>IF(A951="","",VLOOKUP(A951,'6.A'!$A$11:$E$105,2,FALSE))</f>
        <v>SERVENTE COM ENCARGOS COMPLEMENTARES</v>
      </c>
      <c r="C951" s="138">
        <v>0.26860000000000001</v>
      </c>
      <c r="D951" s="139" t="str">
        <f>IF(A951="","",VLOOKUP(A951,'6.A'!$A$11:$E$105,4,FALSE))</f>
        <v>H</v>
      </c>
      <c r="E951" s="140">
        <f>IF(A951="","",VLOOKUP(A951,'6.A'!$A$11:$E$105,5,FALSE))</f>
        <v>0</v>
      </c>
      <c r="F951" s="141">
        <f t="shared" si="382"/>
        <v>0</v>
      </c>
      <c r="G951" s="51"/>
      <c r="H951" s="51">
        <f>IF(A951="","",VLOOKUP(A951,'6.A'!$A$11:$E$7900,5,FALSE))</f>
        <v>0</v>
      </c>
      <c r="I951" s="51" t="str">
        <f>IF(H951="","",IF(E951=H951,"SIM","NÃO"))</f>
        <v>SIM</v>
      </c>
      <c r="J951" s="51" t="str">
        <f>IF(H951="","",VLOOKUP(A951,'6.A'!$A$11:$E$480,4,FALSE))</f>
        <v>H</v>
      </c>
      <c r="K951" s="51" t="str">
        <f>IF(H951="","",IF(J951=D951,"SIM","NÃO"))</f>
        <v>SIM</v>
      </c>
      <c r="L951" s="51">
        <f>IF(H951="","",IF(C951="","",G948*C951))</f>
        <v>10.206799999999999</v>
      </c>
      <c r="M951" s="93" t="str">
        <f>IF(A951="","",VLOOKUP(A951,'6.A'!$A$11:$C$480,2,FALSE))</f>
        <v>SERVENTE COM ENCARGOS COMPLEMENTARES</v>
      </c>
      <c r="N951" s="56" t="str">
        <f>IF(A951="","",IF(M951=B951,"si","no"))</f>
        <v>si</v>
      </c>
      <c r="O951" s="55"/>
      <c r="P951" s="55"/>
      <c r="Q951" s="47"/>
      <c r="R951" s="47"/>
      <c r="S951" s="64"/>
      <c r="T951" s="2"/>
      <c r="U951" s="2"/>
      <c r="V951" s="2"/>
    </row>
    <row r="952" spans="1:22" s="116" customFormat="1" ht="12.75" customHeight="1" x14ac:dyDescent="0.2">
      <c r="A952" s="137"/>
      <c r="B952" s="117" t="str">
        <f>IF(A952="","",VLOOKUP(A952,'6.A'!$A$11:$E$105,2,FALSE))</f>
        <v/>
      </c>
      <c r="C952" s="138"/>
      <c r="D952" s="139" t="str">
        <f>IF(A952="","",VLOOKUP(A952,'6.A'!$A$11:$E$105,4,FALSE))</f>
        <v/>
      </c>
      <c r="E952" s="140" t="str">
        <f>IF(A952="","",VLOOKUP(A952,'6.A'!$A$11:$E$105,5,FALSE))</f>
        <v/>
      </c>
      <c r="F952" s="141" t="str">
        <f t="shared" si="382"/>
        <v>0,00</v>
      </c>
      <c r="G952" s="51"/>
      <c r="H952" s="51" t="str">
        <f>IF(A952="","",VLOOKUP(A952,'6.A'!$A$11:$E$7900,5,FALSE))</f>
        <v/>
      </c>
      <c r="I952" s="51" t="str">
        <f>IF(H952="","",IF(E952=H952,"SIM","NÃO"))</f>
        <v/>
      </c>
      <c r="J952" s="51" t="str">
        <f>IF(H952="","",VLOOKUP(A952,'6.A'!$A$11:$E$480,4,FALSE))</f>
        <v/>
      </c>
      <c r="K952" s="51" t="str">
        <f t="shared" ref="K952" si="383">IF(H952="","",IF(J952=D952,"SIM","NÃO"))</f>
        <v/>
      </c>
      <c r="L952" s="51" t="str">
        <f>IF(H952="","",IF(C952="","",G948*C952))</f>
        <v/>
      </c>
      <c r="M952" s="93" t="str">
        <f>IF(A952="","",VLOOKUP(A952,'6.A'!$A$11:$C$480,2,FALSE))</f>
        <v/>
      </c>
      <c r="N952" s="56" t="str">
        <f t="shared" ref="N952" si="384">IF(A952="","",IF(M952=B952,"si","no"))</f>
        <v/>
      </c>
      <c r="O952" s="55"/>
      <c r="P952" s="55"/>
      <c r="Q952" s="47"/>
      <c r="R952" s="47"/>
      <c r="S952" s="64"/>
      <c r="T952" s="2"/>
      <c r="U952" s="2"/>
      <c r="V952" s="2"/>
    </row>
    <row r="953" spans="1:22" s="116" customFormat="1" ht="12.75" customHeight="1" x14ac:dyDescent="0.2">
      <c r="A953" s="137"/>
      <c r="B953" s="117" t="str">
        <f>IF(A953="","",VLOOKUP(A953,'6.A'!$A$11:$E$105,2,FALSE))</f>
        <v/>
      </c>
      <c r="C953" s="138"/>
      <c r="D953" s="139" t="str">
        <f>IF(A953="","",VLOOKUP(A953,'6.A'!$A$11:$E$105,4,FALSE))</f>
        <v/>
      </c>
      <c r="E953" s="140" t="str">
        <f>IF(A953="","",VLOOKUP(A953,'6.A'!$A$11:$E$105,5,FALSE))</f>
        <v/>
      </c>
      <c r="F953" s="141" t="str">
        <f t="shared" si="382"/>
        <v>0,00</v>
      </c>
      <c r="G953" s="51"/>
      <c r="H953" s="51" t="str">
        <f>IF(A953="","",VLOOKUP(A953,'6.A'!$A$11:$E$7900,5,FALSE))</f>
        <v/>
      </c>
      <c r="I953" s="51" t="str">
        <f>IF(H953="","",IF(E953=H953,"SIM","NÃO"))</f>
        <v/>
      </c>
      <c r="J953" s="51" t="str">
        <f>IF(H953="","",VLOOKUP(A953,'6.A'!$A$11:$E$480,4,FALSE))</f>
        <v/>
      </c>
      <c r="K953" s="51" t="str">
        <f>IF(H953="","",IF(J953=D953,"SIM","NÃO"))</f>
        <v/>
      </c>
      <c r="L953" s="51" t="str">
        <f>IF(H953="","",IF(C953="","",G948*C953))</f>
        <v/>
      </c>
      <c r="M953" s="93" t="str">
        <f>IF(A953="","",VLOOKUP(A953,'6.A'!$A$11:$C$480,2,FALSE))</f>
        <v/>
      </c>
      <c r="N953" s="56" t="str">
        <f>IF(A953="","",IF(M953=B953,"si","no"))</f>
        <v/>
      </c>
      <c r="O953" s="55"/>
      <c r="P953" s="55"/>
      <c r="Q953" s="47"/>
      <c r="R953" s="47"/>
      <c r="S953" s="64"/>
      <c r="T953" s="2"/>
      <c r="U953" s="2"/>
      <c r="V953" s="2"/>
    </row>
    <row r="954" spans="1:22" s="116" customFormat="1" ht="12.75" customHeight="1" x14ac:dyDescent="0.2">
      <c r="A954" s="137"/>
      <c r="B954" s="117" t="str">
        <f>IF(A954="","",VLOOKUP(A954,'6.A'!$A$11:$E$105,2,FALSE))</f>
        <v/>
      </c>
      <c r="C954" s="138"/>
      <c r="D954" s="139" t="str">
        <f>IF(A954="","",VLOOKUP(A954,'6.A'!$A$11:$E$105,4,FALSE))</f>
        <v/>
      </c>
      <c r="E954" s="140" t="str">
        <f>IF(A954="","",VLOOKUP(A954,'6.A'!$A$11:$E$105,5,FALSE))</f>
        <v/>
      </c>
      <c r="F954" s="141" t="str">
        <f t="shared" si="382"/>
        <v>0,00</v>
      </c>
      <c r="G954" s="51"/>
      <c r="H954" s="51" t="str">
        <f>IF(A954="","",VLOOKUP(A954,'6.A'!$A$11:$E$7900,5,FALSE))</f>
        <v/>
      </c>
      <c r="I954" s="51" t="str">
        <f t="shared" ref="I954" si="385">IF(H954="","",IF(E954=H954,"SIM","NÃO"))</f>
        <v/>
      </c>
      <c r="J954" s="51" t="str">
        <f>IF(H954="","",VLOOKUP(A954,'6.A'!$A$11:$E$480,4,FALSE))</f>
        <v/>
      </c>
      <c r="K954" s="51" t="str">
        <f t="shared" ref="K954" si="386">IF(H954="","",IF(J954=D954,"SIM","NÃO"))</f>
        <v/>
      </c>
      <c r="L954" s="51" t="str">
        <f>IF(H954="","",IF(C954="","",G948*C954))</f>
        <v/>
      </c>
      <c r="M954" s="93" t="str">
        <f>IF(A954="","",VLOOKUP(A954,'6.A'!$A$11:$C$480,2,FALSE))</f>
        <v/>
      </c>
      <c r="N954" s="56" t="str">
        <f t="shared" ref="N954" si="387">IF(A954="","",IF(M954=B954,"si","no"))</f>
        <v/>
      </c>
      <c r="O954" s="55"/>
      <c r="P954" s="55"/>
      <c r="Q954" s="47"/>
      <c r="R954" s="47"/>
      <c r="S954" s="64"/>
      <c r="T954" s="2"/>
      <c r="U954" s="2"/>
      <c r="V954" s="2"/>
    </row>
    <row r="955" spans="1:22" s="116" customFormat="1" ht="12.75" customHeight="1" x14ac:dyDescent="0.2">
      <c r="A955" s="137"/>
      <c r="B955" s="117" t="str">
        <f>IF(A955="","",VLOOKUP(A955,'6.A'!$A$11:$E$105,2,FALSE))</f>
        <v/>
      </c>
      <c r="C955" s="138"/>
      <c r="D955" s="139" t="str">
        <f>IF(A955="","",VLOOKUP(A955,'6.A'!$A$11:$E$105,4,FALSE))</f>
        <v/>
      </c>
      <c r="E955" s="140" t="str">
        <f>IF(A955="","",VLOOKUP(A955,'6.A'!$A$11:$E$105,5,FALSE))</f>
        <v/>
      </c>
      <c r="F955" s="141" t="str">
        <f t="shared" si="382"/>
        <v>0,00</v>
      </c>
      <c r="G955" s="51"/>
      <c r="H955" s="51" t="str">
        <f>IF(A955="","",VLOOKUP(A955,'6.A'!$A$11:$E$7900,5,FALSE))</f>
        <v/>
      </c>
      <c r="I955" s="51" t="str">
        <f>IF(H955="","",IF(E955=H955,"SIM","NÃO"))</f>
        <v/>
      </c>
      <c r="J955" s="51" t="str">
        <f>IF(H955="","",VLOOKUP(A955,'6.A'!$A$11:$E$480,4,FALSE))</f>
        <v/>
      </c>
      <c r="K955" s="51" t="str">
        <f>IF(H955="","",IF(J955=D955,"SIM","NÃO"))</f>
        <v/>
      </c>
      <c r="L955" s="51" t="str">
        <f>IF(H955="","",IF(C955="","",G948*C955))</f>
        <v/>
      </c>
      <c r="M955" s="93" t="str">
        <f>IF(A955="","",VLOOKUP(A955,'6.A'!$A$11:$C$480,2,FALSE))</f>
        <v/>
      </c>
      <c r="N955" s="56" t="str">
        <f>IF(A955="","",IF(M955=B955,"si","no"))</f>
        <v/>
      </c>
      <c r="O955" s="55"/>
      <c r="P955" s="55"/>
      <c r="Q955" s="47"/>
      <c r="R955" s="47"/>
      <c r="S955" s="64"/>
      <c r="T955" s="2"/>
      <c r="U955" s="2"/>
      <c r="V955" s="2"/>
    </row>
    <row r="956" spans="1:22" s="116" customFormat="1" ht="12.75" customHeight="1" x14ac:dyDescent="0.2">
      <c r="A956" s="137"/>
      <c r="B956" s="117" t="str">
        <f>IF(A956="","",VLOOKUP(A956,'6.A'!$A$11:$E$105,2,FALSE))</f>
        <v/>
      </c>
      <c r="C956" s="138"/>
      <c r="D956" s="120" t="str">
        <f>IF(A956="","",VLOOKUP(A956,'6.A'!$A$11:$E$105,4,FALSE))</f>
        <v/>
      </c>
      <c r="E956" s="142" t="str">
        <f>IF(A956="","",VLOOKUP(A956,'6.A'!$A$11:$E$105,5,FALSE))</f>
        <v/>
      </c>
      <c r="F956" s="141" t="str">
        <f t="shared" si="382"/>
        <v>0,00</v>
      </c>
      <c r="G956" s="51"/>
      <c r="H956" s="51" t="str">
        <f>IF(A956="","",VLOOKUP(A956,'6.A'!$A$11:$E$7900,5,FALSE))</f>
        <v/>
      </c>
      <c r="I956" s="51" t="str">
        <f>IF(H956="","",IF(E956=H956,"SIM","NÃO"))</f>
        <v/>
      </c>
      <c r="J956" s="51" t="str">
        <f>IF(H956="","",VLOOKUP(A956,'6.A'!$A$11:$E$480,4,FALSE))</f>
        <v/>
      </c>
      <c r="K956" s="51" t="str">
        <f>IF(H956="","",IF(J956=D956,"SIM","NÃO"))</f>
        <v/>
      </c>
      <c r="L956" s="51" t="str">
        <f>IF(H956="","",IF(C956="","",G948*C956))</f>
        <v/>
      </c>
      <c r="M956" s="93" t="str">
        <f>IF(A956="","",VLOOKUP(A956,'6.A'!$A$11:$C$480,2,FALSE))</f>
        <v/>
      </c>
      <c r="N956" s="56" t="str">
        <f>IF(A956="","",IF(M956=B956,"si","no"))</f>
        <v/>
      </c>
      <c r="O956" s="55"/>
      <c r="P956" s="55"/>
      <c r="Q956" s="47"/>
      <c r="R956" s="47"/>
      <c r="S956" s="64"/>
      <c r="T956" s="2"/>
      <c r="U956" s="2"/>
      <c r="V956" s="2"/>
    </row>
    <row r="957" spans="1:22" s="116" customFormat="1" ht="12.75" customHeight="1" x14ac:dyDescent="0.2">
      <c r="A957" s="137"/>
      <c r="B957" s="117" t="str">
        <f>IF(A957="","",VLOOKUP(A957,'6.A'!$A$11:$E$105,2,FALSE))</f>
        <v/>
      </c>
      <c r="C957" s="138"/>
      <c r="D957" s="120" t="str">
        <f>IF(A957="","",VLOOKUP(A957,'6.A'!$A$11:$E$105,4,FALSE))</f>
        <v/>
      </c>
      <c r="E957" s="140" t="str">
        <f>IF(A957="","",VLOOKUP(A957,'6.A'!$A$11:$E$105,5,FALSE))</f>
        <v/>
      </c>
      <c r="F957" s="141" t="str">
        <f t="shared" si="382"/>
        <v>0,00</v>
      </c>
      <c r="G957" s="51"/>
      <c r="H957" s="51" t="str">
        <f>IF(A957="","",VLOOKUP(A957,'6.A'!$A$11:$E$7900,5,FALSE))</f>
        <v/>
      </c>
      <c r="I957" s="51" t="str">
        <f t="shared" ref="I957" si="388">IF(H957="","",IF(E957=H957,"SIM","NÃO"))</f>
        <v/>
      </c>
      <c r="J957" s="51" t="str">
        <f>IF(H957="","",VLOOKUP(A957,'6.A'!$A$11:$E$480,4,FALSE))</f>
        <v/>
      </c>
      <c r="K957" s="51" t="str">
        <f t="shared" ref="K957" si="389">IF(H957="","",IF(J957=D957,"SIM","NÃO"))</f>
        <v/>
      </c>
      <c r="L957" s="51" t="str">
        <f>IF(H957="","",IF(C957="","",G948*C957))</f>
        <v/>
      </c>
      <c r="M957" s="93" t="str">
        <f>IF(A957="","",VLOOKUP(A957,'6.A'!$A$11:$C$480,2,FALSE))</f>
        <v/>
      </c>
      <c r="N957" s="56" t="str">
        <f t="shared" ref="N957" si="390">IF(A957="","",IF(M957=B957,"si","no"))</f>
        <v/>
      </c>
      <c r="O957" s="55"/>
      <c r="P957" s="55"/>
      <c r="Q957" s="47"/>
      <c r="R957" s="47"/>
      <c r="S957" s="64"/>
      <c r="T957" s="2"/>
      <c r="U957" s="2"/>
      <c r="V957" s="2"/>
    </row>
    <row r="958" spans="1:22" s="116" customFormat="1" ht="12.75" customHeight="1" x14ac:dyDescent="0.2">
      <c r="A958" s="137"/>
      <c r="B958" s="117" t="str">
        <f>IF(A958="","",VLOOKUP(A958,'6.A'!$A$11:$E$105,2,FALSE))</f>
        <v/>
      </c>
      <c r="C958" s="138"/>
      <c r="D958" s="120" t="str">
        <f>IF(A958="","",VLOOKUP(A958,'6.A'!$A$11:$E$105,4,FALSE))</f>
        <v/>
      </c>
      <c r="E958" s="140" t="str">
        <f>IF(A958="","",VLOOKUP(A958,'6.A'!$A$11:$E$105,5,FALSE))</f>
        <v/>
      </c>
      <c r="F958" s="141" t="str">
        <f t="shared" si="382"/>
        <v>0,00</v>
      </c>
      <c r="G958" s="51"/>
      <c r="H958" s="51" t="str">
        <f>IF(A958="","",VLOOKUP(A958,'6.A'!$A$11:$E$7900,5,FALSE))</f>
        <v/>
      </c>
      <c r="I958" s="51" t="str">
        <f>IF(H958="","",IF(E958=H958,"SIM","NÃO"))</f>
        <v/>
      </c>
      <c r="J958" s="51" t="str">
        <f>IF(H958="","",VLOOKUP(A958,'6.A'!$A$11:$E$480,4,FALSE))</f>
        <v/>
      </c>
      <c r="K958" s="51" t="str">
        <f>IF(H958="","",IF(J958=D958,"SIM","NÃO"))</f>
        <v/>
      </c>
      <c r="L958" s="51" t="str">
        <f>IF(H958="","",IF(C958="","",G948*C958))</f>
        <v/>
      </c>
      <c r="M958" s="93" t="str">
        <f>IF(A958="","",VLOOKUP(A958,'6.A'!$A$11:$C$480,2,FALSE))</f>
        <v/>
      </c>
      <c r="N958" s="56" t="str">
        <f>IF(A958="","",IF(M958=B958,"si","no"))</f>
        <v/>
      </c>
      <c r="O958" s="55"/>
      <c r="P958" s="55"/>
      <c r="Q958" s="47"/>
      <c r="R958" s="47"/>
      <c r="S958" s="64"/>
      <c r="T958" s="2"/>
      <c r="U958" s="2"/>
      <c r="V958" s="2"/>
    </row>
    <row r="959" spans="1:22" s="116" customFormat="1" ht="12.75" customHeight="1" x14ac:dyDescent="0.2">
      <c r="A959" s="137"/>
      <c r="B959" s="117" t="str">
        <f>IF(A959="","",VLOOKUP(A959,'6.A'!$A$11:$E$105,2,FALSE))</f>
        <v/>
      </c>
      <c r="C959" s="138"/>
      <c r="D959" s="143" t="str">
        <f>IF(A959="","",VLOOKUP(A959,'6.A'!$A$11:$E$105,4,FALSE))</f>
        <v/>
      </c>
      <c r="E959" s="140" t="str">
        <f>IF(A959="","",VLOOKUP(A959,'6.A'!$A$11:$E$105,5,FALSE))</f>
        <v/>
      </c>
      <c r="F959" s="141" t="str">
        <f t="shared" si="382"/>
        <v>0,00</v>
      </c>
      <c r="G959" s="51"/>
      <c r="H959" s="51" t="str">
        <f>IF(A959="","",VLOOKUP(A959,'6.A'!$A$11:$E$7900,5,FALSE))</f>
        <v/>
      </c>
      <c r="I959" s="51" t="str">
        <f t="shared" ref="I959" si="391">IF(H959="","",IF(E959=H959,"SIM","NÃO"))</f>
        <v/>
      </c>
      <c r="J959" s="51" t="str">
        <f>IF(H959="","",VLOOKUP(A959,'6.A'!$A$11:$E$480,4,FALSE))</f>
        <v/>
      </c>
      <c r="K959" s="51" t="str">
        <f t="shared" ref="K959" si="392">IF(H959="","",IF(J959=D959,"SIM","NÃO"))</f>
        <v/>
      </c>
      <c r="L959" s="51" t="str">
        <f>IF(H959="","",IF(C959="","",G948*C959))</f>
        <v/>
      </c>
      <c r="M959" s="93" t="str">
        <f>IF(A959="","",VLOOKUP(A959,'6.A'!$A$11:$C$480,2,FALSE))</f>
        <v/>
      </c>
      <c r="N959" s="56" t="str">
        <f t="shared" ref="N959" si="393">IF(A959="","",IF(M959=B959,"si","no"))</f>
        <v/>
      </c>
      <c r="O959" s="55"/>
      <c r="P959" s="55"/>
      <c r="Q959" s="47"/>
      <c r="R959" s="47"/>
      <c r="S959" s="64"/>
      <c r="T959" s="2"/>
      <c r="U959" s="2"/>
      <c r="V959" s="2"/>
    </row>
    <row r="960" spans="1:22" s="116" customFormat="1" ht="12.75" customHeight="1" x14ac:dyDescent="0.2">
      <c r="A960" s="134"/>
      <c r="B960" s="26" t="str">
        <f>$A$8</f>
        <v>LEIS SOCIAIS HORISTA - JORNADA NORMAL</v>
      </c>
      <c r="C960" s="27">
        <f>$C$8</f>
        <v>0</v>
      </c>
      <c r="D960" s="120"/>
      <c r="E960" s="126"/>
      <c r="F960" s="144">
        <f>ROUND(SUM(F950:F959)*C960,2)</f>
        <v>0</v>
      </c>
      <c r="G960" s="62"/>
      <c r="H960" s="51"/>
      <c r="I960" s="56"/>
      <c r="J960" s="56"/>
      <c r="K960" s="56"/>
      <c r="L960" s="51"/>
      <c r="M960" s="61"/>
      <c r="N960" s="56"/>
      <c r="O960" s="55"/>
      <c r="P960" s="55"/>
      <c r="Q960" s="47"/>
      <c r="R960" s="47"/>
      <c r="S960" s="64"/>
      <c r="T960" s="2"/>
      <c r="U960" s="2"/>
      <c r="V960" s="2"/>
    </row>
    <row r="961" spans="1:22" s="116" customFormat="1" ht="12.75" customHeight="1" x14ac:dyDescent="0.2">
      <c r="A961" s="137"/>
      <c r="B961" s="26" t="str">
        <f>$A$9</f>
        <v>BDI - MÃO DE OBRA / SERVIÇOS / MATERIAIS EM GERAL</v>
      </c>
      <c r="C961" s="27">
        <f>$C$9</f>
        <v>0</v>
      </c>
      <c r="D961" s="115"/>
      <c r="E961" s="126"/>
      <c r="F961" s="144">
        <f>ROUND(SUM(F950:F960)*C961,2)</f>
        <v>0</v>
      </c>
      <c r="G961" s="62"/>
      <c r="H961" s="51"/>
      <c r="I961" s="56"/>
      <c r="J961" s="56"/>
      <c r="K961" s="56"/>
      <c r="L961" s="51"/>
      <c r="M961" s="61"/>
      <c r="N961" s="56"/>
      <c r="O961" s="55"/>
      <c r="P961" s="55"/>
      <c r="Q961" s="47"/>
      <c r="R961" s="47"/>
      <c r="S961" s="64"/>
      <c r="T961" s="2"/>
      <c r="U961" s="2"/>
      <c r="V961" s="2"/>
    </row>
    <row r="962" spans="1:22" s="128" customFormat="1" ht="12.75" customHeight="1" x14ac:dyDescent="0.2">
      <c r="A962" s="145"/>
      <c r="B962" s="146" t="s">
        <v>56</v>
      </c>
      <c r="C962" s="147"/>
      <c r="D962" s="148"/>
      <c r="E962" s="149"/>
      <c r="F962" s="150">
        <f>ROUND(SUM(F950:F961),2)</f>
        <v>0</v>
      </c>
      <c r="G962" s="62"/>
      <c r="H962" s="51"/>
      <c r="I962" s="56"/>
      <c r="J962" s="56"/>
      <c r="K962" s="56"/>
      <c r="L962" s="51"/>
      <c r="M962" s="61"/>
      <c r="N962" s="56"/>
      <c r="O962" s="55"/>
      <c r="P962" s="55"/>
      <c r="Q962" s="47"/>
      <c r="R962" s="47"/>
      <c r="S962" s="64"/>
      <c r="T962" s="2"/>
      <c r="U962" s="2"/>
      <c r="V962" s="2"/>
    </row>
    <row r="963" spans="1:22" s="128" customFormat="1" ht="12.75" customHeight="1" x14ac:dyDescent="0.2">
      <c r="A963" s="134" t="s">
        <v>5</v>
      </c>
      <c r="B963" s="135" t="s">
        <v>132</v>
      </c>
      <c r="C963" s="119" t="s">
        <v>59</v>
      </c>
      <c r="D963" s="119" t="s">
        <v>17</v>
      </c>
      <c r="E963" s="136" t="s">
        <v>60</v>
      </c>
      <c r="F963" s="127" t="s">
        <v>61</v>
      </c>
      <c r="G963" s="21"/>
      <c r="H963" s="51"/>
      <c r="I963" s="56"/>
      <c r="J963" s="56"/>
      <c r="K963" s="56"/>
      <c r="L963" s="51"/>
      <c r="M963" s="61"/>
      <c r="N963" s="56"/>
      <c r="O963" s="55"/>
      <c r="P963" s="55"/>
      <c r="Q963" s="47"/>
      <c r="R963" s="47"/>
      <c r="S963" s="64"/>
      <c r="T963" s="2"/>
      <c r="U963" s="2"/>
      <c r="V963" s="2"/>
    </row>
    <row r="964" spans="1:22" s="128" customFormat="1" ht="12.75" customHeight="1" x14ac:dyDescent="0.2">
      <c r="A964" s="137"/>
      <c r="B964" s="117" t="str">
        <f>IF(A964="","",VLOOKUP(A964,'6.A'!$A$11:$E$105,2,FALSE))</f>
        <v/>
      </c>
      <c r="C964" s="138"/>
      <c r="D964" s="139" t="str">
        <f>IF(A964="","",VLOOKUP(A964,'6.A'!$A$11:$E$105,4,FALSE))</f>
        <v/>
      </c>
      <c r="E964" s="140" t="str">
        <f>IF(A964="","",VLOOKUP(A964,'6.A'!$A$11:$E$105,5,FALSE))</f>
        <v/>
      </c>
      <c r="F964" s="141" t="str">
        <f t="shared" ref="F964:F973" si="394">IF(A964="","0,00",ROUND(C964*E964,2))</f>
        <v>0,00</v>
      </c>
      <c r="G964" s="51"/>
      <c r="H964" s="51" t="str">
        <f>IF(A964="","",VLOOKUP(A964,'6.A'!$A$11:$E$7900,5,FALSE))</f>
        <v/>
      </c>
      <c r="I964" s="51" t="str">
        <f t="shared" ref="I964:I973" si="395">IF(H964="","",IF(E964=H964,"SIM","NÃO"))</f>
        <v/>
      </c>
      <c r="J964" s="51" t="str">
        <f>IF(H964="","",VLOOKUP(A964,'6.A'!$A$11:$E$480,4,FALSE))</f>
        <v/>
      </c>
      <c r="K964" s="51" t="str">
        <f t="shared" ref="K964:K973" si="396">IF(H964="","",IF(J964=D964,"SIM","NÃO"))</f>
        <v/>
      </c>
      <c r="L964" s="51" t="str">
        <f>IF(H964="","",IF(C964="","",G948*C964))</f>
        <v/>
      </c>
      <c r="M964" s="93" t="str">
        <f>IF(A964="","",VLOOKUP(A964,'6.A'!$A$11:$C$480,2,FALSE))</f>
        <v/>
      </c>
      <c r="N964" s="56" t="str">
        <f t="shared" ref="N964:N969" si="397">IF(A964="","",IF(M964=B964,"si","no"))</f>
        <v/>
      </c>
      <c r="O964" s="55"/>
      <c r="P964" s="55"/>
      <c r="Q964" s="47"/>
      <c r="R964" s="47"/>
      <c r="S964" s="64"/>
      <c r="T964" s="2"/>
      <c r="U964" s="2"/>
      <c r="V964" s="2"/>
    </row>
    <row r="965" spans="1:22" s="128" customFormat="1" ht="12.75" customHeight="1" x14ac:dyDescent="0.2">
      <c r="A965" s="137"/>
      <c r="B965" s="117" t="str">
        <f>IF(A965="","",VLOOKUP(A965,'6.A'!$A$11:$E$105,2,FALSE))</f>
        <v/>
      </c>
      <c r="C965" s="138"/>
      <c r="D965" s="139" t="str">
        <f>IF(A965="","",VLOOKUP(A965,'6.A'!$A$11:$E$105,4,FALSE))</f>
        <v/>
      </c>
      <c r="E965" s="140" t="str">
        <f>IF(A965="","",VLOOKUP(A965,'6.A'!$A$11:$E$105,5,FALSE))</f>
        <v/>
      </c>
      <c r="F965" s="141" t="str">
        <f t="shared" si="394"/>
        <v>0,00</v>
      </c>
      <c r="G965" s="51"/>
      <c r="H965" s="51" t="str">
        <f>IF(A965="","",VLOOKUP(A965,'6.A'!$A$11:$E$7900,5,FALSE))</f>
        <v/>
      </c>
      <c r="I965" s="51" t="str">
        <f t="shared" si="395"/>
        <v/>
      </c>
      <c r="J965" s="51" t="str">
        <f>IF(H965="","",VLOOKUP(A965,'6.A'!$A$11:$E$480,4,FALSE))</f>
        <v/>
      </c>
      <c r="K965" s="51" t="str">
        <f t="shared" si="396"/>
        <v/>
      </c>
      <c r="L965" s="51" t="str">
        <f>IF(H965="","",IF(C965="","",G948*C965))</f>
        <v/>
      </c>
      <c r="M965" s="93" t="str">
        <f>IF(A965="","",VLOOKUP(A965,'6.A'!$A$11:$C$480,2,FALSE))</f>
        <v/>
      </c>
      <c r="N965" s="56" t="str">
        <f t="shared" si="397"/>
        <v/>
      </c>
      <c r="O965" s="55"/>
      <c r="P965" s="55"/>
      <c r="Q965" s="47"/>
      <c r="R965" s="47"/>
      <c r="S965" s="64"/>
      <c r="T965" s="2"/>
      <c r="U965" s="2"/>
      <c r="V965" s="2"/>
    </row>
    <row r="966" spans="1:22" s="128" customFormat="1" ht="12.75" customHeight="1" x14ac:dyDescent="0.2">
      <c r="A966" s="137"/>
      <c r="B966" s="117" t="str">
        <f>IF(A966="","",VLOOKUP(A966,'6.A'!$A$11:$E$105,2,FALSE))</f>
        <v/>
      </c>
      <c r="C966" s="138"/>
      <c r="D966" s="139" t="str">
        <f>IF(A966="","",VLOOKUP(A966,'6.A'!$A$11:$E$105,4,FALSE))</f>
        <v/>
      </c>
      <c r="E966" s="140" t="str">
        <f>IF(A966="","",VLOOKUP(A966,'6.A'!$A$11:$E$105,5,FALSE))</f>
        <v/>
      </c>
      <c r="F966" s="141" t="str">
        <f t="shared" si="394"/>
        <v>0,00</v>
      </c>
      <c r="G966" s="51"/>
      <c r="H966" s="51" t="str">
        <f>IF(A966="","",VLOOKUP(A966,'6.A'!$A$11:$E$7900,5,FALSE))</f>
        <v/>
      </c>
      <c r="I966" s="51" t="str">
        <f t="shared" si="395"/>
        <v/>
      </c>
      <c r="J966" s="51" t="str">
        <f>IF(H966="","",VLOOKUP(A966,'6.A'!$A$11:$E$480,4,FALSE))</f>
        <v/>
      </c>
      <c r="K966" s="51" t="str">
        <f t="shared" si="396"/>
        <v/>
      </c>
      <c r="L966" s="51" t="str">
        <f>IF(H966="","",IF(C966="","",G948*C966))</f>
        <v/>
      </c>
      <c r="M966" s="93" t="str">
        <f>IF(A966="","",VLOOKUP(A966,'6.A'!$A$11:$C$480,2,FALSE))</f>
        <v/>
      </c>
      <c r="N966" s="56" t="str">
        <f t="shared" si="397"/>
        <v/>
      </c>
      <c r="O966" s="55"/>
      <c r="P966" s="55"/>
      <c r="Q966" s="47"/>
      <c r="R966" s="47"/>
      <c r="S966" s="64"/>
      <c r="T966" s="2"/>
      <c r="U966" s="2"/>
      <c r="V966" s="2"/>
    </row>
    <row r="967" spans="1:22" s="128" customFormat="1" ht="12.75" customHeight="1" x14ac:dyDescent="0.2">
      <c r="A967" s="137"/>
      <c r="B967" s="158" t="str">
        <f>IF(A967="","",VLOOKUP(A967,'6.A'!$A$11:$E$105,2,FALSE))</f>
        <v/>
      </c>
      <c r="C967" s="138"/>
      <c r="D967" s="120" t="str">
        <f>IF(A967="","",VLOOKUP(A967,'6.A'!$A$11:$E$105,4,FALSE))</f>
        <v/>
      </c>
      <c r="E967" s="142" t="str">
        <f>IF(A967="","",VLOOKUP(A967,'6.A'!$A$11:$E$105,5,FALSE))</f>
        <v/>
      </c>
      <c r="F967" s="141" t="str">
        <f t="shared" si="394"/>
        <v>0,00</v>
      </c>
      <c r="G967" s="51"/>
      <c r="H967" s="51" t="str">
        <f>IF(A967="","",VLOOKUP(A967,'6.A'!$A$11:$E$7900,5,FALSE))</f>
        <v/>
      </c>
      <c r="I967" s="51" t="str">
        <f t="shared" si="395"/>
        <v/>
      </c>
      <c r="J967" s="51" t="str">
        <f>IF(H967="","",VLOOKUP(A967,'6.A'!$A$11:$E$480,4,FALSE))</f>
        <v/>
      </c>
      <c r="K967" s="51" t="str">
        <f t="shared" si="396"/>
        <v/>
      </c>
      <c r="L967" s="51" t="str">
        <f>IF(H967="","",IF(C967="","",G948*C967))</f>
        <v/>
      </c>
      <c r="M967" s="93" t="str">
        <f>IF(A967="","",VLOOKUP(A967,'6.A'!$A$11:$C$480,2,FALSE))</f>
        <v/>
      </c>
      <c r="N967" s="56" t="str">
        <f t="shared" si="397"/>
        <v/>
      </c>
      <c r="O967" s="55"/>
      <c r="P967" s="55"/>
      <c r="Q967" s="47"/>
      <c r="R967" s="47"/>
      <c r="S967" s="64"/>
      <c r="T967" s="2"/>
      <c r="U967" s="2"/>
      <c r="V967" s="2"/>
    </row>
    <row r="968" spans="1:22" s="128" customFormat="1" ht="12.75" customHeight="1" x14ac:dyDescent="0.2">
      <c r="A968" s="137"/>
      <c r="B968" s="158" t="str">
        <f>IF(A968="","",VLOOKUP(A968,'6.A'!$A$11:$E$105,2,FALSE))</f>
        <v/>
      </c>
      <c r="C968" s="138"/>
      <c r="D968" s="120" t="str">
        <f>IF(A968="","",VLOOKUP(A968,'6.A'!$A$11:$E$105,4,FALSE))</f>
        <v/>
      </c>
      <c r="E968" s="142" t="str">
        <f>IF(A968="","",VLOOKUP(A968,'6.A'!$A$11:$E$105,5,FALSE))</f>
        <v/>
      </c>
      <c r="F968" s="141" t="str">
        <f t="shared" si="394"/>
        <v>0,00</v>
      </c>
      <c r="G968" s="51"/>
      <c r="H968" s="51" t="str">
        <f>IF(A968="","",VLOOKUP(A968,'6.A'!$A$11:$E$7900,5,FALSE))</f>
        <v/>
      </c>
      <c r="I968" s="51" t="str">
        <f t="shared" si="395"/>
        <v/>
      </c>
      <c r="J968" s="51" t="str">
        <f>IF(H968="","",VLOOKUP(A968,'6.A'!$A$11:$E$480,4,FALSE))</f>
        <v/>
      </c>
      <c r="K968" s="51" t="str">
        <f t="shared" si="396"/>
        <v/>
      </c>
      <c r="L968" s="51" t="str">
        <f>IF(H968="","",IF(C968="","",G948*C968))</f>
        <v/>
      </c>
      <c r="M968" s="93" t="str">
        <f>IF(A968="","",VLOOKUP(A968,'6.A'!$A$11:$C$480,2,FALSE))</f>
        <v/>
      </c>
      <c r="N968" s="56" t="str">
        <f t="shared" si="397"/>
        <v/>
      </c>
      <c r="O968" s="55"/>
      <c r="P968" s="55"/>
      <c r="Q968" s="47"/>
      <c r="R968" s="47"/>
      <c r="S968" s="64"/>
      <c r="T968" s="2"/>
      <c r="U968" s="2"/>
      <c r="V968" s="2"/>
    </row>
    <row r="969" spans="1:22" s="128" customFormat="1" ht="12.75" customHeight="1" x14ac:dyDescent="0.2">
      <c r="A969" s="137"/>
      <c r="B969" s="158" t="str">
        <f>IF(A969="","",VLOOKUP(A969,'6.A'!$A$11:$E$105,2,FALSE))</f>
        <v/>
      </c>
      <c r="C969" s="138"/>
      <c r="D969" s="120" t="str">
        <f>IF(A969="","",VLOOKUP(A969,'6.A'!$A$11:$E$105,4,FALSE))</f>
        <v/>
      </c>
      <c r="E969" s="142" t="str">
        <f>IF(A969="","",VLOOKUP(A969,'6.A'!$A$11:$E$105,5,FALSE))</f>
        <v/>
      </c>
      <c r="F969" s="141" t="str">
        <f t="shared" si="394"/>
        <v>0,00</v>
      </c>
      <c r="G969" s="51"/>
      <c r="H969" s="51" t="str">
        <f>IF(A969="","",VLOOKUP(A969,'6.A'!$A$11:$E$7900,5,FALSE))</f>
        <v/>
      </c>
      <c r="I969" s="51" t="str">
        <f t="shared" si="395"/>
        <v/>
      </c>
      <c r="J969" s="51" t="str">
        <f>IF(H969="","",VLOOKUP(A969,'6.A'!$A$11:$E$480,4,FALSE))</f>
        <v/>
      </c>
      <c r="K969" s="51" t="str">
        <f t="shared" si="396"/>
        <v/>
      </c>
      <c r="L969" s="51" t="str">
        <f>IF(H969="","",IF(C969="","",G948*C969))</f>
        <v/>
      </c>
      <c r="M969" s="93" t="str">
        <f>IF(A969="","",VLOOKUP(A969,'6.A'!$A$11:$C$480,2,FALSE))</f>
        <v/>
      </c>
      <c r="N969" s="56" t="str">
        <f t="shared" si="397"/>
        <v/>
      </c>
      <c r="O969" s="55"/>
      <c r="P969" s="55"/>
      <c r="Q969" s="47"/>
      <c r="R969" s="47"/>
      <c r="S969" s="64"/>
      <c r="T969" s="2"/>
      <c r="U969" s="2"/>
      <c r="V969" s="2"/>
    </row>
    <row r="970" spans="1:22" s="128" customFormat="1" ht="12.75" customHeight="1" x14ac:dyDescent="0.2">
      <c r="A970" s="137"/>
      <c r="B970" s="158" t="str">
        <f>IF(A970="","",VLOOKUP(A970,'6.A'!$A$11:$E$105,2,FALSE))</f>
        <v/>
      </c>
      <c r="C970" s="138"/>
      <c r="D970" s="120" t="str">
        <f>IF(A970="","",VLOOKUP(A970,'6.A'!$A$11:$E$105,4,FALSE))</f>
        <v/>
      </c>
      <c r="E970" s="142" t="str">
        <f>IF(A970="","",VLOOKUP(A970,'6.A'!$A$11:$E$105,5,FALSE))</f>
        <v/>
      </c>
      <c r="F970" s="141" t="str">
        <f t="shared" si="394"/>
        <v>0,00</v>
      </c>
      <c r="G970" s="51"/>
      <c r="H970" s="51" t="str">
        <f>IF(A970="","",VLOOKUP(A970,'6.A'!$A$11:$E$7900,5,FALSE))</f>
        <v/>
      </c>
      <c r="I970" s="51" t="str">
        <f t="shared" si="395"/>
        <v/>
      </c>
      <c r="J970" s="51" t="str">
        <f>IF(H970="","",VLOOKUP(A970,'6.A'!$A$11:$E$480,4,FALSE))</f>
        <v/>
      </c>
      <c r="K970" s="51" t="str">
        <f t="shared" si="396"/>
        <v/>
      </c>
      <c r="L970" s="51" t="str">
        <f>IF(H970="","",IF(C970="","",G948*C970))</f>
        <v/>
      </c>
      <c r="M970" s="93" t="str">
        <f>IF(A970="","",VLOOKUP(A970,'6.A'!$A$11:$C$480,2,FALSE))</f>
        <v/>
      </c>
      <c r="N970" s="56" t="str">
        <f>IF(A970="","",IF(M970=B970,"si","no"))</f>
        <v/>
      </c>
      <c r="O970" s="55"/>
      <c r="P970" s="55"/>
      <c r="Q970" s="47"/>
      <c r="R970" s="47"/>
      <c r="S970" s="64"/>
      <c r="T970" s="2"/>
      <c r="U970" s="2"/>
      <c r="V970" s="2"/>
    </row>
    <row r="971" spans="1:22" s="128" customFormat="1" ht="12.75" customHeight="1" x14ac:dyDescent="0.2">
      <c r="A971" s="137"/>
      <c r="B971" s="117" t="str">
        <f>IF(A971="","",VLOOKUP(A971,'6.A'!$A$11:$E$105,2,FALSE))</f>
        <v/>
      </c>
      <c r="C971" s="138"/>
      <c r="D971" s="120" t="str">
        <f>IF(A971="","",VLOOKUP(A971,'6.A'!$A$11:$E$105,4,FALSE))</f>
        <v/>
      </c>
      <c r="E971" s="142" t="str">
        <f>IF(A971="","",VLOOKUP(A971,'6.A'!$A$11:$E$105,5,FALSE))</f>
        <v/>
      </c>
      <c r="F971" s="141" t="str">
        <f t="shared" si="394"/>
        <v>0,00</v>
      </c>
      <c r="G971" s="51"/>
      <c r="H971" s="51" t="str">
        <f>IF(A971="","",VLOOKUP(A971,'6.A'!$A$11:$E$7900,5,FALSE))</f>
        <v/>
      </c>
      <c r="I971" s="51" t="str">
        <f t="shared" si="395"/>
        <v/>
      </c>
      <c r="J971" s="51" t="str">
        <f>IF(H971="","",VLOOKUP(A971,'6.A'!$A$11:$E$480,4,FALSE))</f>
        <v/>
      </c>
      <c r="K971" s="51" t="str">
        <f t="shared" si="396"/>
        <v/>
      </c>
      <c r="L971" s="51" t="str">
        <f>IF(H971="","",IF(C971="","",G948*C971))</f>
        <v/>
      </c>
      <c r="M971" s="93" t="str">
        <f>IF(A971="","",VLOOKUP(A971,'6.A'!$A$11:$C$480,2,FALSE))</f>
        <v/>
      </c>
      <c r="N971" s="56" t="str">
        <f>IF(A971="","",IF(M971=B971,"si","no"))</f>
        <v/>
      </c>
      <c r="O971" s="55"/>
      <c r="P971" s="55"/>
      <c r="Q971" s="47"/>
      <c r="R971" s="47"/>
      <c r="S971" s="64"/>
      <c r="T971" s="2"/>
      <c r="U971" s="2"/>
      <c r="V971" s="2"/>
    </row>
    <row r="972" spans="1:22" s="128" customFormat="1" ht="12.75" customHeight="1" x14ac:dyDescent="0.2">
      <c r="A972" s="137"/>
      <c r="B972" s="117" t="str">
        <f>IF(A972="","",VLOOKUP(A972,'6.A'!$A$11:$E$105,2,FALSE))</f>
        <v/>
      </c>
      <c r="C972" s="138"/>
      <c r="D972" s="120" t="str">
        <f>IF(A972="","",VLOOKUP(A972,'6.A'!$A$11:$E$105,4,FALSE))</f>
        <v/>
      </c>
      <c r="E972" s="142" t="str">
        <f>IF(A972="","",VLOOKUP(A972,'6.A'!$A$11:$E$105,5,FALSE))</f>
        <v/>
      </c>
      <c r="F972" s="141" t="str">
        <f t="shared" si="394"/>
        <v>0,00</v>
      </c>
      <c r="G972" s="51"/>
      <c r="H972" s="51" t="str">
        <f>IF(A972="","",VLOOKUP(A972,'6.A'!$A$11:$E$7900,5,FALSE))</f>
        <v/>
      </c>
      <c r="I972" s="51" t="str">
        <f t="shared" si="395"/>
        <v/>
      </c>
      <c r="J972" s="51" t="str">
        <f>IF(H972="","",VLOOKUP(A972,'6.A'!$A$11:$E$480,4,FALSE))</f>
        <v/>
      </c>
      <c r="K972" s="51" t="str">
        <f t="shared" si="396"/>
        <v/>
      </c>
      <c r="L972" s="51" t="str">
        <f>IF(H972="","",IF(C972="","",G948*C972))</f>
        <v/>
      </c>
      <c r="M972" s="93" t="str">
        <f>IF(A972="","",VLOOKUP(A972,'6.A'!$A$11:$C$480,2,FALSE))</f>
        <v/>
      </c>
      <c r="N972" s="56" t="str">
        <f t="shared" ref="N972:N973" si="398">IF(A972="","",IF(M972=B972,"si","no"))</f>
        <v/>
      </c>
      <c r="O972" s="55"/>
      <c r="P972" s="55"/>
      <c r="Q972" s="47"/>
      <c r="R972" s="47"/>
      <c r="S972" s="64"/>
      <c r="T972" s="2"/>
      <c r="U972" s="2"/>
      <c r="V972" s="2"/>
    </row>
    <row r="973" spans="1:22" s="128" customFormat="1" ht="12.75" customHeight="1" x14ac:dyDescent="0.2">
      <c r="A973" s="137"/>
      <c r="B973" s="117" t="str">
        <f>IF(A973="","",VLOOKUP(A973,'6.A'!$A$11:$E$105,2,FALSE))</f>
        <v/>
      </c>
      <c r="C973" s="138"/>
      <c r="D973" s="120" t="str">
        <f>IF(A973="","",VLOOKUP(A973,'6.A'!$A$11:$E$105,4,FALSE))</f>
        <v/>
      </c>
      <c r="E973" s="142" t="str">
        <f>IF(A973="","",VLOOKUP(A973,'6.A'!$A$11:$E$105,5,FALSE))</f>
        <v/>
      </c>
      <c r="F973" s="141" t="str">
        <f t="shared" si="394"/>
        <v>0,00</v>
      </c>
      <c r="G973" s="51"/>
      <c r="H973" s="51" t="str">
        <f>IF(A973="","",VLOOKUP(A973,'6.A'!$A$11:$E$7900,5,FALSE))</f>
        <v/>
      </c>
      <c r="I973" s="51" t="str">
        <f t="shared" si="395"/>
        <v/>
      </c>
      <c r="J973" s="51" t="str">
        <f>IF(H973="","",VLOOKUP(A973,'6.A'!$A$11:$E$480,4,FALSE))</f>
        <v/>
      </c>
      <c r="K973" s="51" t="str">
        <f t="shared" si="396"/>
        <v/>
      </c>
      <c r="L973" s="51" t="str">
        <f>IF(H973="","",IF(C973="","",G948*C973))</f>
        <v/>
      </c>
      <c r="M973" s="93" t="str">
        <f>IF(A973="","",VLOOKUP(A973,'6.A'!$A$11:$C$480,2,FALSE))</f>
        <v/>
      </c>
      <c r="N973" s="56" t="str">
        <f t="shared" si="398"/>
        <v/>
      </c>
      <c r="O973" s="55"/>
      <c r="P973" s="55"/>
      <c r="Q973" s="47"/>
      <c r="R973" s="47"/>
      <c r="S973" s="64"/>
      <c r="T973" s="2"/>
      <c r="U973" s="2"/>
      <c r="V973" s="2"/>
    </row>
    <row r="974" spans="1:22" s="128" customFormat="1" ht="12.75" customHeight="1" x14ac:dyDescent="0.2">
      <c r="A974" s="137"/>
      <c r="B974" s="26" t="str">
        <f>$A$9</f>
        <v>BDI - MÃO DE OBRA / SERVIÇOS / MATERIAIS EM GERAL</v>
      </c>
      <c r="C974" s="27">
        <f>$C$9</f>
        <v>0</v>
      </c>
      <c r="D974" s="120"/>
      <c r="E974" s="126"/>
      <c r="F974" s="144">
        <f>ROUND(SUM(F964:F973)*C974,2)</f>
        <v>0</v>
      </c>
      <c r="G974" s="62"/>
      <c r="H974" s="51"/>
      <c r="I974" s="56"/>
      <c r="J974" s="56"/>
      <c r="K974" s="56"/>
      <c r="L974" s="51"/>
      <c r="M974" s="61"/>
      <c r="N974" s="56"/>
      <c r="O974" s="55"/>
      <c r="P974" s="55"/>
      <c r="Q974" s="47"/>
      <c r="R974" s="47"/>
      <c r="S974" s="64"/>
      <c r="T974" s="2"/>
      <c r="U974" s="2"/>
      <c r="V974" s="2"/>
    </row>
    <row r="975" spans="1:22" s="128" customFormat="1" ht="12.75" customHeight="1" x14ac:dyDescent="0.2">
      <c r="A975" s="145"/>
      <c r="B975" s="31" t="s">
        <v>120</v>
      </c>
      <c r="C975" s="36"/>
      <c r="D975" s="151"/>
      <c r="E975" s="152"/>
      <c r="F975" s="150">
        <f>ROUND(SUM(F964:F974),2)</f>
        <v>0</v>
      </c>
      <c r="G975" s="62"/>
      <c r="H975" s="51"/>
      <c r="I975" s="56"/>
      <c r="J975" s="56"/>
      <c r="K975" s="56"/>
      <c r="L975" s="51"/>
      <c r="M975" s="61"/>
      <c r="N975" s="56"/>
      <c r="O975" s="55"/>
      <c r="P975" s="55"/>
      <c r="Q975" s="47"/>
      <c r="R975" s="47"/>
      <c r="S975" s="64"/>
      <c r="T975" s="2"/>
      <c r="U975" s="2"/>
      <c r="V975" s="2"/>
    </row>
    <row r="976" spans="1:22" s="128" customFormat="1" ht="12.75" customHeight="1" x14ac:dyDescent="0.2">
      <c r="A976" s="134" t="s">
        <v>6</v>
      </c>
      <c r="B976" s="135" t="s">
        <v>18</v>
      </c>
      <c r="C976" s="119" t="s">
        <v>59</v>
      </c>
      <c r="D976" s="119" t="s">
        <v>17</v>
      </c>
      <c r="E976" s="136" t="s">
        <v>60</v>
      </c>
      <c r="F976" s="127" t="s">
        <v>61</v>
      </c>
      <c r="G976" s="21"/>
      <c r="H976" s="51"/>
      <c r="I976" s="56"/>
      <c r="J976" s="56"/>
      <c r="K976" s="56"/>
      <c r="L976" s="51"/>
      <c r="M976" s="61"/>
      <c r="N976" s="56"/>
      <c r="O976" s="55"/>
      <c r="P976" s="55"/>
      <c r="Q976" s="47"/>
      <c r="R976" s="47"/>
      <c r="S976" s="64"/>
      <c r="T976" s="2"/>
      <c r="U976" s="2"/>
      <c r="V976" s="2"/>
    </row>
    <row r="977" spans="1:22" s="128" customFormat="1" ht="12.75" customHeight="1" x14ac:dyDescent="0.2">
      <c r="A977" s="137">
        <f>'6.A'!$A$77</f>
        <v>536</v>
      </c>
      <c r="B977" s="117" t="str">
        <f>IF(A977="","",VLOOKUP(A977,'6.A'!$A$11:$E$105,2,FALSE))</f>
        <v>REVESTIMENTO PARA PAREDE, EM CERAMICA ESMALTADA, FORMATO MENOR OU IGUAL A 2025 CM2</v>
      </c>
      <c r="C977" s="230">
        <v>1.0552999999999999</v>
      </c>
      <c r="D977" s="139" t="str">
        <f>IF(A977="","",VLOOKUP(A977,'6.A'!$A$11:$E$105,4,FALSE))</f>
        <v>M2</v>
      </c>
      <c r="E977" s="140">
        <f>IF(A977="","",VLOOKUP(A977,'6.A'!$A$11:$E$105,5,FALSE))</f>
        <v>0</v>
      </c>
      <c r="F977" s="141">
        <f t="shared" ref="F977:F996" si="399">IF(A977="","0,00",ROUND(C977*E977,2))</f>
        <v>0</v>
      </c>
      <c r="G977" s="51"/>
      <c r="H977" s="51">
        <f>IF(A977="","",VLOOKUP(A977,'6.A'!$A$11:$E$7900,5,FALSE))</f>
        <v>0</v>
      </c>
      <c r="I977" s="51" t="str">
        <f t="shared" ref="I977:I996" si="400">IF(H977="","",IF(E977=H977,"SIM","NÃO"))</f>
        <v>SIM</v>
      </c>
      <c r="J977" s="51" t="str">
        <f>IF(H977="","",VLOOKUP(A977,'6.A'!$A$11:$E$480,4,FALSE))</f>
        <v>M2</v>
      </c>
      <c r="K977" s="51" t="str">
        <f t="shared" ref="K977:K996" si="401">IF(H977="","",IF(J977=D977,"SIM","NÃO"))</f>
        <v>SIM</v>
      </c>
      <c r="L977" s="51">
        <f>IF(H977="","",IF(C977="","",G948*C977))</f>
        <v>40.101399999999998</v>
      </c>
      <c r="M977" s="93" t="str">
        <f>IF(A977="","",VLOOKUP(A977,'6.A'!$A$11:$C$480,2,FALSE))</f>
        <v>REVESTIMENTO PARA PAREDE, EM CERAMICA ESMALTADA, FORMATO MENOR OU IGUAL A 2025 CM2</v>
      </c>
      <c r="N977" s="56" t="str">
        <f t="shared" ref="N977:N996" si="402">IF(A977="","",IF(M977=B977,"si","no"))</f>
        <v>si</v>
      </c>
      <c r="O977" s="55"/>
      <c r="P977" s="55"/>
      <c r="Q977" s="47"/>
      <c r="R977" s="47"/>
      <c r="S977" s="64"/>
      <c r="T977" s="2"/>
      <c r="U977" s="2"/>
      <c r="V977" s="2"/>
    </row>
    <row r="978" spans="1:22" s="128" customFormat="1" ht="12.75" customHeight="1" x14ac:dyDescent="0.2">
      <c r="A978" s="137">
        <f>'6.A'!$A$80</f>
        <v>1381</v>
      </c>
      <c r="B978" s="117" t="str">
        <f>IF(A978="","",VLOOKUP(A978,'6.A'!$A$11:$E$105,2,FALSE))</f>
        <v>ARGAMASSA COLANTE AC I PARA CERAMICAS</v>
      </c>
      <c r="C978" s="230">
        <v>4.91</v>
      </c>
      <c r="D978" s="139" t="str">
        <f>IF(A978="","",VLOOKUP(A978,'6.A'!$A$11:$E$105,4,FALSE))</f>
        <v>KG</v>
      </c>
      <c r="E978" s="140">
        <f>IF(A978="","",VLOOKUP(A978,'6.A'!$A$11:$E$105,5,FALSE))</f>
        <v>0</v>
      </c>
      <c r="F978" s="141">
        <f t="shared" si="399"/>
        <v>0</v>
      </c>
      <c r="G978" s="51"/>
      <c r="H978" s="51">
        <f>IF(A978="","",VLOOKUP(A978,'6.A'!$A$11:$E$7900,5,FALSE))</f>
        <v>0</v>
      </c>
      <c r="I978" s="51" t="str">
        <f t="shared" si="400"/>
        <v>SIM</v>
      </c>
      <c r="J978" s="51" t="str">
        <f>IF(H978="","",VLOOKUP(A978,'6.A'!$A$11:$E$480,4,FALSE))</f>
        <v>KG</v>
      </c>
      <c r="K978" s="51" t="str">
        <f t="shared" si="401"/>
        <v>SIM</v>
      </c>
      <c r="L978" s="51">
        <f>IF(H978="","",IF(C978="","",G948*C978))</f>
        <v>186.58</v>
      </c>
      <c r="M978" s="93" t="str">
        <f>IF(A978="","",VLOOKUP(A978,'6.A'!$A$11:$C$480,2,FALSE))</f>
        <v>ARGAMASSA COLANTE AC I PARA CERAMICAS</v>
      </c>
      <c r="N978" s="56" t="str">
        <f t="shared" si="402"/>
        <v>si</v>
      </c>
      <c r="O978" s="55"/>
      <c r="P978" s="55"/>
      <c r="Q978" s="47"/>
      <c r="R978" s="47"/>
      <c r="S978" s="64"/>
      <c r="T978" s="2"/>
      <c r="U978" s="2"/>
      <c r="V978" s="2"/>
    </row>
    <row r="979" spans="1:22" s="128" customFormat="1" ht="12.75" customHeight="1" x14ac:dyDescent="0.2">
      <c r="A979" s="137">
        <f>'6.A'!$A$96</f>
        <v>34357</v>
      </c>
      <c r="B979" s="117" t="str">
        <f>IF(A979="","",VLOOKUP(A979,'6.A'!$A$11:$E$105,2,FALSE))</f>
        <v>REJUNTE CIMENTICIO, QUALQUER COR</v>
      </c>
      <c r="C979" s="230">
        <v>0.42199999999999999</v>
      </c>
      <c r="D979" s="139" t="str">
        <f>IF(A979="","",VLOOKUP(A979,'6.A'!$A$11:$E$105,4,FALSE))</f>
        <v>KG</v>
      </c>
      <c r="E979" s="140">
        <f>IF(A979="","",VLOOKUP(A979,'6.A'!$A$11:$E$105,5,FALSE))</f>
        <v>0</v>
      </c>
      <c r="F979" s="141">
        <f t="shared" si="399"/>
        <v>0</v>
      </c>
      <c r="G979" s="51"/>
      <c r="H979" s="51">
        <f>IF(A979="","",VLOOKUP(A979,'6.A'!$A$11:$E$7900,5,FALSE))</f>
        <v>0</v>
      </c>
      <c r="I979" s="51" t="str">
        <f t="shared" si="400"/>
        <v>SIM</v>
      </c>
      <c r="J979" s="51" t="str">
        <f>IF(H979="","",VLOOKUP(A979,'6.A'!$A$11:$E$480,4,FALSE))</f>
        <v>KG</v>
      </c>
      <c r="K979" s="51" t="str">
        <f t="shared" si="401"/>
        <v>SIM</v>
      </c>
      <c r="L979" s="51">
        <f>IF(H979="","",IF(C979="","",G948*C979))</f>
        <v>16.035999999999998</v>
      </c>
      <c r="M979" s="93" t="str">
        <f>IF(A979="","",VLOOKUP(A979,'6.A'!$A$11:$C$480,2,FALSE))</f>
        <v>REJUNTE CIMENTICIO, QUALQUER COR</v>
      </c>
      <c r="N979" s="56" t="str">
        <f t="shared" si="402"/>
        <v>si</v>
      </c>
      <c r="O979" s="55"/>
      <c r="P979" s="55"/>
      <c r="Q979" s="47"/>
      <c r="R979" s="47"/>
      <c r="S979" s="64"/>
      <c r="T979" s="2"/>
      <c r="U979" s="2"/>
      <c r="V979" s="2"/>
    </row>
    <row r="980" spans="1:22" s="128" customFormat="1" ht="12.75" customHeight="1" x14ac:dyDescent="0.2">
      <c r="A980" s="137"/>
      <c r="B980" s="117" t="str">
        <f>IF(A980="","",VLOOKUP(A980,'6.A'!$A$11:$E$105,2,FALSE))</f>
        <v/>
      </c>
      <c r="C980" s="138"/>
      <c r="D980" s="139" t="str">
        <f>IF(A980="","",VLOOKUP(A980,'6.A'!$A$11:$E$105,4,FALSE))</f>
        <v/>
      </c>
      <c r="E980" s="140" t="str">
        <f>IF(A980="","",VLOOKUP(A980,'6.A'!$A$11:$E$105,5,FALSE))</f>
        <v/>
      </c>
      <c r="F980" s="141" t="str">
        <f t="shared" si="399"/>
        <v>0,00</v>
      </c>
      <c r="G980" s="51"/>
      <c r="H980" s="51" t="str">
        <f>IF(A980="","",VLOOKUP(A980,'6.A'!$A$11:$E$7900,5,FALSE))</f>
        <v/>
      </c>
      <c r="I980" s="51" t="str">
        <f t="shared" si="400"/>
        <v/>
      </c>
      <c r="J980" s="51" t="str">
        <f>IF(H980="","",VLOOKUP(A980,'6.A'!$A$11:$E$480,4,FALSE))</f>
        <v/>
      </c>
      <c r="K980" s="51" t="str">
        <f t="shared" si="401"/>
        <v/>
      </c>
      <c r="L980" s="51" t="str">
        <f>IF(H980="","",IF(C980="","",G948*C980))</f>
        <v/>
      </c>
      <c r="M980" s="93" t="str">
        <f>IF(A980="","",VLOOKUP(A980,'6.A'!$A$11:$C$480,2,FALSE))</f>
        <v/>
      </c>
      <c r="N980" s="56" t="str">
        <f t="shared" si="402"/>
        <v/>
      </c>
      <c r="O980" s="55"/>
      <c r="P980" s="55"/>
      <c r="Q980" s="47"/>
      <c r="R980" s="47"/>
      <c r="S980" s="64"/>
      <c r="T980" s="2"/>
      <c r="U980" s="2"/>
      <c r="V980" s="2"/>
    </row>
    <row r="981" spans="1:22" s="128" customFormat="1" ht="12.75" customHeight="1" x14ac:dyDescent="0.2">
      <c r="A981" s="137"/>
      <c r="B981" s="117" t="str">
        <f>IF(A981="","",VLOOKUP(A981,'6.A'!$A$11:$E$105,2,FALSE))</f>
        <v/>
      </c>
      <c r="C981" s="138"/>
      <c r="D981" s="120" t="str">
        <f>IF(A981="","",VLOOKUP(A981,'6.A'!$A$11:$E$105,4,FALSE))</f>
        <v/>
      </c>
      <c r="E981" s="142" t="str">
        <f>IF(A981="","",VLOOKUP(A981,'6.A'!$A$11:$E$105,5,FALSE))</f>
        <v/>
      </c>
      <c r="F981" s="141" t="str">
        <f t="shared" si="399"/>
        <v>0,00</v>
      </c>
      <c r="G981" s="51"/>
      <c r="H981" s="51" t="str">
        <f>IF(A981="","",VLOOKUP(A981,'6.A'!$A$11:$E$7900,5,FALSE))</f>
        <v/>
      </c>
      <c r="I981" s="51" t="str">
        <f t="shared" si="400"/>
        <v/>
      </c>
      <c r="J981" s="51" t="str">
        <f>IF(H981="","",VLOOKUP(A981,'6.A'!$A$11:$E$480,4,FALSE))</f>
        <v/>
      </c>
      <c r="K981" s="51" t="str">
        <f t="shared" si="401"/>
        <v/>
      </c>
      <c r="L981" s="51" t="str">
        <f>IF(H981="","",IF(C981="","",G948*C981))</f>
        <v/>
      </c>
      <c r="M981" s="93" t="str">
        <f>IF(A981="","",VLOOKUP(A981,'6.A'!$A$11:$C$480,2,FALSE))</f>
        <v/>
      </c>
      <c r="N981" s="56" t="str">
        <f t="shared" si="402"/>
        <v/>
      </c>
      <c r="O981" s="55"/>
      <c r="P981" s="55"/>
      <c r="Q981" s="47"/>
      <c r="R981" s="47"/>
      <c r="S981" s="64"/>
      <c r="T981" s="2"/>
      <c r="U981" s="2"/>
      <c r="V981" s="2"/>
    </row>
    <row r="982" spans="1:22" s="128" customFormat="1" ht="12.75" customHeight="1" x14ac:dyDescent="0.2">
      <c r="A982" s="137"/>
      <c r="B982" s="117" t="str">
        <f>IF(A982="","",VLOOKUP(A982,'6.A'!$A$11:$E$105,2,FALSE))</f>
        <v/>
      </c>
      <c r="C982" s="138"/>
      <c r="D982" s="120" t="str">
        <f>IF(A982="","",VLOOKUP(A982,'6.A'!$A$11:$E$105,4,FALSE))</f>
        <v/>
      </c>
      <c r="E982" s="142" t="str">
        <f>IF(A982="","",VLOOKUP(A982,'6.A'!$A$11:$E$105,5,FALSE))</f>
        <v/>
      </c>
      <c r="F982" s="141" t="str">
        <f t="shared" si="399"/>
        <v>0,00</v>
      </c>
      <c r="G982" s="51"/>
      <c r="H982" s="51" t="str">
        <f>IF(A982="","",VLOOKUP(A982,'6.A'!$A$11:$E$7900,5,FALSE))</f>
        <v/>
      </c>
      <c r="I982" s="51" t="str">
        <f t="shared" si="400"/>
        <v/>
      </c>
      <c r="J982" s="51" t="str">
        <f>IF(H982="","",VLOOKUP(A982,'6.A'!$A$11:$E$480,4,FALSE))</f>
        <v/>
      </c>
      <c r="K982" s="51" t="str">
        <f t="shared" si="401"/>
        <v/>
      </c>
      <c r="L982" s="51" t="str">
        <f>IF(H982="","",IF(C982="","",G948*C982))</f>
        <v/>
      </c>
      <c r="M982" s="93" t="str">
        <f>IF(A982="","",VLOOKUP(A982,'6.A'!$A$11:$C$480,2,FALSE))</f>
        <v/>
      </c>
      <c r="N982" s="56" t="str">
        <f t="shared" si="402"/>
        <v/>
      </c>
      <c r="O982" s="55"/>
      <c r="P982" s="55"/>
      <c r="Q982" s="47"/>
      <c r="R982" s="47"/>
      <c r="S982" s="64"/>
      <c r="T982" s="2"/>
      <c r="U982" s="2"/>
      <c r="V982" s="2"/>
    </row>
    <row r="983" spans="1:22" s="128" customFormat="1" ht="12.75" customHeight="1" x14ac:dyDescent="0.2">
      <c r="A983" s="137"/>
      <c r="B983" s="117" t="str">
        <f>IF(A983="","",VLOOKUP(A983,'6.A'!$A$11:$E$105,2,FALSE))</f>
        <v/>
      </c>
      <c r="C983" s="138"/>
      <c r="D983" s="139" t="str">
        <f>IF(A983="","",VLOOKUP(A983,'6.A'!$A$11:$E$105,4,FALSE))</f>
        <v/>
      </c>
      <c r="E983" s="140" t="str">
        <f>IF(A983="","",VLOOKUP(A983,'6.A'!$A$11:$E$105,5,FALSE))</f>
        <v/>
      </c>
      <c r="F983" s="141" t="str">
        <f t="shared" si="399"/>
        <v>0,00</v>
      </c>
      <c r="G983" s="51"/>
      <c r="H983" s="51" t="str">
        <f>IF(A983="","",VLOOKUP(A983,'6.A'!$A$11:$E$7900,5,FALSE))</f>
        <v/>
      </c>
      <c r="I983" s="51" t="str">
        <f t="shared" si="400"/>
        <v/>
      </c>
      <c r="J983" s="51" t="str">
        <f>IF(H983="","",VLOOKUP(A983,'6.A'!$A$11:$E$480,4,FALSE))</f>
        <v/>
      </c>
      <c r="K983" s="51" t="str">
        <f t="shared" si="401"/>
        <v/>
      </c>
      <c r="L983" s="51" t="str">
        <f>IF(H983="","",IF(C983="","",G948*C983))</f>
        <v/>
      </c>
      <c r="M983" s="93" t="str">
        <f>IF(A983="","",VLOOKUP(A983,'6.A'!$A$11:$C$480,2,FALSE))</f>
        <v/>
      </c>
      <c r="N983" s="56" t="str">
        <f t="shared" si="402"/>
        <v/>
      </c>
      <c r="O983" s="55"/>
      <c r="P983" s="55"/>
      <c r="Q983" s="47"/>
      <c r="R983" s="47"/>
      <c r="S983" s="64"/>
      <c r="T983" s="2"/>
      <c r="U983" s="2"/>
      <c r="V983" s="2"/>
    </row>
    <row r="984" spans="1:22" s="128" customFormat="1" ht="12.75" customHeight="1" x14ac:dyDescent="0.2">
      <c r="A984" s="137"/>
      <c r="B984" s="117" t="str">
        <f>IF(A984="","",VLOOKUP(A984,'6.A'!$A$11:$E$105,2,FALSE))</f>
        <v/>
      </c>
      <c r="C984" s="138"/>
      <c r="D984" s="139" t="str">
        <f>IF(A984="","",VLOOKUP(A984,'6.A'!$A$11:$E$105,4,FALSE))</f>
        <v/>
      </c>
      <c r="E984" s="140" t="str">
        <f>IF(A984="","",VLOOKUP(A984,'6.A'!$A$11:$E$105,5,FALSE))</f>
        <v/>
      </c>
      <c r="F984" s="141" t="str">
        <f t="shared" si="399"/>
        <v>0,00</v>
      </c>
      <c r="G984" s="51"/>
      <c r="H984" s="51" t="str">
        <f>IF(A984="","",VLOOKUP(A984,'6.A'!$A$11:$E$7900,5,FALSE))</f>
        <v/>
      </c>
      <c r="I984" s="51" t="str">
        <f t="shared" si="400"/>
        <v/>
      </c>
      <c r="J984" s="51" t="str">
        <f>IF(H984="","",VLOOKUP(A984,'6.A'!$A$11:$E$480,4,FALSE))</f>
        <v/>
      </c>
      <c r="K984" s="51" t="str">
        <f t="shared" si="401"/>
        <v/>
      </c>
      <c r="L984" s="51" t="str">
        <f>IF(H984="","",IF(C984="","",G948*C984))</f>
        <v/>
      </c>
      <c r="M984" s="93" t="str">
        <f>IF(A984="","",VLOOKUP(A984,'6.A'!$A$11:$C$480,2,FALSE))</f>
        <v/>
      </c>
      <c r="N984" s="56" t="str">
        <f t="shared" si="402"/>
        <v/>
      </c>
      <c r="O984" s="55"/>
      <c r="P984" s="55"/>
      <c r="Q984" s="47"/>
      <c r="R984" s="47"/>
      <c r="S984" s="64"/>
      <c r="T984" s="2"/>
      <c r="U984" s="2"/>
      <c r="V984" s="2"/>
    </row>
    <row r="985" spans="1:22" s="128" customFormat="1" ht="12.75" customHeight="1" x14ac:dyDescent="0.2">
      <c r="A985" s="137"/>
      <c r="B985" s="117" t="str">
        <f>IF(A985="","",VLOOKUP(A985,'6.A'!$A$11:$E$105,2,FALSE))</f>
        <v/>
      </c>
      <c r="C985" s="138"/>
      <c r="D985" s="120" t="str">
        <f>IF(A985="","",VLOOKUP(A985,'6.A'!$A$11:$E$105,4,FALSE))</f>
        <v/>
      </c>
      <c r="E985" s="142" t="str">
        <f>IF(A985="","",VLOOKUP(A985,'6.A'!$A$11:$E$105,5,FALSE))</f>
        <v/>
      </c>
      <c r="F985" s="141" t="str">
        <f t="shared" si="399"/>
        <v>0,00</v>
      </c>
      <c r="G985" s="51"/>
      <c r="H985" s="51" t="str">
        <f>IF(A985="","",VLOOKUP(A985,'6.A'!$A$11:$E$7900,5,FALSE))</f>
        <v/>
      </c>
      <c r="I985" s="51" t="str">
        <f t="shared" si="400"/>
        <v/>
      </c>
      <c r="J985" s="51" t="str">
        <f>IF(H985="","",VLOOKUP(A985,'6.A'!$A$11:$E$480,4,FALSE))</f>
        <v/>
      </c>
      <c r="K985" s="51" t="str">
        <f t="shared" si="401"/>
        <v/>
      </c>
      <c r="L985" s="51" t="str">
        <f>IF(H985="","",IF(C985="","",G948*C985))</f>
        <v/>
      </c>
      <c r="M985" s="93" t="str">
        <f>IF(A985="","",VLOOKUP(A985,'6.A'!$A$11:$C$480,2,FALSE))</f>
        <v/>
      </c>
      <c r="N985" s="56" t="str">
        <f t="shared" si="402"/>
        <v/>
      </c>
      <c r="O985" s="55"/>
      <c r="P985" s="55"/>
      <c r="Q985" s="47"/>
      <c r="R985" s="47"/>
      <c r="S985" s="64"/>
      <c r="T985" s="2"/>
      <c r="U985" s="2"/>
      <c r="V985" s="2"/>
    </row>
    <row r="986" spans="1:22" s="128" customFormat="1" ht="12.75" customHeight="1" x14ac:dyDescent="0.2">
      <c r="A986" s="137"/>
      <c r="B986" s="117" t="str">
        <f>IF(A986="","",VLOOKUP(A986,'6.A'!$A$11:$E$105,2,FALSE))</f>
        <v/>
      </c>
      <c r="C986" s="138"/>
      <c r="D986" s="120" t="str">
        <f>IF(A986="","",VLOOKUP(A986,'6.A'!$A$11:$E$105,4,FALSE))</f>
        <v/>
      </c>
      <c r="E986" s="142" t="str">
        <f>IF(A986="","",VLOOKUP(A986,'6.A'!$A$11:$E$105,5,FALSE))</f>
        <v/>
      </c>
      <c r="F986" s="141" t="str">
        <f t="shared" si="399"/>
        <v>0,00</v>
      </c>
      <c r="G986" s="51"/>
      <c r="H986" s="51" t="str">
        <f>IF(A986="","",VLOOKUP(A986,'6.A'!$A$11:$E$7900,5,FALSE))</f>
        <v/>
      </c>
      <c r="I986" s="51" t="str">
        <f t="shared" si="400"/>
        <v/>
      </c>
      <c r="J986" s="51" t="str">
        <f>IF(H986="","",VLOOKUP(A986,'6.A'!$A$11:$E$480,4,FALSE))</f>
        <v/>
      </c>
      <c r="K986" s="51" t="str">
        <f t="shared" si="401"/>
        <v/>
      </c>
      <c r="L986" s="51" t="str">
        <f>IF(H986="","",IF(C986="","",G948*C986))</f>
        <v/>
      </c>
      <c r="M986" s="93" t="str">
        <f>IF(A986="","",VLOOKUP(A986,'6.A'!$A$11:$C$480,2,FALSE))</f>
        <v/>
      </c>
      <c r="N986" s="56" t="str">
        <f t="shared" si="402"/>
        <v/>
      </c>
      <c r="O986" s="55"/>
      <c r="P986" s="55"/>
      <c r="Q986" s="47"/>
      <c r="R986" s="47"/>
      <c r="S986" s="64"/>
      <c r="T986" s="2"/>
      <c r="U986" s="2"/>
      <c r="V986" s="2"/>
    </row>
    <row r="987" spans="1:22" s="128" customFormat="1" ht="12.75" customHeight="1" x14ac:dyDescent="0.2">
      <c r="A987" s="137"/>
      <c r="B987" s="117" t="str">
        <f>IF(A987="","",VLOOKUP(A987,'6.A'!$A$11:$E$105,2,FALSE))</f>
        <v/>
      </c>
      <c r="C987" s="138"/>
      <c r="D987" s="120" t="str">
        <f>IF(A987="","",VLOOKUP(A987,'6.A'!$A$11:$E$105,4,FALSE))</f>
        <v/>
      </c>
      <c r="E987" s="142" t="str">
        <f>IF(A987="","",VLOOKUP(A987,'6.A'!$A$11:$E$105,5,FALSE))</f>
        <v/>
      </c>
      <c r="F987" s="141" t="str">
        <f t="shared" si="399"/>
        <v>0,00</v>
      </c>
      <c r="G987" s="51"/>
      <c r="H987" s="51" t="str">
        <f>IF(A987="","",VLOOKUP(A987,'6.A'!$A$11:$E$7900,5,FALSE))</f>
        <v/>
      </c>
      <c r="I987" s="51" t="str">
        <f t="shared" si="400"/>
        <v/>
      </c>
      <c r="J987" s="51" t="str">
        <f>IF(H987="","",VLOOKUP(A987,'6.A'!$A$11:$E$480,4,FALSE))</f>
        <v/>
      </c>
      <c r="K987" s="51" t="str">
        <f t="shared" si="401"/>
        <v/>
      </c>
      <c r="L987" s="51" t="str">
        <f>IF(H987="","",IF(C987="","",G948*C987))</f>
        <v/>
      </c>
      <c r="M987" s="93" t="str">
        <f>IF(A987="","",VLOOKUP(A987,'6.A'!$A$11:$C$480,2,FALSE))</f>
        <v/>
      </c>
      <c r="N987" s="56" t="str">
        <f t="shared" si="402"/>
        <v/>
      </c>
      <c r="O987" s="55"/>
      <c r="P987" s="55"/>
      <c r="Q987" s="47"/>
      <c r="R987" s="47"/>
      <c r="S987" s="64"/>
      <c r="T987" s="2"/>
      <c r="U987" s="2"/>
      <c r="V987" s="2"/>
    </row>
    <row r="988" spans="1:22" s="128" customFormat="1" ht="12.75" customHeight="1" x14ac:dyDescent="0.2">
      <c r="A988" s="137"/>
      <c r="B988" s="117" t="str">
        <f>IF(A988="","",VLOOKUP(A988,'6.A'!$A$11:$E$105,2,FALSE))</f>
        <v/>
      </c>
      <c r="C988" s="138"/>
      <c r="D988" s="120" t="str">
        <f>IF(A988="","",VLOOKUP(A988,'6.A'!$A$11:$E$105,4,FALSE))</f>
        <v/>
      </c>
      <c r="E988" s="142" t="str">
        <f>IF(A988="","",VLOOKUP(A988,'6.A'!$A$11:$E$105,5,FALSE))</f>
        <v/>
      </c>
      <c r="F988" s="141" t="str">
        <f t="shared" si="399"/>
        <v>0,00</v>
      </c>
      <c r="G988" s="51"/>
      <c r="H988" s="51" t="str">
        <f>IF(A988="","",VLOOKUP(A988,'6.A'!$A$11:$E$7900,5,FALSE))</f>
        <v/>
      </c>
      <c r="I988" s="51" t="str">
        <f t="shared" si="400"/>
        <v/>
      </c>
      <c r="J988" s="51" t="str">
        <f>IF(H988="","",VLOOKUP(A988,'6.A'!$A$11:$E$480,4,FALSE))</f>
        <v/>
      </c>
      <c r="K988" s="51" t="str">
        <f t="shared" si="401"/>
        <v/>
      </c>
      <c r="L988" s="51" t="str">
        <f>IF(H988="","",IF(C988="","",G948*C988))</f>
        <v/>
      </c>
      <c r="M988" s="93" t="str">
        <f>IF(A988="","",VLOOKUP(A988,'6.A'!$A$11:$C$480,2,FALSE))</f>
        <v/>
      </c>
      <c r="N988" s="56" t="str">
        <f t="shared" si="402"/>
        <v/>
      </c>
      <c r="O988" s="55"/>
      <c r="P988" s="55"/>
      <c r="Q988" s="47"/>
      <c r="R988" s="47"/>
      <c r="S988" s="64"/>
      <c r="T988" s="2"/>
      <c r="U988" s="2"/>
      <c r="V988" s="2"/>
    </row>
    <row r="989" spans="1:22" s="128" customFormat="1" ht="12.75" customHeight="1" x14ac:dyDescent="0.2">
      <c r="A989" s="137"/>
      <c r="B989" s="117" t="str">
        <f>IF(A989="","",VLOOKUP(A989,'6.A'!$A$11:$E$105,2,FALSE))</f>
        <v/>
      </c>
      <c r="C989" s="138"/>
      <c r="D989" s="120" t="str">
        <f>IF(A989="","",VLOOKUP(A989,'6.A'!$A$11:$E$105,4,FALSE))</f>
        <v/>
      </c>
      <c r="E989" s="142" t="str">
        <f>IF(A989="","",VLOOKUP(A989,'6.A'!$A$11:$E$105,5,FALSE))</f>
        <v/>
      </c>
      <c r="F989" s="141" t="str">
        <f t="shared" si="399"/>
        <v>0,00</v>
      </c>
      <c r="G989" s="51"/>
      <c r="H989" s="51" t="str">
        <f>IF(A989="","",VLOOKUP(A989,'6.A'!$A$11:$E$7900,5,FALSE))</f>
        <v/>
      </c>
      <c r="I989" s="51" t="str">
        <f t="shared" si="400"/>
        <v/>
      </c>
      <c r="J989" s="51" t="str">
        <f>IF(H989="","",VLOOKUP(A989,'6.A'!$A$11:$E$480,4,FALSE))</f>
        <v/>
      </c>
      <c r="K989" s="51" t="str">
        <f t="shared" si="401"/>
        <v/>
      </c>
      <c r="L989" s="51" t="str">
        <f>IF(H989="","",IF(C989="","",G948*C989))</f>
        <v/>
      </c>
      <c r="M989" s="93" t="str">
        <f>IF(A989="","",VLOOKUP(A989,'6.A'!$A$11:$C$480,2,FALSE))</f>
        <v/>
      </c>
      <c r="N989" s="56" t="str">
        <f t="shared" si="402"/>
        <v/>
      </c>
      <c r="O989" s="55"/>
      <c r="P989" s="55"/>
      <c r="Q989" s="47"/>
      <c r="R989" s="47"/>
      <c r="S989" s="64"/>
      <c r="T989" s="2"/>
      <c r="U989" s="2"/>
      <c r="V989" s="2"/>
    </row>
    <row r="990" spans="1:22" s="128" customFormat="1" ht="12.75" customHeight="1" x14ac:dyDescent="0.2">
      <c r="A990" s="137"/>
      <c r="B990" s="117" t="str">
        <f>IF(A990="","",VLOOKUP(A990,'6.A'!$A$11:$E$105,2,FALSE))</f>
        <v/>
      </c>
      <c r="C990" s="138"/>
      <c r="D990" s="120" t="str">
        <f>IF(A990="","",VLOOKUP(A990,'6.A'!$A$11:$E$105,4,FALSE))</f>
        <v/>
      </c>
      <c r="E990" s="142" t="str">
        <f>IF(A990="","",VLOOKUP(A990,'6.A'!$A$11:$E$105,5,FALSE))</f>
        <v/>
      </c>
      <c r="F990" s="141" t="str">
        <f t="shared" si="399"/>
        <v>0,00</v>
      </c>
      <c r="G990" s="51"/>
      <c r="H990" s="51" t="str">
        <f>IF(A990="","",VLOOKUP(A990,'6.A'!$A$11:$E$7900,5,FALSE))</f>
        <v/>
      </c>
      <c r="I990" s="51" t="str">
        <f t="shared" si="400"/>
        <v/>
      </c>
      <c r="J990" s="51" t="str">
        <f>IF(H990="","",VLOOKUP(A990,'6.A'!$A$11:$E$480,4,FALSE))</f>
        <v/>
      </c>
      <c r="K990" s="51" t="str">
        <f t="shared" si="401"/>
        <v/>
      </c>
      <c r="L990" s="51" t="str">
        <f>IF(H990="","",IF(C990="","",G948*C990))</f>
        <v/>
      </c>
      <c r="M990" s="93" t="str">
        <f>IF(A990="","",VLOOKUP(A990,'6.A'!$A$11:$C$480,2,FALSE))</f>
        <v/>
      </c>
      <c r="N990" s="56" t="str">
        <f t="shared" si="402"/>
        <v/>
      </c>
      <c r="O990" s="55"/>
      <c r="P990" s="55"/>
      <c r="Q990" s="47"/>
      <c r="R990" s="47"/>
      <c r="S990" s="64"/>
      <c r="T990" s="2"/>
      <c r="U990" s="2"/>
      <c r="V990" s="2"/>
    </row>
    <row r="991" spans="1:22" s="128" customFormat="1" ht="12.75" customHeight="1" x14ac:dyDescent="0.2">
      <c r="A991" s="137"/>
      <c r="B991" s="117" t="str">
        <f>IF(A991="","",VLOOKUP(A991,'6.A'!$A$11:$E$105,2,FALSE))</f>
        <v/>
      </c>
      <c r="C991" s="138"/>
      <c r="D991" s="120" t="str">
        <f>IF(A991="","",VLOOKUP(A991,'6.A'!$A$11:$E$105,4,FALSE))</f>
        <v/>
      </c>
      <c r="E991" s="142" t="str">
        <f>IF(A991="","",VLOOKUP(A991,'6.A'!$A$11:$E$105,5,FALSE))</f>
        <v/>
      </c>
      <c r="F991" s="141" t="str">
        <f t="shared" si="399"/>
        <v>0,00</v>
      </c>
      <c r="G991" s="51"/>
      <c r="H991" s="51" t="str">
        <f>IF(A991="","",VLOOKUP(A991,'6.A'!$A$11:$E$7900,5,FALSE))</f>
        <v/>
      </c>
      <c r="I991" s="51" t="str">
        <f t="shared" si="400"/>
        <v/>
      </c>
      <c r="J991" s="51" t="str">
        <f>IF(H991="","",VLOOKUP(A991,'6.A'!$A$11:$E$480,4,FALSE))</f>
        <v/>
      </c>
      <c r="K991" s="51" t="str">
        <f t="shared" si="401"/>
        <v/>
      </c>
      <c r="L991" s="51" t="str">
        <f>IF(H991="","",IF(C991="","",G948*C991))</f>
        <v/>
      </c>
      <c r="M991" s="93" t="str">
        <f>IF(A991="","",VLOOKUP(A991,'6.A'!$A$11:$C$480,2,FALSE))</f>
        <v/>
      </c>
      <c r="N991" s="56" t="str">
        <f t="shared" si="402"/>
        <v/>
      </c>
      <c r="O991" s="55"/>
      <c r="P991" s="55"/>
      <c r="Q991" s="47"/>
      <c r="R991" s="47"/>
      <c r="S991" s="64"/>
      <c r="T991" s="2"/>
      <c r="U991" s="2"/>
      <c r="V991" s="2"/>
    </row>
    <row r="992" spans="1:22" s="128" customFormat="1" ht="12.75" customHeight="1" x14ac:dyDescent="0.2">
      <c r="A992" s="137"/>
      <c r="B992" s="117" t="str">
        <f>IF(A992="","",VLOOKUP(A992,'6.A'!$A$11:$E$105,2,FALSE))</f>
        <v/>
      </c>
      <c r="C992" s="138"/>
      <c r="D992" s="120" t="str">
        <f>IF(A992="","",VLOOKUP(A992,'6.A'!$A$11:$E$105,4,FALSE))</f>
        <v/>
      </c>
      <c r="E992" s="142" t="str">
        <f>IF(A992="","",VLOOKUP(A992,'6.A'!$A$11:$E$105,5,FALSE))</f>
        <v/>
      </c>
      <c r="F992" s="141" t="str">
        <f t="shared" si="399"/>
        <v>0,00</v>
      </c>
      <c r="G992" s="51"/>
      <c r="H992" s="51" t="str">
        <f>IF(A992="","",VLOOKUP(A992,'6.A'!$A$11:$E$7900,5,FALSE))</f>
        <v/>
      </c>
      <c r="I992" s="51" t="str">
        <f t="shared" si="400"/>
        <v/>
      </c>
      <c r="J992" s="51" t="str">
        <f>IF(H992="","",VLOOKUP(A992,'6.A'!$A$11:$E$480,4,FALSE))</f>
        <v/>
      </c>
      <c r="K992" s="51" t="str">
        <f t="shared" si="401"/>
        <v/>
      </c>
      <c r="L992" s="51" t="str">
        <f>IF(H992="","",IF(C992="","",G948*C992))</f>
        <v/>
      </c>
      <c r="M992" s="93" t="str">
        <f>IF(A992="","",VLOOKUP(A992,'6.A'!$A$11:$C$480,2,FALSE))</f>
        <v/>
      </c>
      <c r="N992" s="56" t="str">
        <f t="shared" si="402"/>
        <v/>
      </c>
      <c r="O992" s="55"/>
      <c r="P992" s="55"/>
      <c r="Q992" s="47"/>
      <c r="R992" s="47"/>
      <c r="S992" s="64"/>
      <c r="T992" s="2"/>
      <c r="U992" s="2"/>
      <c r="V992" s="2"/>
    </row>
    <row r="993" spans="1:22" s="116" customFormat="1" ht="12.75" customHeight="1" x14ac:dyDescent="0.2">
      <c r="A993" s="137"/>
      <c r="B993" s="153" t="str">
        <f>IF(A993="","",VLOOKUP(A993,'6.A'!$A$11:$E$105,2,FALSE))</f>
        <v/>
      </c>
      <c r="C993" s="138"/>
      <c r="D993" s="120" t="str">
        <f>IF(A993="","",VLOOKUP(A993,'6.A'!$A$11:$E$105,4,FALSE))</f>
        <v/>
      </c>
      <c r="E993" s="142" t="str">
        <f>IF(A993="","",VLOOKUP(A993,'6.A'!$A$11:$E$105,5,FALSE))</f>
        <v/>
      </c>
      <c r="F993" s="141" t="str">
        <f t="shared" si="399"/>
        <v>0,00</v>
      </c>
      <c r="G993" s="51"/>
      <c r="H993" s="51" t="str">
        <f>IF(A993="","",VLOOKUP(A993,'6.A'!$A$11:$E$7900,5,FALSE))</f>
        <v/>
      </c>
      <c r="I993" s="51" t="str">
        <f t="shared" si="400"/>
        <v/>
      </c>
      <c r="J993" s="51" t="str">
        <f>IF(H993="","",VLOOKUP(A993,'6.A'!$A$11:$E$480,4,FALSE))</f>
        <v/>
      </c>
      <c r="K993" s="51" t="str">
        <f t="shared" si="401"/>
        <v/>
      </c>
      <c r="L993" s="51" t="str">
        <f>IF(H993="","",IF(C993="","",G948*C993))</f>
        <v/>
      </c>
      <c r="M993" s="93" t="str">
        <f>IF(A993="","",VLOOKUP(A993,'6.A'!$A$11:$C$480,2,FALSE))</f>
        <v/>
      </c>
      <c r="N993" s="56" t="str">
        <f t="shared" si="402"/>
        <v/>
      </c>
      <c r="O993" s="55"/>
      <c r="P993" s="55"/>
      <c r="Q993" s="47"/>
      <c r="R993" s="47"/>
      <c r="S993" s="64"/>
      <c r="T993" s="2"/>
      <c r="U993" s="2"/>
      <c r="V993" s="2"/>
    </row>
    <row r="994" spans="1:22" s="116" customFormat="1" ht="12.75" customHeight="1" x14ac:dyDescent="0.2">
      <c r="A994" s="137"/>
      <c r="B994" s="153" t="str">
        <f>IF(A994="","",VLOOKUP(A994,'6.A'!$A$11:$E$105,2,FALSE))</f>
        <v/>
      </c>
      <c r="C994" s="138"/>
      <c r="D994" s="120" t="str">
        <f>IF(A994="","",VLOOKUP(A994,'6.A'!$A$11:$E$105,4,FALSE))</f>
        <v/>
      </c>
      <c r="E994" s="142" t="str">
        <f>IF(A994="","",VLOOKUP(A994,'6.A'!$A$11:$E$105,5,FALSE))</f>
        <v/>
      </c>
      <c r="F994" s="141" t="str">
        <f t="shared" si="399"/>
        <v>0,00</v>
      </c>
      <c r="G994" s="51"/>
      <c r="H994" s="51" t="str">
        <f>IF(A994="","",VLOOKUP(A994,'6.A'!$A$11:$E$7900,5,FALSE))</f>
        <v/>
      </c>
      <c r="I994" s="51" t="str">
        <f t="shared" si="400"/>
        <v/>
      </c>
      <c r="J994" s="51" t="str">
        <f>IF(H994="","",VLOOKUP(A994,'6.A'!$A$11:$E$480,4,FALSE))</f>
        <v/>
      </c>
      <c r="K994" s="51" t="str">
        <f t="shared" si="401"/>
        <v/>
      </c>
      <c r="L994" s="51" t="str">
        <f>IF(H994="","",IF(C994="","",G948*C994))</f>
        <v/>
      </c>
      <c r="M994" s="93" t="str">
        <f>IF(A994="","",VLOOKUP(A994,'6.A'!$A$11:$C$480,2,FALSE))</f>
        <v/>
      </c>
      <c r="N994" s="56" t="str">
        <f t="shared" si="402"/>
        <v/>
      </c>
      <c r="O994" s="55"/>
      <c r="P994" s="55"/>
      <c r="Q994" s="47"/>
      <c r="R994" s="47"/>
      <c r="S994" s="64"/>
      <c r="T994" s="2"/>
      <c r="U994" s="2"/>
      <c r="V994" s="2"/>
    </row>
    <row r="995" spans="1:22" s="116" customFormat="1" ht="12.75" customHeight="1" x14ac:dyDescent="0.2">
      <c r="A995" s="137"/>
      <c r="B995" s="153" t="str">
        <f>IF(A995="","",VLOOKUP(A995,'6.A'!$A$11:$E$105,2,FALSE))</f>
        <v/>
      </c>
      <c r="C995" s="138"/>
      <c r="D995" s="120" t="str">
        <f>IF(A995="","",VLOOKUP(A995,'6.A'!$A$11:$E$105,4,FALSE))</f>
        <v/>
      </c>
      <c r="E995" s="142" t="str">
        <f>IF(A995="","",VLOOKUP(A995,'6.A'!$A$11:$E$105,5,FALSE))</f>
        <v/>
      </c>
      <c r="F995" s="141" t="str">
        <f t="shared" si="399"/>
        <v>0,00</v>
      </c>
      <c r="G995" s="51"/>
      <c r="H995" s="51" t="str">
        <f>IF(A995="","",VLOOKUP(A995,'6.A'!$A$11:$E$7900,5,FALSE))</f>
        <v/>
      </c>
      <c r="I995" s="51" t="str">
        <f t="shared" si="400"/>
        <v/>
      </c>
      <c r="J995" s="51" t="str">
        <f>IF(H995="","",VLOOKUP(A995,'6.A'!$A$11:$E$480,4,FALSE))</f>
        <v/>
      </c>
      <c r="K995" s="51" t="str">
        <f t="shared" si="401"/>
        <v/>
      </c>
      <c r="L995" s="51" t="str">
        <f>IF(H995="","",IF(C995="","",G948*C995))</f>
        <v/>
      </c>
      <c r="M995" s="93" t="str">
        <f>IF(A995="","",VLOOKUP(A995,'6.A'!$A$11:$C$480,2,FALSE))</f>
        <v/>
      </c>
      <c r="N995" s="56" t="str">
        <f t="shared" si="402"/>
        <v/>
      </c>
      <c r="O995" s="55"/>
      <c r="P995" s="55"/>
      <c r="Q995" s="47"/>
      <c r="R995" s="47"/>
      <c r="S995" s="64"/>
      <c r="T995" s="2"/>
      <c r="U995" s="2"/>
      <c r="V995" s="2"/>
    </row>
    <row r="996" spans="1:22" s="116" customFormat="1" ht="12.75" customHeight="1" x14ac:dyDescent="0.2">
      <c r="A996" s="137"/>
      <c r="B996" s="153" t="str">
        <f>IF(A996="","",VLOOKUP(A996,'6.A'!$A$11:$E$105,2,FALSE))</f>
        <v/>
      </c>
      <c r="C996" s="138"/>
      <c r="D996" s="120" t="str">
        <f>IF(A996="","",VLOOKUP(A996,'6.A'!$A$11:$E$105,4,FALSE))</f>
        <v/>
      </c>
      <c r="E996" s="142" t="str">
        <f>IF(A996="","",VLOOKUP(A996,'6.A'!$A$11:$E$105,5,FALSE))</f>
        <v/>
      </c>
      <c r="F996" s="141" t="str">
        <f t="shared" si="399"/>
        <v>0,00</v>
      </c>
      <c r="G996" s="51"/>
      <c r="H996" s="51" t="str">
        <f>IF(A996="","",VLOOKUP(A996,'6.A'!$A$11:$E$7900,5,FALSE))</f>
        <v/>
      </c>
      <c r="I996" s="51" t="str">
        <f t="shared" si="400"/>
        <v/>
      </c>
      <c r="J996" s="51" t="str">
        <f>IF(H996="","",VLOOKUP(A996,'6.A'!$A$11:$E$480,4,FALSE))</f>
        <v/>
      </c>
      <c r="K996" s="51" t="str">
        <f t="shared" si="401"/>
        <v/>
      </c>
      <c r="L996" s="51" t="str">
        <f>IF(H996="","",IF(C996="","",G948*C996))</f>
        <v/>
      </c>
      <c r="M996" s="93" t="str">
        <f>IF(A996="","",VLOOKUP(A996,'6.A'!$A$11:$C$480,2,FALSE))</f>
        <v/>
      </c>
      <c r="N996" s="56" t="str">
        <f t="shared" si="402"/>
        <v/>
      </c>
      <c r="O996" s="55"/>
      <c r="P996" s="55"/>
      <c r="Q996" s="47"/>
      <c r="R996" s="47"/>
      <c r="S996" s="64"/>
      <c r="T996" s="2"/>
      <c r="U996" s="2"/>
      <c r="V996" s="2"/>
    </row>
    <row r="997" spans="1:22" s="116" customFormat="1" ht="12.75" customHeight="1" x14ac:dyDescent="0.2">
      <c r="A997" s="137"/>
      <c r="B997" s="26" t="str">
        <f>$A$9</f>
        <v>BDI - MÃO DE OBRA / SERVIÇOS / MATERIAIS EM GERAL</v>
      </c>
      <c r="C997" s="27">
        <f>$C$9</f>
        <v>0</v>
      </c>
      <c r="D997" s="120"/>
      <c r="E997" s="126"/>
      <c r="F997" s="144">
        <f>ROUND(SUM(F977:F996)*C997,2)</f>
        <v>0</v>
      </c>
      <c r="G997" s="62"/>
      <c r="H997" s="51"/>
      <c r="I997" s="56"/>
      <c r="J997" s="56"/>
      <c r="K997" s="56"/>
      <c r="L997" s="51"/>
      <c r="M997" s="56"/>
      <c r="N997" s="56"/>
      <c r="O997" s="55"/>
      <c r="P997" s="55"/>
      <c r="Q997" s="47"/>
      <c r="R997" s="47"/>
      <c r="S997" s="64"/>
      <c r="T997" s="2"/>
      <c r="U997" s="2"/>
      <c r="V997" s="2"/>
    </row>
    <row r="998" spans="1:22" s="116" customFormat="1" ht="12.75" customHeight="1" thickBot="1" x14ac:dyDescent="0.25">
      <c r="A998" s="154"/>
      <c r="B998" s="41" t="s">
        <v>57</v>
      </c>
      <c r="C998" s="42"/>
      <c r="D998" s="155"/>
      <c r="E998" s="156"/>
      <c r="F998" s="157">
        <f>ROUND(SUM(F977:F997),2)</f>
        <v>0</v>
      </c>
      <c r="G998" s="62"/>
      <c r="H998" s="51"/>
      <c r="I998" s="56"/>
      <c r="J998" s="56"/>
      <c r="K998" s="56"/>
      <c r="L998" s="51"/>
      <c r="M998" s="56"/>
      <c r="N998" s="56"/>
      <c r="O998" s="55"/>
      <c r="P998" s="55"/>
      <c r="Q998" s="47"/>
      <c r="R998" s="47"/>
      <c r="S998" s="64"/>
      <c r="T998" s="2"/>
      <c r="U998" s="2"/>
      <c r="V998" s="2"/>
    </row>
    <row r="999" spans="1:22" s="128" customFormat="1" ht="12" customHeight="1" thickBot="1" x14ac:dyDescent="0.25">
      <c r="A999" s="129"/>
      <c r="B999" s="124"/>
      <c r="C999" s="125"/>
      <c r="D999" s="120"/>
      <c r="E999" s="126"/>
      <c r="F999" s="121"/>
      <c r="G999" s="121"/>
      <c r="H999" s="118"/>
      <c r="I999" s="120"/>
      <c r="J999" s="120"/>
      <c r="K999" s="120"/>
      <c r="L999" s="118"/>
      <c r="M999" s="122"/>
      <c r="N999" s="122"/>
      <c r="O999" s="123"/>
      <c r="P999" s="123"/>
      <c r="Q999" s="114"/>
      <c r="R999" s="114"/>
      <c r="T999" s="116"/>
      <c r="U999" s="116"/>
      <c r="V999" s="116"/>
    </row>
    <row r="1000" spans="1:22" s="116" customFormat="1" ht="50.1" customHeight="1" x14ac:dyDescent="0.2">
      <c r="A1000" s="130" t="str">
        <f>'3.A'!$A$47</f>
        <v>3.2.3</v>
      </c>
      <c r="B1000" s="131" t="str">
        <f>IF(A1000="","",VLOOKUP(A1000,'3.A'!$A$16:$M$111,2,FALSE))</f>
        <v>REMOÇÃO DE JANELAS EXISTENTES</v>
      </c>
      <c r="C1000" s="284" t="s">
        <v>62</v>
      </c>
      <c r="D1000" s="284"/>
      <c r="E1000" s="132" t="str">
        <f>IF(A1000="","",VLOOKUP(A1000,'3.A'!$A$16:$M$111,3,FALSE))</f>
        <v>M2</v>
      </c>
      <c r="F1000" s="133">
        <f>ROUND(F1014+F1027+F1050,2)</f>
        <v>0</v>
      </c>
      <c r="G1000" s="94">
        <f>VLOOKUP(A1000,'3.A'!$A$18:$I$111,4,FALSE)</f>
        <v>5</v>
      </c>
      <c r="H1000" s="46">
        <f>SUM(F1002:F1013)</f>
        <v>0</v>
      </c>
      <c r="I1000" s="46">
        <f>SUM(F1016:F1026)</f>
        <v>0</v>
      </c>
      <c r="J1000" s="46">
        <f>SUM(F1029:F1049)</f>
        <v>0</v>
      </c>
      <c r="K1000" s="46">
        <f>SUM(H1000:J1000)</f>
        <v>0</v>
      </c>
      <c r="L1000" s="46" t="str">
        <f>IF(K1000=F1000,"SIM","NÃO")</f>
        <v>SIM</v>
      </c>
      <c r="M1000" s="57">
        <f>ROUND(SUM(F1002:F1011)*C1012,2)+ROUND(SUM(F1002:F1012)*C1013,2)+ROUND(SUM(F1002:F1011),2)+ROUND(SUM(F1016:F1025)*C1026,2)+ROUND(SUM(F1016:F1025),2)+ROUND(SUM(F1029:F1048)*C1049,2)+ROUND(SUM(F1029:F1048),2)</f>
        <v>0</v>
      </c>
      <c r="N1000" s="49" t="str">
        <f>IF(M1000=F1000,"SIM","NÃO")</f>
        <v>SIM</v>
      </c>
      <c r="O1000" s="50" t="str">
        <f>VLOOKUP(A1000,'3.A'!$A$8:$E$111,3,FALSE)</f>
        <v>M2</v>
      </c>
      <c r="P1000" s="50" t="str">
        <f>IF(O1000=E1000,"SIM","NÃO")</f>
        <v>SIM</v>
      </c>
      <c r="Q1000" s="52">
        <f>ROUND(G1000*F1014,2)+ROUND(G1000*F1027,2)+ROUND(G1000*F1050,2)</f>
        <v>0</v>
      </c>
      <c r="R1000" s="58">
        <f>VLOOKUP(A1000,'3.A'!$A$16:$L$111,12,FALSE)</f>
        <v>0</v>
      </c>
      <c r="S1000" s="59" t="str">
        <f>IF(Q1000=R1000,"si","no")</f>
        <v>si</v>
      </c>
      <c r="T1000" s="60">
        <f>SUM(L1002:L1011)+SUM(L1016:L1025)+SUM(L1029:L1048)</f>
        <v>5.3715000000000002</v>
      </c>
      <c r="U1000" s="51">
        <f>G1000*C1008+G1000*C1010+G1000*C1004+G1000*C1003+G1000*C1005+G1000*C1009+G1000*C1007+G1000*C1006+G1000*C1002+G1000*C1011+G1000*C1022+G1000*C1016+G1000*C1024+G1000*C1023+G1000*C1021+G1000*C1018+G1000*C1017+G1000*C1019+G1000*C1025+G1000*C1020+G1000*C1029+G1000*C1030+G1000*C1031+G1000*C1039+G1000*C1040+G1000*C1041+G1000*C1042+G1000*C1043+G1000*C1044+G1000*C1045+G1000*C1046+G1000*C1047+G1000*C1048+G1000*C1037+G1000*C1038+G1000*C1032+G1000*C1033+G1000*C1034+G1000*C1035+G1000*C1036</f>
        <v>5.3715000000000002</v>
      </c>
      <c r="V1000" s="53" t="str">
        <f>IF(T1000=U1000,"si","no")</f>
        <v>si</v>
      </c>
    </row>
    <row r="1001" spans="1:22" s="116" customFormat="1" ht="12.75" customHeight="1" x14ac:dyDescent="0.2">
      <c r="A1001" s="134" t="s">
        <v>3</v>
      </c>
      <c r="B1001" s="135" t="s">
        <v>58</v>
      </c>
      <c r="C1001" s="119" t="s">
        <v>59</v>
      </c>
      <c r="D1001" s="119" t="s">
        <v>17</v>
      </c>
      <c r="E1001" s="136" t="s">
        <v>60</v>
      </c>
      <c r="F1001" s="127" t="s">
        <v>61</v>
      </c>
      <c r="G1001" s="21"/>
      <c r="H1001" s="51"/>
      <c r="I1001" s="56"/>
      <c r="J1001" s="56"/>
      <c r="K1001" s="56"/>
      <c r="L1001" s="51"/>
      <c r="M1001" s="56"/>
      <c r="N1001" s="56"/>
      <c r="O1001" s="55"/>
      <c r="P1001" s="55"/>
      <c r="Q1001" s="47"/>
      <c r="R1001" s="47"/>
      <c r="S1001" s="64"/>
      <c r="T1001" s="2"/>
      <c r="U1001" s="2"/>
      <c r="V1001" s="2"/>
    </row>
    <row r="1002" spans="1:22" s="116" customFormat="1" ht="12.75" customHeight="1" x14ac:dyDescent="0.2">
      <c r="A1002" s="137">
        <f>'6.A'!$A$19</f>
        <v>88309</v>
      </c>
      <c r="B1002" s="117" t="str">
        <f>IF(A1002="","",VLOOKUP(A1002,'6.A'!$A$11:$E$105,2,FALSE))</f>
        <v>PEDREIRO COM ENCARGOS COMPLEMENTARES</v>
      </c>
      <c r="C1002" s="138">
        <v>0.28070000000000001</v>
      </c>
      <c r="D1002" s="139" t="str">
        <f>IF(A1002="","",VLOOKUP(A1002,'6.A'!$A$11:$E$105,4,FALSE))</f>
        <v>H</v>
      </c>
      <c r="E1002" s="140">
        <f>IF(A1002="","",VLOOKUP(A1002,'6.A'!$A$11:$E$105,5,FALSE))</f>
        <v>0</v>
      </c>
      <c r="F1002" s="141">
        <f t="shared" ref="F1002:F1011" si="403">IF(A1002="","0,00",ROUND(C1002*E1002,2))</f>
        <v>0</v>
      </c>
      <c r="G1002" s="51"/>
      <c r="H1002" s="51">
        <f>IF(A1002="","",VLOOKUP(A1002,'6.A'!$A$11:$E$7900,5,FALSE))</f>
        <v>0</v>
      </c>
      <c r="I1002" s="51" t="str">
        <f>IF(H1002="","",IF(E1002=H1002,"SIM","NÃO"))</f>
        <v>SIM</v>
      </c>
      <c r="J1002" s="51" t="str">
        <f>IF(H1002="","",VLOOKUP(A1002,'6.A'!$A$11:$E$480,4,FALSE))</f>
        <v>H</v>
      </c>
      <c r="K1002" s="51" t="str">
        <f>IF(H1002="","",IF(J1002=D1002,"SIM","NÃO"))</f>
        <v>SIM</v>
      </c>
      <c r="L1002" s="51">
        <f>IF(H1002="","",IF(C1002="","",G1000*C1002))</f>
        <v>1.4035</v>
      </c>
      <c r="M1002" s="93" t="str">
        <f>IF(A1002="","",VLOOKUP(A1002,'6.A'!$A$11:$C$480,2,FALSE))</f>
        <v>PEDREIRO COM ENCARGOS COMPLEMENTARES</v>
      </c>
      <c r="N1002" s="56" t="str">
        <f>IF(A1002="","",IF(M1002=B1002,"si","no"))</f>
        <v>si</v>
      </c>
      <c r="O1002" s="55"/>
      <c r="P1002" s="55"/>
      <c r="Q1002" s="47"/>
      <c r="R1002" s="47"/>
      <c r="S1002" s="64"/>
      <c r="T1002" s="2"/>
      <c r="U1002" s="2"/>
      <c r="V1002" s="2"/>
    </row>
    <row r="1003" spans="1:22" s="116" customFormat="1" ht="12.75" customHeight="1" x14ac:dyDescent="0.2">
      <c r="A1003" s="137">
        <f>'6.A'!$A$21</f>
        <v>88316</v>
      </c>
      <c r="B1003" s="117" t="str">
        <f>IF(A1003="","",VLOOKUP(A1003,'6.A'!$A$11:$E$105,2,FALSE))</f>
        <v>SERVENTE COM ENCARGOS COMPLEMENTARES</v>
      </c>
      <c r="C1003" s="138">
        <v>0.79359999999999997</v>
      </c>
      <c r="D1003" s="139" t="str">
        <f>IF(A1003="","",VLOOKUP(A1003,'6.A'!$A$11:$E$105,4,FALSE))</f>
        <v>H</v>
      </c>
      <c r="E1003" s="140">
        <f>IF(A1003="","",VLOOKUP(A1003,'6.A'!$A$11:$E$105,5,FALSE))</f>
        <v>0</v>
      </c>
      <c r="F1003" s="141">
        <f t="shared" si="403"/>
        <v>0</v>
      </c>
      <c r="G1003" s="51"/>
      <c r="H1003" s="51">
        <f>IF(A1003="","",VLOOKUP(A1003,'6.A'!$A$11:$E$7900,5,FALSE))</f>
        <v>0</v>
      </c>
      <c r="I1003" s="51" t="str">
        <f>IF(H1003="","",IF(E1003=H1003,"SIM","NÃO"))</f>
        <v>SIM</v>
      </c>
      <c r="J1003" s="51" t="str">
        <f>IF(H1003="","",VLOOKUP(A1003,'6.A'!$A$11:$E$480,4,FALSE))</f>
        <v>H</v>
      </c>
      <c r="K1003" s="51" t="str">
        <f>IF(H1003="","",IF(J1003=D1003,"SIM","NÃO"))</f>
        <v>SIM</v>
      </c>
      <c r="L1003" s="51">
        <f>IF(H1003="","",IF(C1003="","",G1000*C1003))</f>
        <v>3.968</v>
      </c>
      <c r="M1003" s="93" t="str">
        <f>IF(A1003="","",VLOOKUP(A1003,'6.A'!$A$11:$C$480,2,FALSE))</f>
        <v>SERVENTE COM ENCARGOS COMPLEMENTARES</v>
      </c>
      <c r="N1003" s="56" t="str">
        <f>IF(A1003="","",IF(M1003=B1003,"si","no"))</f>
        <v>si</v>
      </c>
      <c r="O1003" s="55"/>
      <c r="P1003" s="55"/>
      <c r="Q1003" s="47"/>
      <c r="R1003" s="47"/>
      <c r="S1003" s="64"/>
      <c r="T1003" s="2"/>
      <c r="U1003" s="2"/>
      <c r="V1003" s="2"/>
    </row>
    <row r="1004" spans="1:22" s="116" customFormat="1" ht="12.75" customHeight="1" x14ac:dyDescent="0.2">
      <c r="A1004" s="137"/>
      <c r="B1004" s="117" t="str">
        <f>IF(A1004="","",VLOOKUP(A1004,'6.A'!$A$11:$E$105,2,FALSE))</f>
        <v/>
      </c>
      <c r="C1004" s="138"/>
      <c r="D1004" s="139" t="str">
        <f>IF(A1004="","",VLOOKUP(A1004,'6.A'!$A$11:$E$105,4,FALSE))</f>
        <v/>
      </c>
      <c r="E1004" s="140" t="str">
        <f>IF(A1004="","",VLOOKUP(A1004,'6.A'!$A$11:$E$105,5,FALSE))</f>
        <v/>
      </c>
      <c r="F1004" s="141" t="str">
        <f t="shared" si="403"/>
        <v>0,00</v>
      </c>
      <c r="G1004" s="51"/>
      <c r="H1004" s="51" t="str">
        <f>IF(A1004="","",VLOOKUP(A1004,'6.A'!$A$11:$E$7900,5,FALSE))</f>
        <v/>
      </c>
      <c r="I1004" s="51" t="str">
        <f>IF(H1004="","",IF(E1004=H1004,"SIM","NÃO"))</f>
        <v/>
      </c>
      <c r="J1004" s="51" t="str">
        <f>IF(H1004="","",VLOOKUP(A1004,'6.A'!$A$11:$E$480,4,FALSE))</f>
        <v/>
      </c>
      <c r="K1004" s="51" t="str">
        <f t="shared" ref="K1004" si="404">IF(H1004="","",IF(J1004=D1004,"SIM","NÃO"))</f>
        <v/>
      </c>
      <c r="L1004" s="51" t="str">
        <f>IF(H1004="","",IF(C1004="","",G1000*C1004))</f>
        <v/>
      </c>
      <c r="M1004" s="93" t="str">
        <f>IF(A1004="","",VLOOKUP(A1004,'6.A'!$A$11:$C$480,2,FALSE))</f>
        <v/>
      </c>
      <c r="N1004" s="56" t="str">
        <f t="shared" ref="N1004" si="405">IF(A1004="","",IF(M1004=B1004,"si","no"))</f>
        <v/>
      </c>
      <c r="O1004" s="55"/>
      <c r="P1004" s="55"/>
      <c r="Q1004" s="47"/>
      <c r="R1004" s="47"/>
      <c r="S1004" s="64"/>
      <c r="T1004" s="2"/>
      <c r="U1004" s="2"/>
      <c r="V1004" s="2"/>
    </row>
    <row r="1005" spans="1:22" s="116" customFormat="1" ht="12.75" customHeight="1" x14ac:dyDescent="0.2">
      <c r="A1005" s="137"/>
      <c r="B1005" s="117" t="str">
        <f>IF(A1005="","",VLOOKUP(A1005,'6.A'!$A$11:$E$105,2,FALSE))</f>
        <v/>
      </c>
      <c r="C1005" s="138"/>
      <c r="D1005" s="139" t="str">
        <f>IF(A1005="","",VLOOKUP(A1005,'6.A'!$A$11:$E$105,4,FALSE))</f>
        <v/>
      </c>
      <c r="E1005" s="140" t="str">
        <f>IF(A1005="","",VLOOKUP(A1005,'6.A'!$A$11:$E$105,5,FALSE))</f>
        <v/>
      </c>
      <c r="F1005" s="141" t="str">
        <f t="shared" si="403"/>
        <v>0,00</v>
      </c>
      <c r="G1005" s="51"/>
      <c r="H1005" s="51" t="str">
        <f>IF(A1005="","",VLOOKUP(A1005,'6.A'!$A$11:$E$7900,5,FALSE))</f>
        <v/>
      </c>
      <c r="I1005" s="51" t="str">
        <f>IF(H1005="","",IF(E1005=H1005,"SIM","NÃO"))</f>
        <v/>
      </c>
      <c r="J1005" s="51" t="str">
        <f>IF(H1005="","",VLOOKUP(A1005,'6.A'!$A$11:$E$480,4,FALSE))</f>
        <v/>
      </c>
      <c r="K1005" s="51" t="str">
        <f>IF(H1005="","",IF(J1005=D1005,"SIM","NÃO"))</f>
        <v/>
      </c>
      <c r="L1005" s="51" t="str">
        <f>IF(H1005="","",IF(C1005="","",G1000*C1005))</f>
        <v/>
      </c>
      <c r="M1005" s="93" t="str">
        <f>IF(A1005="","",VLOOKUP(A1005,'6.A'!$A$11:$C$480,2,FALSE))</f>
        <v/>
      </c>
      <c r="N1005" s="56" t="str">
        <f>IF(A1005="","",IF(M1005=B1005,"si","no"))</f>
        <v/>
      </c>
      <c r="O1005" s="55"/>
      <c r="P1005" s="55"/>
      <c r="Q1005" s="47"/>
      <c r="R1005" s="47"/>
      <c r="S1005" s="64"/>
      <c r="T1005" s="2"/>
      <c r="U1005" s="2"/>
      <c r="V1005" s="2"/>
    </row>
    <row r="1006" spans="1:22" s="116" customFormat="1" ht="12.75" customHeight="1" x14ac:dyDescent="0.2">
      <c r="A1006" s="137"/>
      <c r="B1006" s="117" t="str">
        <f>IF(A1006="","",VLOOKUP(A1006,'6.A'!$A$11:$E$105,2,FALSE))</f>
        <v/>
      </c>
      <c r="C1006" s="138"/>
      <c r="D1006" s="139" t="str">
        <f>IF(A1006="","",VLOOKUP(A1006,'6.A'!$A$11:$E$105,4,FALSE))</f>
        <v/>
      </c>
      <c r="E1006" s="140" t="str">
        <f>IF(A1006="","",VLOOKUP(A1006,'6.A'!$A$11:$E$105,5,FALSE))</f>
        <v/>
      </c>
      <c r="F1006" s="141" t="str">
        <f t="shared" si="403"/>
        <v>0,00</v>
      </c>
      <c r="G1006" s="51"/>
      <c r="H1006" s="51" t="str">
        <f>IF(A1006="","",VLOOKUP(A1006,'6.A'!$A$11:$E$7900,5,FALSE))</f>
        <v/>
      </c>
      <c r="I1006" s="51" t="str">
        <f t="shared" ref="I1006" si="406">IF(H1006="","",IF(E1006=H1006,"SIM","NÃO"))</f>
        <v/>
      </c>
      <c r="J1006" s="51" t="str">
        <f>IF(H1006="","",VLOOKUP(A1006,'6.A'!$A$11:$E$480,4,FALSE))</f>
        <v/>
      </c>
      <c r="K1006" s="51" t="str">
        <f t="shared" ref="K1006" si="407">IF(H1006="","",IF(J1006=D1006,"SIM","NÃO"))</f>
        <v/>
      </c>
      <c r="L1006" s="51" t="str">
        <f>IF(H1006="","",IF(C1006="","",G1000*C1006))</f>
        <v/>
      </c>
      <c r="M1006" s="93" t="str">
        <f>IF(A1006="","",VLOOKUP(A1006,'6.A'!$A$11:$C$480,2,FALSE))</f>
        <v/>
      </c>
      <c r="N1006" s="56" t="str">
        <f t="shared" ref="N1006" si="408">IF(A1006="","",IF(M1006=B1006,"si","no"))</f>
        <v/>
      </c>
      <c r="O1006" s="55"/>
      <c r="P1006" s="55"/>
      <c r="Q1006" s="47"/>
      <c r="R1006" s="47"/>
      <c r="S1006" s="64"/>
      <c r="T1006" s="2"/>
      <c r="U1006" s="2"/>
      <c r="V1006" s="2"/>
    </row>
    <row r="1007" spans="1:22" s="116" customFormat="1" ht="12.75" customHeight="1" x14ac:dyDescent="0.2">
      <c r="A1007" s="137"/>
      <c r="B1007" s="117" t="str">
        <f>IF(A1007="","",VLOOKUP(A1007,'6.A'!$A$11:$E$105,2,FALSE))</f>
        <v/>
      </c>
      <c r="C1007" s="138"/>
      <c r="D1007" s="139" t="str">
        <f>IF(A1007="","",VLOOKUP(A1007,'6.A'!$A$11:$E$105,4,FALSE))</f>
        <v/>
      </c>
      <c r="E1007" s="140" t="str">
        <f>IF(A1007="","",VLOOKUP(A1007,'6.A'!$A$11:$E$105,5,FALSE))</f>
        <v/>
      </c>
      <c r="F1007" s="141" t="str">
        <f t="shared" si="403"/>
        <v>0,00</v>
      </c>
      <c r="G1007" s="51"/>
      <c r="H1007" s="51" t="str">
        <f>IF(A1007="","",VLOOKUP(A1007,'6.A'!$A$11:$E$7900,5,FALSE))</f>
        <v/>
      </c>
      <c r="I1007" s="51" t="str">
        <f>IF(H1007="","",IF(E1007=H1007,"SIM","NÃO"))</f>
        <v/>
      </c>
      <c r="J1007" s="51" t="str">
        <f>IF(H1007="","",VLOOKUP(A1007,'6.A'!$A$11:$E$480,4,FALSE))</f>
        <v/>
      </c>
      <c r="K1007" s="51" t="str">
        <f>IF(H1007="","",IF(J1007=D1007,"SIM","NÃO"))</f>
        <v/>
      </c>
      <c r="L1007" s="51" t="str">
        <f>IF(H1007="","",IF(C1007="","",G1000*C1007))</f>
        <v/>
      </c>
      <c r="M1007" s="93" t="str">
        <f>IF(A1007="","",VLOOKUP(A1007,'6.A'!$A$11:$C$480,2,FALSE))</f>
        <v/>
      </c>
      <c r="N1007" s="56" t="str">
        <f>IF(A1007="","",IF(M1007=B1007,"si","no"))</f>
        <v/>
      </c>
      <c r="O1007" s="55"/>
      <c r="P1007" s="55"/>
      <c r="Q1007" s="47"/>
      <c r="R1007" s="47"/>
      <c r="S1007" s="64"/>
      <c r="T1007" s="2"/>
      <c r="U1007" s="2"/>
      <c r="V1007" s="2"/>
    </row>
    <row r="1008" spans="1:22" s="116" customFormat="1" ht="12.75" customHeight="1" x14ac:dyDescent="0.2">
      <c r="A1008" s="137"/>
      <c r="B1008" s="117" t="str">
        <f>IF(A1008="","",VLOOKUP(A1008,'6.A'!$A$11:$E$105,2,FALSE))</f>
        <v/>
      </c>
      <c r="C1008" s="138"/>
      <c r="D1008" s="120" t="str">
        <f>IF(A1008="","",VLOOKUP(A1008,'6.A'!$A$11:$E$105,4,FALSE))</f>
        <v/>
      </c>
      <c r="E1008" s="142" t="str">
        <f>IF(A1008="","",VLOOKUP(A1008,'6.A'!$A$11:$E$105,5,FALSE))</f>
        <v/>
      </c>
      <c r="F1008" s="141" t="str">
        <f t="shared" si="403"/>
        <v>0,00</v>
      </c>
      <c r="G1008" s="51"/>
      <c r="H1008" s="51" t="str">
        <f>IF(A1008="","",VLOOKUP(A1008,'6.A'!$A$11:$E$7900,5,FALSE))</f>
        <v/>
      </c>
      <c r="I1008" s="51" t="str">
        <f>IF(H1008="","",IF(E1008=H1008,"SIM","NÃO"))</f>
        <v/>
      </c>
      <c r="J1008" s="51" t="str">
        <f>IF(H1008="","",VLOOKUP(A1008,'6.A'!$A$11:$E$480,4,FALSE))</f>
        <v/>
      </c>
      <c r="K1008" s="51" t="str">
        <f>IF(H1008="","",IF(J1008=D1008,"SIM","NÃO"))</f>
        <v/>
      </c>
      <c r="L1008" s="51" t="str">
        <f>IF(H1008="","",IF(C1008="","",G1000*C1008))</f>
        <v/>
      </c>
      <c r="M1008" s="93" t="str">
        <f>IF(A1008="","",VLOOKUP(A1008,'6.A'!$A$11:$C$480,2,FALSE))</f>
        <v/>
      </c>
      <c r="N1008" s="56" t="str">
        <f>IF(A1008="","",IF(M1008=B1008,"si","no"))</f>
        <v/>
      </c>
      <c r="O1008" s="55"/>
      <c r="P1008" s="55"/>
      <c r="Q1008" s="47"/>
      <c r="R1008" s="47"/>
      <c r="S1008" s="64"/>
      <c r="T1008" s="2"/>
      <c r="U1008" s="2"/>
      <c r="V1008" s="2"/>
    </row>
    <row r="1009" spans="1:22" s="116" customFormat="1" ht="12.75" customHeight="1" x14ac:dyDescent="0.2">
      <c r="A1009" s="137"/>
      <c r="B1009" s="117" t="str">
        <f>IF(A1009="","",VLOOKUP(A1009,'6.A'!$A$11:$E$105,2,FALSE))</f>
        <v/>
      </c>
      <c r="C1009" s="138"/>
      <c r="D1009" s="120" t="str">
        <f>IF(A1009="","",VLOOKUP(A1009,'6.A'!$A$11:$E$105,4,FALSE))</f>
        <v/>
      </c>
      <c r="E1009" s="140" t="str">
        <f>IF(A1009="","",VLOOKUP(A1009,'6.A'!$A$11:$E$105,5,FALSE))</f>
        <v/>
      </c>
      <c r="F1009" s="141" t="str">
        <f t="shared" si="403"/>
        <v>0,00</v>
      </c>
      <c r="G1009" s="51"/>
      <c r="H1009" s="51" t="str">
        <f>IF(A1009="","",VLOOKUP(A1009,'6.A'!$A$11:$E$7900,5,FALSE))</f>
        <v/>
      </c>
      <c r="I1009" s="51" t="str">
        <f t="shared" ref="I1009" si="409">IF(H1009="","",IF(E1009=H1009,"SIM","NÃO"))</f>
        <v/>
      </c>
      <c r="J1009" s="51" t="str">
        <f>IF(H1009="","",VLOOKUP(A1009,'6.A'!$A$11:$E$480,4,FALSE))</f>
        <v/>
      </c>
      <c r="K1009" s="51" t="str">
        <f t="shared" ref="K1009" si="410">IF(H1009="","",IF(J1009=D1009,"SIM","NÃO"))</f>
        <v/>
      </c>
      <c r="L1009" s="51" t="str">
        <f>IF(H1009="","",IF(C1009="","",G1000*C1009))</f>
        <v/>
      </c>
      <c r="M1009" s="93" t="str">
        <f>IF(A1009="","",VLOOKUP(A1009,'6.A'!$A$11:$C$480,2,FALSE))</f>
        <v/>
      </c>
      <c r="N1009" s="56" t="str">
        <f t="shared" ref="N1009" si="411">IF(A1009="","",IF(M1009=B1009,"si","no"))</f>
        <v/>
      </c>
      <c r="O1009" s="55"/>
      <c r="P1009" s="55"/>
      <c r="Q1009" s="47"/>
      <c r="R1009" s="47"/>
      <c r="S1009" s="64"/>
      <c r="T1009" s="2"/>
      <c r="U1009" s="2"/>
      <c r="V1009" s="2"/>
    </row>
    <row r="1010" spans="1:22" s="116" customFormat="1" ht="12.75" customHeight="1" x14ac:dyDescent="0.2">
      <c r="A1010" s="137"/>
      <c r="B1010" s="117" t="str">
        <f>IF(A1010="","",VLOOKUP(A1010,'6.A'!$A$11:$E$105,2,FALSE))</f>
        <v/>
      </c>
      <c r="C1010" s="138"/>
      <c r="D1010" s="120" t="str">
        <f>IF(A1010="","",VLOOKUP(A1010,'6.A'!$A$11:$E$105,4,FALSE))</f>
        <v/>
      </c>
      <c r="E1010" s="140" t="str">
        <f>IF(A1010="","",VLOOKUP(A1010,'6.A'!$A$11:$E$105,5,FALSE))</f>
        <v/>
      </c>
      <c r="F1010" s="141" t="str">
        <f t="shared" si="403"/>
        <v>0,00</v>
      </c>
      <c r="G1010" s="51"/>
      <c r="H1010" s="51" t="str">
        <f>IF(A1010="","",VLOOKUP(A1010,'6.A'!$A$11:$E$7900,5,FALSE))</f>
        <v/>
      </c>
      <c r="I1010" s="51" t="str">
        <f>IF(H1010="","",IF(E1010=H1010,"SIM","NÃO"))</f>
        <v/>
      </c>
      <c r="J1010" s="51" t="str">
        <f>IF(H1010="","",VLOOKUP(A1010,'6.A'!$A$11:$E$480,4,FALSE))</f>
        <v/>
      </c>
      <c r="K1010" s="51" t="str">
        <f>IF(H1010="","",IF(J1010=D1010,"SIM","NÃO"))</f>
        <v/>
      </c>
      <c r="L1010" s="51" t="str">
        <f>IF(H1010="","",IF(C1010="","",G1000*C1010))</f>
        <v/>
      </c>
      <c r="M1010" s="93" t="str">
        <f>IF(A1010="","",VLOOKUP(A1010,'6.A'!$A$11:$C$480,2,FALSE))</f>
        <v/>
      </c>
      <c r="N1010" s="56" t="str">
        <f>IF(A1010="","",IF(M1010=B1010,"si","no"))</f>
        <v/>
      </c>
      <c r="O1010" s="55"/>
      <c r="P1010" s="55"/>
      <c r="Q1010" s="47"/>
      <c r="R1010" s="47"/>
      <c r="S1010" s="64"/>
      <c r="T1010" s="2"/>
      <c r="U1010" s="2"/>
      <c r="V1010" s="2"/>
    </row>
    <row r="1011" spans="1:22" s="116" customFormat="1" ht="12.75" customHeight="1" x14ac:dyDescent="0.2">
      <c r="A1011" s="137"/>
      <c r="B1011" s="117" t="str">
        <f>IF(A1011="","",VLOOKUP(A1011,'6.A'!$A$11:$E$105,2,FALSE))</f>
        <v/>
      </c>
      <c r="C1011" s="138"/>
      <c r="D1011" s="143" t="str">
        <f>IF(A1011="","",VLOOKUP(A1011,'6.A'!$A$11:$E$105,4,FALSE))</f>
        <v/>
      </c>
      <c r="E1011" s="140" t="str">
        <f>IF(A1011="","",VLOOKUP(A1011,'6.A'!$A$11:$E$105,5,FALSE))</f>
        <v/>
      </c>
      <c r="F1011" s="141" t="str">
        <f t="shared" si="403"/>
        <v>0,00</v>
      </c>
      <c r="G1011" s="51"/>
      <c r="H1011" s="51" t="str">
        <f>IF(A1011="","",VLOOKUP(A1011,'6.A'!$A$11:$E$7900,5,FALSE))</f>
        <v/>
      </c>
      <c r="I1011" s="51" t="str">
        <f t="shared" ref="I1011" si="412">IF(H1011="","",IF(E1011=H1011,"SIM","NÃO"))</f>
        <v/>
      </c>
      <c r="J1011" s="51" t="str">
        <f>IF(H1011="","",VLOOKUP(A1011,'6.A'!$A$11:$E$480,4,FALSE))</f>
        <v/>
      </c>
      <c r="K1011" s="51" t="str">
        <f t="shared" ref="K1011" si="413">IF(H1011="","",IF(J1011=D1011,"SIM","NÃO"))</f>
        <v/>
      </c>
      <c r="L1011" s="51" t="str">
        <f>IF(H1011="","",IF(C1011="","",G1000*C1011))</f>
        <v/>
      </c>
      <c r="M1011" s="93" t="str">
        <f>IF(A1011="","",VLOOKUP(A1011,'6.A'!$A$11:$C$480,2,FALSE))</f>
        <v/>
      </c>
      <c r="N1011" s="56" t="str">
        <f t="shared" ref="N1011" si="414">IF(A1011="","",IF(M1011=B1011,"si","no"))</f>
        <v/>
      </c>
      <c r="O1011" s="55"/>
      <c r="P1011" s="55"/>
      <c r="Q1011" s="47"/>
      <c r="R1011" s="47"/>
      <c r="S1011" s="64"/>
      <c r="T1011" s="2"/>
      <c r="U1011" s="2"/>
      <c r="V1011" s="2"/>
    </row>
    <row r="1012" spans="1:22" s="116" customFormat="1" ht="12.75" customHeight="1" x14ac:dyDescent="0.2">
      <c r="A1012" s="134"/>
      <c r="B1012" s="26" t="str">
        <f>$A$8</f>
        <v>LEIS SOCIAIS HORISTA - JORNADA NORMAL</v>
      </c>
      <c r="C1012" s="27">
        <f>$C$8</f>
        <v>0</v>
      </c>
      <c r="D1012" s="120"/>
      <c r="E1012" s="126"/>
      <c r="F1012" s="144">
        <f>ROUND(SUM(F1002:F1011)*C1012,2)</f>
        <v>0</v>
      </c>
      <c r="G1012" s="62"/>
      <c r="H1012" s="51"/>
      <c r="I1012" s="56"/>
      <c r="J1012" s="56"/>
      <c r="K1012" s="56"/>
      <c r="L1012" s="51"/>
      <c r="M1012" s="61"/>
      <c r="N1012" s="56"/>
      <c r="O1012" s="55"/>
      <c r="P1012" s="55"/>
      <c r="Q1012" s="47"/>
      <c r="R1012" s="47"/>
      <c r="S1012" s="64"/>
      <c r="T1012" s="2"/>
      <c r="U1012" s="2"/>
      <c r="V1012" s="2"/>
    </row>
    <row r="1013" spans="1:22" s="116" customFormat="1" ht="12.75" customHeight="1" x14ac:dyDescent="0.2">
      <c r="A1013" s="137"/>
      <c r="B1013" s="26" t="str">
        <f>$A$9</f>
        <v>BDI - MÃO DE OBRA / SERVIÇOS / MATERIAIS EM GERAL</v>
      </c>
      <c r="C1013" s="27">
        <f>$C$9</f>
        <v>0</v>
      </c>
      <c r="D1013" s="115"/>
      <c r="E1013" s="126"/>
      <c r="F1013" s="144">
        <f>ROUND(SUM(F1002:F1012)*C1013,2)</f>
        <v>0</v>
      </c>
      <c r="G1013" s="62"/>
      <c r="H1013" s="51"/>
      <c r="I1013" s="56"/>
      <c r="J1013" s="56"/>
      <c r="K1013" s="56"/>
      <c r="L1013" s="51"/>
      <c r="M1013" s="61"/>
      <c r="N1013" s="56"/>
      <c r="O1013" s="55"/>
      <c r="P1013" s="55"/>
      <c r="Q1013" s="47"/>
      <c r="R1013" s="47"/>
      <c r="S1013" s="64"/>
      <c r="T1013" s="2"/>
      <c r="U1013" s="2"/>
      <c r="V1013" s="2"/>
    </row>
    <row r="1014" spans="1:22" s="128" customFormat="1" ht="12.75" customHeight="1" x14ac:dyDescent="0.2">
      <c r="A1014" s="145"/>
      <c r="B1014" s="146" t="s">
        <v>56</v>
      </c>
      <c r="C1014" s="147"/>
      <c r="D1014" s="148"/>
      <c r="E1014" s="149"/>
      <c r="F1014" s="150">
        <f>ROUND(SUM(F1002:F1013),2)</f>
        <v>0</v>
      </c>
      <c r="G1014" s="62"/>
      <c r="H1014" s="51"/>
      <c r="I1014" s="56"/>
      <c r="J1014" s="56"/>
      <c r="K1014" s="56"/>
      <c r="L1014" s="51"/>
      <c r="M1014" s="61"/>
      <c r="N1014" s="56"/>
      <c r="O1014" s="55"/>
      <c r="P1014" s="55"/>
      <c r="Q1014" s="47"/>
      <c r="R1014" s="47"/>
      <c r="S1014" s="64"/>
      <c r="T1014" s="2"/>
      <c r="U1014" s="2"/>
      <c r="V1014" s="2"/>
    </row>
    <row r="1015" spans="1:22" s="128" customFormat="1" ht="12.75" customHeight="1" x14ac:dyDescent="0.2">
      <c r="A1015" s="134" t="s">
        <v>5</v>
      </c>
      <c r="B1015" s="135" t="s">
        <v>132</v>
      </c>
      <c r="C1015" s="119" t="s">
        <v>59</v>
      </c>
      <c r="D1015" s="119" t="s">
        <v>17</v>
      </c>
      <c r="E1015" s="136" t="s">
        <v>60</v>
      </c>
      <c r="F1015" s="127" t="s">
        <v>61</v>
      </c>
      <c r="G1015" s="21"/>
      <c r="H1015" s="51"/>
      <c r="I1015" s="56"/>
      <c r="J1015" s="56"/>
      <c r="K1015" s="56"/>
      <c r="L1015" s="51"/>
      <c r="M1015" s="61"/>
      <c r="N1015" s="56"/>
      <c r="O1015" s="55"/>
      <c r="P1015" s="55"/>
      <c r="Q1015" s="47"/>
      <c r="R1015" s="47"/>
      <c r="S1015" s="64"/>
      <c r="T1015" s="2"/>
      <c r="U1015" s="2"/>
      <c r="V1015" s="2"/>
    </row>
    <row r="1016" spans="1:22" s="128" customFormat="1" ht="12.75" customHeight="1" x14ac:dyDescent="0.2">
      <c r="A1016" s="137"/>
      <c r="B1016" s="117" t="str">
        <f>IF(A1016="","",VLOOKUP(A1016,'6.A'!$A$11:$E$105,2,FALSE))</f>
        <v/>
      </c>
      <c r="C1016" s="138"/>
      <c r="D1016" s="139" t="str">
        <f>IF(A1016="","",VLOOKUP(A1016,'6.A'!$A$11:$E$105,4,FALSE))</f>
        <v/>
      </c>
      <c r="E1016" s="140" t="str">
        <f>IF(A1016="","",VLOOKUP(A1016,'6.A'!$A$11:$E$105,5,FALSE))</f>
        <v/>
      </c>
      <c r="F1016" s="141" t="str">
        <f t="shared" ref="F1016:F1025" si="415">IF(A1016="","0,00",ROUND(C1016*E1016,2))</f>
        <v>0,00</v>
      </c>
      <c r="G1016" s="51"/>
      <c r="H1016" s="51" t="str">
        <f>IF(A1016="","",VLOOKUP(A1016,'6.A'!$A$11:$E$7900,5,FALSE))</f>
        <v/>
      </c>
      <c r="I1016" s="51" t="str">
        <f t="shared" ref="I1016:I1025" si="416">IF(H1016="","",IF(E1016=H1016,"SIM","NÃO"))</f>
        <v/>
      </c>
      <c r="J1016" s="51" t="str">
        <f>IF(H1016="","",VLOOKUP(A1016,'6.A'!$A$11:$E$480,4,FALSE))</f>
        <v/>
      </c>
      <c r="K1016" s="51" t="str">
        <f t="shared" ref="K1016:K1025" si="417">IF(H1016="","",IF(J1016=D1016,"SIM","NÃO"))</f>
        <v/>
      </c>
      <c r="L1016" s="51" t="str">
        <f>IF(H1016="","",IF(C1016="","",G1000*C1016))</f>
        <v/>
      </c>
      <c r="M1016" s="93" t="str">
        <f>IF(A1016="","",VLOOKUP(A1016,'6.A'!$A$11:$C$480,2,FALSE))</f>
        <v/>
      </c>
      <c r="N1016" s="56" t="str">
        <f t="shared" ref="N1016:N1021" si="418">IF(A1016="","",IF(M1016=B1016,"si","no"))</f>
        <v/>
      </c>
      <c r="O1016" s="55"/>
      <c r="P1016" s="55"/>
      <c r="Q1016" s="47"/>
      <c r="R1016" s="47"/>
      <c r="S1016" s="64"/>
      <c r="T1016" s="2"/>
      <c r="U1016" s="2"/>
      <c r="V1016" s="2"/>
    </row>
    <row r="1017" spans="1:22" s="128" customFormat="1" ht="12.75" customHeight="1" x14ac:dyDescent="0.2">
      <c r="A1017" s="137"/>
      <c r="B1017" s="117" t="str">
        <f>IF(A1017="","",VLOOKUP(A1017,'6.A'!$A$11:$E$105,2,FALSE))</f>
        <v/>
      </c>
      <c r="C1017" s="138"/>
      <c r="D1017" s="139" t="str">
        <f>IF(A1017="","",VLOOKUP(A1017,'6.A'!$A$11:$E$105,4,FALSE))</f>
        <v/>
      </c>
      <c r="E1017" s="140" t="str">
        <f>IF(A1017="","",VLOOKUP(A1017,'6.A'!$A$11:$E$105,5,FALSE))</f>
        <v/>
      </c>
      <c r="F1017" s="141" t="str">
        <f t="shared" si="415"/>
        <v>0,00</v>
      </c>
      <c r="G1017" s="51"/>
      <c r="H1017" s="51" t="str">
        <f>IF(A1017="","",VLOOKUP(A1017,'6.A'!$A$11:$E$7900,5,FALSE))</f>
        <v/>
      </c>
      <c r="I1017" s="51" t="str">
        <f t="shared" si="416"/>
        <v/>
      </c>
      <c r="J1017" s="51" t="str">
        <f>IF(H1017="","",VLOOKUP(A1017,'6.A'!$A$11:$E$480,4,FALSE))</f>
        <v/>
      </c>
      <c r="K1017" s="51" t="str">
        <f t="shared" si="417"/>
        <v/>
      </c>
      <c r="L1017" s="51" t="str">
        <f>IF(H1017="","",IF(C1017="","",G1000*C1017))</f>
        <v/>
      </c>
      <c r="M1017" s="93" t="str">
        <f>IF(A1017="","",VLOOKUP(A1017,'6.A'!$A$11:$C$480,2,FALSE))</f>
        <v/>
      </c>
      <c r="N1017" s="56" t="str">
        <f t="shared" si="418"/>
        <v/>
      </c>
      <c r="O1017" s="55"/>
      <c r="P1017" s="55"/>
      <c r="Q1017" s="47"/>
      <c r="R1017" s="47"/>
      <c r="S1017" s="64"/>
      <c r="T1017" s="2"/>
      <c r="U1017" s="2"/>
      <c r="V1017" s="2"/>
    </row>
    <row r="1018" spans="1:22" s="128" customFormat="1" ht="12.75" customHeight="1" x14ac:dyDescent="0.2">
      <c r="A1018" s="137"/>
      <c r="B1018" s="117" t="str">
        <f>IF(A1018="","",VLOOKUP(A1018,'6.A'!$A$11:$E$105,2,FALSE))</f>
        <v/>
      </c>
      <c r="C1018" s="138"/>
      <c r="D1018" s="139" t="str">
        <f>IF(A1018="","",VLOOKUP(A1018,'6.A'!$A$11:$E$105,4,FALSE))</f>
        <v/>
      </c>
      <c r="E1018" s="140" t="str">
        <f>IF(A1018="","",VLOOKUP(A1018,'6.A'!$A$11:$E$105,5,FALSE))</f>
        <v/>
      </c>
      <c r="F1018" s="141" t="str">
        <f t="shared" si="415"/>
        <v>0,00</v>
      </c>
      <c r="G1018" s="51"/>
      <c r="H1018" s="51" t="str">
        <f>IF(A1018="","",VLOOKUP(A1018,'6.A'!$A$11:$E$7900,5,FALSE))</f>
        <v/>
      </c>
      <c r="I1018" s="51" t="str">
        <f t="shared" si="416"/>
        <v/>
      </c>
      <c r="J1018" s="51" t="str">
        <f>IF(H1018="","",VLOOKUP(A1018,'6.A'!$A$11:$E$480,4,FALSE))</f>
        <v/>
      </c>
      <c r="K1018" s="51" t="str">
        <f t="shared" si="417"/>
        <v/>
      </c>
      <c r="L1018" s="51" t="str">
        <f>IF(H1018="","",IF(C1018="","",G1000*C1018))</f>
        <v/>
      </c>
      <c r="M1018" s="93" t="str">
        <f>IF(A1018="","",VLOOKUP(A1018,'6.A'!$A$11:$C$480,2,FALSE))</f>
        <v/>
      </c>
      <c r="N1018" s="56" t="str">
        <f t="shared" si="418"/>
        <v/>
      </c>
      <c r="O1018" s="55"/>
      <c r="P1018" s="55"/>
      <c r="Q1018" s="47"/>
      <c r="R1018" s="47"/>
      <c r="S1018" s="64"/>
      <c r="T1018" s="2"/>
      <c r="U1018" s="2"/>
      <c r="V1018" s="2"/>
    </row>
    <row r="1019" spans="1:22" s="128" customFormat="1" ht="12.75" customHeight="1" x14ac:dyDescent="0.2">
      <c r="A1019" s="137"/>
      <c r="B1019" s="158" t="str">
        <f>IF(A1019="","",VLOOKUP(A1019,'6.A'!$A$11:$E$105,2,FALSE))</f>
        <v/>
      </c>
      <c r="C1019" s="138"/>
      <c r="D1019" s="120" t="str">
        <f>IF(A1019="","",VLOOKUP(A1019,'6.A'!$A$11:$E$105,4,FALSE))</f>
        <v/>
      </c>
      <c r="E1019" s="142" t="str">
        <f>IF(A1019="","",VLOOKUP(A1019,'6.A'!$A$11:$E$105,5,FALSE))</f>
        <v/>
      </c>
      <c r="F1019" s="141" t="str">
        <f t="shared" si="415"/>
        <v>0,00</v>
      </c>
      <c r="G1019" s="51"/>
      <c r="H1019" s="51" t="str">
        <f>IF(A1019="","",VLOOKUP(A1019,'6.A'!$A$11:$E$7900,5,FALSE))</f>
        <v/>
      </c>
      <c r="I1019" s="51" t="str">
        <f t="shared" si="416"/>
        <v/>
      </c>
      <c r="J1019" s="51" t="str">
        <f>IF(H1019="","",VLOOKUP(A1019,'6.A'!$A$11:$E$480,4,FALSE))</f>
        <v/>
      </c>
      <c r="K1019" s="51" t="str">
        <f t="shared" si="417"/>
        <v/>
      </c>
      <c r="L1019" s="51" t="str">
        <f>IF(H1019="","",IF(C1019="","",G1000*C1019))</f>
        <v/>
      </c>
      <c r="M1019" s="93" t="str">
        <f>IF(A1019="","",VLOOKUP(A1019,'6.A'!$A$11:$C$480,2,FALSE))</f>
        <v/>
      </c>
      <c r="N1019" s="56" t="str">
        <f t="shared" si="418"/>
        <v/>
      </c>
      <c r="O1019" s="55"/>
      <c r="P1019" s="55"/>
      <c r="Q1019" s="47"/>
      <c r="R1019" s="47"/>
      <c r="S1019" s="64"/>
      <c r="T1019" s="2"/>
      <c r="U1019" s="2"/>
      <c r="V1019" s="2"/>
    </row>
    <row r="1020" spans="1:22" s="128" customFormat="1" ht="12.75" customHeight="1" x14ac:dyDescent="0.2">
      <c r="A1020" s="137"/>
      <c r="B1020" s="158" t="str">
        <f>IF(A1020="","",VLOOKUP(A1020,'6.A'!$A$11:$E$105,2,FALSE))</f>
        <v/>
      </c>
      <c r="C1020" s="138"/>
      <c r="D1020" s="120" t="str">
        <f>IF(A1020="","",VLOOKUP(A1020,'6.A'!$A$11:$E$105,4,FALSE))</f>
        <v/>
      </c>
      <c r="E1020" s="142" t="str">
        <f>IF(A1020="","",VLOOKUP(A1020,'6.A'!$A$11:$E$105,5,FALSE))</f>
        <v/>
      </c>
      <c r="F1020" s="141" t="str">
        <f t="shared" si="415"/>
        <v>0,00</v>
      </c>
      <c r="G1020" s="51"/>
      <c r="H1020" s="51" t="str">
        <f>IF(A1020="","",VLOOKUP(A1020,'6.A'!$A$11:$E$7900,5,FALSE))</f>
        <v/>
      </c>
      <c r="I1020" s="51" t="str">
        <f t="shared" si="416"/>
        <v/>
      </c>
      <c r="J1020" s="51" t="str">
        <f>IF(H1020="","",VLOOKUP(A1020,'6.A'!$A$11:$E$480,4,FALSE))</f>
        <v/>
      </c>
      <c r="K1020" s="51" t="str">
        <f t="shared" si="417"/>
        <v/>
      </c>
      <c r="L1020" s="51" t="str">
        <f>IF(H1020="","",IF(C1020="","",G1000*C1020))</f>
        <v/>
      </c>
      <c r="M1020" s="93" t="str">
        <f>IF(A1020="","",VLOOKUP(A1020,'6.A'!$A$11:$C$480,2,FALSE))</f>
        <v/>
      </c>
      <c r="N1020" s="56" t="str">
        <f t="shared" si="418"/>
        <v/>
      </c>
      <c r="O1020" s="55"/>
      <c r="P1020" s="55"/>
      <c r="Q1020" s="47"/>
      <c r="R1020" s="47"/>
      <c r="S1020" s="64"/>
      <c r="T1020" s="2"/>
      <c r="U1020" s="2"/>
      <c r="V1020" s="2"/>
    </row>
    <row r="1021" spans="1:22" s="128" customFormat="1" ht="12.75" customHeight="1" x14ac:dyDescent="0.2">
      <c r="A1021" s="137"/>
      <c r="B1021" s="117" t="str">
        <f>IF(A1021="","",VLOOKUP(A1021,'6.A'!$A$11:$E$105,2,FALSE))</f>
        <v/>
      </c>
      <c r="C1021" s="138"/>
      <c r="D1021" s="139" t="str">
        <f>IF(A1021="","",VLOOKUP(A1021,'6.A'!$A$11:$E$105,4,FALSE))</f>
        <v/>
      </c>
      <c r="E1021" s="140" t="str">
        <f>IF(A1021="","",VLOOKUP(A1021,'6.A'!$A$11:$E$105,5,FALSE))</f>
        <v/>
      </c>
      <c r="F1021" s="141" t="str">
        <f t="shared" si="415"/>
        <v>0,00</v>
      </c>
      <c r="G1021" s="51"/>
      <c r="H1021" s="51" t="str">
        <f>IF(A1021="","",VLOOKUP(A1021,'6.A'!$A$11:$E$7900,5,FALSE))</f>
        <v/>
      </c>
      <c r="I1021" s="51" t="str">
        <f t="shared" si="416"/>
        <v/>
      </c>
      <c r="J1021" s="51" t="str">
        <f>IF(H1021="","",VLOOKUP(A1021,'6.A'!$A$11:$E$480,4,FALSE))</f>
        <v/>
      </c>
      <c r="K1021" s="51" t="str">
        <f t="shared" si="417"/>
        <v/>
      </c>
      <c r="L1021" s="51" t="str">
        <f>IF(H1021="","",IF(C1021="","",G1000*C1021))</f>
        <v/>
      </c>
      <c r="M1021" s="93" t="str">
        <f>IF(A1021="","",VLOOKUP(A1021,'6.A'!$A$11:$C$480,2,FALSE))</f>
        <v/>
      </c>
      <c r="N1021" s="56" t="str">
        <f t="shared" si="418"/>
        <v/>
      </c>
      <c r="O1021" s="55"/>
      <c r="P1021" s="55"/>
      <c r="Q1021" s="47"/>
      <c r="R1021" s="47"/>
      <c r="S1021" s="64"/>
      <c r="T1021" s="2"/>
      <c r="U1021" s="2"/>
      <c r="V1021" s="2"/>
    </row>
    <row r="1022" spans="1:22" s="128" customFormat="1" ht="12.75" customHeight="1" x14ac:dyDescent="0.2">
      <c r="A1022" s="137"/>
      <c r="B1022" s="117" t="str">
        <f>IF(A1022="","",VLOOKUP(A1022,'6.A'!$A$11:$E$105,2,FALSE))</f>
        <v/>
      </c>
      <c r="C1022" s="138"/>
      <c r="D1022" s="139" t="str">
        <f>IF(A1022="","",VLOOKUP(A1022,'6.A'!$A$11:$E$105,4,FALSE))</f>
        <v/>
      </c>
      <c r="E1022" s="140" t="str">
        <f>IF(A1022="","",VLOOKUP(A1022,'6.A'!$A$11:$E$105,5,FALSE))</f>
        <v/>
      </c>
      <c r="F1022" s="141" t="str">
        <f t="shared" si="415"/>
        <v>0,00</v>
      </c>
      <c r="G1022" s="51"/>
      <c r="H1022" s="51" t="str">
        <f>IF(A1022="","",VLOOKUP(A1022,'6.A'!$A$11:$E$7900,5,FALSE))</f>
        <v/>
      </c>
      <c r="I1022" s="51" t="str">
        <f t="shared" si="416"/>
        <v/>
      </c>
      <c r="J1022" s="51" t="str">
        <f>IF(H1022="","",VLOOKUP(A1022,'6.A'!$A$11:$E$480,4,FALSE))</f>
        <v/>
      </c>
      <c r="K1022" s="51" t="str">
        <f t="shared" si="417"/>
        <v/>
      </c>
      <c r="L1022" s="51" t="str">
        <f>IF(H1022="","",IF(C1022="","",G1000*C1022))</f>
        <v/>
      </c>
      <c r="M1022" s="93" t="str">
        <f>IF(A1022="","",VLOOKUP(A1022,'6.A'!$A$11:$C$480,2,FALSE))</f>
        <v/>
      </c>
      <c r="N1022" s="56" t="str">
        <f>IF(A1022="","",IF(M1022=B1022,"si","no"))</f>
        <v/>
      </c>
      <c r="O1022" s="55"/>
      <c r="P1022" s="55"/>
      <c r="Q1022" s="47"/>
      <c r="R1022" s="47"/>
      <c r="S1022" s="64"/>
      <c r="T1022" s="2"/>
      <c r="U1022" s="2"/>
      <c r="V1022" s="2"/>
    </row>
    <row r="1023" spans="1:22" s="128" customFormat="1" ht="12.75" customHeight="1" x14ac:dyDescent="0.2">
      <c r="A1023" s="137"/>
      <c r="B1023" s="117" t="str">
        <f>IF(A1023="","",VLOOKUP(A1023,'6.A'!$A$11:$E$105,2,FALSE))</f>
        <v/>
      </c>
      <c r="C1023" s="138"/>
      <c r="D1023" s="120" t="str">
        <f>IF(A1023="","",VLOOKUP(A1023,'6.A'!$A$11:$E$105,4,FALSE))</f>
        <v/>
      </c>
      <c r="E1023" s="142" t="str">
        <f>IF(A1023="","",VLOOKUP(A1023,'6.A'!$A$11:$E$105,5,FALSE))</f>
        <v/>
      </c>
      <c r="F1023" s="141" t="str">
        <f t="shared" si="415"/>
        <v>0,00</v>
      </c>
      <c r="G1023" s="51"/>
      <c r="H1023" s="51" t="str">
        <f>IF(A1023="","",VLOOKUP(A1023,'6.A'!$A$11:$E$7900,5,FALSE))</f>
        <v/>
      </c>
      <c r="I1023" s="51" t="str">
        <f t="shared" si="416"/>
        <v/>
      </c>
      <c r="J1023" s="51" t="str">
        <f>IF(H1023="","",VLOOKUP(A1023,'6.A'!$A$11:$E$480,4,FALSE))</f>
        <v/>
      </c>
      <c r="K1023" s="51" t="str">
        <f t="shared" si="417"/>
        <v/>
      </c>
      <c r="L1023" s="51" t="str">
        <f>IF(H1023="","",IF(C1023="","",G1000*C1023))</f>
        <v/>
      </c>
      <c r="M1023" s="93" t="str">
        <f>IF(A1023="","",VLOOKUP(A1023,'6.A'!$A$11:$C$480,2,FALSE))</f>
        <v/>
      </c>
      <c r="N1023" s="56" t="str">
        <f>IF(A1023="","",IF(M1023=B1023,"si","no"))</f>
        <v/>
      </c>
      <c r="O1023" s="55"/>
      <c r="P1023" s="55"/>
      <c r="Q1023" s="47"/>
      <c r="R1023" s="47"/>
      <c r="S1023" s="64"/>
      <c r="T1023" s="2"/>
      <c r="U1023" s="2"/>
      <c r="V1023" s="2"/>
    </row>
    <row r="1024" spans="1:22" s="128" customFormat="1" ht="12.75" customHeight="1" x14ac:dyDescent="0.2">
      <c r="A1024" s="137"/>
      <c r="B1024" s="117" t="str">
        <f>IF(A1024="","",VLOOKUP(A1024,'6.A'!$A$11:$E$105,2,FALSE))</f>
        <v/>
      </c>
      <c r="C1024" s="138"/>
      <c r="D1024" s="120" t="str">
        <f>IF(A1024="","",VLOOKUP(A1024,'6.A'!$A$11:$E$105,4,FALSE))</f>
        <v/>
      </c>
      <c r="E1024" s="142" t="str">
        <f>IF(A1024="","",VLOOKUP(A1024,'6.A'!$A$11:$E$105,5,FALSE))</f>
        <v/>
      </c>
      <c r="F1024" s="141" t="str">
        <f t="shared" si="415"/>
        <v>0,00</v>
      </c>
      <c r="G1024" s="51"/>
      <c r="H1024" s="51" t="str">
        <f>IF(A1024="","",VLOOKUP(A1024,'6.A'!$A$11:$E$7900,5,FALSE))</f>
        <v/>
      </c>
      <c r="I1024" s="51" t="str">
        <f t="shared" si="416"/>
        <v/>
      </c>
      <c r="J1024" s="51" t="str">
        <f>IF(H1024="","",VLOOKUP(A1024,'6.A'!$A$11:$E$480,4,FALSE))</f>
        <v/>
      </c>
      <c r="K1024" s="51" t="str">
        <f t="shared" si="417"/>
        <v/>
      </c>
      <c r="L1024" s="51" t="str">
        <f>IF(H1024="","",IF(C1024="","",G1000*C1024))</f>
        <v/>
      </c>
      <c r="M1024" s="93" t="str">
        <f>IF(A1024="","",VLOOKUP(A1024,'6.A'!$A$11:$C$480,2,FALSE))</f>
        <v/>
      </c>
      <c r="N1024" s="56" t="str">
        <f t="shared" ref="N1024:N1025" si="419">IF(A1024="","",IF(M1024=B1024,"si","no"))</f>
        <v/>
      </c>
      <c r="O1024" s="55"/>
      <c r="P1024" s="55"/>
      <c r="Q1024" s="47"/>
      <c r="R1024" s="47"/>
      <c r="S1024" s="64"/>
      <c r="T1024" s="2"/>
      <c r="U1024" s="2"/>
      <c r="V1024" s="2"/>
    </row>
    <row r="1025" spans="1:22" s="128" customFormat="1" ht="12.75" customHeight="1" x14ac:dyDescent="0.2">
      <c r="A1025" s="137"/>
      <c r="B1025" s="117" t="str">
        <f>IF(A1025="","",VLOOKUP(A1025,'6.A'!$A$11:$E$105,2,FALSE))</f>
        <v/>
      </c>
      <c r="C1025" s="138"/>
      <c r="D1025" s="120" t="str">
        <f>IF(A1025="","",VLOOKUP(A1025,'6.A'!$A$11:$E$105,4,FALSE))</f>
        <v/>
      </c>
      <c r="E1025" s="142" t="str">
        <f>IF(A1025="","",VLOOKUP(A1025,'6.A'!$A$11:$E$105,5,FALSE))</f>
        <v/>
      </c>
      <c r="F1025" s="141" t="str">
        <f t="shared" si="415"/>
        <v>0,00</v>
      </c>
      <c r="G1025" s="51"/>
      <c r="H1025" s="51" t="str">
        <f>IF(A1025="","",VLOOKUP(A1025,'6.A'!$A$11:$E$7900,5,FALSE))</f>
        <v/>
      </c>
      <c r="I1025" s="51" t="str">
        <f t="shared" si="416"/>
        <v/>
      </c>
      <c r="J1025" s="51" t="str">
        <f>IF(H1025="","",VLOOKUP(A1025,'6.A'!$A$11:$E$480,4,FALSE))</f>
        <v/>
      </c>
      <c r="K1025" s="51" t="str">
        <f t="shared" si="417"/>
        <v/>
      </c>
      <c r="L1025" s="51" t="str">
        <f>IF(H1025="","",IF(C1025="","",G1000*C1025))</f>
        <v/>
      </c>
      <c r="M1025" s="93" t="str">
        <f>IF(A1025="","",VLOOKUP(A1025,'6.A'!$A$11:$C$480,2,FALSE))</f>
        <v/>
      </c>
      <c r="N1025" s="56" t="str">
        <f t="shared" si="419"/>
        <v/>
      </c>
      <c r="O1025" s="55"/>
      <c r="P1025" s="55"/>
      <c r="Q1025" s="47"/>
      <c r="R1025" s="47"/>
      <c r="S1025" s="64"/>
      <c r="T1025" s="2"/>
      <c r="U1025" s="2"/>
      <c r="V1025" s="2"/>
    </row>
    <row r="1026" spans="1:22" s="128" customFormat="1" ht="12.75" customHeight="1" x14ac:dyDescent="0.2">
      <c r="A1026" s="137"/>
      <c r="B1026" s="26" t="str">
        <f>$A$9</f>
        <v>BDI - MÃO DE OBRA / SERVIÇOS / MATERIAIS EM GERAL</v>
      </c>
      <c r="C1026" s="27">
        <f>$C$9</f>
        <v>0</v>
      </c>
      <c r="D1026" s="120"/>
      <c r="E1026" s="126"/>
      <c r="F1026" s="144">
        <f>ROUND(SUM(F1016:F1025)*C1026,2)</f>
        <v>0</v>
      </c>
      <c r="G1026" s="62"/>
      <c r="H1026" s="51"/>
      <c r="I1026" s="56"/>
      <c r="J1026" s="56"/>
      <c r="K1026" s="56"/>
      <c r="L1026" s="51"/>
      <c r="M1026" s="61"/>
      <c r="N1026" s="56"/>
      <c r="O1026" s="55"/>
      <c r="P1026" s="55"/>
      <c r="Q1026" s="47"/>
      <c r="R1026" s="47"/>
      <c r="S1026" s="64"/>
      <c r="T1026" s="2"/>
      <c r="U1026" s="2"/>
      <c r="V1026" s="2"/>
    </row>
    <row r="1027" spans="1:22" s="128" customFormat="1" ht="12.75" customHeight="1" x14ac:dyDescent="0.2">
      <c r="A1027" s="145"/>
      <c r="B1027" s="31" t="s">
        <v>120</v>
      </c>
      <c r="C1027" s="36"/>
      <c r="D1027" s="151"/>
      <c r="E1027" s="152"/>
      <c r="F1027" s="150">
        <f>ROUND(SUM(F1016:F1026),2)</f>
        <v>0</v>
      </c>
      <c r="G1027" s="62"/>
      <c r="H1027" s="51"/>
      <c r="I1027" s="56"/>
      <c r="J1027" s="56"/>
      <c r="K1027" s="56"/>
      <c r="L1027" s="51"/>
      <c r="M1027" s="61"/>
      <c r="N1027" s="56"/>
      <c r="O1027" s="55"/>
      <c r="P1027" s="55"/>
      <c r="Q1027" s="47"/>
      <c r="R1027" s="47"/>
      <c r="S1027" s="64"/>
      <c r="T1027" s="2"/>
      <c r="U1027" s="2"/>
      <c r="V1027" s="2"/>
    </row>
    <row r="1028" spans="1:22" s="128" customFormat="1" ht="12.75" customHeight="1" x14ac:dyDescent="0.2">
      <c r="A1028" s="134" t="s">
        <v>6</v>
      </c>
      <c r="B1028" s="135" t="s">
        <v>18</v>
      </c>
      <c r="C1028" s="119" t="s">
        <v>59</v>
      </c>
      <c r="D1028" s="119" t="s">
        <v>17</v>
      </c>
      <c r="E1028" s="136" t="s">
        <v>60</v>
      </c>
      <c r="F1028" s="127" t="s">
        <v>61</v>
      </c>
      <c r="G1028" s="21"/>
      <c r="H1028" s="51"/>
      <c r="I1028" s="56"/>
      <c r="J1028" s="56"/>
      <c r="K1028" s="56"/>
      <c r="L1028" s="51"/>
      <c r="M1028" s="61"/>
      <c r="N1028" s="56"/>
      <c r="O1028" s="55"/>
      <c r="P1028" s="55"/>
      <c r="Q1028" s="47"/>
      <c r="R1028" s="47"/>
      <c r="S1028" s="64"/>
      <c r="T1028" s="2"/>
      <c r="U1028" s="2"/>
      <c r="V1028" s="2"/>
    </row>
    <row r="1029" spans="1:22" s="128" customFormat="1" ht="12.75" customHeight="1" x14ac:dyDescent="0.2">
      <c r="A1029" s="137"/>
      <c r="B1029" s="117" t="str">
        <f>IF(A1029="","",VLOOKUP(A1029,'6.A'!$A$11:$E$105,2,FALSE))</f>
        <v/>
      </c>
      <c r="C1029" s="138"/>
      <c r="D1029" s="139" t="str">
        <f>IF(A1029="","",VLOOKUP(A1029,'6.A'!$A$11:$E$105,4,FALSE))</f>
        <v/>
      </c>
      <c r="E1029" s="140" t="str">
        <f>IF(A1029="","",VLOOKUP(A1029,'6.A'!$A$11:$E$105,5,FALSE))</f>
        <v/>
      </c>
      <c r="F1029" s="141" t="str">
        <f t="shared" ref="F1029:F1048" si="420">IF(A1029="","0,00",ROUND(C1029*E1029,2))</f>
        <v>0,00</v>
      </c>
      <c r="G1029" s="51"/>
      <c r="H1029" s="51" t="str">
        <f>IF(A1029="","",VLOOKUP(A1029,'6.A'!$A$11:$E$7900,5,FALSE))</f>
        <v/>
      </c>
      <c r="I1029" s="51" t="str">
        <f t="shared" ref="I1029:I1048" si="421">IF(H1029="","",IF(E1029=H1029,"SIM","NÃO"))</f>
        <v/>
      </c>
      <c r="J1029" s="51" t="str">
        <f>IF(H1029="","",VLOOKUP(A1029,'6.A'!$A$11:$E$480,4,FALSE))</f>
        <v/>
      </c>
      <c r="K1029" s="51" t="str">
        <f t="shared" ref="K1029:K1048" si="422">IF(H1029="","",IF(J1029=D1029,"SIM","NÃO"))</f>
        <v/>
      </c>
      <c r="L1029" s="51" t="str">
        <f>IF(H1029="","",IF(C1029="","",G1000*C1029))</f>
        <v/>
      </c>
      <c r="M1029" s="93" t="str">
        <f>IF(A1029="","",VLOOKUP(A1029,'6.A'!$A$11:$C$480,2,FALSE))</f>
        <v/>
      </c>
      <c r="N1029" s="56" t="str">
        <f t="shared" ref="N1029:N1048" si="423">IF(A1029="","",IF(M1029=B1029,"si","no"))</f>
        <v/>
      </c>
      <c r="O1029" s="55"/>
      <c r="P1029" s="55"/>
      <c r="Q1029" s="47"/>
      <c r="R1029" s="47"/>
      <c r="S1029" s="64"/>
      <c r="T1029" s="2"/>
      <c r="U1029" s="2"/>
      <c r="V1029" s="2"/>
    </row>
    <row r="1030" spans="1:22" s="128" customFormat="1" ht="12.75" customHeight="1" x14ac:dyDescent="0.2">
      <c r="A1030" s="137"/>
      <c r="B1030" s="117" t="str">
        <f>IF(A1030="","",VLOOKUP(A1030,'6.A'!$A$11:$E$105,2,FALSE))</f>
        <v/>
      </c>
      <c r="C1030" s="138"/>
      <c r="D1030" s="139" t="str">
        <f>IF(A1030="","",VLOOKUP(A1030,'6.A'!$A$11:$E$105,4,FALSE))</f>
        <v/>
      </c>
      <c r="E1030" s="140" t="str">
        <f>IF(A1030="","",VLOOKUP(A1030,'6.A'!$A$11:$E$105,5,FALSE))</f>
        <v/>
      </c>
      <c r="F1030" s="141" t="str">
        <f t="shared" si="420"/>
        <v>0,00</v>
      </c>
      <c r="G1030" s="51"/>
      <c r="H1030" s="51" t="str">
        <f>IF(A1030="","",VLOOKUP(A1030,'6.A'!$A$11:$E$7900,5,FALSE))</f>
        <v/>
      </c>
      <c r="I1030" s="51" t="str">
        <f t="shared" si="421"/>
        <v/>
      </c>
      <c r="J1030" s="51" t="str">
        <f>IF(H1030="","",VLOOKUP(A1030,'6.A'!$A$11:$E$480,4,FALSE))</f>
        <v/>
      </c>
      <c r="K1030" s="51" t="str">
        <f t="shared" si="422"/>
        <v/>
      </c>
      <c r="L1030" s="51" t="str">
        <f>IF(H1030="","",IF(C1030="","",G1000*C1030))</f>
        <v/>
      </c>
      <c r="M1030" s="93" t="str">
        <f>IF(A1030="","",VLOOKUP(A1030,'6.A'!$A$11:$C$480,2,FALSE))</f>
        <v/>
      </c>
      <c r="N1030" s="56" t="str">
        <f t="shared" si="423"/>
        <v/>
      </c>
      <c r="O1030" s="55"/>
      <c r="P1030" s="55"/>
      <c r="Q1030" s="47"/>
      <c r="R1030" s="47"/>
      <c r="S1030" s="64"/>
      <c r="T1030" s="2"/>
      <c r="U1030" s="2"/>
      <c r="V1030" s="2"/>
    </row>
    <row r="1031" spans="1:22" s="128" customFormat="1" ht="12.75" customHeight="1" x14ac:dyDescent="0.2">
      <c r="A1031" s="137"/>
      <c r="B1031" s="117" t="str">
        <f>IF(A1031="","",VLOOKUP(A1031,'6.A'!$A$11:$E$105,2,FALSE))</f>
        <v/>
      </c>
      <c r="C1031" s="138"/>
      <c r="D1031" s="139" t="str">
        <f>IF(A1031="","",VLOOKUP(A1031,'6.A'!$A$11:$E$105,4,FALSE))</f>
        <v/>
      </c>
      <c r="E1031" s="140" t="str">
        <f>IF(A1031="","",VLOOKUP(A1031,'6.A'!$A$11:$E$105,5,FALSE))</f>
        <v/>
      </c>
      <c r="F1031" s="141" t="str">
        <f t="shared" si="420"/>
        <v>0,00</v>
      </c>
      <c r="G1031" s="51"/>
      <c r="H1031" s="51" t="str">
        <f>IF(A1031="","",VLOOKUP(A1031,'6.A'!$A$11:$E$7900,5,FALSE))</f>
        <v/>
      </c>
      <c r="I1031" s="51" t="str">
        <f t="shared" si="421"/>
        <v/>
      </c>
      <c r="J1031" s="51" t="str">
        <f>IF(H1031="","",VLOOKUP(A1031,'6.A'!$A$11:$E$480,4,FALSE))</f>
        <v/>
      </c>
      <c r="K1031" s="51" t="str">
        <f t="shared" si="422"/>
        <v/>
      </c>
      <c r="L1031" s="51" t="str">
        <f>IF(H1031="","",IF(C1031="","",G1000*C1031))</f>
        <v/>
      </c>
      <c r="M1031" s="93" t="str">
        <f>IF(A1031="","",VLOOKUP(A1031,'6.A'!$A$11:$C$480,2,FALSE))</f>
        <v/>
      </c>
      <c r="N1031" s="56" t="str">
        <f t="shared" si="423"/>
        <v/>
      </c>
      <c r="O1031" s="55"/>
      <c r="P1031" s="55"/>
      <c r="Q1031" s="47"/>
      <c r="R1031" s="47"/>
      <c r="S1031" s="64"/>
      <c r="T1031" s="2"/>
      <c r="U1031" s="2"/>
      <c r="V1031" s="2"/>
    </row>
    <row r="1032" spans="1:22" s="128" customFormat="1" ht="12.75" customHeight="1" x14ac:dyDescent="0.2">
      <c r="A1032" s="137"/>
      <c r="B1032" s="117" t="str">
        <f>IF(A1032="","",VLOOKUP(A1032,'6.A'!$A$11:$E$105,2,FALSE))</f>
        <v/>
      </c>
      <c r="C1032" s="138"/>
      <c r="D1032" s="139" t="str">
        <f>IF(A1032="","",VLOOKUP(A1032,'6.A'!$A$11:$E$105,4,FALSE))</f>
        <v/>
      </c>
      <c r="E1032" s="140" t="str">
        <f>IF(A1032="","",VLOOKUP(A1032,'6.A'!$A$11:$E$105,5,FALSE))</f>
        <v/>
      </c>
      <c r="F1032" s="141" t="str">
        <f t="shared" si="420"/>
        <v>0,00</v>
      </c>
      <c r="G1032" s="51"/>
      <c r="H1032" s="51" t="str">
        <f>IF(A1032="","",VLOOKUP(A1032,'6.A'!$A$11:$E$7900,5,FALSE))</f>
        <v/>
      </c>
      <c r="I1032" s="51" t="str">
        <f t="shared" si="421"/>
        <v/>
      </c>
      <c r="J1032" s="51" t="str">
        <f>IF(H1032="","",VLOOKUP(A1032,'6.A'!$A$11:$E$480,4,FALSE))</f>
        <v/>
      </c>
      <c r="K1032" s="51" t="str">
        <f t="shared" si="422"/>
        <v/>
      </c>
      <c r="L1032" s="51" t="str">
        <f>IF(H1032="","",IF(C1032="","",G1000*C1032))</f>
        <v/>
      </c>
      <c r="M1032" s="93" t="str">
        <f>IF(A1032="","",VLOOKUP(A1032,'6.A'!$A$11:$C$480,2,FALSE))</f>
        <v/>
      </c>
      <c r="N1032" s="56" t="str">
        <f t="shared" si="423"/>
        <v/>
      </c>
      <c r="O1032" s="55"/>
      <c r="P1032" s="55"/>
      <c r="Q1032" s="47"/>
      <c r="R1032" s="47"/>
      <c r="S1032" s="64"/>
      <c r="T1032" s="2"/>
      <c r="U1032" s="2"/>
      <c r="V1032" s="2"/>
    </row>
    <row r="1033" spans="1:22" s="128" customFormat="1" ht="12.75" customHeight="1" x14ac:dyDescent="0.2">
      <c r="A1033" s="137"/>
      <c r="B1033" s="117" t="str">
        <f>IF(A1033="","",VLOOKUP(A1033,'6.A'!$A$11:$E$105,2,FALSE))</f>
        <v/>
      </c>
      <c r="C1033" s="138"/>
      <c r="D1033" s="120" t="str">
        <f>IF(A1033="","",VLOOKUP(A1033,'6.A'!$A$11:$E$105,4,FALSE))</f>
        <v/>
      </c>
      <c r="E1033" s="142" t="str">
        <f>IF(A1033="","",VLOOKUP(A1033,'6.A'!$A$11:$E$105,5,FALSE))</f>
        <v/>
      </c>
      <c r="F1033" s="141" t="str">
        <f t="shared" si="420"/>
        <v>0,00</v>
      </c>
      <c r="G1033" s="51"/>
      <c r="H1033" s="51" t="str">
        <f>IF(A1033="","",VLOOKUP(A1033,'6.A'!$A$11:$E$7900,5,FALSE))</f>
        <v/>
      </c>
      <c r="I1033" s="51" t="str">
        <f t="shared" si="421"/>
        <v/>
      </c>
      <c r="J1033" s="51" t="str">
        <f>IF(H1033="","",VLOOKUP(A1033,'6.A'!$A$11:$E$480,4,FALSE))</f>
        <v/>
      </c>
      <c r="K1033" s="51" t="str">
        <f t="shared" si="422"/>
        <v/>
      </c>
      <c r="L1033" s="51" t="str">
        <f>IF(H1033="","",IF(C1033="","",G1000*C1033))</f>
        <v/>
      </c>
      <c r="M1033" s="93" t="str">
        <f>IF(A1033="","",VLOOKUP(A1033,'6.A'!$A$11:$C$480,2,FALSE))</f>
        <v/>
      </c>
      <c r="N1033" s="56" t="str">
        <f t="shared" si="423"/>
        <v/>
      </c>
      <c r="O1033" s="55"/>
      <c r="P1033" s="55"/>
      <c r="Q1033" s="47"/>
      <c r="R1033" s="47"/>
      <c r="S1033" s="64"/>
      <c r="T1033" s="2"/>
      <c r="U1033" s="2"/>
      <c r="V1033" s="2"/>
    </row>
    <row r="1034" spans="1:22" s="128" customFormat="1" ht="12.75" customHeight="1" x14ac:dyDescent="0.2">
      <c r="A1034" s="137"/>
      <c r="B1034" s="117" t="str">
        <f>IF(A1034="","",VLOOKUP(A1034,'6.A'!$A$11:$E$105,2,FALSE))</f>
        <v/>
      </c>
      <c r="C1034" s="138"/>
      <c r="D1034" s="120" t="str">
        <f>IF(A1034="","",VLOOKUP(A1034,'6.A'!$A$11:$E$105,4,FALSE))</f>
        <v/>
      </c>
      <c r="E1034" s="142" t="str">
        <f>IF(A1034="","",VLOOKUP(A1034,'6.A'!$A$11:$E$105,5,FALSE))</f>
        <v/>
      </c>
      <c r="F1034" s="141" t="str">
        <f t="shared" si="420"/>
        <v>0,00</v>
      </c>
      <c r="G1034" s="51"/>
      <c r="H1034" s="51" t="str">
        <f>IF(A1034="","",VLOOKUP(A1034,'6.A'!$A$11:$E$7900,5,FALSE))</f>
        <v/>
      </c>
      <c r="I1034" s="51" t="str">
        <f t="shared" si="421"/>
        <v/>
      </c>
      <c r="J1034" s="51" t="str">
        <f>IF(H1034="","",VLOOKUP(A1034,'6.A'!$A$11:$E$480,4,FALSE))</f>
        <v/>
      </c>
      <c r="K1034" s="51" t="str">
        <f t="shared" si="422"/>
        <v/>
      </c>
      <c r="L1034" s="51" t="str">
        <f>IF(H1034="","",IF(C1034="","",G1000*C1034))</f>
        <v/>
      </c>
      <c r="M1034" s="93" t="str">
        <f>IF(A1034="","",VLOOKUP(A1034,'6.A'!$A$11:$C$480,2,FALSE))</f>
        <v/>
      </c>
      <c r="N1034" s="56" t="str">
        <f t="shared" si="423"/>
        <v/>
      </c>
      <c r="O1034" s="55"/>
      <c r="P1034" s="55"/>
      <c r="Q1034" s="47"/>
      <c r="R1034" s="47"/>
      <c r="S1034" s="64"/>
      <c r="T1034" s="2"/>
      <c r="U1034" s="2"/>
      <c r="V1034" s="2"/>
    </row>
    <row r="1035" spans="1:22" s="128" customFormat="1" ht="12.75" customHeight="1" x14ac:dyDescent="0.2">
      <c r="A1035" s="137"/>
      <c r="B1035" s="117" t="str">
        <f>IF(A1035="","",VLOOKUP(A1035,'6.A'!$A$11:$E$105,2,FALSE))</f>
        <v/>
      </c>
      <c r="C1035" s="138"/>
      <c r="D1035" s="139" t="str">
        <f>IF(A1035="","",VLOOKUP(A1035,'6.A'!$A$11:$E$105,4,FALSE))</f>
        <v/>
      </c>
      <c r="E1035" s="140" t="str">
        <f>IF(A1035="","",VLOOKUP(A1035,'6.A'!$A$11:$E$105,5,FALSE))</f>
        <v/>
      </c>
      <c r="F1035" s="141" t="str">
        <f t="shared" si="420"/>
        <v>0,00</v>
      </c>
      <c r="G1035" s="51"/>
      <c r="H1035" s="51" t="str">
        <f>IF(A1035="","",VLOOKUP(A1035,'6.A'!$A$11:$E$7900,5,FALSE))</f>
        <v/>
      </c>
      <c r="I1035" s="51" t="str">
        <f t="shared" si="421"/>
        <v/>
      </c>
      <c r="J1035" s="51" t="str">
        <f>IF(H1035="","",VLOOKUP(A1035,'6.A'!$A$11:$E$480,4,FALSE))</f>
        <v/>
      </c>
      <c r="K1035" s="51" t="str">
        <f t="shared" si="422"/>
        <v/>
      </c>
      <c r="L1035" s="51" t="str">
        <f>IF(H1035="","",IF(C1035="","",G1000*C1035))</f>
        <v/>
      </c>
      <c r="M1035" s="93" t="str">
        <f>IF(A1035="","",VLOOKUP(A1035,'6.A'!$A$11:$C$480,2,FALSE))</f>
        <v/>
      </c>
      <c r="N1035" s="56" t="str">
        <f t="shared" si="423"/>
        <v/>
      </c>
      <c r="O1035" s="55"/>
      <c r="P1035" s="55"/>
      <c r="Q1035" s="47"/>
      <c r="R1035" s="47"/>
      <c r="S1035" s="64"/>
      <c r="T1035" s="2"/>
      <c r="U1035" s="2"/>
      <c r="V1035" s="2"/>
    </row>
    <row r="1036" spans="1:22" s="128" customFormat="1" ht="12.75" customHeight="1" x14ac:dyDescent="0.2">
      <c r="A1036" s="137"/>
      <c r="B1036" s="117" t="str">
        <f>IF(A1036="","",VLOOKUP(A1036,'6.A'!$A$11:$E$105,2,FALSE))</f>
        <v/>
      </c>
      <c r="C1036" s="138"/>
      <c r="D1036" s="139" t="str">
        <f>IF(A1036="","",VLOOKUP(A1036,'6.A'!$A$11:$E$105,4,FALSE))</f>
        <v/>
      </c>
      <c r="E1036" s="140" t="str">
        <f>IF(A1036="","",VLOOKUP(A1036,'6.A'!$A$11:$E$105,5,FALSE))</f>
        <v/>
      </c>
      <c r="F1036" s="141" t="str">
        <f t="shared" si="420"/>
        <v>0,00</v>
      </c>
      <c r="G1036" s="51"/>
      <c r="H1036" s="51" t="str">
        <f>IF(A1036="","",VLOOKUP(A1036,'6.A'!$A$11:$E$7900,5,FALSE))</f>
        <v/>
      </c>
      <c r="I1036" s="51" t="str">
        <f t="shared" si="421"/>
        <v/>
      </c>
      <c r="J1036" s="51" t="str">
        <f>IF(H1036="","",VLOOKUP(A1036,'6.A'!$A$11:$E$480,4,FALSE))</f>
        <v/>
      </c>
      <c r="K1036" s="51" t="str">
        <f t="shared" si="422"/>
        <v/>
      </c>
      <c r="L1036" s="51" t="str">
        <f>IF(H1036="","",IF(C1036="","",G1000*C1036))</f>
        <v/>
      </c>
      <c r="M1036" s="93" t="str">
        <f>IF(A1036="","",VLOOKUP(A1036,'6.A'!$A$11:$C$480,2,FALSE))</f>
        <v/>
      </c>
      <c r="N1036" s="56" t="str">
        <f t="shared" si="423"/>
        <v/>
      </c>
      <c r="O1036" s="55"/>
      <c r="P1036" s="55"/>
      <c r="Q1036" s="47"/>
      <c r="R1036" s="47"/>
      <c r="S1036" s="64"/>
      <c r="T1036" s="2"/>
      <c r="U1036" s="2"/>
      <c r="V1036" s="2"/>
    </row>
    <row r="1037" spans="1:22" s="128" customFormat="1" ht="12.75" customHeight="1" x14ac:dyDescent="0.2">
      <c r="A1037" s="137"/>
      <c r="B1037" s="117" t="str">
        <f>IF(A1037="","",VLOOKUP(A1037,'6.A'!$A$11:$E$105,2,FALSE))</f>
        <v/>
      </c>
      <c r="C1037" s="138"/>
      <c r="D1037" s="120" t="str">
        <f>IF(A1037="","",VLOOKUP(A1037,'6.A'!$A$11:$E$105,4,FALSE))</f>
        <v/>
      </c>
      <c r="E1037" s="142" t="str">
        <f>IF(A1037="","",VLOOKUP(A1037,'6.A'!$A$11:$E$105,5,FALSE))</f>
        <v/>
      </c>
      <c r="F1037" s="141" t="str">
        <f t="shared" si="420"/>
        <v>0,00</v>
      </c>
      <c r="G1037" s="51"/>
      <c r="H1037" s="51" t="str">
        <f>IF(A1037="","",VLOOKUP(A1037,'6.A'!$A$11:$E$7900,5,FALSE))</f>
        <v/>
      </c>
      <c r="I1037" s="51" t="str">
        <f t="shared" si="421"/>
        <v/>
      </c>
      <c r="J1037" s="51" t="str">
        <f>IF(H1037="","",VLOOKUP(A1037,'6.A'!$A$11:$E$480,4,FALSE))</f>
        <v/>
      </c>
      <c r="K1037" s="51" t="str">
        <f t="shared" si="422"/>
        <v/>
      </c>
      <c r="L1037" s="51" t="str">
        <f>IF(H1037="","",IF(C1037="","",G1000*C1037))</f>
        <v/>
      </c>
      <c r="M1037" s="93" t="str">
        <f>IF(A1037="","",VLOOKUP(A1037,'6.A'!$A$11:$C$480,2,FALSE))</f>
        <v/>
      </c>
      <c r="N1037" s="56" t="str">
        <f t="shared" si="423"/>
        <v/>
      </c>
      <c r="O1037" s="55"/>
      <c r="P1037" s="55"/>
      <c r="Q1037" s="47"/>
      <c r="R1037" s="47"/>
      <c r="S1037" s="64"/>
      <c r="T1037" s="2"/>
      <c r="U1037" s="2"/>
      <c r="V1037" s="2"/>
    </row>
    <row r="1038" spans="1:22" s="128" customFormat="1" ht="12.75" customHeight="1" x14ac:dyDescent="0.2">
      <c r="A1038" s="137"/>
      <c r="B1038" s="117" t="str">
        <f>IF(A1038="","",VLOOKUP(A1038,'6.A'!$A$11:$E$105,2,FALSE))</f>
        <v/>
      </c>
      <c r="C1038" s="138"/>
      <c r="D1038" s="120" t="str">
        <f>IF(A1038="","",VLOOKUP(A1038,'6.A'!$A$11:$E$105,4,FALSE))</f>
        <v/>
      </c>
      <c r="E1038" s="142" t="str">
        <f>IF(A1038="","",VLOOKUP(A1038,'6.A'!$A$11:$E$105,5,FALSE))</f>
        <v/>
      </c>
      <c r="F1038" s="141" t="str">
        <f t="shared" si="420"/>
        <v>0,00</v>
      </c>
      <c r="G1038" s="51"/>
      <c r="H1038" s="51" t="str">
        <f>IF(A1038="","",VLOOKUP(A1038,'6.A'!$A$11:$E$7900,5,FALSE))</f>
        <v/>
      </c>
      <c r="I1038" s="51" t="str">
        <f t="shared" si="421"/>
        <v/>
      </c>
      <c r="J1038" s="51" t="str">
        <f>IF(H1038="","",VLOOKUP(A1038,'6.A'!$A$11:$E$480,4,FALSE))</f>
        <v/>
      </c>
      <c r="K1038" s="51" t="str">
        <f t="shared" si="422"/>
        <v/>
      </c>
      <c r="L1038" s="51" t="str">
        <f>IF(H1038="","",IF(C1038="","",G1000*C1038))</f>
        <v/>
      </c>
      <c r="M1038" s="93" t="str">
        <f>IF(A1038="","",VLOOKUP(A1038,'6.A'!$A$11:$C$480,2,FALSE))</f>
        <v/>
      </c>
      <c r="N1038" s="56" t="str">
        <f t="shared" si="423"/>
        <v/>
      </c>
      <c r="O1038" s="55"/>
      <c r="P1038" s="55"/>
      <c r="Q1038" s="47"/>
      <c r="R1038" s="47"/>
      <c r="S1038" s="64"/>
      <c r="T1038" s="2"/>
      <c r="U1038" s="2"/>
      <c r="V1038" s="2"/>
    </row>
    <row r="1039" spans="1:22" s="128" customFormat="1" ht="12.75" customHeight="1" x14ac:dyDescent="0.2">
      <c r="A1039" s="137"/>
      <c r="B1039" s="117" t="str">
        <f>IF(A1039="","",VLOOKUP(A1039,'6.A'!$A$11:$E$105,2,FALSE))</f>
        <v/>
      </c>
      <c r="C1039" s="138"/>
      <c r="D1039" s="120" t="str">
        <f>IF(A1039="","",VLOOKUP(A1039,'6.A'!$A$11:$E$105,4,FALSE))</f>
        <v/>
      </c>
      <c r="E1039" s="142" t="str">
        <f>IF(A1039="","",VLOOKUP(A1039,'6.A'!$A$11:$E$105,5,FALSE))</f>
        <v/>
      </c>
      <c r="F1039" s="141" t="str">
        <f t="shared" si="420"/>
        <v>0,00</v>
      </c>
      <c r="G1039" s="51"/>
      <c r="H1039" s="51" t="str">
        <f>IF(A1039="","",VLOOKUP(A1039,'6.A'!$A$11:$E$7900,5,FALSE))</f>
        <v/>
      </c>
      <c r="I1039" s="51" t="str">
        <f t="shared" si="421"/>
        <v/>
      </c>
      <c r="J1039" s="51" t="str">
        <f>IF(H1039="","",VLOOKUP(A1039,'6.A'!$A$11:$E$480,4,FALSE))</f>
        <v/>
      </c>
      <c r="K1039" s="51" t="str">
        <f t="shared" si="422"/>
        <v/>
      </c>
      <c r="L1039" s="51" t="str">
        <f>IF(H1039="","",IF(C1039="","",G1000*C1039))</f>
        <v/>
      </c>
      <c r="M1039" s="93" t="str">
        <f>IF(A1039="","",VLOOKUP(A1039,'6.A'!$A$11:$C$480,2,FALSE))</f>
        <v/>
      </c>
      <c r="N1039" s="56" t="str">
        <f t="shared" si="423"/>
        <v/>
      </c>
      <c r="O1039" s="55"/>
      <c r="P1039" s="55"/>
      <c r="Q1039" s="47"/>
      <c r="R1039" s="47"/>
      <c r="S1039" s="64"/>
      <c r="T1039" s="2"/>
      <c r="U1039" s="2"/>
      <c r="V1039" s="2"/>
    </row>
    <row r="1040" spans="1:22" s="128" customFormat="1" ht="12.75" customHeight="1" x14ac:dyDescent="0.2">
      <c r="A1040" s="137"/>
      <c r="B1040" s="117" t="str">
        <f>IF(A1040="","",VLOOKUP(A1040,'6.A'!$A$11:$E$105,2,FALSE))</f>
        <v/>
      </c>
      <c r="C1040" s="138"/>
      <c r="D1040" s="120" t="str">
        <f>IF(A1040="","",VLOOKUP(A1040,'6.A'!$A$11:$E$105,4,FALSE))</f>
        <v/>
      </c>
      <c r="E1040" s="142" t="str">
        <f>IF(A1040="","",VLOOKUP(A1040,'6.A'!$A$11:$E$105,5,FALSE))</f>
        <v/>
      </c>
      <c r="F1040" s="141" t="str">
        <f t="shared" si="420"/>
        <v>0,00</v>
      </c>
      <c r="G1040" s="51"/>
      <c r="H1040" s="51" t="str">
        <f>IF(A1040="","",VLOOKUP(A1040,'6.A'!$A$11:$E$7900,5,FALSE))</f>
        <v/>
      </c>
      <c r="I1040" s="51" t="str">
        <f t="shared" si="421"/>
        <v/>
      </c>
      <c r="J1040" s="51" t="str">
        <f>IF(H1040="","",VLOOKUP(A1040,'6.A'!$A$11:$E$480,4,FALSE))</f>
        <v/>
      </c>
      <c r="K1040" s="51" t="str">
        <f t="shared" si="422"/>
        <v/>
      </c>
      <c r="L1040" s="51" t="str">
        <f>IF(H1040="","",IF(C1040="","",G1000*C1040))</f>
        <v/>
      </c>
      <c r="M1040" s="93" t="str">
        <f>IF(A1040="","",VLOOKUP(A1040,'6.A'!$A$11:$C$480,2,FALSE))</f>
        <v/>
      </c>
      <c r="N1040" s="56" t="str">
        <f t="shared" si="423"/>
        <v/>
      </c>
      <c r="O1040" s="55"/>
      <c r="P1040" s="55"/>
      <c r="Q1040" s="47"/>
      <c r="R1040" s="47"/>
      <c r="S1040" s="64"/>
      <c r="T1040" s="2"/>
      <c r="U1040" s="2"/>
      <c r="V1040" s="2"/>
    </row>
    <row r="1041" spans="1:22" s="128" customFormat="1" ht="12.75" customHeight="1" x14ac:dyDescent="0.2">
      <c r="A1041" s="137"/>
      <c r="B1041" s="117" t="str">
        <f>IF(A1041="","",VLOOKUP(A1041,'6.A'!$A$11:$E$105,2,FALSE))</f>
        <v/>
      </c>
      <c r="C1041" s="138"/>
      <c r="D1041" s="120" t="str">
        <f>IF(A1041="","",VLOOKUP(A1041,'6.A'!$A$11:$E$105,4,FALSE))</f>
        <v/>
      </c>
      <c r="E1041" s="142" t="str">
        <f>IF(A1041="","",VLOOKUP(A1041,'6.A'!$A$11:$E$105,5,FALSE))</f>
        <v/>
      </c>
      <c r="F1041" s="141" t="str">
        <f t="shared" si="420"/>
        <v>0,00</v>
      </c>
      <c r="G1041" s="51"/>
      <c r="H1041" s="51" t="str">
        <f>IF(A1041="","",VLOOKUP(A1041,'6.A'!$A$11:$E$7900,5,FALSE))</f>
        <v/>
      </c>
      <c r="I1041" s="51" t="str">
        <f t="shared" si="421"/>
        <v/>
      </c>
      <c r="J1041" s="51" t="str">
        <f>IF(H1041="","",VLOOKUP(A1041,'6.A'!$A$11:$E$480,4,FALSE))</f>
        <v/>
      </c>
      <c r="K1041" s="51" t="str">
        <f t="shared" si="422"/>
        <v/>
      </c>
      <c r="L1041" s="51" t="str">
        <f>IF(H1041="","",IF(C1041="","",G1000*C1041))</f>
        <v/>
      </c>
      <c r="M1041" s="93" t="str">
        <f>IF(A1041="","",VLOOKUP(A1041,'6.A'!$A$11:$C$480,2,FALSE))</f>
        <v/>
      </c>
      <c r="N1041" s="56" t="str">
        <f t="shared" si="423"/>
        <v/>
      </c>
      <c r="O1041" s="55"/>
      <c r="P1041" s="55"/>
      <c r="Q1041" s="47"/>
      <c r="R1041" s="47"/>
      <c r="S1041" s="64"/>
      <c r="T1041" s="2"/>
      <c r="U1041" s="2"/>
      <c r="V1041" s="2"/>
    </row>
    <row r="1042" spans="1:22" s="128" customFormat="1" ht="12.75" customHeight="1" x14ac:dyDescent="0.2">
      <c r="A1042" s="137"/>
      <c r="B1042" s="117" t="str">
        <f>IF(A1042="","",VLOOKUP(A1042,'6.A'!$A$11:$E$105,2,FALSE))</f>
        <v/>
      </c>
      <c r="C1042" s="138"/>
      <c r="D1042" s="120" t="str">
        <f>IF(A1042="","",VLOOKUP(A1042,'6.A'!$A$11:$E$105,4,FALSE))</f>
        <v/>
      </c>
      <c r="E1042" s="142" t="str">
        <f>IF(A1042="","",VLOOKUP(A1042,'6.A'!$A$11:$E$105,5,FALSE))</f>
        <v/>
      </c>
      <c r="F1042" s="141" t="str">
        <f t="shared" si="420"/>
        <v>0,00</v>
      </c>
      <c r="G1042" s="51"/>
      <c r="H1042" s="51" t="str">
        <f>IF(A1042="","",VLOOKUP(A1042,'6.A'!$A$11:$E$7900,5,FALSE))</f>
        <v/>
      </c>
      <c r="I1042" s="51" t="str">
        <f t="shared" si="421"/>
        <v/>
      </c>
      <c r="J1042" s="51" t="str">
        <f>IF(H1042="","",VLOOKUP(A1042,'6.A'!$A$11:$E$480,4,FALSE))</f>
        <v/>
      </c>
      <c r="K1042" s="51" t="str">
        <f t="shared" si="422"/>
        <v/>
      </c>
      <c r="L1042" s="51" t="str">
        <f>IF(H1042="","",IF(C1042="","",G1000*C1042))</f>
        <v/>
      </c>
      <c r="M1042" s="93" t="str">
        <f>IF(A1042="","",VLOOKUP(A1042,'6.A'!$A$11:$C$480,2,FALSE))</f>
        <v/>
      </c>
      <c r="N1042" s="56" t="str">
        <f t="shared" si="423"/>
        <v/>
      </c>
      <c r="O1042" s="55"/>
      <c r="P1042" s="55"/>
      <c r="Q1042" s="47"/>
      <c r="R1042" s="47"/>
      <c r="S1042" s="64"/>
      <c r="T1042" s="2"/>
      <c r="U1042" s="2"/>
      <c r="V1042" s="2"/>
    </row>
    <row r="1043" spans="1:22" s="128" customFormat="1" ht="12.75" customHeight="1" x14ac:dyDescent="0.2">
      <c r="A1043" s="137"/>
      <c r="B1043" s="117" t="str">
        <f>IF(A1043="","",VLOOKUP(A1043,'6.A'!$A$11:$E$105,2,FALSE))</f>
        <v/>
      </c>
      <c r="C1043" s="138"/>
      <c r="D1043" s="120" t="str">
        <f>IF(A1043="","",VLOOKUP(A1043,'6.A'!$A$11:$E$105,4,FALSE))</f>
        <v/>
      </c>
      <c r="E1043" s="142" t="str">
        <f>IF(A1043="","",VLOOKUP(A1043,'6.A'!$A$11:$E$105,5,FALSE))</f>
        <v/>
      </c>
      <c r="F1043" s="141" t="str">
        <f t="shared" si="420"/>
        <v>0,00</v>
      </c>
      <c r="G1043" s="51"/>
      <c r="H1043" s="51" t="str">
        <f>IF(A1043="","",VLOOKUP(A1043,'6.A'!$A$11:$E$7900,5,FALSE))</f>
        <v/>
      </c>
      <c r="I1043" s="51" t="str">
        <f t="shared" si="421"/>
        <v/>
      </c>
      <c r="J1043" s="51" t="str">
        <f>IF(H1043="","",VLOOKUP(A1043,'6.A'!$A$11:$E$480,4,FALSE))</f>
        <v/>
      </c>
      <c r="K1043" s="51" t="str">
        <f t="shared" si="422"/>
        <v/>
      </c>
      <c r="L1043" s="51" t="str">
        <f>IF(H1043="","",IF(C1043="","",G1000*C1043))</f>
        <v/>
      </c>
      <c r="M1043" s="93" t="str">
        <f>IF(A1043="","",VLOOKUP(A1043,'6.A'!$A$11:$C$480,2,FALSE))</f>
        <v/>
      </c>
      <c r="N1043" s="56" t="str">
        <f t="shared" si="423"/>
        <v/>
      </c>
      <c r="O1043" s="55"/>
      <c r="P1043" s="55"/>
      <c r="Q1043" s="47"/>
      <c r="R1043" s="47"/>
      <c r="S1043" s="64"/>
      <c r="T1043" s="2"/>
      <c r="U1043" s="2"/>
      <c r="V1043" s="2"/>
    </row>
    <row r="1044" spans="1:22" s="128" customFormat="1" ht="12.75" customHeight="1" x14ac:dyDescent="0.2">
      <c r="A1044" s="137"/>
      <c r="B1044" s="117" t="str">
        <f>IF(A1044="","",VLOOKUP(A1044,'6.A'!$A$11:$E$105,2,FALSE))</f>
        <v/>
      </c>
      <c r="C1044" s="138"/>
      <c r="D1044" s="120" t="str">
        <f>IF(A1044="","",VLOOKUP(A1044,'6.A'!$A$11:$E$105,4,FALSE))</f>
        <v/>
      </c>
      <c r="E1044" s="142" t="str">
        <f>IF(A1044="","",VLOOKUP(A1044,'6.A'!$A$11:$E$105,5,FALSE))</f>
        <v/>
      </c>
      <c r="F1044" s="141" t="str">
        <f t="shared" si="420"/>
        <v>0,00</v>
      </c>
      <c r="G1044" s="51"/>
      <c r="H1044" s="51" t="str">
        <f>IF(A1044="","",VLOOKUP(A1044,'6.A'!$A$11:$E$7900,5,FALSE))</f>
        <v/>
      </c>
      <c r="I1044" s="51" t="str">
        <f t="shared" si="421"/>
        <v/>
      </c>
      <c r="J1044" s="51" t="str">
        <f>IF(H1044="","",VLOOKUP(A1044,'6.A'!$A$11:$E$480,4,FALSE))</f>
        <v/>
      </c>
      <c r="K1044" s="51" t="str">
        <f t="shared" si="422"/>
        <v/>
      </c>
      <c r="L1044" s="51" t="str">
        <f>IF(H1044="","",IF(C1044="","",G1000*C1044))</f>
        <v/>
      </c>
      <c r="M1044" s="93" t="str">
        <f>IF(A1044="","",VLOOKUP(A1044,'6.A'!$A$11:$C$480,2,FALSE))</f>
        <v/>
      </c>
      <c r="N1044" s="56" t="str">
        <f t="shared" si="423"/>
        <v/>
      </c>
      <c r="O1044" s="55"/>
      <c r="P1044" s="55"/>
      <c r="Q1044" s="47"/>
      <c r="R1044" s="47"/>
      <c r="S1044" s="64"/>
      <c r="T1044" s="2"/>
      <c r="U1044" s="2"/>
      <c r="V1044" s="2"/>
    </row>
    <row r="1045" spans="1:22" s="116" customFormat="1" ht="12.75" customHeight="1" x14ac:dyDescent="0.2">
      <c r="A1045" s="137"/>
      <c r="B1045" s="153" t="str">
        <f>IF(A1045="","",VLOOKUP(A1045,'6.A'!$A$11:$E$105,2,FALSE))</f>
        <v/>
      </c>
      <c r="C1045" s="138"/>
      <c r="D1045" s="120" t="str">
        <f>IF(A1045="","",VLOOKUP(A1045,'6.A'!$A$11:$E$105,4,FALSE))</f>
        <v/>
      </c>
      <c r="E1045" s="142" t="str">
        <f>IF(A1045="","",VLOOKUP(A1045,'6.A'!$A$11:$E$105,5,FALSE))</f>
        <v/>
      </c>
      <c r="F1045" s="141" t="str">
        <f t="shared" si="420"/>
        <v>0,00</v>
      </c>
      <c r="G1045" s="51"/>
      <c r="H1045" s="51" t="str">
        <f>IF(A1045="","",VLOOKUP(A1045,'6.A'!$A$11:$E$7900,5,FALSE))</f>
        <v/>
      </c>
      <c r="I1045" s="51" t="str">
        <f t="shared" si="421"/>
        <v/>
      </c>
      <c r="J1045" s="51" t="str">
        <f>IF(H1045="","",VLOOKUP(A1045,'6.A'!$A$11:$E$480,4,FALSE))</f>
        <v/>
      </c>
      <c r="K1045" s="51" t="str">
        <f t="shared" si="422"/>
        <v/>
      </c>
      <c r="L1045" s="51" t="str">
        <f>IF(H1045="","",IF(C1045="","",G1000*C1045))</f>
        <v/>
      </c>
      <c r="M1045" s="93" t="str">
        <f>IF(A1045="","",VLOOKUP(A1045,'6.A'!$A$11:$C$480,2,FALSE))</f>
        <v/>
      </c>
      <c r="N1045" s="56" t="str">
        <f t="shared" si="423"/>
        <v/>
      </c>
      <c r="O1045" s="55"/>
      <c r="P1045" s="55"/>
      <c r="Q1045" s="47"/>
      <c r="R1045" s="47"/>
      <c r="S1045" s="64"/>
      <c r="T1045" s="2"/>
      <c r="U1045" s="2"/>
      <c r="V1045" s="2"/>
    </row>
    <row r="1046" spans="1:22" s="116" customFormat="1" ht="12.75" customHeight="1" x14ac:dyDescent="0.2">
      <c r="A1046" s="137"/>
      <c r="B1046" s="153" t="str">
        <f>IF(A1046="","",VLOOKUP(A1046,'6.A'!$A$11:$E$105,2,FALSE))</f>
        <v/>
      </c>
      <c r="C1046" s="138"/>
      <c r="D1046" s="120" t="str">
        <f>IF(A1046="","",VLOOKUP(A1046,'6.A'!$A$11:$E$105,4,FALSE))</f>
        <v/>
      </c>
      <c r="E1046" s="142" t="str">
        <f>IF(A1046="","",VLOOKUP(A1046,'6.A'!$A$11:$E$105,5,FALSE))</f>
        <v/>
      </c>
      <c r="F1046" s="141" t="str">
        <f t="shared" si="420"/>
        <v>0,00</v>
      </c>
      <c r="G1046" s="51"/>
      <c r="H1046" s="51" t="str">
        <f>IF(A1046="","",VLOOKUP(A1046,'6.A'!$A$11:$E$7900,5,FALSE))</f>
        <v/>
      </c>
      <c r="I1046" s="51" t="str">
        <f t="shared" si="421"/>
        <v/>
      </c>
      <c r="J1046" s="51" t="str">
        <f>IF(H1046="","",VLOOKUP(A1046,'6.A'!$A$11:$E$480,4,FALSE))</f>
        <v/>
      </c>
      <c r="K1046" s="51" t="str">
        <f t="shared" si="422"/>
        <v/>
      </c>
      <c r="L1046" s="51" t="str">
        <f>IF(H1046="","",IF(C1046="","",G1000*C1046))</f>
        <v/>
      </c>
      <c r="M1046" s="93" t="str">
        <f>IF(A1046="","",VLOOKUP(A1046,'6.A'!$A$11:$C$480,2,FALSE))</f>
        <v/>
      </c>
      <c r="N1046" s="56" t="str">
        <f t="shared" si="423"/>
        <v/>
      </c>
      <c r="O1046" s="55"/>
      <c r="P1046" s="55"/>
      <c r="Q1046" s="47"/>
      <c r="R1046" s="47"/>
      <c r="S1046" s="64"/>
      <c r="T1046" s="2"/>
      <c r="U1046" s="2"/>
      <c r="V1046" s="2"/>
    </row>
    <row r="1047" spans="1:22" s="116" customFormat="1" ht="12.75" customHeight="1" x14ac:dyDescent="0.2">
      <c r="A1047" s="137"/>
      <c r="B1047" s="153" t="str">
        <f>IF(A1047="","",VLOOKUP(A1047,'6.A'!$A$11:$E$105,2,FALSE))</f>
        <v/>
      </c>
      <c r="C1047" s="138"/>
      <c r="D1047" s="120" t="str">
        <f>IF(A1047="","",VLOOKUP(A1047,'6.A'!$A$11:$E$105,4,FALSE))</f>
        <v/>
      </c>
      <c r="E1047" s="142" t="str">
        <f>IF(A1047="","",VLOOKUP(A1047,'6.A'!$A$11:$E$105,5,FALSE))</f>
        <v/>
      </c>
      <c r="F1047" s="141" t="str">
        <f t="shared" si="420"/>
        <v>0,00</v>
      </c>
      <c r="G1047" s="51"/>
      <c r="H1047" s="51" t="str">
        <f>IF(A1047="","",VLOOKUP(A1047,'6.A'!$A$11:$E$7900,5,FALSE))</f>
        <v/>
      </c>
      <c r="I1047" s="51" t="str">
        <f t="shared" si="421"/>
        <v/>
      </c>
      <c r="J1047" s="51" t="str">
        <f>IF(H1047="","",VLOOKUP(A1047,'6.A'!$A$11:$E$480,4,FALSE))</f>
        <v/>
      </c>
      <c r="K1047" s="51" t="str">
        <f t="shared" si="422"/>
        <v/>
      </c>
      <c r="L1047" s="51" t="str">
        <f>IF(H1047="","",IF(C1047="","",G1000*C1047))</f>
        <v/>
      </c>
      <c r="M1047" s="93" t="str">
        <f>IF(A1047="","",VLOOKUP(A1047,'6.A'!$A$11:$C$480,2,FALSE))</f>
        <v/>
      </c>
      <c r="N1047" s="56" t="str">
        <f t="shared" si="423"/>
        <v/>
      </c>
      <c r="O1047" s="55"/>
      <c r="P1047" s="55"/>
      <c r="Q1047" s="47"/>
      <c r="R1047" s="47"/>
      <c r="S1047" s="64"/>
      <c r="T1047" s="2"/>
      <c r="U1047" s="2"/>
      <c r="V1047" s="2"/>
    </row>
    <row r="1048" spans="1:22" s="116" customFormat="1" ht="12.75" customHeight="1" x14ac:dyDescent="0.2">
      <c r="A1048" s="137"/>
      <c r="B1048" s="153" t="str">
        <f>IF(A1048="","",VLOOKUP(A1048,'6.A'!$A$11:$E$105,2,FALSE))</f>
        <v/>
      </c>
      <c r="C1048" s="138"/>
      <c r="D1048" s="120" t="str">
        <f>IF(A1048="","",VLOOKUP(A1048,'6.A'!$A$11:$E$105,4,FALSE))</f>
        <v/>
      </c>
      <c r="E1048" s="142" t="str">
        <f>IF(A1048="","",VLOOKUP(A1048,'6.A'!$A$11:$E$105,5,FALSE))</f>
        <v/>
      </c>
      <c r="F1048" s="141" t="str">
        <f t="shared" si="420"/>
        <v>0,00</v>
      </c>
      <c r="G1048" s="51"/>
      <c r="H1048" s="51" t="str">
        <f>IF(A1048="","",VLOOKUP(A1048,'6.A'!$A$11:$E$7900,5,FALSE))</f>
        <v/>
      </c>
      <c r="I1048" s="51" t="str">
        <f t="shared" si="421"/>
        <v/>
      </c>
      <c r="J1048" s="51" t="str">
        <f>IF(H1048="","",VLOOKUP(A1048,'6.A'!$A$11:$E$480,4,FALSE))</f>
        <v/>
      </c>
      <c r="K1048" s="51" t="str">
        <f t="shared" si="422"/>
        <v/>
      </c>
      <c r="L1048" s="51" t="str">
        <f>IF(H1048="","",IF(C1048="","",G1000*C1048))</f>
        <v/>
      </c>
      <c r="M1048" s="93" t="str">
        <f>IF(A1048="","",VLOOKUP(A1048,'6.A'!$A$11:$C$480,2,FALSE))</f>
        <v/>
      </c>
      <c r="N1048" s="56" t="str">
        <f t="shared" si="423"/>
        <v/>
      </c>
      <c r="O1048" s="55"/>
      <c r="P1048" s="55"/>
      <c r="Q1048" s="47"/>
      <c r="R1048" s="47"/>
      <c r="S1048" s="64"/>
      <c r="T1048" s="2"/>
      <c r="U1048" s="2"/>
      <c r="V1048" s="2"/>
    </row>
    <row r="1049" spans="1:22" s="116" customFormat="1" ht="12.75" customHeight="1" x14ac:dyDescent="0.2">
      <c r="A1049" s="137"/>
      <c r="B1049" s="26" t="str">
        <f>$A$9</f>
        <v>BDI - MÃO DE OBRA / SERVIÇOS / MATERIAIS EM GERAL</v>
      </c>
      <c r="C1049" s="27">
        <f>$C$9</f>
        <v>0</v>
      </c>
      <c r="D1049" s="120"/>
      <c r="E1049" s="126"/>
      <c r="F1049" s="144">
        <f>ROUND(SUM(F1029:F1048)*C1049,2)</f>
        <v>0</v>
      </c>
      <c r="G1049" s="62"/>
      <c r="H1049" s="51"/>
      <c r="I1049" s="56"/>
      <c r="J1049" s="56"/>
      <c r="K1049" s="56"/>
      <c r="L1049" s="51"/>
      <c r="M1049" s="56"/>
      <c r="N1049" s="56"/>
      <c r="O1049" s="55"/>
      <c r="P1049" s="55"/>
      <c r="Q1049" s="47"/>
      <c r="R1049" s="47"/>
      <c r="S1049" s="64"/>
      <c r="T1049" s="2"/>
      <c r="U1049" s="2"/>
      <c r="V1049" s="2"/>
    </row>
    <row r="1050" spans="1:22" s="116" customFormat="1" ht="12.75" customHeight="1" thickBot="1" x14ac:dyDescent="0.25">
      <c r="A1050" s="154"/>
      <c r="B1050" s="41" t="s">
        <v>57</v>
      </c>
      <c r="C1050" s="42"/>
      <c r="D1050" s="155"/>
      <c r="E1050" s="156"/>
      <c r="F1050" s="157">
        <f>ROUND(SUM(F1029:F1049),2)</f>
        <v>0</v>
      </c>
      <c r="G1050" s="62"/>
      <c r="H1050" s="51"/>
      <c r="I1050" s="56"/>
      <c r="J1050" s="56"/>
      <c r="K1050" s="56"/>
      <c r="L1050" s="51"/>
      <c r="M1050" s="56"/>
      <c r="N1050" s="56"/>
      <c r="O1050" s="55"/>
      <c r="P1050" s="55"/>
      <c r="Q1050" s="47"/>
      <c r="R1050" s="47"/>
      <c r="S1050" s="64"/>
      <c r="T1050" s="2"/>
      <c r="U1050" s="2"/>
      <c r="V1050" s="2"/>
    </row>
    <row r="1051" spans="1:22" s="116" customFormat="1" ht="12" customHeight="1" thickBot="1" x14ac:dyDescent="0.25">
      <c r="A1051" s="129"/>
      <c r="B1051" s="124"/>
      <c r="C1051" s="125"/>
      <c r="D1051" s="120"/>
      <c r="E1051" s="126"/>
      <c r="F1051" s="121"/>
      <c r="G1051" s="121"/>
      <c r="H1051" s="118"/>
      <c r="I1051" s="120"/>
      <c r="J1051" s="120"/>
      <c r="K1051" s="120"/>
      <c r="L1051" s="118"/>
      <c r="M1051" s="122"/>
      <c r="N1051" s="122"/>
      <c r="O1051" s="123"/>
      <c r="P1051" s="123"/>
      <c r="Q1051" s="114"/>
      <c r="R1051" s="114"/>
      <c r="S1051" s="128"/>
    </row>
    <row r="1052" spans="1:22" s="116" customFormat="1" ht="50.1" customHeight="1" x14ac:dyDescent="0.2">
      <c r="A1052" s="130" t="str">
        <f>'3.A'!$A$48</f>
        <v>3.2.4</v>
      </c>
      <c r="B1052" s="185" t="str">
        <f>IF(A1052="","",VLOOKUP(A1052,'3.A'!$A$16:$M$111,2,FALSE))</f>
        <v>ALVENARIA DE VEDAÇÃO COM ELEMENTO VAZADO DE CONCRETO (COBOGÓ)</v>
      </c>
      <c r="C1052" s="284" t="s">
        <v>62</v>
      </c>
      <c r="D1052" s="284"/>
      <c r="E1052" s="132" t="str">
        <f>IF(A1052="","",VLOOKUP(A1052,'3.A'!$A$16:$M$111,3,FALSE))</f>
        <v>M2</v>
      </c>
      <c r="F1052" s="133">
        <f>ROUND(F1066+F1079+F1102,2)</f>
        <v>0</v>
      </c>
      <c r="G1052" s="94">
        <f>VLOOKUP(A1052,'3.A'!$A$18:$I$111,4,FALSE)</f>
        <v>5</v>
      </c>
      <c r="H1052" s="46">
        <f>SUM(F1054:F1065)</f>
        <v>0</v>
      </c>
      <c r="I1052" s="46">
        <f>SUM(F1068:F1078)</f>
        <v>0</v>
      </c>
      <c r="J1052" s="46">
        <f>SUM(F1081:F1101)</f>
        <v>0</v>
      </c>
      <c r="K1052" s="46">
        <f>SUM(H1052:J1052)</f>
        <v>0</v>
      </c>
      <c r="L1052" s="46" t="str">
        <f>IF(K1052=F1052,"SIM","NÃO")</f>
        <v>SIM</v>
      </c>
      <c r="M1052" s="57">
        <f>ROUND(SUM(F1054:F1063)*C1064,2)+ROUND(SUM(F1054:F1064)*C1065,2)+ROUND(SUM(F1054:F1063),2)+ROUND(SUM(F1068:F1077)*C1078,2)+ROUND(SUM(F1068:F1077),2)+ROUND(SUM(F1081:F1100)*C1101,2)+ROUND(SUM(F1081:F1100),2)</f>
        <v>0</v>
      </c>
      <c r="N1052" s="49" t="str">
        <f>IF(M1052=F1052,"SIM","NÃO")</f>
        <v>SIM</v>
      </c>
      <c r="O1052" s="50" t="str">
        <f>VLOOKUP(A1052,'3.A'!$A$8:$E$111,3,FALSE)</f>
        <v>M2</v>
      </c>
      <c r="P1052" s="50" t="str">
        <f>IF(O1052=E1052,"SIM","NÃO")</f>
        <v>SIM</v>
      </c>
      <c r="Q1052" s="52">
        <f>ROUND(G1052*F1066,2)+ROUND(G1052*F1079,2)+ROUND(G1052*F1102,2)</f>
        <v>0</v>
      </c>
      <c r="R1052" s="58">
        <f>VLOOKUP(A1052,'3.A'!$A$16:$L$111,12,FALSE)</f>
        <v>0</v>
      </c>
      <c r="S1052" s="59" t="str">
        <f>IF(Q1052=R1052,"si","no")</f>
        <v>si</v>
      </c>
      <c r="T1052" s="60">
        <f>SUM(L1054:L1063)+SUM(L1068:L1077)+SUM(L1081:L1100)</f>
        <v>59.564</v>
      </c>
      <c r="U1052" s="51">
        <f>G1052*C1060+G1052*C1062+G1052*C1056+G1052*C1055+G1052*C1057+G1052*C1061+G1052*C1059+G1052*C1058+G1052*C1054+G1052*C1063+G1052*C1074+G1052*C1068+G1052*C1076+G1052*C1075+G1052*C1073+G1052*C1070+G1052*C1069+G1052*C1071+G1052*C1077+G1052*C1072+G1052*C1081+G1052*C1082+G1052*C1083+G1052*C1091+G1052*C1092+G1052*C1093+G1052*C1094+G1052*C1095+G1052*C1096+G1052*C1097+G1052*C1098+G1052*C1099+G1052*C1100+G1052*C1089+G1052*C1090+G1052*C1084+G1052*C1085+G1052*C1086+G1052*C1087+G1052*C1088</f>
        <v>59.564</v>
      </c>
      <c r="V1052" s="53" t="str">
        <f>IF(T1052=U1052,"si","no")</f>
        <v>si</v>
      </c>
    </row>
    <row r="1053" spans="1:22" s="116" customFormat="1" ht="12.75" customHeight="1" x14ac:dyDescent="0.2">
      <c r="A1053" s="134" t="s">
        <v>3</v>
      </c>
      <c r="B1053" s="135" t="s">
        <v>58</v>
      </c>
      <c r="C1053" s="119" t="s">
        <v>59</v>
      </c>
      <c r="D1053" s="119" t="s">
        <v>17</v>
      </c>
      <c r="E1053" s="136" t="s">
        <v>60</v>
      </c>
      <c r="F1053" s="127" t="s">
        <v>61</v>
      </c>
      <c r="G1053" s="21"/>
      <c r="H1053" s="51"/>
      <c r="I1053" s="56"/>
      <c r="J1053" s="56"/>
      <c r="K1053" s="56"/>
      <c r="L1053" s="51"/>
      <c r="M1053" s="56"/>
      <c r="N1053" s="56"/>
      <c r="O1053" s="55"/>
      <c r="P1053" s="55"/>
      <c r="Q1053" s="47"/>
      <c r="R1053" s="47"/>
      <c r="S1053" s="64"/>
      <c r="T1053" s="2"/>
      <c r="U1053" s="2"/>
      <c r="V1053" s="2"/>
    </row>
    <row r="1054" spans="1:22" s="116" customFormat="1" ht="12.75" customHeight="1" x14ac:dyDescent="0.2">
      <c r="A1054" s="137">
        <f>'6.A'!$A$19</f>
        <v>88309</v>
      </c>
      <c r="B1054" s="117" t="str">
        <f>IF(A1054="","",VLOOKUP(A1054,'6.A'!$A$11:$E$105,2,FALSE))</f>
        <v>PEDREIRO COM ENCARGOS COMPLEMENTARES</v>
      </c>
      <c r="C1054" s="138">
        <v>2.0550000000000002</v>
      </c>
      <c r="D1054" s="139" t="str">
        <f>IF(A1054="","",VLOOKUP(A1054,'6.A'!$A$11:$E$105,4,FALSE))</f>
        <v>H</v>
      </c>
      <c r="E1054" s="140">
        <f>IF(A1054="","",VLOOKUP(A1054,'6.A'!$A$11:$E$105,5,FALSE))</f>
        <v>0</v>
      </c>
      <c r="F1054" s="141">
        <f t="shared" ref="F1054:F1063" si="424">IF(A1054="","0,00",ROUND(C1054*E1054,2))</f>
        <v>0</v>
      </c>
      <c r="G1054" s="51"/>
      <c r="H1054" s="51">
        <f>IF(A1054="","",VLOOKUP(A1054,'6.A'!$A$11:$E$7900,5,FALSE))</f>
        <v>0</v>
      </c>
      <c r="I1054" s="51" t="str">
        <f>IF(H1054="","",IF(E1054=H1054,"SIM","NÃO"))</f>
        <v>SIM</v>
      </c>
      <c r="J1054" s="51" t="str">
        <f>IF(H1054="","",VLOOKUP(A1054,'6.A'!$A$11:$E$480,4,FALSE))</f>
        <v>H</v>
      </c>
      <c r="K1054" s="51" t="str">
        <f>IF(H1054="","",IF(J1054=D1054,"SIM","NÃO"))</f>
        <v>SIM</v>
      </c>
      <c r="L1054" s="51">
        <f>IF(H1054="","",IF(C1054="","",G1052*C1054))</f>
        <v>10.275</v>
      </c>
      <c r="M1054" s="93" t="str">
        <f>IF(A1054="","",VLOOKUP(A1054,'6.A'!$A$11:$C$480,2,FALSE))</f>
        <v>PEDREIRO COM ENCARGOS COMPLEMENTARES</v>
      </c>
      <c r="N1054" s="56" t="str">
        <f>IF(A1054="","",IF(M1054=B1054,"si","no"))</f>
        <v>si</v>
      </c>
      <c r="O1054" s="55"/>
      <c r="P1054" s="55"/>
      <c r="Q1054" s="47"/>
      <c r="R1054" s="47"/>
      <c r="S1054" s="64"/>
      <c r="T1054" s="2"/>
      <c r="U1054" s="2"/>
      <c r="V1054" s="2"/>
    </row>
    <row r="1055" spans="1:22" s="116" customFormat="1" ht="12.75" customHeight="1" x14ac:dyDescent="0.2">
      <c r="A1055" s="137">
        <f>'6.A'!$A$21</f>
        <v>88316</v>
      </c>
      <c r="B1055" s="117" t="str">
        <f>IF(A1055="","",VLOOKUP(A1055,'6.A'!$A$11:$E$105,2,FALSE))</f>
        <v>SERVENTE COM ENCARGOS COMPLEMENTARES</v>
      </c>
      <c r="C1055" s="138">
        <f>1.028+(0.01*0.75)</f>
        <v>1.0355000000000001</v>
      </c>
      <c r="D1055" s="139" t="str">
        <f>IF(A1055="","",VLOOKUP(A1055,'6.A'!$A$11:$E$105,4,FALSE))</f>
        <v>H</v>
      </c>
      <c r="E1055" s="140">
        <f>IF(A1055="","",VLOOKUP(A1055,'6.A'!$A$11:$E$105,5,FALSE))</f>
        <v>0</v>
      </c>
      <c r="F1055" s="141">
        <f t="shared" si="424"/>
        <v>0</v>
      </c>
      <c r="G1055" s="51"/>
      <c r="H1055" s="51">
        <f>IF(A1055="","",VLOOKUP(A1055,'6.A'!$A$11:$E$7900,5,FALSE))</f>
        <v>0</v>
      </c>
      <c r="I1055" s="51" t="str">
        <f>IF(H1055="","",IF(E1055=H1055,"SIM","NÃO"))</f>
        <v>SIM</v>
      </c>
      <c r="J1055" s="51" t="str">
        <f>IF(H1055="","",VLOOKUP(A1055,'6.A'!$A$11:$E$480,4,FALSE))</f>
        <v>H</v>
      </c>
      <c r="K1055" s="51" t="str">
        <f>IF(H1055="","",IF(J1055=D1055,"SIM","NÃO"))</f>
        <v>SIM</v>
      </c>
      <c r="L1055" s="51">
        <f>IF(H1055="","",IF(C1055="","",G1052*C1055))</f>
        <v>5.1775000000000002</v>
      </c>
      <c r="M1055" s="93" t="str">
        <f>IF(A1055="","",VLOOKUP(A1055,'6.A'!$A$11:$C$480,2,FALSE))</f>
        <v>SERVENTE COM ENCARGOS COMPLEMENTARES</v>
      </c>
      <c r="N1055" s="56" t="str">
        <f>IF(A1055="","",IF(M1055=B1055,"si","no"))</f>
        <v>si</v>
      </c>
      <c r="O1055" s="55"/>
      <c r="P1055" s="55"/>
      <c r="Q1055" s="47"/>
      <c r="R1055" s="47"/>
      <c r="S1055" s="64"/>
      <c r="T1055" s="2"/>
      <c r="U1055" s="2"/>
      <c r="V1055" s="2"/>
    </row>
    <row r="1056" spans="1:22" s="116" customFormat="1" ht="12.75" customHeight="1" x14ac:dyDescent="0.2">
      <c r="A1056" s="137"/>
      <c r="B1056" s="117" t="str">
        <f>IF(A1056="","",VLOOKUP(A1056,'6.A'!$A$11:$E$105,2,FALSE))</f>
        <v/>
      </c>
      <c r="C1056" s="138"/>
      <c r="D1056" s="139" t="str">
        <f>IF(A1056="","",VLOOKUP(A1056,'6.A'!$A$11:$E$105,4,FALSE))</f>
        <v/>
      </c>
      <c r="E1056" s="140" t="str">
        <f>IF(A1056="","",VLOOKUP(A1056,'6.A'!$A$11:$E$105,5,FALSE))</f>
        <v/>
      </c>
      <c r="F1056" s="141" t="str">
        <f t="shared" si="424"/>
        <v>0,00</v>
      </c>
      <c r="G1056" s="51"/>
      <c r="H1056" s="51" t="str">
        <f>IF(A1056="","",VLOOKUP(A1056,'6.A'!$A$11:$E$7900,5,FALSE))</f>
        <v/>
      </c>
      <c r="I1056" s="51" t="str">
        <f>IF(H1056="","",IF(E1056=H1056,"SIM","NÃO"))</f>
        <v/>
      </c>
      <c r="J1056" s="51" t="str">
        <f>IF(H1056="","",VLOOKUP(A1056,'6.A'!$A$11:$E$480,4,FALSE))</f>
        <v/>
      </c>
      <c r="K1056" s="51" t="str">
        <f t="shared" ref="K1056" si="425">IF(H1056="","",IF(J1056=D1056,"SIM","NÃO"))</f>
        <v/>
      </c>
      <c r="L1056" s="51" t="str">
        <f>IF(H1056="","",IF(C1056="","",G1052*C1056))</f>
        <v/>
      </c>
      <c r="M1056" s="93" t="str">
        <f>IF(A1056="","",VLOOKUP(A1056,'6.A'!$A$11:$C$480,2,FALSE))</f>
        <v/>
      </c>
      <c r="N1056" s="56" t="str">
        <f t="shared" ref="N1056" si="426">IF(A1056="","",IF(M1056=B1056,"si","no"))</f>
        <v/>
      </c>
      <c r="O1056" s="55"/>
      <c r="P1056" s="55"/>
      <c r="Q1056" s="47"/>
      <c r="R1056" s="47"/>
      <c r="S1056" s="64"/>
      <c r="T1056" s="2"/>
      <c r="U1056" s="2"/>
      <c r="V1056" s="2"/>
    </row>
    <row r="1057" spans="1:22" s="116" customFormat="1" ht="12.75" customHeight="1" x14ac:dyDescent="0.2">
      <c r="A1057" s="137"/>
      <c r="B1057" s="117" t="str">
        <f>IF(A1057="","",VLOOKUP(A1057,'6.A'!$A$11:$E$105,2,FALSE))</f>
        <v/>
      </c>
      <c r="C1057" s="138"/>
      <c r="D1057" s="139" t="str">
        <f>IF(A1057="","",VLOOKUP(A1057,'6.A'!$A$11:$E$105,4,FALSE))</f>
        <v/>
      </c>
      <c r="E1057" s="140" t="str">
        <f>IF(A1057="","",VLOOKUP(A1057,'6.A'!$A$11:$E$105,5,FALSE))</f>
        <v/>
      </c>
      <c r="F1057" s="141" t="str">
        <f t="shared" si="424"/>
        <v>0,00</v>
      </c>
      <c r="G1057" s="51"/>
      <c r="H1057" s="51" t="str">
        <f>IF(A1057="","",VLOOKUP(A1057,'6.A'!$A$11:$E$7900,5,FALSE))</f>
        <v/>
      </c>
      <c r="I1057" s="51" t="str">
        <f>IF(H1057="","",IF(E1057=H1057,"SIM","NÃO"))</f>
        <v/>
      </c>
      <c r="J1057" s="51" t="str">
        <f>IF(H1057="","",VLOOKUP(A1057,'6.A'!$A$11:$E$480,4,FALSE))</f>
        <v/>
      </c>
      <c r="K1057" s="51" t="str">
        <f>IF(H1057="","",IF(J1057=D1057,"SIM","NÃO"))</f>
        <v/>
      </c>
      <c r="L1057" s="51" t="str">
        <f>IF(H1057="","",IF(C1057="","",G1052*C1057))</f>
        <v/>
      </c>
      <c r="M1057" s="93" t="str">
        <f>IF(A1057="","",VLOOKUP(A1057,'6.A'!$A$11:$C$480,2,FALSE))</f>
        <v/>
      </c>
      <c r="N1057" s="56" t="str">
        <f>IF(A1057="","",IF(M1057=B1057,"si","no"))</f>
        <v/>
      </c>
      <c r="O1057" s="55"/>
      <c r="P1057" s="55"/>
      <c r="Q1057" s="47"/>
      <c r="R1057" s="47"/>
      <c r="S1057" s="64"/>
      <c r="T1057" s="2"/>
      <c r="U1057" s="2"/>
      <c r="V1057" s="2"/>
    </row>
    <row r="1058" spans="1:22" s="116" customFormat="1" ht="12.75" customHeight="1" x14ac:dyDescent="0.2">
      <c r="A1058" s="137"/>
      <c r="B1058" s="117" t="str">
        <f>IF(A1058="","",VLOOKUP(A1058,'6.A'!$A$11:$E$105,2,FALSE))</f>
        <v/>
      </c>
      <c r="C1058" s="138"/>
      <c r="D1058" s="139" t="str">
        <f>IF(A1058="","",VLOOKUP(A1058,'6.A'!$A$11:$E$105,4,FALSE))</f>
        <v/>
      </c>
      <c r="E1058" s="140" t="str">
        <f>IF(A1058="","",VLOOKUP(A1058,'6.A'!$A$11:$E$105,5,FALSE))</f>
        <v/>
      </c>
      <c r="F1058" s="141" t="str">
        <f t="shared" si="424"/>
        <v>0,00</v>
      </c>
      <c r="G1058" s="51"/>
      <c r="H1058" s="51" t="str">
        <f>IF(A1058="","",VLOOKUP(A1058,'6.A'!$A$11:$E$7900,5,FALSE))</f>
        <v/>
      </c>
      <c r="I1058" s="51" t="str">
        <f t="shared" ref="I1058" si="427">IF(H1058="","",IF(E1058=H1058,"SIM","NÃO"))</f>
        <v/>
      </c>
      <c r="J1058" s="51" t="str">
        <f>IF(H1058="","",VLOOKUP(A1058,'6.A'!$A$11:$E$480,4,FALSE))</f>
        <v/>
      </c>
      <c r="K1058" s="51" t="str">
        <f t="shared" ref="K1058" si="428">IF(H1058="","",IF(J1058=D1058,"SIM","NÃO"))</f>
        <v/>
      </c>
      <c r="L1058" s="51" t="str">
        <f>IF(H1058="","",IF(C1058="","",G1052*C1058))</f>
        <v/>
      </c>
      <c r="M1058" s="93" t="str">
        <f>IF(A1058="","",VLOOKUP(A1058,'6.A'!$A$11:$C$480,2,FALSE))</f>
        <v/>
      </c>
      <c r="N1058" s="56" t="str">
        <f t="shared" ref="N1058" si="429">IF(A1058="","",IF(M1058=B1058,"si","no"))</f>
        <v/>
      </c>
      <c r="O1058" s="55"/>
      <c r="P1058" s="55"/>
      <c r="Q1058" s="47"/>
      <c r="R1058" s="47"/>
      <c r="S1058" s="64"/>
      <c r="T1058" s="2"/>
      <c r="U1058" s="2"/>
      <c r="V1058" s="2"/>
    </row>
    <row r="1059" spans="1:22" s="128" customFormat="1" ht="12.75" customHeight="1" x14ac:dyDescent="0.2">
      <c r="A1059" s="137"/>
      <c r="B1059" s="117" t="str">
        <f>IF(A1059="","",VLOOKUP(A1059,'6.A'!$A$11:$E$105,2,FALSE))</f>
        <v/>
      </c>
      <c r="C1059" s="138"/>
      <c r="D1059" s="139" t="str">
        <f>IF(A1059="","",VLOOKUP(A1059,'6.A'!$A$11:$E$105,4,FALSE))</f>
        <v/>
      </c>
      <c r="E1059" s="140" t="str">
        <f>IF(A1059="","",VLOOKUP(A1059,'6.A'!$A$11:$E$105,5,FALSE))</f>
        <v/>
      </c>
      <c r="F1059" s="141" t="str">
        <f t="shared" si="424"/>
        <v>0,00</v>
      </c>
      <c r="G1059" s="51"/>
      <c r="H1059" s="51" t="str">
        <f>IF(A1059="","",VLOOKUP(A1059,'6.A'!$A$11:$E$7900,5,FALSE))</f>
        <v/>
      </c>
      <c r="I1059" s="51" t="str">
        <f>IF(H1059="","",IF(E1059=H1059,"SIM","NÃO"))</f>
        <v/>
      </c>
      <c r="J1059" s="51" t="str">
        <f>IF(H1059="","",VLOOKUP(A1059,'6.A'!$A$11:$E$480,4,FALSE))</f>
        <v/>
      </c>
      <c r="K1059" s="51" t="str">
        <f>IF(H1059="","",IF(J1059=D1059,"SIM","NÃO"))</f>
        <v/>
      </c>
      <c r="L1059" s="51" t="str">
        <f>IF(H1059="","",IF(C1059="","",G1052*C1059))</f>
        <v/>
      </c>
      <c r="M1059" s="93" t="str">
        <f>IF(A1059="","",VLOOKUP(A1059,'6.A'!$A$11:$C$480,2,FALSE))</f>
        <v/>
      </c>
      <c r="N1059" s="56" t="str">
        <f>IF(A1059="","",IF(M1059=B1059,"si","no"))</f>
        <v/>
      </c>
      <c r="O1059" s="55"/>
      <c r="P1059" s="55"/>
      <c r="Q1059" s="47"/>
      <c r="R1059" s="47"/>
      <c r="S1059" s="64"/>
      <c r="T1059" s="2"/>
      <c r="U1059" s="2"/>
      <c r="V1059" s="2"/>
    </row>
    <row r="1060" spans="1:22" s="128" customFormat="1" ht="12.75" customHeight="1" x14ac:dyDescent="0.2">
      <c r="A1060" s="137"/>
      <c r="B1060" s="117" t="str">
        <f>IF(A1060="","",VLOOKUP(A1060,'6.A'!$A$11:$E$105,2,FALSE))</f>
        <v/>
      </c>
      <c r="C1060" s="138"/>
      <c r="D1060" s="120" t="str">
        <f>IF(A1060="","",VLOOKUP(A1060,'6.A'!$A$11:$E$105,4,FALSE))</f>
        <v/>
      </c>
      <c r="E1060" s="142" t="str">
        <f>IF(A1060="","",VLOOKUP(A1060,'6.A'!$A$11:$E$105,5,FALSE))</f>
        <v/>
      </c>
      <c r="F1060" s="141" t="str">
        <f t="shared" si="424"/>
        <v>0,00</v>
      </c>
      <c r="G1060" s="51"/>
      <c r="H1060" s="51" t="str">
        <f>IF(A1060="","",VLOOKUP(A1060,'6.A'!$A$11:$E$7900,5,FALSE))</f>
        <v/>
      </c>
      <c r="I1060" s="51" t="str">
        <f>IF(H1060="","",IF(E1060=H1060,"SIM","NÃO"))</f>
        <v/>
      </c>
      <c r="J1060" s="51" t="str">
        <f>IF(H1060="","",VLOOKUP(A1060,'6.A'!$A$11:$E$480,4,FALSE))</f>
        <v/>
      </c>
      <c r="K1060" s="51" t="str">
        <f>IF(H1060="","",IF(J1060=D1060,"SIM","NÃO"))</f>
        <v/>
      </c>
      <c r="L1060" s="51" t="str">
        <f>IF(H1060="","",IF(C1060="","",G1052*C1060))</f>
        <v/>
      </c>
      <c r="M1060" s="93" t="str">
        <f>IF(A1060="","",VLOOKUP(A1060,'6.A'!$A$11:$C$480,2,FALSE))</f>
        <v/>
      </c>
      <c r="N1060" s="56" t="str">
        <f>IF(A1060="","",IF(M1060=B1060,"si","no"))</f>
        <v/>
      </c>
      <c r="O1060" s="55"/>
      <c r="P1060" s="55"/>
      <c r="Q1060" s="47"/>
      <c r="R1060" s="47"/>
      <c r="S1060" s="64"/>
      <c r="T1060" s="2"/>
      <c r="U1060" s="2"/>
      <c r="V1060" s="2"/>
    </row>
    <row r="1061" spans="1:22" s="128" customFormat="1" ht="12.75" customHeight="1" x14ac:dyDescent="0.2">
      <c r="A1061" s="137"/>
      <c r="B1061" s="117" t="str">
        <f>IF(A1061="","",VLOOKUP(A1061,'6.A'!$A$11:$E$105,2,FALSE))</f>
        <v/>
      </c>
      <c r="C1061" s="138"/>
      <c r="D1061" s="120" t="str">
        <f>IF(A1061="","",VLOOKUP(A1061,'6.A'!$A$11:$E$105,4,FALSE))</f>
        <v/>
      </c>
      <c r="E1061" s="140" t="str">
        <f>IF(A1061="","",VLOOKUP(A1061,'6.A'!$A$11:$E$105,5,FALSE))</f>
        <v/>
      </c>
      <c r="F1061" s="141" t="str">
        <f t="shared" si="424"/>
        <v>0,00</v>
      </c>
      <c r="G1061" s="51"/>
      <c r="H1061" s="51" t="str">
        <f>IF(A1061="","",VLOOKUP(A1061,'6.A'!$A$11:$E$7900,5,FALSE))</f>
        <v/>
      </c>
      <c r="I1061" s="51" t="str">
        <f t="shared" ref="I1061" si="430">IF(H1061="","",IF(E1061=H1061,"SIM","NÃO"))</f>
        <v/>
      </c>
      <c r="J1061" s="51" t="str">
        <f>IF(H1061="","",VLOOKUP(A1061,'6.A'!$A$11:$E$480,4,FALSE))</f>
        <v/>
      </c>
      <c r="K1061" s="51" t="str">
        <f t="shared" ref="K1061" si="431">IF(H1061="","",IF(J1061=D1061,"SIM","NÃO"))</f>
        <v/>
      </c>
      <c r="L1061" s="51" t="str">
        <f>IF(H1061="","",IF(C1061="","",G1052*C1061))</f>
        <v/>
      </c>
      <c r="M1061" s="93" t="str">
        <f>IF(A1061="","",VLOOKUP(A1061,'6.A'!$A$11:$C$480,2,FALSE))</f>
        <v/>
      </c>
      <c r="N1061" s="56" t="str">
        <f t="shared" ref="N1061" si="432">IF(A1061="","",IF(M1061=B1061,"si","no"))</f>
        <v/>
      </c>
      <c r="O1061" s="55"/>
      <c r="P1061" s="55"/>
      <c r="Q1061" s="47"/>
      <c r="R1061" s="47"/>
      <c r="S1061" s="64"/>
      <c r="T1061" s="2"/>
      <c r="U1061" s="2"/>
      <c r="V1061" s="2"/>
    </row>
    <row r="1062" spans="1:22" s="128" customFormat="1" ht="12.75" customHeight="1" x14ac:dyDescent="0.2">
      <c r="A1062" s="137"/>
      <c r="B1062" s="117" t="str">
        <f>IF(A1062="","",VLOOKUP(A1062,'6.A'!$A$11:$E$105,2,FALSE))</f>
        <v/>
      </c>
      <c r="C1062" s="138"/>
      <c r="D1062" s="120" t="str">
        <f>IF(A1062="","",VLOOKUP(A1062,'6.A'!$A$11:$E$105,4,FALSE))</f>
        <v/>
      </c>
      <c r="E1062" s="140" t="str">
        <f>IF(A1062="","",VLOOKUP(A1062,'6.A'!$A$11:$E$105,5,FALSE))</f>
        <v/>
      </c>
      <c r="F1062" s="141" t="str">
        <f t="shared" si="424"/>
        <v>0,00</v>
      </c>
      <c r="G1062" s="51"/>
      <c r="H1062" s="51" t="str">
        <f>IF(A1062="","",VLOOKUP(A1062,'6.A'!$A$11:$E$7900,5,FALSE))</f>
        <v/>
      </c>
      <c r="I1062" s="51" t="str">
        <f>IF(H1062="","",IF(E1062=H1062,"SIM","NÃO"))</f>
        <v/>
      </c>
      <c r="J1062" s="51" t="str">
        <f>IF(H1062="","",VLOOKUP(A1062,'6.A'!$A$11:$E$480,4,FALSE))</f>
        <v/>
      </c>
      <c r="K1062" s="51" t="str">
        <f>IF(H1062="","",IF(J1062=D1062,"SIM","NÃO"))</f>
        <v/>
      </c>
      <c r="L1062" s="51" t="str">
        <f>IF(H1062="","",IF(C1062="","",G1052*C1062))</f>
        <v/>
      </c>
      <c r="M1062" s="93" t="str">
        <f>IF(A1062="","",VLOOKUP(A1062,'6.A'!$A$11:$C$480,2,FALSE))</f>
        <v/>
      </c>
      <c r="N1062" s="56" t="str">
        <f>IF(A1062="","",IF(M1062=B1062,"si","no"))</f>
        <v/>
      </c>
      <c r="O1062" s="55"/>
      <c r="P1062" s="55"/>
      <c r="Q1062" s="47"/>
      <c r="R1062" s="47"/>
      <c r="S1062" s="64"/>
      <c r="T1062" s="2"/>
      <c r="U1062" s="2"/>
      <c r="V1062" s="2"/>
    </row>
    <row r="1063" spans="1:22" s="128" customFormat="1" ht="12.75" customHeight="1" x14ac:dyDescent="0.2">
      <c r="A1063" s="137"/>
      <c r="B1063" s="117" t="str">
        <f>IF(A1063="","",VLOOKUP(A1063,'6.A'!$A$11:$E$105,2,FALSE))</f>
        <v/>
      </c>
      <c r="C1063" s="138"/>
      <c r="D1063" s="143" t="str">
        <f>IF(A1063="","",VLOOKUP(A1063,'6.A'!$A$11:$E$105,4,FALSE))</f>
        <v/>
      </c>
      <c r="E1063" s="140" t="str">
        <f>IF(A1063="","",VLOOKUP(A1063,'6.A'!$A$11:$E$105,5,FALSE))</f>
        <v/>
      </c>
      <c r="F1063" s="141" t="str">
        <f t="shared" si="424"/>
        <v>0,00</v>
      </c>
      <c r="G1063" s="51"/>
      <c r="H1063" s="51" t="str">
        <f>IF(A1063="","",VLOOKUP(A1063,'6.A'!$A$11:$E$7900,5,FALSE))</f>
        <v/>
      </c>
      <c r="I1063" s="51" t="str">
        <f t="shared" ref="I1063" si="433">IF(H1063="","",IF(E1063=H1063,"SIM","NÃO"))</f>
        <v/>
      </c>
      <c r="J1063" s="51" t="str">
        <f>IF(H1063="","",VLOOKUP(A1063,'6.A'!$A$11:$E$480,4,FALSE))</f>
        <v/>
      </c>
      <c r="K1063" s="51" t="str">
        <f t="shared" ref="K1063" si="434">IF(H1063="","",IF(J1063=D1063,"SIM","NÃO"))</f>
        <v/>
      </c>
      <c r="L1063" s="51" t="str">
        <f>IF(H1063="","",IF(C1063="","",G1052*C1063))</f>
        <v/>
      </c>
      <c r="M1063" s="93" t="str">
        <f>IF(A1063="","",VLOOKUP(A1063,'6.A'!$A$11:$C$480,2,FALSE))</f>
        <v/>
      </c>
      <c r="N1063" s="56" t="str">
        <f t="shared" ref="N1063" si="435">IF(A1063="","",IF(M1063=B1063,"si","no"))</f>
        <v/>
      </c>
      <c r="O1063" s="55"/>
      <c r="P1063" s="55"/>
      <c r="Q1063" s="47"/>
      <c r="R1063" s="47"/>
      <c r="S1063" s="64"/>
      <c r="T1063" s="2"/>
      <c r="U1063" s="2"/>
      <c r="V1063" s="2"/>
    </row>
    <row r="1064" spans="1:22" s="128" customFormat="1" ht="12.75" customHeight="1" x14ac:dyDescent="0.2">
      <c r="A1064" s="134"/>
      <c r="B1064" s="26" t="str">
        <f>$A$8</f>
        <v>LEIS SOCIAIS HORISTA - JORNADA NORMAL</v>
      </c>
      <c r="C1064" s="27">
        <f>$C$8</f>
        <v>0</v>
      </c>
      <c r="D1064" s="120"/>
      <c r="E1064" s="126"/>
      <c r="F1064" s="144">
        <f>ROUND(SUM(F1054:F1063)*C1064,2)</f>
        <v>0</v>
      </c>
      <c r="G1064" s="62"/>
      <c r="H1064" s="51"/>
      <c r="I1064" s="56"/>
      <c r="J1064" s="56"/>
      <c r="K1064" s="56"/>
      <c r="L1064" s="51"/>
      <c r="M1064" s="61"/>
      <c r="N1064" s="56"/>
      <c r="O1064" s="55"/>
      <c r="P1064" s="55"/>
      <c r="Q1064" s="47"/>
      <c r="R1064" s="47"/>
      <c r="S1064" s="64"/>
      <c r="T1064" s="2"/>
      <c r="U1064" s="2"/>
      <c r="V1064" s="2"/>
    </row>
    <row r="1065" spans="1:22" s="128" customFormat="1" ht="12.75" customHeight="1" x14ac:dyDescent="0.2">
      <c r="A1065" s="137"/>
      <c r="B1065" s="26" t="str">
        <f>$A$9</f>
        <v>BDI - MÃO DE OBRA / SERVIÇOS / MATERIAIS EM GERAL</v>
      </c>
      <c r="C1065" s="27">
        <f>$C$9</f>
        <v>0</v>
      </c>
      <c r="D1065" s="115"/>
      <c r="E1065" s="126"/>
      <c r="F1065" s="144">
        <f>ROUND(SUM(F1054:F1064)*C1065,2)</f>
        <v>0</v>
      </c>
      <c r="G1065" s="62"/>
      <c r="H1065" s="51"/>
      <c r="I1065" s="56"/>
      <c r="J1065" s="56"/>
      <c r="K1065" s="56"/>
      <c r="L1065" s="51"/>
      <c r="M1065" s="61"/>
      <c r="N1065" s="56"/>
      <c r="O1065" s="55"/>
      <c r="P1065" s="55"/>
      <c r="Q1065" s="47"/>
      <c r="R1065" s="47"/>
      <c r="S1065" s="64"/>
      <c r="T1065" s="2"/>
      <c r="U1065" s="2"/>
      <c r="V1065" s="2"/>
    </row>
    <row r="1066" spans="1:22" s="128" customFormat="1" ht="12.75" customHeight="1" x14ac:dyDescent="0.2">
      <c r="A1066" s="145"/>
      <c r="B1066" s="146" t="s">
        <v>56</v>
      </c>
      <c r="C1066" s="147"/>
      <c r="D1066" s="148"/>
      <c r="E1066" s="149"/>
      <c r="F1066" s="150">
        <f>ROUND(SUM(F1054:F1065),2)</f>
        <v>0</v>
      </c>
      <c r="G1066" s="62"/>
      <c r="H1066" s="51"/>
      <c r="I1066" s="56"/>
      <c r="J1066" s="56"/>
      <c r="K1066" s="56"/>
      <c r="L1066" s="51"/>
      <c r="M1066" s="61"/>
      <c r="N1066" s="56"/>
      <c r="O1066" s="55"/>
      <c r="P1066" s="55"/>
      <c r="Q1066" s="47"/>
      <c r="R1066" s="47"/>
      <c r="S1066" s="64"/>
      <c r="T1066" s="2"/>
      <c r="U1066" s="2"/>
      <c r="V1066" s="2"/>
    </row>
    <row r="1067" spans="1:22" s="128" customFormat="1" ht="12.75" customHeight="1" x14ac:dyDescent="0.2">
      <c r="A1067" s="134" t="s">
        <v>5</v>
      </c>
      <c r="B1067" s="135" t="s">
        <v>132</v>
      </c>
      <c r="C1067" s="119" t="s">
        <v>59</v>
      </c>
      <c r="D1067" s="119" t="s">
        <v>17</v>
      </c>
      <c r="E1067" s="136" t="s">
        <v>60</v>
      </c>
      <c r="F1067" s="127" t="s">
        <v>61</v>
      </c>
      <c r="G1067" s="21"/>
      <c r="H1067" s="51"/>
      <c r="I1067" s="56"/>
      <c r="J1067" s="56"/>
      <c r="K1067" s="56"/>
      <c r="L1067" s="51"/>
      <c r="M1067" s="61"/>
      <c r="N1067" s="56"/>
      <c r="O1067" s="55"/>
      <c r="P1067" s="55"/>
      <c r="Q1067" s="47"/>
      <c r="R1067" s="47"/>
      <c r="S1067" s="64"/>
      <c r="T1067" s="2"/>
      <c r="U1067" s="2"/>
      <c r="V1067" s="2"/>
    </row>
    <row r="1068" spans="1:22" s="128" customFormat="1" ht="12.75" customHeight="1" x14ac:dyDescent="0.2">
      <c r="A1068" s="137">
        <f>'6.A'!$A$50</f>
        <v>89225</v>
      </c>
      <c r="B1068" s="117" t="str">
        <f>IF(A1068="","",VLOOKUP(A1068,'6.A'!$A$11:$E$105,2,FALSE))</f>
        <v>BETONEIRA, CAPACIDADE DE MISTURA 360 L, MOTOR ELÉTRICO TRIFÁSICO DE 4 CV - CHP DIURNO</v>
      </c>
      <c r="C1068" s="138">
        <f>0.01*(0.57+1.87)</f>
        <v>2.4400000000000002E-2</v>
      </c>
      <c r="D1068" s="139" t="str">
        <f>IF(A1068="","",VLOOKUP(A1068,'6.A'!$A$11:$E$105,4,FALSE))</f>
        <v>CHP</v>
      </c>
      <c r="E1068" s="140">
        <f>IF(A1068="","",VLOOKUP(A1068,'6.A'!$A$11:$E$105,5,FALSE))</f>
        <v>0</v>
      </c>
      <c r="F1068" s="141">
        <f t="shared" ref="F1068:F1077" si="436">IF(A1068="","0,00",ROUND(C1068*E1068,2))</f>
        <v>0</v>
      </c>
      <c r="G1068" s="51"/>
      <c r="H1068" s="51">
        <f>IF(A1068="","",VLOOKUP(A1068,'6.A'!$A$11:$E$7900,5,FALSE))</f>
        <v>0</v>
      </c>
      <c r="I1068" s="51" t="str">
        <f t="shared" ref="I1068:I1077" si="437">IF(H1068="","",IF(E1068=H1068,"SIM","NÃO"))</f>
        <v>SIM</v>
      </c>
      <c r="J1068" s="51" t="str">
        <f>IF(H1068="","",VLOOKUP(A1068,'6.A'!$A$11:$E$480,4,FALSE))</f>
        <v>CHP</v>
      </c>
      <c r="K1068" s="51" t="str">
        <f t="shared" ref="K1068:K1077" si="438">IF(H1068="","",IF(J1068=D1068,"SIM","NÃO"))</f>
        <v>SIM</v>
      </c>
      <c r="L1068" s="51">
        <f>IF(H1068="","",IF(C1068="","",G1052*C1068))</f>
        <v>0.12200000000000001</v>
      </c>
      <c r="M1068" s="93" t="str">
        <f>IF(A1068="","",VLOOKUP(A1068,'6.A'!$A$11:$C$480,2,FALSE))</f>
        <v>BETONEIRA, CAPACIDADE DE MISTURA 360 L, MOTOR ELÉTRICO TRIFÁSICO DE 4 CV - CHP DIURNO</v>
      </c>
      <c r="N1068" s="56" t="str">
        <f t="shared" ref="N1068:N1073" si="439">IF(A1068="","",IF(M1068=B1068,"si","no"))</f>
        <v>si</v>
      </c>
      <c r="O1068" s="55"/>
      <c r="P1068" s="55"/>
      <c r="Q1068" s="47"/>
      <c r="R1068" s="47"/>
      <c r="S1068" s="64"/>
      <c r="T1068" s="2"/>
      <c r="U1068" s="2"/>
      <c r="V1068" s="2"/>
    </row>
    <row r="1069" spans="1:22" s="128" customFormat="1" ht="12.75" customHeight="1" x14ac:dyDescent="0.2">
      <c r="A1069" s="137"/>
      <c r="B1069" s="117" t="str">
        <f>IF(A1069="","",VLOOKUP(A1069,'6.A'!$A$11:$E$105,2,FALSE))</f>
        <v/>
      </c>
      <c r="C1069" s="138"/>
      <c r="D1069" s="139" t="str">
        <f>IF(A1069="","",VLOOKUP(A1069,'6.A'!$A$11:$E$105,4,FALSE))</f>
        <v/>
      </c>
      <c r="E1069" s="140" t="str">
        <f>IF(A1069="","",VLOOKUP(A1069,'6.A'!$A$11:$E$105,5,FALSE))</f>
        <v/>
      </c>
      <c r="F1069" s="141" t="str">
        <f t="shared" si="436"/>
        <v>0,00</v>
      </c>
      <c r="G1069" s="51"/>
      <c r="H1069" s="51" t="str">
        <f>IF(A1069="","",VLOOKUP(A1069,'6.A'!$A$11:$E$7900,5,FALSE))</f>
        <v/>
      </c>
      <c r="I1069" s="51" t="str">
        <f t="shared" si="437"/>
        <v/>
      </c>
      <c r="J1069" s="51" t="str">
        <f>IF(H1069="","",VLOOKUP(A1069,'6.A'!$A$11:$E$480,4,FALSE))</f>
        <v/>
      </c>
      <c r="K1069" s="51" t="str">
        <f t="shared" si="438"/>
        <v/>
      </c>
      <c r="L1069" s="51" t="str">
        <f>IF(H1069="","",IF(C1069="","",G1052*C1069))</f>
        <v/>
      </c>
      <c r="M1069" s="93" t="str">
        <f>IF(A1069="","",VLOOKUP(A1069,'6.A'!$A$11:$C$480,2,FALSE))</f>
        <v/>
      </c>
      <c r="N1069" s="56" t="str">
        <f t="shared" si="439"/>
        <v/>
      </c>
      <c r="O1069" s="55"/>
      <c r="P1069" s="55"/>
      <c r="Q1069" s="47"/>
      <c r="R1069" s="47"/>
      <c r="S1069" s="64"/>
      <c r="T1069" s="2"/>
      <c r="U1069" s="2"/>
      <c r="V1069" s="2"/>
    </row>
    <row r="1070" spans="1:22" s="128" customFormat="1" ht="12.75" customHeight="1" x14ac:dyDescent="0.2">
      <c r="A1070" s="137"/>
      <c r="B1070" s="117" t="str">
        <f>IF(A1070="","",VLOOKUP(A1070,'6.A'!$A$11:$E$105,2,FALSE))</f>
        <v/>
      </c>
      <c r="C1070" s="138"/>
      <c r="D1070" s="139" t="str">
        <f>IF(A1070="","",VLOOKUP(A1070,'6.A'!$A$11:$E$105,4,FALSE))</f>
        <v/>
      </c>
      <c r="E1070" s="140" t="str">
        <f>IF(A1070="","",VLOOKUP(A1070,'6.A'!$A$11:$E$105,5,FALSE))</f>
        <v/>
      </c>
      <c r="F1070" s="141" t="str">
        <f t="shared" si="436"/>
        <v>0,00</v>
      </c>
      <c r="G1070" s="51"/>
      <c r="H1070" s="51" t="str">
        <f>IF(A1070="","",VLOOKUP(A1070,'6.A'!$A$11:$E$7900,5,FALSE))</f>
        <v/>
      </c>
      <c r="I1070" s="51" t="str">
        <f t="shared" si="437"/>
        <v/>
      </c>
      <c r="J1070" s="51" t="str">
        <f>IF(H1070="","",VLOOKUP(A1070,'6.A'!$A$11:$E$480,4,FALSE))</f>
        <v/>
      </c>
      <c r="K1070" s="51" t="str">
        <f t="shared" si="438"/>
        <v/>
      </c>
      <c r="L1070" s="51" t="str">
        <f>IF(H1070="","",IF(C1070="","",G1052*C1070))</f>
        <v/>
      </c>
      <c r="M1070" s="93" t="str">
        <f>IF(A1070="","",VLOOKUP(A1070,'6.A'!$A$11:$C$480,2,FALSE))</f>
        <v/>
      </c>
      <c r="N1070" s="56" t="str">
        <f t="shared" si="439"/>
        <v/>
      </c>
      <c r="O1070" s="55"/>
      <c r="P1070" s="55"/>
      <c r="Q1070" s="47"/>
      <c r="R1070" s="47"/>
      <c r="S1070" s="64"/>
      <c r="T1070" s="2"/>
      <c r="U1070" s="2"/>
      <c r="V1070" s="2"/>
    </row>
    <row r="1071" spans="1:22" s="128" customFormat="1" ht="12.75" customHeight="1" x14ac:dyDescent="0.2">
      <c r="A1071" s="137"/>
      <c r="B1071" s="158" t="str">
        <f>IF(A1071="","",VLOOKUP(A1071,'6.A'!$A$11:$E$105,2,FALSE))</f>
        <v/>
      </c>
      <c r="C1071" s="138"/>
      <c r="D1071" s="120" t="str">
        <f>IF(A1071="","",VLOOKUP(A1071,'6.A'!$A$11:$E$105,4,FALSE))</f>
        <v/>
      </c>
      <c r="E1071" s="142" t="str">
        <f>IF(A1071="","",VLOOKUP(A1071,'6.A'!$A$11:$E$105,5,FALSE))</f>
        <v/>
      </c>
      <c r="F1071" s="141" t="str">
        <f t="shared" si="436"/>
        <v>0,00</v>
      </c>
      <c r="G1071" s="51"/>
      <c r="H1071" s="51" t="str">
        <f>IF(A1071="","",VLOOKUP(A1071,'6.A'!$A$11:$E$7900,5,FALSE))</f>
        <v/>
      </c>
      <c r="I1071" s="51" t="str">
        <f t="shared" si="437"/>
        <v/>
      </c>
      <c r="J1071" s="51" t="str">
        <f>IF(H1071="","",VLOOKUP(A1071,'6.A'!$A$11:$E$480,4,FALSE))</f>
        <v/>
      </c>
      <c r="K1071" s="51" t="str">
        <f t="shared" si="438"/>
        <v/>
      </c>
      <c r="L1071" s="51" t="str">
        <f>IF(H1071="","",IF(C1071="","",G1052*C1071))</f>
        <v/>
      </c>
      <c r="M1071" s="93" t="str">
        <f>IF(A1071="","",VLOOKUP(A1071,'6.A'!$A$11:$C$480,2,FALSE))</f>
        <v/>
      </c>
      <c r="N1071" s="56" t="str">
        <f t="shared" si="439"/>
        <v/>
      </c>
      <c r="O1071" s="55"/>
      <c r="P1071" s="55"/>
      <c r="Q1071" s="47"/>
      <c r="R1071" s="47"/>
      <c r="S1071" s="64"/>
      <c r="T1071" s="2"/>
      <c r="U1071" s="2"/>
      <c r="V1071" s="2"/>
    </row>
    <row r="1072" spans="1:22" s="128" customFormat="1" ht="12.75" customHeight="1" x14ac:dyDescent="0.2">
      <c r="A1072" s="137"/>
      <c r="B1072" s="158" t="str">
        <f>IF(A1072="","",VLOOKUP(A1072,'6.A'!$A$11:$E$105,2,FALSE))</f>
        <v/>
      </c>
      <c r="C1072" s="138"/>
      <c r="D1072" s="120" t="str">
        <f>IF(A1072="","",VLOOKUP(A1072,'6.A'!$A$11:$E$105,4,FALSE))</f>
        <v/>
      </c>
      <c r="E1072" s="142" t="str">
        <f>IF(A1072="","",VLOOKUP(A1072,'6.A'!$A$11:$E$105,5,FALSE))</f>
        <v/>
      </c>
      <c r="F1072" s="141" t="str">
        <f t="shared" si="436"/>
        <v>0,00</v>
      </c>
      <c r="G1072" s="51"/>
      <c r="H1072" s="51" t="str">
        <f>IF(A1072="","",VLOOKUP(A1072,'6.A'!$A$11:$E$7900,5,FALSE))</f>
        <v/>
      </c>
      <c r="I1072" s="51" t="str">
        <f t="shared" si="437"/>
        <v/>
      </c>
      <c r="J1072" s="51" t="str">
        <f>IF(H1072="","",VLOOKUP(A1072,'6.A'!$A$11:$E$480,4,FALSE))</f>
        <v/>
      </c>
      <c r="K1072" s="51" t="str">
        <f t="shared" si="438"/>
        <v/>
      </c>
      <c r="L1072" s="51" t="str">
        <f>IF(H1072="","",IF(C1072="","",G1052*C1072))</f>
        <v/>
      </c>
      <c r="M1072" s="93" t="str">
        <f>IF(A1072="","",VLOOKUP(A1072,'6.A'!$A$11:$C$480,2,FALSE))</f>
        <v/>
      </c>
      <c r="N1072" s="56" t="str">
        <f t="shared" si="439"/>
        <v/>
      </c>
      <c r="O1072" s="55"/>
      <c r="P1072" s="55"/>
      <c r="Q1072" s="47"/>
      <c r="R1072" s="47"/>
      <c r="S1072" s="64"/>
      <c r="T1072" s="2"/>
      <c r="U1072" s="2"/>
      <c r="V1072" s="2"/>
    </row>
    <row r="1073" spans="1:22" s="128" customFormat="1" ht="12.75" customHeight="1" x14ac:dyDescent="0.2">
      <c r="A1073" s="137"/>
      <c r="B1073" s="158" t="str">
        <f>IF(A1073="","",VLOOKUP(A1073,'6.A'!$A$11:$E$105,2,FALSE))</f>
        <v/>
      </c>
      <c r="C1073" s="138"/>
      <c r="D1073" s="120" t="str">
        <f>IF(A1073="","",VLOOKUP(A1073,'6.A'!$A$11:$E$105,4,FALSE))</f>
        <v/>
      </c>
      <c r="E1073" s="142" t="str">
        <f>IF(A1073="","",VLOOKUP(A1073,'6.A'!$A$11:$E$105,5,FALSE))</f>
        <v/>
      </c>
      <c r="F1073" s="141" t="str">
        <f t="shared" si="436"/>
        <v>0,00</v>
      </c>
      <c r="G1073" s="51"/>
      <c r="H1073" s="51" t="str">
        <f>IF(A1073="","",VLOOKUP(A1073,'6.A'!$A$11:$E$7900,5,FALSE))</f>
        <v/>
      </c>
      <c r="I1073" s="51" t="str">
        <f t="shared" si="437"/>
        <v/>
      </c>
      <c r="J1073" s="51" t="str">
        <f>IF(H1073="","",VLOOKUP(A1073,'6.A'!$A$11:$E$480,4,FALSE))</f>
        <v/>
      </c>
      <c r="K1073" s="51" t="str">
        <f t="shared" si="438"/>
        <v/>
      </c>
      <c r="L1073" s="51" t="str">
        <f>IF(H1073="","",IF(C1073="","",G1052*C1073))</f>
        <v/>
      </c>
      <c r="M1073" s="93" t="str">
        <f>IF(A1073="","",VLOOKUP(A1073,'6.A'!$A$11:$C$480,2,FALSE))</f>
        <v/>
      </c>
      <c r="N1073" s="56" t="str">
        <f t="shared" si="439"/>
        <v/>
      </c>
      <c r="O1073" s="55"/>
      <c r="P1073" s="55"/>
      <c r="Q1073" s="47"/>
      <c r="R1073" s="47"/>
      <c r="S1073" s="64"/>
      <c r="T1073" s="2"/>
      <c r="U1073" s="2"/>
      <c r="V1073" s="2"/>
    </row>
    <row r="1074" spans="1:22" s="128" customFormat="1" ht="12.75" customHeight="1" x14ac:dyDescent="0.2">
      <c r="A1074" s="137"/>
      <c r="B1074" s="158" t="str">
        <f>IF(A1074="","",VLOOKUP(A1074,'6.A'!$A$11:$E$105,2,FALSE))</f>
        <v/>
      </c>
      <c r="C1074" s="138"/>
      <c r="D1074" s="120" t="str">
        <f>IF(A1074="","",VLOOKUP(A1074,'6.A'!$A$11:$E$105,4,FALSE))</f>
        <v/>
      </c>
      <c r="E1074" s="142" t="str">
        <f>IF(A1074="","",VLOOKUP(A1074,'6.A'!$A$11:$E$105,5,FALSE))</f>
        <v/>
      </c>
      <c r="F1074" s="141" t="str">
        <f t="shared" si="436"/>
        <v>0,00</v>
      </c>
      <c r="G1074" s="51"/>
      <c r="H1074" s="51" t="str">
        <f>IF(A1074="","",VLOOKUP(A1074,'6.A'!$A$11:$E$7900,5,FALSE))</f>
        <v/>
      </c>
      <c r="I1074" s="51" t="str">
        <f t="shared" si="437"/>
        <v/>
      </c>
      <c r="J1074" s="51" t="str">
        <f>IF(H1074="","",VLOOKUP(A1074,'6.A'!$A$11:$E$480,4,FALSE))</f>
        <v/>
      </c>
      <c r="K1074" s="51" t="str">
        <f t="shared" si="438"/>
        <v/>
      </c>
      <c r="L1074" s="51" t="str">
        <f>IF(H1074="","",IF(C1074="","",G1052*C1074))</f>
        <v/>
      </c>
      <c r="M1074" s="93" t="str">
        <f>IF(A1074="","",VLOOKUP(A1074,'6.A'!$A$11:$C$480,2,FALSE))</f>
        <v/>
      </c>
      <c r="N1074" s="56" t="str">
        <f>IF(A1074="","",IF(M1074=B1074,"si","no"))</f>
        <v/>
      </c>
      <c r="O1074" s="55"/>
      <c r="P1074" s="55"/>
      <c r="Q1074" s="47"/>
      <c r="R1074" s="47"/>
      <c r="S1074" s="64"/>
      <c r="T1074" s="2"/>
      <c r="U1074" s="2"/>
      <c r="V1074" s="2"/>
    </row>
    <row r="1075" spans="1:22" s="128" customFormat="1" ht="12.75" customHeight="1" x14ac:dyDescent="0.2">
      <c r="A1075" s="137"/>
      <c r="B1075" s="117" t="str">
        <f>IF(A1075="","",VLOOKUP(A1075,'6.A'!$A$11:$E$105,2,FALSE))</f>
        <v/>
      </c>
      <c r="C1075" s="138"/>
      <c r="D1075" s="120" t="str">
        <f>IF(A1075="","",VLOOKUP(A1075,'6.A'!$A$11:$E$105,4,FALSE))</f>
        <v/>
      </c>
      <c r="E1075" s="142" t="str">
        <f>IF(A1075="","",VLOOKUP(A1075,'6.A'!$A$11:$E$105,5,FALSE))</f>
        <v/>
      </c>
      <c r="F1075" s="141" t="str">
        <f t="shared" si="436"/>
        <v>0,00</v>
      </c>
      <c r="G1075" s="51"/>
      <c r="H1075" s="51" t="str">
        <f>IF(A1075="","",VLOOKUP(A1075,'6.A'!$A$11:$E$7900,5,FALSE))</f>
        <v/>
      </c>
      <c r="I1075" s="51" t="str">
        <f t="shared" si="437"/>
        <v/>
      </c>
      <c r="J1075" s="51" t="str">
        <f>IF(H1075="","",VLOOKUP(A1075,'6.A'!$A$11:$E$480,4,FALSE))</f>
        <v/>
      </c>
      <c r="K1075" s="51" t="str">
        <f t="shared" si="438"/>
        <v/>
      </c>
      <c r="L1075" s="51" t="str">
        <f>IF(H1075="","",IF(C1075="","",G1052*C1075))</f>
        <v/>
      </c>
      <c r="M1075" s="93" t="str">
        <f>IF(A1075="","",VLOOKUP(A1075,'6.A'!$A$11:$C$480,2,FALSE))</f>
        <v/>
      </c>
      <c r="N1075" s="56" t="str">
        <f>IF(A1075="","",IF(M1075=B1075,"si","no"))</f>
        <v/>
      </c>
      <c r="O1075" s="55"/>
      <c r="P1075" s="55"/>
      <c r="Q1075" s="47"/>
      <c r="R1075" s="47"/>
      <c r="S1075" s="64"/>
      <c r="T1075" s="2"/>
      <c r="U1075" s="2"/>
      <c r="V1075" s="2"/>
    </row>
    <row r="1076" spans="1:22" s="128" customFormat="1" ht="12.75" customHeight="1" x14ac:dyDescent="0.2">
      <c r="A1076" s="137"/>
      <c r="B1076" s="117" t="str">
        <f>IF(A1076="","",VLOOKUP(A1076,'6.A'!$A$11:$E$105,2,FALSE))</f>
        <v/>
      </c>
      <c r="C1076" s="138"/>
      <c r="D1076" s="120" t="str">
        <f>IF(A1076="","",VLOOKUP(A1076,'6.A'!$A$11:$E$105,4,FALSE))</f>
        <v/>
      </c>
      <c r="E1076" s="142" t="str">
        <f>IF(A1076="","",VLOOKUP(A1076,'6.A'!$A$11:$E$105,5,FALSE))</f>
        <v/>
      </c>
      <c r="F1076" s="141" t="str">
        <f t="shared" si="436"/>
        <v>0,00</v>
      </c>
      <c r="G1076" s="51"/>
      <c r="H1076" s="51" t="str">
        <f>IF(A1076="","",VLOOKUP(A1076,'6.A'!$A$11:$E$7900,5,FALSE))</f>
        <v/>
      </c>
      <c r="I1076" s="51" t="str">
        <f t="shared" si="437"/>
        <v/>
      </c>
      <c r="J1076" s="51" t="str">
        <f>IF(H1076="","",VLOOKUP(A1076,'6.A'!$A$11:$E$480,4,FALSE))</f>
        <v/>
      </c>
      <c r="K1076" s="51" t="str">
        <f t="shared" si="438"/>
        <v/>
      </c>
      <c r="L1076" s="51" t="str">
        <f>IF(H1076="","",IF(C1076="","",G1052*C1076))</f>
        <v/>
      </c>
      <c r="M1076" s="93" t="str">
        <f>IF(A1076="","",VLOOKUP(A1076,'6.A'!$A$11:$C$480,2,FALSE))</f>
        <v/>
      </c>
      <c r="N1076" s="56" t="str">
        <f t="shared" ref="N1076:N1077" si="440">IF(A1076="","",IF(M1076=B1076,"si","no"))</f>
        <v/>
      </c>
      <c r="O1076" s="55"/>
      <c r="P1076" s="55"/>
      <c r="Q1076" s="47"/>
      <c r="R1076" s="47"/>
      <c r="S1076" s="64"/>
      <c r="T1076" s="2"/>
      <c r="U1076" s="2"/>
      <c r="V1076" s="2"/>
    </row>
    <row r="1077" spans="1:22" s="128" customFormat="1" ht="12.75" customHeight="1" x14ac:dyDescent="0.2">
      <c r="A1077" s="137"/>
      <c r="B1077" s="117" t="str">
        <f>IF(A1077="","",VLOOKUP(A1077,'6.A'!$A$11:$E$105,2,FALSE))</f>
        <v/>
      </c>
      <c r="C1077" s="138"/>
      <c r="D1077" s="120" t="str">
        <f>IF(A1077="","",VLOOKUP(A1077,'6.A'!$A$11:$E$105,4,FALSE))</f>
        <v/>
      </c>
      <c r="E1077" s="142" t="str">
        <f>IF(A1077="","",VLOOKUP(A1077,'6.A'!$A$11:$E$105,5,FALSE))</f>
        <v/>
      </c>
      <c r="F1077" s="141" t="str">
        <f t="shared" si="436"/>
        <v>0,00</v>
      </c>
      <c r="G1077" s="51"/>
      <c r="H1077" s="51" t="str">
        <f>IF(A1077="","",VLOOKUP(A1077,'6.A'!$A$11:$E$7900,5,FALSE))</f>
        <v/>
      </c>
      <c r="I1077" s="51" t="str">
        <f t="shared" si="437"/>
        <v/>
      </c>
      <c r="J1077" s="51" t="str">
        <f>IF(H1077="","",VLOOKUP(A1077,'6.A'!$A$11:$E$480,4,FALSE))</f>
        <v/>
      </c>
      <c r="K1077" s="51" t="str">
        <f t="shared" si="438"/>
        <v/>
      </c>
      <c r="L1077" s="51" t="str">
        <f>IF(H1077="","",IF(C1077="","",G1052*C1077))</f>
        <v/>
      </c>
      <c r="M1077" s="93" t="str">
        <f>IF(A1077="","",VLOOKUP(A1077,'6.A'!$A$11:$C$480,2,FALSE))</f>
        <v/>
      </c>
      <c r="N1077" s="56" t="str">
        <f t="shared" si="440"/>
        <v/>
      </c>
      <c r="O1077" s="55"/>
      <c r="P1077" s="55"/>
      <c r="Q1077" s="47"/>
      <c r="R1077" s="47"/>
      <c r="S1077" s="64"/>
      <c r="T1077" s="2"/>
      <c r="U1077" s="2"/>
      <c r="V1077" s="2"/>
    </row>
    <row r="1078" spans="1:22" s="128" customFormat="1" ht="12.75" customHeight="1" x14ac:dyDescent="0.2">
      <c r="A1078" s="137"/>
      <c r="B1078" s="26" t="str">
        <f>$A$9</f>
        <v>BDI - MÃO DE OBRA / SERVIÇOS / MATERIAIS EM GERAL</v>
      </c>
      <c r="C1078" s="27">
        <f>$C$9</f>
        <v>0</v>
      </c>
      <c r="D1078" s="120"/>
      <c r="E1078" s="126"/>
      <c r="F1078" s="144">
        <f>ROUND(SUM(F1068:F1077)*C1078,2)</f>
        <v>0</v>
      </c>
      <c r="G1078" s="62"/>
      <c r="H1078" s="51"/>
      <c r="I1078" s="56"/>
      <c r="J1078" s="56"/>
      <c r="K1078" s="56"/>
      <c r="L1078" s="51"/>
      <c r="M1078" s="61"/>
      <c r="N1078" s="56"/>
      <c r="O1078" s="55"/>
      <c r="P1078" s="55"/>
      <c r="Q1078" s="47"/>
      <c r="R1078" s="47"/>
      <c r="S1078" s="64"/>
      <c r="T1078" s="2"/>
      <c r="U1078" s="2"/>
      <c r="V1078" s="2"/>
    </row>
    <row r="1079" spans="1:22" s="128" customFormat="1" ht="12.75" customHeight="1" x14ac:dyDescent="0.2">
      <c r="A1079" s="145"/>
      <c r="B1079" s="31" t="s">
        <v>120</v>
      </c>
      <c r="C1079" s="36"/>
      <c r="D1079" s="151"/>
      <c r="E1079" s="152"/>
      <c r="F1079" s="150">
        <f>ROUND(SUM(F1068:F1078),2)</f>
        <v>0</v>
      </c>
      <c r="G1079" s="62"/>
      <c r="H1079" s="51"/>
      <c r="I1079" s="56"/>
      <c r="J1079" s="56"/>
      <c r="K1079" s="56"/>
      <c r="L1079" s="51"/>
      <c r="M1079" s="61"/>
      <c r="N1079" s="56"/>
      <c r="O1079" s="55"/>
      <c r="P1079" s="55"/>
      <c r="Q1079" s="47"/>
      <c r="R1079" s="47"/>
      <c r="S1079" s="64"/>
      <c r="T1079" s="2"/>
      <c r="U1079" s="2"/>
      <c r="V1079" s="2"/>
    </row>
    <row r="1080" spans="1:22" s="128" customFormat="1" ht="12.75" customHeight="1" x14ac:dyDescent="0.2">
      <c r="A1080" s="134" t="s">
        <v>6</v>
      </c>
      <c r="B1080" s="135" t="s">
        <v>18</v>
      </c>
      <c r="C1080" s="119" t="s">
        <v>59</v>
      </c>
      <c r="D1080" s="119" t="s">
        <v>17</v>
      </c>
      <c r="E1080" s="136" t="s">
        <v>60</v>
      </c>
      <c r="F1080" s="127" t="s">
        <v>61</v>
      </c>
      <c r="G1080" s="21"/>
      <c r="H1080" s="51"/>
      <c r="I1080" s="56"/>
      <c r="J1080" s="56"/>
      <c r="K1080" s="56"/>
      <c r="L1080" s="51"/>
      <c r="M1080" s="61"/>
      <c r="N1080" s="56"/>
      <c r="O1080" s="55"/>
      <c r="P1080" s="55"/>
      <c r="Q1080" s="47"/>
      <c r="R1080" s="47"/>
      <c r="S1080" s="64"/>
      <c r="T1080" s="2"/>
      <c r="U1080" s="2"/>
      <c r="V1080" s="2"/>
    </row>
    <row r="1081" spans="1:22" s="128" customFormat="1" ht="12.75" customHeight="1" x14ac:dyDescent="0.2">
      <c r="A1081" s="137">
        <f>'6.A'!$A$78</f>
        <v>665</v>
      </c>
      <c r="B1081" s="117" t="str">
        <f>IF(A1081="","",VLOOKUP(A1081,'6.A'!$A$11:$E$105,2,FALSE))</f>
        <v>ELEMENTO VAZADO DE CONCRETO, QUADRICULADO, 16 FUROS *50 X 50 X 7* CM</v>
      </c>
      <c r="C1081" s="138">
        <v>3.95</v>
      </c>
      <c r="D1081" s="139" t="str">
        <f>IF(A1081="","",VLOOKUP(A1081,'6.A'!$A$11:$E$105,4,FALSE))</f>
        <v>UN</v>
      </c>
      <c r="E1081" s="140">
        <f>IF(A1081="","",VLOOKUP(A1081,'6.A'!$A$11:$E$105,5,FALSE))</f>
        <v>0</v>
      </c>
      <c r="F1081" s="141">
        <f t="shared" ref="F1081:F1100" si="441">IF(A1081="","0,00",ROUND(C1081*E1081,2))</f>
        <v>0</v>
      </c>
      <c r="G1081" s="51"/>
      <c r="H1081" s="51">
        <f>IF(A1081="","",VLOOKUP(A1081,'6.A'!$A$11:$E$7900,5,FALSE))</f>
        <v>0</v>
      </c>
      <c r="I1081" s="51" t="str">
        <f t="shared" ref="I1081:I1100" si="442">IF(H1081="","",IF(E1081=H1081,"SIM","NÃO"))</f>
        <v>SIM</v>
      </c>
      <c r="J1081" s="51" t="str">
        <f>IF(H1081="","",VLOOKUP(A1081,'6.A'!$A$11:$E$480,4,FALSE))</f>
        <v>UN</v>
      </c>
      <c r="K1081" s="51" t="str">
        <f t="shared" ref="K1081:K1100" si="443">IF(H1081="","",IF(J1081=D1081,"SIM","NÃO"))</f>
        <v>SIM</v>
      </c>
      <c r="L1081" s="51">
        <f>IF(H1081="","",IF(C1081="","",G1052*C1081))</f>
        <v>19.75</v>
      </c>
      <c r="M1081" s="93" t="str">
        <f>IF(A1081="","",VLOOKUP(A1081,'6.A'!$A$11:$C$480,2,FALSE))</f>
        <v>ELEMENTO VAZADO DE CONCRETO, QUADRICULADO, 16 FUROS *50 X 50 X 7* CM</v>
      </c>
      <c r="N1081" s="56" t="str">
        <f t="shared" ref="N1081:N1100" si="444">IF(A1081="","",IF(M1081=B1081,"si","no"))</f>
        <v>si</v>
      </c>
      <c r="O1081" s="55"/>
      <c r="P1081" s="55"/>
      <c r="Q1081" s="47"/>
      <c r="R1081" s="47"/>
      <c r="S1081" s="64"/>
      <c r="T1081" s="2"/>
      <c r="U1081" s="2"/>
      <c r="V1081" s="2"/>
    </row>
    <row r="1082" spans="1:22" s="128" customFormat="1" ht="12.75" customHeight="1" x14ac:dyDescent="0.2">
      <c r="A1082" s="137">
        <f>'6.A'!$A$76</f>
        <v>370</v>
      </c>
      <c r="B1082" s="117" t="str">
        <f>IF(A1082="","",VLOOKUP(A1082,'6.A'!$A$11:$E$105,2,FALSE))</f>
        <v>AREIA MÉDIA</v>
      </c>
      <c r="C1082" s="138">
        <f>0.01*1.07</f>
        <v>1.0700000000000001E-2</v>
      </c>
      <c r="D1082" s="139" t="str">
        <f>IF(A1082="","",VLOOKUP(A1082,'6.A'!$A$11:$E$105,4,FALSE))</f>
        <v>M3</v>
      </c>
      <c r="E1082" s="140">
        <f>IF(A1082="","",VLOOKUP(A1082,'6.A'!$A$11:$E$105,5,FALSE))</f>
        <v>0</v>
      </c>
      <c r="F1082" s="141">
        <f t="shared" si="441"/>
        <v>0</v>
      </c>
      <c r="G1082" s="51"/>
      <c r="H1082" s="51">
        <f>IF(A1082="","",VLOOKUP(A1082,'6.A'!$A$11:$E$7900,5,FALSE))</f>
        <v>0</v>
      </c>
      <c r="I1082" s="51" t="str">
        <f t="shared" si="442"/>
        <v>SIM</v>
      </c>
      <c r="J1082" s="51" t="str">
        <f>IF(H1082="","",VLOOKUP(A1082,'6.A'!$A$11:$E$480,4,FALSE))</f>
        <v>M3</v>
      </c>
      <c r="K1082" s="51" t="str">
        <f t="shared" si="443"/>
        <v>SIM</v>
      </c>
      <c r="L1082" s="51">
        <f>IF(H1082="","",IF(C1082="","",G1052*C1082))</f>
        <v>5.3500000000000006E-2</v>
      </c>
      <c r="M1082" s="93" t="str">
        <f>IF(A1082="","",VLOOKUP(A1082,'6.A'!$A$11:$C$480,2,FALSE))</f>
        <v>AREIA MÉDIA</v>
      </c>
      <c r="N1082" s="56" t="str">
        <f t="shared" si="444"/>
        <v>si</v>
      </c>
      <c r="O1082" s="55"/>
      <c r="P1082" s="55"/>
      <c r="Q1082" s="47"/>
      <c r="R1082" s="47"/>
      <c r="S1082" s="64"/>
      <c r="T1082" s="2"/>
      <c r="U1082" s="2"/>
      <c r="V1082" s="2"/>
    </row>
    <row r="1083" spans="1:22" s="128" customFormat="1" ht="12.75" customHeight="1" x14ac:dyDescent="0.2">
      <c r="A1083" s="137">
        <f>'6.A'!$A$79</f>
        <v>1379</v>
      </c>
      <c r="B1083" s="117" t="str">
        <f>IF(A1083="","",VLOOKUP(A1083,'6.A'!$A$11:$E$105,2,FALSE))</f>
        <v>CIMENTO PORTLAND COMPOSTO CP II-32</v>
      </c>
      <c r="C1083" s="138">
        <f>0.01*483.72</f>
        <v>4.8372000000000002</v>
      </c>
      <c r="D1083" s="139" t="str">
        <f>IF(A1083="","",VLOOKUP(A1083,'6.A'!$A$11:$E$105,4,FALSE))</f>
        <v>KG</v>
      </c>
      <c r="E1083" s="140">
        <f>IF(A1083="","",VLOOKUP(A1083,'6.A'!$A$11:$E$105,5,FALSE))</f>
        <v>0</v>
      </c>
      <c r="F1083" s="141">
        <f t="shared" si="441"/>
        <v>0</v>
      </c>
      <c r="G1083" s="51"/>
      <c r="H1083" s="51">
        <f>IF(A1083="","",VLOOKUP(A1083,'6.A'!$A$11:$E$7900,5,FALSE))</f>
        <v>0</v>
      </c>
      <c r="I1083" s="51" t="str">
        <f t="shared" si="442"/>
        <v>SIM</v>
      </c>
      <c r="J1083" s="51" t="str">
        <f>IF(H1083="","",VLOOKUP(A1083,'6.A'!$A$11:$E$480,4,FALSE))</f>
        <v>KG</v>
      </c>
      <c r="K1083" s="51" t="str">
        <f t="shared" si="443"/>
        <v>SIM</v>
      </c>
      <c r="L1083" s="51">
        <f>IF(H1083="","",IF(C1083="","",G1052*C1083))</f>
        <v>24.186</v>
      </c>
      <c r="M1083" s="93" t="str">
        <f>IF(A1083="","",VLOOKUP(A1083,'6.A'!$A$11:$C$480,2,FALSE))</f>
        <v>CIMENTO PORTLAND COMPOSTO CP II-32</v>
      </c>
      <c r="N1083" s="56" t="str">
        <f t="shared" si="444"/>
        <v>si</v>
      </c>
      <c r="O1083" s="55"/>
      <c r="P1083" s="55"/>
      <c r="Q1083" s="47"/>
      <c r="R1083" s="47"/>
      <c r="S1083" s="64"/>
      <c r="T1083" s="2"/>
      <c r="U1083" s="2"/>
      <c r="V1083" s="2"/>
    </row>
    <row r="1084" spans="1:22" s="128" customFormat="1" ht="12.75" customHeight="1" x14ac:dyDescent="0.2">
      <c r="A1084" s="137"/>
      <c r="B1084" s="117" t="str">
        <f>IF(A1084="","",VLOOKUP(A1084,'6.A'!$A$11:$E$105,2,FALSE))</f>
        <v/>
      </c>
      <c r="C1084" s="138"/>
      <c r="D1084" s="139" t="str">
        <f>IF(A1084="","",VLOOKUP(A1084,'6.A'!$A$11:$E$105,4,FALSE))</f>
        <v/>
      </c>
      <c r="E1084" s="140" t="str">
        <f>IF(A1084="","",VLOOKUP(A1084,'6.A'!$A$11:$E$105,5,FALSE))</f>
        <v/>
      </c>
      <c r="F1084" s="141" t="str">
        <f t="shared" si="441"/>
        <v>0,00</v>
      </c>
      <c r="G1084" s="51"/>
      <c r="H1084" s="51" t="str">
        <f>IF(A1084="","",VLOOKUP(A1084,'6.A'!$A$11:$E$7900,5,FALSE))</f>
        <v/>
      </c>
      <c r="I1084" s="51" t="str">
        <f t="shared" si="442"/>
        <v/>
      </c>
      <c r="J1084" s="51" t="str">
        <f>IF(H1084="","",VLOOKUP(A1084,'6.A'!$A$11:$E$480,4,FALSE))</f>
        <v/>
      </c>
      <c r="K1084" s="51" t="str">
        <f t="shared" si="443"/>
        <v/>
      </c>
      <c r="L1084" s="51" t="str">
        <f>IF(H1084="","",IF(C1084="","",G1052*C1084))</f>
        <v/>
      </c>
      <c r="M1084" s="93" t="str">
        <f>IF(A1084="","",VLOOKUP(A1084,'6.A'!$A$11:$C$480,2,FALSE))</f>
        <v/>
      </c>
      <c r="N1084" s="56" t="str">
        <f t="shared" si="444"/>
        <v/>
      </c>
      <c r="O1084" s="55"/>
      <c r="P1084" s="55"/>
      <c r="Q1084" s="47"/>
      <c r="R1084" s="47"/>
      <c r="S1084" s="64"/>
      <c r="T1084" s="2"/>
      <c r="U1084" s="2"/>
      <c r="V1084" s="2"/>
    </row>
    <row r="1085" spans="1:22" s="128" customFormat="1" ht="12.75" customHeight="1" x14ac:dyDescent="0.2">
      <c r="A1085" s="137"/>
      <c r="B1085" s="117" t="str">
        <f>IF(A1085="","",VLOOKUP(A1085,'6.A'!$A$11:$E$105,2,FALSE))</f>
        <v/>
      </c>
      <c r="C1085" s="138"/>
      <c r="D1085" s="139" t="str">
        <f>IF(A1085="","",VLOOKUP(A1085,'6.A'!$A$11:$E$105,4,FALSE))</f>
        <v/>
      </c>
      <c r="E1085" s="140" t="str">
        <f>IF(A1085="","",VLOOKUP(A1085,'6.A'!$A$11:$E$105,5,FALSE))</f>
        <v/>
      </c>
      <c r="F1085" s="141" t="str">
        <f t="shared" si="441"/>
        <v>0,00</v>
      </c>
      <c r="G1085" s="51"/>
      <c r="H1085" s="51" t="str">
        <f>IF(A1085="","",VLOOKUP(A1085,'6.A'!$A$11:$E$7900,5,FALSE))</f>
        <v/>
      </c>
      <c r="I1085" s="51" t="str">
        <f t="shared" si="442"/>
        <v/>
      </c>
      <c r="J1085" s="51" t="str">
        <f>IF(H1085="","",VLOOKUP(A1085,'6.A'!$A$11:$E$480,4,FALSE))</f>
        <v/>
      </c>
      <c r="K1085" s="51" t="str">
        <f t="shared" si="443"/>
        <v/>
      </c>
      <c r="L1085" s="51" t="str">
        <f>IF(H1085="","",IF(C1085="","",G1052*C1085))</f>
        <v/>
      </c>
      <c r="M1085" s="93" t="str">
        <f>IF(A1085="","",VLOOKUP(A1085,'6.A'!$A$11:$C$480,2,FALSE))</f>
        <v/>
      </c>
      <c r="N1085" s="56" t="str">
        <f t="shared" si="444"/>
        <v/>
      </c>
      <c r="O1085" s="55"/>
      <c r="P1085" s="55"/>
      <c r="Q1085" s="47"/>
      <c r="R1085" s="47"/>
      <c r="S1085" s="64"/>
      <c r="T1085" s="2"/>
      <c r="U1085" s="2"/>
      <c r="V1085" s="2"/>
    </row>
    <row r="1086" spans="1:22" s="128" customFormat="1" ht="12.75" customHeight="1" x14ac:dyDescent="0.2">
      <c r="A1086" s="137"/>
      <c r="B1086" s="117" t="str">
        <f>IF(A1086="","",VLOOKUP(A1086,'6.A'!$A$11:$E$105,2,FALSE))</f>
        <v/>
      </c>
      <c r="C1086" s="138"/>
      <c r="D1086" s="120" t="str">
        <f>IF(A1086="","",VLOOKUP(A1086,'6.A'!$A$11:$E$105,4,FALSE))</f>
        <v/>
      </c>
      <c r="E1086" s="142" t="str">
        <f>IF(A1086="","",VLOOKUP(A1086,'6.A'!$A$11:$E$105,5,FALSE))</f>
        <v/>
      </c>
      <c r="F1086" s="141" t="str">
        <f t="shared" si="441"/>
        <v>0,00</v>
      </c>
      <c r="G1086" s="51"/>
      <c r="H1086" s="51" t="str">
        <f>IF(A1086="","",VLOOKUP(A1086,'6.A'!$A$11:$E$7900,5,FALSE))</f>
        <v/>
      </c>
      <c r="I1086" s="51" t="str">
        <f t="shared" si="442"/>
        <v/>
      </c>
      <c r="J1086" s="51" t="str">
        <f>IF(H1086="","",VLOOKUP(A1086,'6.A'!$A$11:$E$480,4,FALSE))</f>
        <v/>
      </c>
      <c r="K1086" s="51" t="str">
        <f t="shared" si="443"/>
        <v/>
      </c>
      <c r="L1086" s="51" t="str">
        <f>IF(H1086="","",IF(C1086="","",G1052*C1086))</f>
        <v/>
      </c>
      <c r="M1086" s="93" t="str">
        <f>IF(A1086="","",VLOOKUP(A1086,'6.A'!$A$11:$C$480,2,FALSE))</f>
        <v/>
      </c>
      <c r="N1086" s="56" t="str">
        <f t="shared" si="444"/>
        <v/>
      </c>
      <c r="O1086" s="55"/>
      <c r="P1086" s="55"/>
      <c r="Q1086" s="47"/>
      <c r="R1086" s="47"/>
      <c r="S1086" s="64"/>
      <c r="T1086" s="2"/>
      <c r="U1086" s="2"/>
      <c r="V1086" s="2"/>
    </row>
    <row r="1087" spans="1:22" s="128" customFormat="1" ht="12.75" customHeight="1" x14ac:dyDescent="0.2">
      <c r="A1087" s="137"/>
      <c r="B1087" s="117" t="str">
        <f>IF(A1087="","",VLOOKUP(A1087,'6.A'!$A$11:$E$105,2,FALSE))</f>
        <v/>
      </c>
      <c r="C1087" s="138"/>
      <c r="D1087" s="120" t="str">
        <f>IF(A1087="","",VLOOKUP(A1087,'6.A'!$A$11:$E$105,4,FALSE))</f>
        <v/>
      </c>
      <c r="E1087" s="142" t="str">
        <f>IF(A1087="","",VLOOKUP(A1087,'6.A'!$A$11:$E$105,5,FALSE))</f>
        <v/>
      </c>
      <c r="F1087" s="141" t="str">
        <f t="shared" si="441"/>
        <v>0,00</v>
      </c>
      <c r="G1087" s="51"/>
      <c r="H1087" s="51" t="str">
        <f>IF(A1087="","",VLOOKUP(A1087,'6.A'!$A$11:$E$7900,5,FALSE))</f>
        <v/>
      </c>
      <c r="I1087" s="51" t="str">
        <f t="shared" si="442"/>
        <v/>
      </c>
      <c r="J1087" s="51" t="str">
        <f>IF(H1087="","",VLOOKUP(A1087,'6.A'!$A$11:$E$480,4,FALSE))</f>
        <v/>
      </c>
      <c r="K1087" s="51" t="str">
        <f t="shared" si="443"/>
        <v/>
      </c>
      <c r="L1087" s="51" t="str">
        <f>IF(H1087="","",IF(C1087="","",G1052*C1087))</f>
        <v/>
      </c>
      <c r="M1087" s="93" t="str">
        <f>IF(A1087="","",VLOOKUP(A1087,'6.A'!$A$11:$C$480,2,FALSE))</f>
        <v/>
      </c>
      <c r="N1087" s="56" t="str">
        <f t="shared" si="444"/>
        <v/>
      </c>
      <c r="O1087" s="55"/>
      <c r="P1087" s="55"/>
      <c r="Q1087" s="47"/>
      <c r="R1087" s="47"/>
      <c r="S1087" s="64"/>
      <c r="T1087" s="2"/>
      <c r="U1087" s="2"/>
      <c r="V1087" s="2"/>
    </row>
    <row r="1088" spans="1:22" s="128" customFormat="1" ht="12.75" customHeight="1" x14ac:dyDescent="0.2">
      <c r="A1088" s="137"/>
      <c r="B1088" s="117" t="str">
        <f>IF(A1088="","",VLOOKUP(A1088,'6.A'!$A$11:$E$105,2,FALSE))</f>
        <v/>
      </c>
      <c r="C1088" s="138"/>
      <c r="D1088" s="139" t="str">
        <f>IF(A1088="","",VLOOKUP(A1088,'6.A'!$A$11:$E$105,4,FALSE))</f>
        <v/>
      </c>
      <c r="E1088" s="140" t="str">
        <f>IF(A1088="","",VLOOKUP(A1088,'6.A'!$A$11:$E$105,5,FALSE))</f>
        <v/>
      </c>
      <c r="F1088" s="141" t="str">
        <f t="shared" si="441"/>
        <v>0,00</v>
      </c>
      <c r="G1088" s="51"/>
      <c r="H1088" s="51" t="str">
        <f>IF(A1088="","",VLOOKUP(A1088,'6.A'!$A$11:$E$7900,5,FALSE))</f>
        <v/>
      </c>
      <c r="I1088" s="51" t="str">
        <f t="shared" si="442"/>
        <v/>
      </c>
      <c r="J1088" s="51" t="str">
        <f>IF(H1088="","",VLOOKUP(A1088,'6.A'!$A$11:$E$480,4,FALSE))</f>
        <v/>
      </c>
      <c r="K1088" s="51" t="str">
        <f t="shared" si="443"/>
        <v/>
      </c>
      <c r="L1088" s="51" t="str">
        <f>IF(H1088="","",IF(C1088="","",G1052*C1088))</f>
        <v/>
      </c>
      <c r="M1088" s="93" t="str">
        <f>IF(A1088="","",VLOOKUP(A1088,'6.A'!$A$11:$C$480,2,FALSE))</f>
        <v/>
      </c>
      <c r="N1088" s="56" t="str">
        <f t="shared" si="444"/>
        <v/>
      </c>
      <c r="O1088" s="55"/>
      <c r="P1088" s="55"/>
      <c r="Q1088" s="47"/>
      <c r="R1088" s="47"/>
      <c r="S1088" s="64"/>
      <c r="T1088" s="2"/>
      <c r="U1088" s="2"/>
      <c r="V1088" s="2"/>
    </row>
    <row r="1089" spans="1:22" s="128" customFormat="1" ht="12.75" customHeight="1" x14ac:dyDescent="0.2">
      <c r="A1089" s="137"/>
      <c r="B1089" s="117" t="str">
        <f>IF(A1089="","",VLOOKUP(A1089,'6.A'!$A$11:$E$105,2,FALSE))</f>
        <v/>
      </c>
      <c r="C1089" s="138"/>
      <c r="D1089" s="120" t="str">
        <f>IF(A1089="","",VLOOKUP(A1089,'6.A'!$A$11:$E$105,4,FALSE))</f>
        <v/>
      </c>
      <c r="E1089" s="142" t="str">
        <f>IF(A1089="","",VLOOKUP(A1089,'6.A'!$A$11:$E$105,5,FALSE))</f>
        <v/>
      </c>
      <c r="F1089" s="141" t="str">
        <f t="shared" si="441"/>
        <v>0,00</v>
      </c>
      <c r="G1089" s="51"/>
      <c r="H1089" s="51" t="str">
        <f>IF(A1089="","",VLOOKUP(A1089,'6.A'!$A$11:$E$7900,5,FALSE))</f>
        <v/>
      </c>
      <c r="I1089" s="51" t="str">
        <f t="shared" si="442"/>
        <v/>
      </c>
      <c r="J1089" s="51" t="str">
        <f>IF(H1089="","",VLOOKUP(A1089,'6.A'!$A$11:$E$480,4,FALSE))</f>
        <v/>
      </c>
      <c r="K1089" s="51" t="str">
        <f t="shared" si="443"/>
        <v/>
      </c>
      <c r="L1089" s="51" t="str">
        <f>IF(H1089="","",IF(C1089="","",G1052*C1089))</f>
        <v/>
      </c>
      <c r="M1089" s="93" t="str">
        <f>IF(A1089="","",VLOOKUP(A1089,'6.A'!$A$11:$C$480,2,FALSE))</f>
        <v/>
      </c>
      <c r="N1089" s="56" t="str">
        <f t="shared" si="444"/>
        <v/>
      </c>
      <c r="O1089" s="55"/>
      <c r="P1089" s="55"/>
      <c r="Q1089" s="47"/>
      <c r="R1089" s="47"/>
      <c r="S1089" s="64"/>
      <c r="T1089" s="2"/>
      <c r="U1089" s="2"/>
      <c r="V1089" s="2"/>
    </row>
    <row r="1090" spans="1:22" s="128" customFormat="1" ht="12.75" customHeight="1" x14ac:dyDescent="0.2">
      <c r="A1090" s="137"/>
      <c r="B1090" s="117" t="str">
        <f>IF(A1090="","",VLOOKUP(A1090,'6.A'!$A$11:$E$105,2,FALSE))</f>
        <v/>
      </c>
      <c r="C1090" s="138"/>
      <c r="D1090" s="120" t="str">
        <f>IF(A1090="","",VLOOKUP(A1090,'6.A'!$A$11:$E$105,4,FALSE))</f>
        <v/>
      </c>
      <c r="E1090" s="142" t="str">
        <f>IF(A1090="","",VLOOKUP(A1090,'6.A'!$A$11:$E$105,5,FALSE))</f>
        <v/>
      </c>
      <c r="F1090" s="141" t="str">
        <f t="shared" si="441"/>
        <v>0,00</v>
      </c>
      <c r="G1090" s="51"/>
      <c r="H1090" s="51" t="str">
        <f>IF(A1090="","",VLOOKUP(A1090,'6.A'!$A$11:$E$7900,5,FALSE))</f>
        <v/>
      </c>
      <c r="I1090" s="51" t="str">
        <f t="shared" si="442"/>
        <v/>
      </c>
      <c r="J1090" s="51" t="str">
        <f>IF(H1090="","",VLOOKUP(A1090,'6.A'!$A$11:$E$480,4,FALSE))</f>
        <v/>
      </c>
      <c r="K1090" s="51" t="str">
        <f t="shared" si="443"/>
        <v/>
      </c>
      <c r="L1090" s="51" t="str">
        <f>IF(H1090="","",IF(C1090="","",G1052*C1090))</f>
        <v/>
      </c>
      <c r="M1090" s="93" t="str">
        <f>IF(A1090="","",VLOOKUP(A1090,'6.A'!$A$11:$C$480,2,FALSE))</f>
        <v/>
      </c>
      <c r="N1090" s="56" t="str">
        <f t="shared" si="444"/>
        <v/>
      </c>
      <c r="O1090" s="55"/>
      <c r="P1090" s="55"/>
      <c r="Q1090" s="47"/>
      <c r="R1090" s="47"/>
      <c r="S1090" s="64"/>
      <c r="T1090" s="2"/>
      <c r="U1090" s="2"/>
      <c r="V1090" s="2"/>
    </row>
    <row r="1091" spans="1:22" s="128" customFormat="1" ht="12.75" customHeight="1" x14ac:dyDescent="0.2">
      <c r="A1091" s="137"/>
      <c r="B1091" s="117" t="str">
        <f>IF(A1091="","",VLOOKUP(A1091,'6.A'!$A$11:$E$105,2,FALSE))</f>
        <v/>
      </c>
      <c r="C1091" s="138"/>
      <c r="D1091" s="120" t="str">
        <f>IF(A1091="","",VLOOKUP(A1091,'6.A'!$A$11:$E$105,4,FALSE))</f>
        <v/>
      </c>
      <c r="E1091" s="142" t="str">
        <f>IF(A1091="","",VLOOKUP(A1091,'6.A'!$A$11:$E$105,5,FALSE))</f>
        <v/>
      </c>
      <c r="F1091" s="141" t="str">
        <f t="shared" si="441"/>
        <v>0,00</v>
      </c>
      <c r="G1091" s="51"/>
      <c r="H1091" s="51" t="str">
        <f>IF(A1091="","",VLOOKUP(A1091,'6.A'!$A$11:$E$7900,5,FALSE))</f>
        <v/>
      </c>
      <c r="I1091" s="51" t="str">
        <f t="shared" si="442"/>
        <v/>
      </c>
      <c r="J1091" s="51" t="str">
        <f>IF(H1091="","",VLOOKUP(A1091,'6.A'!$A$11:$E$480,4,FALSE))</f>
        <v/>
      </c>
      <c r="K1091" s="51" t="str">
        <f t="shared" si="443"/>
        <v/>
      </c>
      <c r="L1091" s="51" t="str">
        <f>IF(H1091="","",IF(C1091="","",G1052*C1091))</f>
        <v/>
      </c>
      <c r="M1091" s="93" t="str">
        <f>IF(A1091="","",VLOOKUP(A1091,'6.A'!$A$11:$C$480,2,FALSE))</f>
        <v/>
      </c>
      <c r="N1091" s="56" t="str">
        <f t="shared" si="444"/>
        <v/>
      </c>
      <c r="O1091" s="55"/>
      <c r="P1091" s="55"/>
      <c r="Q1091" s="47"/>
      <c r="R1091" s="47"/>
      <c r="S1091" s="64"/>
      <c r="T1091" s="2"/>
      <c r="U1091" s="2"/>
      <c r="V1091" s="2"/>
    </row>
    <row r="1092" spans="1:22" s="128" customFormat="1" ht="12.75" customHeight="1" x14ac:dyDescent="0.2">
      <c r="A1092" s="137"/>
      <c r="B1092" s="117" t="str">
        <f>IF(A1092="","",VLOOKUP(A1092,'6.A'!$A$11:$E$105,2,FALSE))</f>
        <v/>
      </c>
      <c r="C1092" s="138"/>
      <c r="D1092" s="120" t="str">
        <f>IF(A1092="","",VLOOKUP(A1092,'6.A'!$A$11:$E$105,4,FALSE))</f>
        <v/>
      </c>
      <c r="E1092" s="142" t="str">
        <f>IF(A1092="","",VLOOKUP(A1092,'6.A'!$A$11:$E$105,5,FALSE))</f>
        <v/>
      </c>
      <c r="F1092" s="141" t="str">
        <f t="shared" si="441"/>
        <v>0,00</v>
      </c>
      <c r="G1092" s="51"/>
      <c r="H1092" s="51" t="str">
        <f>IF(A1092="","",VLOOKUP(A1092,'6.A'!$A$11:$E$7900,5,FALSE))</f>
        <v/>
      </c>
      <c r="I1092" s="51" t="str">
        <f t="shared" si="442"/>
        <v/>
      </c>
      <c r="J1092" s="51" t="str">
        <f>IF(H1092="","",VLOOKUP(A1092,'6.A'!$A$11:$E$480,4,FALSE))</f>
        <v/>
      </c>
      <c r="K1092" s="51" t="str">
        <f t="shared" si="443"/>
        <v/>
      </c>
      <c r="L1092" s="51" t="str">
        <f>IF(H1092="","",IF(C1092="","",G1052*C1092))</f>
        <v/>
      </c>
      <c r="M1092" s="93" t="str">
        <f>IF(A1092="","",VLOOKUP(A1092,'6.A'!$A$11:$C$480,2,FALSE))</f>
        <v/>
      </c>
      <c r="N1092" s="56" t="str">
        <f t="shared" si="444"/>
        <v/>
      </c>
      <c r="O1092" s="55"/>
      <c r="P1092" s="55"/>
      <c r="Q1092" s="47"/>
      <c r="R1092" s="47"/>
      <c r="S1092" s="64"/>
      <c r="T1092" s="2"/>
      <c r="U1092" s="2"/>
      <c r="V1092" s="2"/>
    </row>
    <row r="1093" spans="1:22" s="128" customFormat="1" ht="12.75" customHeight="1" x14ac:dyDescent="0.2">
      <c r="A1093" s="137"/>
      <c r="B1093" s="117" t="str">
        <f>IF(A1093="","",VLOOKUP(A1093,'6.A'!$A$11:$E$105,2,FALSE))</f>
        <v/>
      </c>
      <c r="C1093" s="138"/>
      <c r="D1093" s="120" t="str">
        <f>IF(A1093="","",VLOOKUP(A1093,'6.A'!$A$11:$E$105,4,FALSE))</f>
        <v/>
      </c>
      <c r="E1093" s="142" t="str">
        <f>IF(A1093="","",VLOOKUP(A1093,'6.A'!$A$11:$E$105,5,FALSE))</f>
        <v/>
      </c>
      <c r="F1093" s="141" t="str">
        <f t="shared" si="441"/>
        <v>0,00</v>
      </c>
      <c r="G1093" s="51"/>
      <c r="H1093" s="51" t="str">
        <f>IF(A1093="","",VLOOKUP(A1093,'6.A'!$A$11:$E$7900,5,FALSE))</f>
        <v/>
      </c>
      <c r="I1093" s="51" t="str">
        <f t="shared" si="442"/>
        <v/>
      </c>
      <c r="J1093" s="51" t="str">
        <f>IF(H1093="","",VLOOKUP(A1093,'6.A'!$A$11:$E$480,4,FALSE))</f>
        <v/>
      </c>
      <c r="K1093" s="51" t="str">
        <f t="shared" si="443"/>
        <v/>
      </c>
      <c r="L1093" s="51" t="str">
        <f>IF(H1093="","",IF(C1093="","",G1052*C1093))</f>
        <v/>
      </c>
      <c r="M1093" s="93" t="str">
        <f>IF(A1093="","",VLOOKUP(A1093,'6.A'!$A$11:$C$480,2,FALSE))</f>
        <v/>
      </c>
      <c r="N1093" s="56" t="str">
        <f t="shared" si="444"/>
        <v/>
      </c>
      <c r="O1093" s="55"/>
      <c r="P1093" s="55"/>
      <c r="Q1093" s="47"/>
      <c r="R1093" s="47"/>
      <c r="S1093" s="64"/>
      <c r="T1093" s="2"/>
      <c r="U1093" s="2"/>
      <c r="V1093" s="2"/>
    </row>
    <row r="1094" spans="1:22" s="128" customFormat="1" ht="12.75" customHeight="1" x14ac:dyDescent="0.2">
      <c r="A1094" s="137"/>
      <c r="B1094" s="117" t="str">
        <f>IF(A1094="","",VLOOKUP(A1094,'6.A'!$A$11:$E$105,2,FALSE))</f>
        <v/>
      </c>
      <c r="C1094" s="138"/>
      <c r="D1094" s="120" t="str">
        <f>IF(A1094="","",VLOOKUP(A1094,'6.A'!$A$11:$E$105,4,FALSE))</f>
        <v/>
      </c>
      <c r="E1094" s="142" t="str">
        <f>IF(A1094="","",VLOOKUP(A1094,'6.A'!$A$11:$E$105,5,FALSE))</f>
        <v/>
      </c>
      <c r="F1094" s="141" t="str">
        <f t="shared" si="441"/>
        <v>0,00</v>
      </c>
      <c r="G1094" s="51"/>
      <c r="H1094" s="51" t="str">
        <f>IF(A1094="","",VLOOKUP(A1094,'6.A'!$A$11:$E$7900,5,FALSE))</f>
        <v/>
      </c>
      <c r="I1094" s="51" t="str">
        <f t="shared" si="442"/>
        <v/>
      </c>
      <c r="J1094" s="51" t="str">
        <f>IF(H1094="","",VLOOKUP(A1094,'6.A'!$A$11:$E$480,4,FALSE))</f>
        <v/>
      </c>
      <c r="K1094" s="51" t="str">
        <f t="shared" si="443"/>
        <v/>
      </c>
      <c r="L1094" s="51" t="str">
        <f>IF(H1094="","",IF(C1094="","",G1052*C1094))</f>
        <v/>
      </c>
      <c r="M1094" s="93" t="str">
        <f>IF(A1094="","",VLOOKUP(A1094,'6.A'!$A$11:$C$480,2,FALSE))</f>
        <v/>
      </c>
      <c r="N1094" s="56" t="str">
        <f t="shared" si="444"/>
        <v/>
      </c>
      <c r="O1094" s="55"/>
      <c r="P1094" s="55"/>
      <c r="Q1094" s="47"/>
      <c r="R1094" s="47"/>
      <c r="S1094" s="64"/>
      <c r="T1094" s="2"/>
      <c r="U1094" s="2"/>
      <c r="V1094" s="2"/>
    </row>
    <row r="1095" spans="1:22" s="128" customFormat="1" ht="12.75" customHeight="1" x14ac:dyDescent="0.2">
      <c r="A1095" s="137"/>
      <c r="B1095" s="117" t="str">
        <f>IF(A1095="","",VLOOKUP(A1095,'6.A'!$A$11:$E$105,2,FALSE))</f>
        <v/>
      </c>
      <c r="C1095" s="138"/>
      <c r="D1095" s="120" t="str">
        <f>IF(A1095="","",VLOOKUP(A1095,'6.A'!$A$11:$E$105,4,FALSE))</f>
        <v/>
      </c>
      <c r="E1095" s="142" t="str">
        <f>IF(A1095="","",VLOOKUP(A1095,'6.A'!$A$11:$E$105,5,FALSE))</f>
        <v/>
      </c>
      <c r="F1095" s="141" t="str">
        <f t="shared" si="441"/>
        <v>0,00</v>
      </c>
      <c r="G1095" s="51"/>
      <c r="H1095" s="51" t="str">
        <f>IF(A1095="","",VLOOKUP(A1095,'6.A'!$A$11:$E$7900,5,FALSE))</f>
        <v/>
      </c>
      <c r="I1095" s="51" t="str">
        <f t="shared" si="442"/>
        <v/>
      </c>
      <c r="J1095" s="51" t="str">
        <f>IF(H1095="","",VLOOKUP(A1095,'6.A'!$A$11:$E$480,4,FALSE))</f>
        <v/>
      </c>
      <c r="K1095" s="51" t="str">
        <f t="shared" si="443"/>
        <v/>
      </c>
      <c r="L1095" s="51" t="str">
        <f>IF(H1095="","",IF(C1095="","",G1052*C1095))</f>
        <v/>
      </c>
      <c r="M1095" s="93" t="str">
        <f>IF(A1095="","",VLOOKUP(A1095,'6.A'!$A$11:$C$480,2,FALSE))</f>
        <v/>
      </c>
      <c r="N1095" s="56" t="str">
        <f t="shared" si="444"/>
        <v/>
      </c>
      <c r="O1095" s="55"/>
      <c r="P1095" s="55"/>
      <c r="Q1095" s="47"/>
      <c r="R1095" s="47"/>
      <c r="S1095" s="64"/>
      <c r="T1095" s="2"/>
      <c r="U1095" s="2"/>
      <c r="V1095" s="2"/>
    </row>
    <row r="1096" spans="1:22" s="128" customFormat="1" ht="12.75" customHeight="1" x14ac:dyDescent="0.2">
      <c r="A1096" s="137"/>
      <c r="B1096" s="117" t="str">
        <f>IF(A1096="","",VLOOKUP(A1096,'6.A'!$A$11:$E$105,2,FALSE))</f>
        <v/>
      </c>
      <c r="C1096" s="138"/>
      <c r="D1096" s="120" t="str">
        <f>IF(A1096="","",VLOOKUP(A1096,'6.A'!$A$11:$E$105,4,FALSE))</f>
        <v/>
      </c>
      <c r="E1096" s="142" t="str">
        <f>IF(A1096="","",VLOOKUP(A1096,'6.A'!$A$11:$E$105,5,FALSE))</f>
        <v/>
      </c>
      <c r="F1096" s="141" t="str">
        <f t="shared" si="441"/>
        <v>0,00</v>
      </c>
      <c r="G1096" s="51"/>
      <c r="H1096" s="51" t="str">
        <f>IF(A1096="","",VLOOKUP(A1096,'6.A'!$A$11:$E$7900,5,FALSE))</f>
        <v/>
      </c>
      <c r="I1096" s="51" t="str">
        <f t="shared" si="442"/>
        <v/>
      </c>
      <c r="J1096" s="51" t="str">
        <f>IF(H1096="","",VLOOKUP(A1096,'6.A'!$A$11:$E$480,4,FALSE))</f>
        <v/>
      </c>
      <c r="K1096" s="51" t="str">
        <f t="shared" si="443"/>
        <v/>
      </c>
      <c r="L1096" s="51" t="str">
        <f>IF(H1096="","",IF(C1096="","",G1052*C1096))</f>
        <v/>
      </c>
      <c r="M1096" s="93" t="str">
        <f>IF(A1096="","",VLOOKUP(A1096,'6.A'!$A$11:$C$480,2,FALSE))</f>
        <v/>
      </c>
      <c r="N1096" s="56" t="str">
        <f t="shared" si="444"/>
        <v/>
      </c>
      <c r="O1096" s="55"/>
      <c r="P1096" s="55"/>
      <c r="Q1096" s="47"/>
      <c r="R1096" s="47"/>
      <c r="S1096" s="64"/>
      <c r="T1096" s="2"/>
      <c r="U1096" s="2"/>
      <c r="V1096" s="2"/>
    </row>
    <row r="1097" spans="1:22" s="128" customFormat="1" ht="12.75" customHeight="1" x14ac:dyDescent="0.2">
      <c r="A1097" s="137"/>
      <c r="B1097" s="153" t="str">
        <f>IF(A1097="","",VLOOKUP(A1097,'6.A'!$A$11:$E$105,2,FALSE))</f>
        <v/>
      </c>
      <c r="C1097" s="138"/>
      <c r="D1097" s="120" t="str">
        <f>IF(A1097="","",VLOOKUP(A1097,'6.A'!$A$11:$E$105,4,FALSE))</f>
        <v/>
      </c>
      <c r="E1097" s="142" t="str">
        <f>IF(A1097="","",VLOOKUP(A1097,'6.A'!$A$11:$E$105,5,FALSE))</f>
        <v/>
      </c>
      <c r="F1097" s="141" t="str">
        <f t="shared" si="441"/>
        <v>0,00</v>
      </c>
      <c r="G1097" s="51"/>
      <c r="H1097" s="51" t="str">
        <f>IF(A1097="","",VLOOKUP(A1097,'6.A'!$A$11:$E$7900,5,FALSE))</f>
        <v/>
      </c>
      <c r="I1097" s="51" t="str">
        <f t="shared" si="442"/>
        <v/>
      </c>
      <c r="J1097" s="51" t="str">
        <f>IF(H1097="","",VLOOKUP(A1097,'6.A'!$A$11:$E$480,4,FALSE))</f>
        <v/>
      </c>
      <c r="K1097" s="51" t="str">
        <f t="shared" si="443"/>
        <v/>
      </c>
      <c r="L1097" s="51" t="str">
        <f>IF(H1097="","",IF(C1097="","",G1052*C1097))</f>
        <v/>
      </c>
      <c r="M1097" s="93" t="str">
        <f>IF(A1097="","",VLOOKUP(A1097,'6.A'!$A$11:$C$480,2,FALSE))</f>
        <v/>
      </c>
      <c r="N1097" s="56" t="str">
        <f t="shared" si="444"/>
        <v/>
      </c>
      <c r="O1097" s="55"/>
      <c r="P1097" s="55"/>
      <c r="Q1097" s="47"/>
      <c r="R1097" s="47"/>
      <c r="S1097" s="64"/>
      <c r="T1097" s="2"/>
      <c r="U1097" s="2"/>
      <c r="V1097" s="2"/>
    </row>
    <row r="1098" spans="1:22" s="128" customFormat="1" ht="12.75" customHeight="1" x14ac:dyDescent="0.2">
      <c r="A1098" s="137"/>
      <c r="B1098" s="153" t="str">
        <f>IF(A1098="","",VLOOKUP(A1098,'6.A'!$A$11:$E$105,2,FALSE))</f>
        <v/>
      </c>
      <c r="C1098" s="138"/>
      <c r="D1098" s="120" t="str">
        <f>IF(A1098="","",VLOOKUP(A1098,'6.A'!$A$11:$E$105,4,FALSE))</f>
        <v/>
      </c>
      <c r="E1098" s="142" t="str">
        <f>IF(A1098="","",VLOOKUP(A1098,'6.A'!$A$11:$E$105,5,FALSE))</f>
        <v/>
      </c>
      <c r="F1098" s="141" t="str">
        <f t="shared" si="441"/>
        <v>0,00</v>
      </c>
      <c r="G1098" s="51"/>
      <c r="H1098" s="51" t="str">
        <f>IF(A1098="","",VLOOKUP(A1098,'6.A'!$A$11:$E$7900,5,FALSE))</f>
        <v/>
      </c>
      <c r="I1098" s="51" t="str">
        <f t="shared" si="442"/>
        <v/>
      </c>
      <c r="J1098" s="51" t="str">
        <f>IF(H1098="","",VLOOKUP(A1098,'6.A'!$A$11:$E$480,4,FALSE))</f>
        <v/>
      </c>
      <c r="K1098" s="51" t="str">
        <f t="shared" si="443"/>
        <v/>
      </c>
      <c r="L1098" s="51" t="str">
        <f>IF(H1098="","",IF(C1098="","",G1052*C1098))</f>
        <v/>
      </c>
      <c r="M1098" s="93" t="str">
        <f>IF(A1098="","",VLOOKUP(A1098,'6.A'!$A$11:$C$480,2,FALSE))</f>
        <v/>
      </c>
      <c r="N1098" s="56" t="str">
        <f t="shared" si="444"/>
        <v/>
      </c>
      <c r="O1098" s="55"/>
      <c r="P1098" s="55"/>
      <c r="Q1098" s="47"/>
      <c r="R1098" s="47"/>
      <c r="S1098" s="64"/>
      <c r="T1098" s="2"/>
      <c r="U1098" s="2"/>
      <c r="V1098" s="2"/>
    </row>
    <row r="1099" spans="1:22" s="128" customFormat="1" ht="12.75" customHeight="1" x14ac:dyDescent="0.2">
      <c r="A1099" s="137"/>
      <c r="B1099" s="153" t="str">
        <f>IF(A1099="","",VLOOKUP(A1099,'6.A'!$A$11:$E$105,2,FALSE))</f>
        <v/>
      </c>
      <c r="C1099" s="138"/>
      <c r="D1099" s="120" t="str">
        <f>IF(A1099="","",VLOOKUP(A1099,'6.A'!$A$11:$E$105,4,FALSE))</f>
        <v/>
      </c>
      <c r="E1099" s="142" t="str">
        <f>IF(A1099="","",VLOOKUP(A1099,'6.A'!$A$11:$E$105,5,FALSE))</f>
        <v/>
      </c>
      <c r="F1099" s="141" t="str">
        <f t="shared" si="441"/>
        <v>0,00</v>
      </c>
      <c r="G1099" s="51"/>
      <c r="H1099" s="51" t="str">
        <f>IF(A1099="","",VLOOKUP(A1099,'6.A'!$A$11:$E$7900,5,FALSE))</f>
        <v/>
      </c>
      <c r="I1099" s="51" t="str">
        <f t="shared" si="442"/>
        <v/>
      </c>
      <c r="J1099" s="51" t="str">
        <f>IF(H1099="","",VLOOKUP(A1099,'6.A'!$A$11:$E$480,4,FALSE))</f>
        <v/>
      </c>
      <c r="K1099" s="51" t="str">
        <f t="shared" si="443"/>
        <v/>
      </c>
      <c r="L1099" s="51" t="str">
        <f>IF(H1099="","",IF(C1099="","",G1052*C1099))</f>
        <v/>
      </c>
      <c r="M1099" s="93" t="str">
        <f>IF(A1099="","",VLOOKUP(A1099,'6.A'!$A$11:$C$480,2,FALSE))</f>
        <v/>
      </c>
      <c r="N1099" s="56" t="str">
        <f t="shared" si="444"/>
        <v/>
      </c>
      <c r="O1099" s="55"/>
      <c r="P1099" s="55"/>
      <c r="Q1099" s="47"/>
      <c r="R1099" s="47"/>
      <c r="S1099" s="64"/>
      <c r="T1099" s="2"/>
      <c r="U1099" s="2"/>
      <c r="V1099" s="2"/>
    </row>
    <row r="1100" spans="1:22" s="128" customFormat="1" ht="12.75" customHeight="1" x14ac:dyDescent="0.2">
      <c r="A1100" s="137"/>
      <c r="B1100" s="153" t="str">
        <f>IF(A1100="","",VLOOKUP(A1100,'6.A'!$A$11:$E$105,2,FALSE))</f>
        <v/>
      </c>
      <c r="C1100" s="138"/>
      <c r="D1100" s="120" t="str">
        <f>IF(A1100="","",VLOOKUP(A1100,'6.A'!$A$11:$E$105,4,FALSE))</f>
        <v/>
      </c>
      <c r="E1100" s="142" t="str">
        <f>IF(A1100="","",VLOOKUP(A1100,'6.A'!$A$11:$E$105,5,FALSE))</f>
        <v/>
      </c>
      <c r="F1100" s="141" t="str">
        <f t="shared" si="441"/>
        <v>0,00</v>
      </c>
      <c r="G1100" s="51"/>
      <c r="H1100" s="51" t="str">
        <f>IF(A1100="","",VLOOKUP(A1100,'6.A'!$A$11:$E$7900,5,FALSE))</f>
        <v/>
      </c>
      <c r="I1100" s="51" t="str">
        <f t="shared" si="442"/>
        <v/>
      </c>
      <c r="J1100" s="51" t="str">
        <f>IF(H1100="","",VLOOKUP(A1100,'6.A'!$A$11:$E$480,4,FALSE))</f>
        <v/>
      </c>
      <c r="K1100" s="51" t="str">
        <f t="shared" si="443"/>
        <v/>
      </c>
      <c r="L1100" s="51" t="str">
        <f>IF(H1100="","",IF(C1100="","",G1052*C1100))</f>
        <v/>
      </c>
      <c r="M1100" s="93" t="str">
        <f>IF(A1100="","",VLOOKUP(A1100,'6.A'!$A$11:$C$480,2,FALSE))</f>
        <v/>
      </c>
      <c r="N1100" s="56" t="str">
        <f t="shared" si="444"/>
        <v/>
      </c>
      <c r="O1100" s="55"/>
      <c r="P1100" s="55"/>
      <c r="Q1100" s="47"/>
      <c r="R1100" s="47"/>
      <c r="S1100" s="64"/>
      <c r="T1100" s="2"/>
      <c r="U1100" s="2"/>
      <c r="V1100" s="2"/>
    </row>
    <row r="1101" spans="1:22" s="128" customFormat="1" ht="12.75" customHeight="1" x14ac:dyDescent="0.2">
      <c r="A1101" s="137"/>
      <c r="B1101" s="26" t="str">
        <f>$A$9</f>
        <v>BDI - MÃO DE OBRA / SERVIÇOS / MATERIAIS EM GERAL</v>
      </c>
      <c r="C1101" s="27">
        <f>$C$9</f>
        <v>0</v>
      </c>
      <c r="D1101" s="120"/>
      <c r="E1101" s="126"/>
      <c r="F1101" s="144">
        <f>ROUND(SUM(F1081:F1100)*C1101,2)</f>
        <v>0</v>
      </c>
      <c r="G1101" s="62"/>
      <c r="H1101" s="51"/>
      <c r="I1101" s="56"/>
      <c r="J1101" s="56"/>
      <c r="K1101" s="56"/>
      <c r="L1101" s="51"/>
      <c r="M1101" s="56"/>
      <c r="N1101" s="56"/>
      <c r="O1101" s="55"/>
      <c r="P1101" s="55"/>
      <c r="Q1101" s="47"/>
      <c r="R1101" s="47"/>
      <c r="S1101" s="64"/>
      <c r="T1101" s="2"/>
      <c r="U1101" s="2"/>
      <c r="V1101" s="2"/>
    </row>
    <row r="1102" spans="1:22" s="128" customFormat="1" ht="12.75" customHeight="1" thickBot="1" x14ac:dyDescent="0.25">
      <c r="A1102" s="154"/>
      <c r="B1102" s="41" t="s">
        <v>57</v>
      </c>
      <c r="C1102" s="42"/>
      <c r="D1102" s="155"/>
      <c r="E1102" s="156"/>
      <c r="F1102" s="157">
        <f>ROUND(SUM(F1081:F1101),2)</f>
        <v>0</v>
      </c>
      <c r="G1102" s="62"/>
      <c r="H1102" s="51"/>
      <c r="I1102" s="56"/>
      <c r="J1102" s="56"/>
      <c r="K1102" s="56"/>
      <c r="L1102" s="51"/>
      <c r="M1102" s="56"/>
      <c r="N1102" s="56"/>
      <c r="O1102" s="55"/>
      <c r="P1102" s="55"/>
      <c r="Q1102" s="47"/>
      <c r="R1102" s="47"/>
      <c r="S1102" s="64"/>
      <c r="T1102" s="2"/>
      <c r="U1102" s="2"/>
      <c r="V1102" s="2"/>
    </row>
    <row r="1103" spans="1:22" s="116" customFormat="1" ht="12" customHeight="1" thickBot="1" x14ac:dyDescent="0.25">
      <c r="A1103" s="129"/>
      <c r="B1103" s="124"/>
      <c r="C1103" s="125"/>
      <c r="D1103" s="120"/>
      <c r="E1103" s="126"/>
      <c r="F1103" s="121"/>
      <c r="G1103" s="121"/>
      <c r="H1103" s="118"/>
      <c r="I1103" s="120"/>
      <c r="J1103" s="120"/>
      <c r="K1103" s="120"/>
      <c r="L1103" s="118"/>
      <c r="M1103" s="122"/>
      <c r="N1103" s="122"/>
      <c r="O1103" s="123"/>
      <c r="P1103" s="123"/>
      <c r="Q1103" s="114"/>
      <c r="R1103" s="114"/>
      <c r="S1103" s="128"/>
    </row>
    <row r="1104" spans="1:22" s="116" customFormat="1" ht="50.1" customHeight="1" x14ac:dyDescent="0.2">
      <c r="A1104" s="130" t="str">
        <f>'3.A'!$A$49</f>
        <v>3.2.5</v>
      </c>
      <c r="B1104" s="185" t="str">
        <f>IF(A1104="","",VLOOKUP(A1104,'3.A'!$A$16:$M$111,2,FALSE))</f>
        <v>GRELHA DE RETORNO/EXAUSTÃO COM REGISTRO</v>
      </c>
      <c r="C1104" s="284" t="s">
        <v>62</v>
      </c>
      <c r="D1104" s="284"/>
      <c r="E1104" s="132" t="str">
        <f>IF(A1104="","",VLOOKUP(A1104,'3.A'!$A$16:$M$111,3,FALSE))</f>
        <v>M2</v>
      </c>
      <c r="F1104" s="133">
        <f>ROUND(F1118+F1131+F1154,2)</f>
        <v>0</v>
      </c>
      <c r="G1104" s="94">
        <f>VLOOKUP(A1104,'3.A'!$A$18:$I$111,4,FALSE)</f>
        <v>3</v>
      </c>
      <c r="H1104" s="46">
        <f>SUM(F1106:F1117)</f>
        <v>0</v>
      </c>
      <c r="I1104" s="46">
        <f>SUM(F1120:F1130)</f>
        <v>0</v>
      </c>
      <c r="J1104" s="46">
        <f>SUM(F1133:F1153)</f>
        <v>0</v>
      </c>
      <c r="K1104" s="46">
        <f>SUM(H1104:J1104)</f>
        <v>0</v>
      </c>
      <c r="L1104" s="46" t="str">
        <f>IF(K1104=F1104,"SIM","NÃO")</f>
        <v>SIM</v>
      </c>
      <c r="M1104" s="57">
        <f>ROUND(SUM(F1106:F1115)*C1116,2)+ROUND(SUM(F1106:F1116)*C1117,2)+ROUND(SUM(F1106:F1115),2)+ROUND(SUM(F1120:F1129)*C1130,2)+ROUND(SUM(F1120:F1129),2)+ROUND(SUM(F1133:F1152)*C1153,2)+ROUND(SUM(F1133:F1152),2)</f>
        <v>0</v>
      </c>
      <c r="N1104" s="49" t="str">
        <f>IF(M1104=F1104,"SIM","NÃO")</f>
        <v>SIM</v>
      </c>
      <c r="O1104" s="50" t="str">
        <f>VLOOKUP(A1104,'3.A'!$A$8:$E$111,3,FALSE)</f>
        <v>M2</v>
      </c>
      <c r="P1104" s="50" t="str">
        <f>IF(O1104=E1104,"SIM","NÃO")</f>
        <v>SIM</v>
      </c>
      <c r="Q1104" s="52">
        <f>ROUND(G1104*F1118,2)+ROUND(G1104*F1131,2)+ROUND(G1104*F1154,2)</f>
        <v>0</v>
      </c>
      <c r="R1104" s="58">
        <f>VLOOKUP(A1104,'3.A'!$A$16:$L$111,12,FALSE)</f>
        <v>0</v>
      </c>
      <c r="S1104" s="59" t="str">
        <f>IF(Q1104=R1104,"si","no")</f>
        <v>si</v>
      </c>
      <c r="T1104" s="60">
        <f>SUM(L1106:L1115)+SUM(L1120:L1129)+SUM(L1133:L1152)</f>
        <v>15</v>
      </c>
      <c r="U1104" s="51">
        <f>G1104*C1112+G1104*C1114+G1104*C1108+G1104*C1107+G1104*C1109+G1104*C1113+G1104*C1111+G1104*C1110+G1104*C1106+G1104*C1115+G1104*C1126+G1104*C1120+G1104*C1128+G1104*C1127+G1104*C1125+G1104*C1122+G1104*C1121+G1104*C1123+G1104*C1129+G1104*C1124+G1104*C1133+G1104*C1134+G1104*C1135+G1104*C1143+G1104*C1144+G1104*C1145+G1104*C1146+G1104*C1147+G1104*C1148+G1104*C1149+G1104*C1150+G1104*C1151+G1104*C1152+G1104*C1141+G1104*C1142+G1104*C1136+G1104*C1137+G1104*C1138+G1104*C1139+G1104*C1140</f>
        <v>15</v>
      </c>
      <c r="V1104" s="53" t="str">
        <f>IF(T1104=U1104,"si","no")</f>
        <v>si</v>
      </c>
    </row>
    <row r="1105" spans="1:22" s="116" customFormat="1" ht="12.75" customHeight="1" x14ac:dyDescent="0.2">
      <c r="A1105" s="134" t="s">
        <v>3</v>
      </c>
      <c r="B1105" s="135" t="s">
        <v>58</v>
      </c>
      <c r="C1105" s="119" t="s">
        <v>59</v>
      </c>
      <c r="D1105" s="119" t="s">
        <v>17</v>
      </c>
      <c r="E1105" s="136" t="s">
        <v>60</v>
      </c>
      <c r="F1105" s="127" t="s">
        <v>61</v>
      </c>
      <c r="G1105" s="21"/>
      <c r="H1105" s="51"/>
      <c r="I1105" s="56"/>
      <c r="J1105" s="56"/>
      <c r="K1105" s="56"/>
      <c r="L1105" s="51"/>
      <c r="M1105" s="56"/>
      <c r="N1105" s="56"/>
      <c r="O1105" s="55"/>
      <c r="P1105" s="55"/>
      <c r="Q1105" s="47"/>
      <c r="R1105" s="47"/>
      <c r="S1105" s="64"/>
      <c r="T1105" s="2"/>
      <c r="U1105" s="2"/>
      <c r="V1105" s="2"/>
    </row>
    <row r="1106" spans="1:22" s="116" customFormat="1" ht="12.75" customHeight="1" x14ac:dyDescent="0.2">
      <c r="A1106" s="137">
        <f>'6.A'!$A$21</f>
        <v>88316</v>
      </c>
      <c r="B1106" s="117" t="str">
        <f>IF(A1106="","",VLOOKUP(A1106,'6.A'!$A$11:$E$105,2,FALSE))</f>
        <v>SERVENTE COM ENCARGOS COMPLEMENTARES</v>
      </c>
      <c r="C1106" s="138">
        <v>2</v>
      </c>
      <c r="D1106" s="139" t="str">
        <f>IF(A1106="","",VLOOKUP(A1106,'6.A'!$A$11:$E$105,4,FALSE))</f>
        <v>H</v>
      </c>
      <c r="E1106" s="140">
        <f>IF(A1106="","",VLOOKUP(A1106,'6.A'!$A$11:$E$105,5,FALSE))</f>
        <v>0</v>
      </c>
      <c r="F1106" s="141">
        <f t="shared" ref="F1106:F1115" si="445">IF(A1106="","0,00",ROUND(C1106*E1106,2))</f>
        <v>0</v>
      </c>
      <c r="G1106" s="51"/>
      <c r="H1106" s="51">
        <f>IF(A1106="","",VLOOKUP(A1106,'6.A'!$A$11:$E$7900,5,FALSE))</f>
        <v>0</v>
      </c>
      <c r="I1106" s="51" t="str">
        <f>IF(H1106="","",IF(E1106=H1106,"SIM","NÃO"))</f>
        <v>SIM</v>
      </c>
      <c r="J1106" s="51" t="str">
        <f>IF(H1106="","",VLOOKUP(A1106,'6.A'!$A$11:$E$480,4,FALSE))</f>
        <v>H</v>
      </c>
      <c r="K1106" s="51" t="str">
        <f>IF(H1106="","",IF(J1106=D1106,"SIM","NÃO"))</f>
        <v>SIM</v>
      </c>
      <c r="L1106" s="51">
        <f>IF(H1106="","",IF(C1106="","",G1104*C1106))</f>
        <v>6</v>
      </c>
      <c r="M1106" s="93" t="str">
        <f>IF(A1106="","",VLOOKUP(A1106,'6.A'!$A$11:$C$480,2,FALSE))</f>
        <v>SERVENTE COM ENCARGOS COMPLEMENTARES</v>
      </c>
      <c r="N1106" s="56" t="str">
        <f>IF(A1106="","",IF(M1106=B1106,"si","no"))</f>
        <v>si</v>
      </c>
      <c r="O1106" s="55"/>
      <c r="P1106" s="55"/>
      <c r="Q1106" s="47"/>
      <c r="R1106" s="47"/>
      <c r="S1106" s="64"/>
      <c r="T1106" s="2"/>
      <c r="U1106" s="2"/>
      <c r="V1106" s="2"/>
    </row>
    <row r="1107" spans="1:22" s="116" customFormat="1" ht="12.75" customHeight="1" x14ac:dyDescent="0.2">
      <c r="A1107" s="137">
        <f>'6.A'!$A$19</f>
        <v>88309</v>
      </c>
      <c r="B1107" s="117" t="str">
        <f>IF(A1107="","",VLOOKUP(A1107,'6.A'!$A$11:$E$105,2,FALSE))</f>
        <v>PEDREIRO COM ENCARGOS COMPLEMENTARES</v>
      </c>
      <c r="C1107" s="138">
        <v>2</v>
      </c>
      <c r="D1107" s="139" t="str">
        <f>IF(A1107="","",VLOOKUP(A1107,'6.A'!$A$11:$E$105,4,FALSE))</f>
        <v>H</v>
      </c>
      <c r="E1107" s="140">
        <f>IF(A1107="","",VLOOKUP(A1107,'6.A'!$A$11:$E$105,5,FALSE))</f>
        <v>0</v>
      </c>
      <c r="F1107" s="141">
        <f t="shared" si="445"/>
        <v>0</v>
      </c>
      <c r="G1107" s="51"/>
      <c r="H1107" s="51">
        <f>IF(A1107="","",VLOOKUP(A1107,'6.A'!$A$11:$E$7900,5,FALSE))</f>
        <v>0</v>
      </c>
      <c r="I1107" s="51" t="str">
        <f>IF(H1107="","",IF(E1107=H1107,"SIM","NÃO"))</f>
        <v>SIM</v>
      </c>
      <c r="J1107" s="51" t="str">
        <f>IF(H1107="","",VLOOKUP(A1107,'6.A'!$A$11:$E$480,4,FALSE))</f>
        <v>H</v>
      </c>
      <c r="K1107" s="51" t="str">
        <f>IF(H1107="","",IF(J1107=D1107,"SIM","NÃO"))</f>
        <v>SIM</v>
      </c>
      <c r="L1107" s="51">
        <f>IF(H1107="","",IF(C1107="","",G1104*C1107))</f>
        <v>6</v>
      </c>
      <c r="M1107" s="93" t="str">
        <f>IF(A1107="","",VLOOKUP(A1107,'6.A'!$A$11:$C$480,2,FALSE))</f>
        <v>PEDREIRO COM ENCARGOS COMPLEMENTARES</v>
      </c>
      <c r="N1107" s="56" t="str">
        <f>IF(A1107="","",IF(M1107=B1107,"si","no"))</f>
        <v>si</v>
      </c>
      <c r="O1107" s="55"/>
      <c r="P1107" s="55"/>
      <c r="Q1107" s="47"/>
      <c r="R1107" s="47"/>
      <c r="S1107" s="64"/>
      <c r="T1107" s="2"/>
      <c r="U1107" s="2"/>
      <c r="V1107" s="2"/>
    </row>
    <row r="1108" spans="1:22" s="116" customFormat="1" ht="12.75" customHeight="1" x14ac:dyDescent="0.2">
      <c r="A1108" s="137"/>
      <c r="B1108" s="117" t="str">
        <f>IF(A1108="","",VLOOKUP(A1108,'6.A'!$A$11:$E$105,2,FALSE))</f>
        <v/>
      </c>
      <c r="C1108" s="138"/>
      <c r="D1108" s="139" t="str">
        <f>IF(A1108="","",VLOOKUP(A1108,'6.A'!$A$11:$E$105,4,FALSE))</f>
        <v/>
      </c>
      <c r="E1108" s="140" t="str">
        <f>IF(A1108="","",VLOOKUP(A1108,'6.A'!$A$11:$E$105,5,FALSE))</f>
        <v/>
      </c>
      <c r="F1108" s="141" t="str">
        <f t="shared" si="445"/>
        <v>0,00</v>
      </c>
      <c r="G1108" s="51"/>
      <c r="H1108" s="51" t="str">
        <f>IF(A1108="","",VLOOKUP(A1108,'6.A'!$A$11:$E$7900,5,FALSE))</f>
        <v/>
      </c>
      <c r="I1108" s="51" t="str">
        <f>IF(H1108="","",IF(E1108=H1108,"SIM","NÃO"))</f>
        <v/>
      </c>
      <c r="J1108" s="51" t="str">
        <f>IF(H1108="","",VLOOKUP(A1108,'6.A'!$A$11:$E$480,4,FALSE))</f>
        <v/>
      </c>
      <c r="K1108" s="51" t="str">
        <f t="shared" ref="K1108" si="446">IF(H1108="","",IF(J1108=D1108,"SIM","NÃO"))</f>
        <v/>
      </c>
      <c r="L1108" s="51" t="str">
        <f>IF(H1108="","",IF(C1108="","",G1104*C1108))</f>
        <v/>
      </c>
      <c r="M1108" s="93" t="str">
        <f>IF(A1108="","",VLOOKUP(A1108,'6.A'!$A$11:$C$480,2,FALSE))</f>
        <v/>
      </c>
      <c r="N1108" s="56" t="str">
        <f t="shared" ref="N1108" si="447">IF(A1108="","",IF(M1108=B1108,"si","no"))</f>
        <v/>
      </c>
      <c r="O1108" s="55"/>
      <c r="P1108" s="55"/>
      <c r="Q1108" s="47"/>
      <c r="R1108" s="47"/>
      <c r="S1108" s="64"/>
      <c r="T1108" s="2"/>
      <c r="U1108" s="2"/>
      <c r="V1108" s="2"/>
    </row>
    <row r="1109" spans="1:22" s="116" customFormat="1" ht="12.75" customHeight="1" x14ac:dyDescent="0.2">
      <c r="A1109" s="137"/>
      <c r="B1109" s="117" t="str">
        <f>IF(A1109="","",VLOOKUP(A1109,'6.A'!$A$11:$E$105,2,FALSE))</f>
        <v/>
      </c>
      <c r="C1109" s="138"/>
      <c r="D1109" s="139" t="str">
        <f>IF(A1109="","",VLOOKUP(A1109,'6.A'!$A$11:$E$105,4,FALSE))</f>
        <v/>
      </c>
      <c r="E1109" s="140" t="str">
        <f>IF(A1109="","",VLOOKUP(A1109,'6.A'!$A$11:$E$105,5,FALSE))</f>
        <v/>
      </c>
      <c r="F1109" s="141" t="str">
        <f t="shared" si="445"/>
        <v>0,00</v>
      </c>
      <c r="G1109" s="51"/>
      <c r="H1109" s="51" t="str">
        <f>IF(A1109="","",VLOOKUP(A1109,'6.A'!$A$11:$E$7900,5,FALSE))</f>
        <v/>
      </c>
      <c r="I1109" s="51" t="str">
        <f>IF(H1109="","",IF(E1109=H1109,"SIM","NÃO"))</f>
        <v/>
      </c>
      <c r="J1109" s="51" t="str">
        <f>IF(H1109="","",VLOOKUP(A1109,'6.A'!$A$11:$E$480,4,FALSE))</f>
        <v/>
      </c>
      <c r="K1109" s="51" t="str">
        <f>IF(H1109="","",IF(J1109=D1109,"SIM","NÃO"))</f>
        <v/>
      </c>
      <c r="L1109" s="51" t="str">
        <f>IF(H1109="","",IF(C1109="","",G1104*C1109))</f>
        <v/>
      </c>
      <c r="M1109" s="93" t="str">
        <f>IF(A1109="","",VLOOKUP(A1109,'6.A'!$A$11:$C$480,2,FALSE))</f>
        <v/>
      </c>
      <c r="N1109" s="56" t="str">
        <f>IF(A1109="","",IF(M1109=B1109,"si","no"))</f>
        <v/>
      </c>
      <c r="O1109" s="55"/>
      <c r="P1109" s="55"/>
      <c r="Q1109" s="47"/>
      <c r="R1109" s="47"/>
      <c r="S1109" s="64"/>
      <c r="T1109" s="2"/>
      <c r="U1109" s="2"/>
      <c r="V1109" s="2"/>
    </row>
    <row r="1110" spans="1:22" s="116" customFormat="1" ht="12.75" customHeight="1" x14ac:dyDescent="0.2">
      <c r="A1110" s="137"/>
      <c r="B1110" s="117" t="str">
        <f>IF(A1110="","",VLOOKUP(A1110,'6.A'!$A$11:$E$105,2,FALSE))</f>
        <v/>
      </c>
      <c r="C1110" s="138"/>
      <c r="D1110" s="139" t="str">
        <f>IF(A1110="","",VLOOKUP(A1110,'6.A'!$A$11:$E$105,4,FALSE))</f>
        <v/>
      </c>
      <c r="E1110" s="140" t="str">
        <f>IF(A1110="","",VLOOKUP(A1110,'6.A'!$A$11:$E$105,5,FALSE))</f>
        <v/>
      </c>
      <c r="F1110" s="141" t="str">
        <f t="shared" si="445"/>
        <v>0,00</v>
      </c>
      <c r="G1110" s="51"/>
      <c r="H1110" s="51" t="str">
        <f>IF(A1110="","",VLOOKUP(A1110,'6.A'!$A$11:$E$7900,5,FALSE))</f>
        <v/>
      </c>
      <c r="I1110" s="51" t="str">
        <f t="shared" ref="I1110" si="448">IF(H1110="","",IF(E1110=H1110,"SIM","NÃO"))</f>
        <v/>
      </c>
      <c r="J1110" s="51" t="str">
        <f>IF(H1110="","",VLOOKUP(A1110,'6.A'!$A$11:$E$480,4,FALSE))</f>
        <v/>
      </c>
      <c r="K1110" s="51" t="str">
        <f t="shared" ref="K1110" si="449">IF(H1110="","",IF(J1110=D1110,"SIM","NÃO"))</f>
        <v/>
      </c>
      <c r="L1110" s="51" t="str">
        <f>IF(H1110="","",IF(C1110="","",G1104*C1110))</f>
        <v/>
      </c>
      <c r="M1110" s="93" t="str">
        <f>IF(A1110="","",VLOOKUP(A1110,'6.A'!$A$11:$C$480,2,FALSE))</f>
        <v/>
      </c>
      <c r="N1110" s="56" t="str">
        <f t="shared" ref="N1110" si="450">IF(A1110="","",IF(M1110=B1110,"si","no"))</f>
        <v/>
      </c>
      <c r="O1110" s="55"/>
      <c r="P1110" s="55"/>
      <c r="Q1110" s="47"/>
      <c r="R1110" s="47"/>
      <c r="S1110" s="64"/>
      <c r="T1110" s="2"/>
      <c r="U1110" s="2"/>
      <c r="V1110" s="2"/>
    </row>
    <row r="1111" spans="1:22" s="128" customFormat="1" ht="12.75" customHeight="1" x14ac:dyDescent="0.2">
      <c r="A1111" s="137"/>
      <c r="B1111" s="117" t="str">
        <f>IF(A1111="","",VLOOKUP(A1111,'6.A'!$A$11:$E$105,2,FALSE))</f>
        <v/>
      </c>
      <c r="C1111" s="138"/>
      <c r="D1111" s="139" t="str">
        <f>IF(A1111="","",VLOOKUP(A1111,'6.A'!$A$11:$E$105,4,FALSE))</f>
        <v/>
      </c>
      <c r="E1111" s="140" t="str">
        <f>IF(A1111="","",VLOOKUP(A1111,'6.A'!$A$11:$E$105,5,FALSE))</f>
        <v/>
      </c>
      <c r="F1111" s="141" t="str">
        <f t="shared" si="445"/>
        <v>0,00</v>
      </c>
      <c r="G1111" s="51"/>
      <c r="H1111" s="51" t="str">
        <f>IF(A1111="","",VLOOKUP(A1111,'6.A'!$A$11:$E$7900,5,FALSE))</f>
        <v/>
      </c>
      <c r="I1111" s="51" t="str">
        <f>IF(H1111="","",IF(E1111=H1111,"SIM","NÃO"))</f>
        <v/>
      </c>
      <c r="J1111" s="51" t="str">
        <f>IF(H1111="","",VLOOKUP(A1111,'6.A'!$A$11:$E$480,4,FALSE))</f>
        <v/>
      </c>
      <c r="K1111" s="51" t="str">
        <f>IF(H1111="","",IF(J1111=D1111,"SIM","NÃO"))</f>
        <v/>
      </c>
      <c r="L1111" s="51" t="str">
        <f>IF(H1111="","",IF(C1111="","",G1104*C1111))</f>
        <v/>
      </c>
      <c r="M1111" s="93" t="str">
        <f>IF(A1111="","",VLOOKUP(A1111,'6.A'!$A$11:$C$480,2,FALSE))</f>
        <v/>
      </c>
      <c r="N1111" s="56" t="str">
        <f>IF(A1111="","",IF(M1111=B1111,"si","no"))</f>
        <v/>
      </c>
      <c r="O1111" s="55"/>
      <c r="P1111" s="55"/>
      <c r="Q1111" s="47"/>
      <c r="R1111" s="47"/>
      <c r="S1111" s="64"/>
      <c r="T1111" s="2"/>
      <c r="U1111" s="2"/>
      <c r="V1111" s="2"/>
    </row>
    <row r="1112" spans="1:22" s="128" customFormat="1" ht="12.75" customHeight="1" x14ac:dyDescent="0.2">
      <c r="A1112" s="137"/>
      <c r="B1112" s="117" t="str">
        <f>IF(A1112="","",VLOOKUP(A1112,'6.A'!$A$11:$E$105,2,FALSE))</f>
        <v/>
      </c>
      <c r="C1112" s="138"/>
      <c r="D1112" s="120" t="str">
        <f>IF(A1112="","",VLOOKUP(A1112,'6.A'!$A$11:$E$105,4,FALSE))</f>
        <v/>
      </c>
      <c r="E1112" s="142" t="str">
        <f>IF(A1112="","",VLOOKUP(A1112,'6.A'!$A$11:$E$105,5,FALSE))</f>
        <v/>
      </c>
      <c r="F1112" s="141" t="str">
        <f t="shared" si="445"/>
        <v>0,00</v>
      </c>
      <c r="G1112" s="51"/>
      <c r="H1112" s="51" t="str">
        <f>IF(A1112="","",VLOOKUP(A1112,'6.A'!$A$11:$E$7900,5,FALSE))</f>
        <v/>
      </c>
      <c r="I1112" s="51" t="str">
        <f>IF(H1112="","",IF(E1112=H1112,"SIM","NÃO"))</f>
        <v/>
      </c>
      <c r="J1112" s="51" t="str">
        <f>IF(H1112="","",VLOOKUP(A1112,'6.A'!$A$11:$E$480,4,FALSE))</f>
        <v/>
      </c>
      <c r="K1112" s="51" t="str">
        <f>IF(H1112="","",IF(J1112=D1112,"SIM","NÃO"))</f>
        <v/>
      </c>
      <c r="L1112" s="51" t="str">
        <f>IF(H1112="","",IF(C1112="","",G1104*C1112))</f>
        <v/>
      </c>
      <c r="M1112" s="93" t="str">
        <f>IF(A1112="","",VLOOKUP(A1112,'6.A'!$A$11:$C$480,2,FALSE))</f>
        <v/>
      </c>
      <c r="N1112" s="56" t="str">
        <f>IF(A1112="","",IF(M1112=B1112,"si","no"))</f>
        <v/>
      </c>
      <c r="O1112" s="55"/>
      <c r="P1112" s="55"/>
      <c r="Q1112" s="47"/>
      <c r="R1112" s="47"/>
      <c r="S1112" s="64"/>
      <c r="T1112" s="2"/>
      <c r="U1112" s="2"/>
      <c r="V1112" s="2"/>
    </row>
    <row r="1113" spans="1:22" s="128" customFormat="1" ht="12.75" customHeight="1" x14ac:dyDescent="0.2">
      <c r="A1113" s="137"/>
      <c r="B1113" s="117" t="str">
        <f>IF(A1113="","",VLOOKUP(A1113,'6.A'!$A$11:$E$105,2,FALSE))</f>
        <v/>
      </c>
      <c r="C1113" s="138"/>
      <c r="D1113" s="120" t="str">
        <f>IF(A1113="","",VLOOKUP(A1113,'6.A'!$A$11:$E$105,4,FALSE))</f>
        <v/>
      </c>
      <c r="E1113" s="140" t="str">
        <f>IF(A1113="","",VLOOKUP(A1113,'6.A'!$A$11:$E$105,5,FALSE))</f>
        <v/>
      </c>
      <c r="F1113" s="141" t="str">
        <f t="shared" si="445"/>
        <v>0,00</v>
      </c>
      <c r="G1113" s="51"/>
      <c r="H1113" s="51" t="str">
        <f>IF(A1113="","",VLOOKUP(A1113,'6.A'!$A$11:$E$7900,5,FALSE))</f>
        <v/>
      </c>
      <c r="I1113" s="51" t="str">
        <f t="shared" ref="I1113" si="451">IF(H1113="","",IF(E1113=H1113,"SIM","NÃO"))</f>
        <v/>
      </c>
      <c r="J1113" s="51" t="str">
        <f>IF(H1113="","",VLOOKUP(A1113,'6.A'!$A$11:$E$480,4,FALSE))</f>
        <v/>
      </c>
      <c r="K1113" s="51" t="str">
        <f t="shared" ref="K1113" si="452">IF(H1113="","",IF(J1113=D1113,"SIM","NÃO"))</f>
        <v/>
      </c>
      <c r="L1113" s="51" t="str">
        <f>IF(H1113="","",IF(C1113="","",G1104*C1113))</f>
        <v/>
      </c>
      <c r="M1113" s="93" t="str">
        <f>IF(A1113="","",VLOOKUP(A1113,'6.A'!$A$11:$C$480,2,FALSE))</f>
        <v/>
      </c>
      <c r="N1113" s="56" t="str">
        <f t="shared" ref="N1113" si="453">IF(A1113="","",IF(M1113=B1113,"si","no"))</f>
        <v/>
      </c>
      <c r="O1113" s="55"/>
      <c r="P1113" s="55"/>
      <c r="Q1113" s="47"/>
      <c r="R1113" s="47"/>
      <c r="S1113" s="64"/>
      <c r="T1113" s="2"/>
      <c r="U1113" s="2"/>
      <c r="V1113" s="2"/>
    </row>
    <row r="1114" spans="1:22" s="128" customFormat="1" ht="12.75" customHeight="1" x14ac:dyDescent="0.2">
      <c r="A1114" s="137"/>
      <c r="B1114" s="117" t="str">
        <f>IF(A1114="","",VLOOKUP(A1114,'6.A'!$A$11:$E$105,2,FALSE))</f>
        <v/>
      </c>
      <c r="C1114" s="138"/>
      <c r="D1114" s="120" t="str">
        <f>IF(A1114="","",VLOOKUP(A1114,'6.A'!$A$11:$E$105,4,FALSE))</f>
        <v/>
      </c>
      <c r="E1114" s="140" t="str">
        <f>IF(A1114="","",VLOOKUP(A1114,'6.A'!$A$11:$E$105,5,FALSE))</f>
        <v/>
      </c>
      <c r="F1114" s="141" t="str">
        <f t="shared" si="445"/>
        <v>0,00</v>
      </c>
      <c r="G1114" s="51"/>
      <c r="H1114" s="51" t="str">
        <f>IF(A1114="","",VLOOKUP(A1114,'6.A'!$A$11:$E$7900,5,FALSE))</f>
        <v/>
      </c>
      <c r="I1114" s="51" t="str">
        <f>IF(H1114="","",IF(E1114=H1114,"SIM","NÃO"))</f>
        <v/>
      </c>
      <c r="J1114" s="51" t="str">
        <f>IF(H1114="","",VLOOKUP(A1114,'6.A'!$A$11:$E$480,4,FALSE))</f>
        <v/>
      </c>
      <c r="K1114" s="51" t="str">
        <f>IF(H1114="","",IF(J1114=D1114,"SIM","NÃO"))</f>
        <v/>
      </c>
      <c r="L1114" s="51" t="str">
        <f>IF(H1114="","",IF(C1114="","",G1104*C1114))</f>
        <v/>
      </c>
      <c r="M1114" s="93" t="str">
        <f>IF(A1114="","",VLOOKUP(A1114,'6.A'!$A$11:$C$480,2,FALSE))</f>
        <v/>
      </c>
      <c r="N1114" s="56" t="str">
        <f>IF(A1114="","",IF(M1114=B1114,"si","no"))</f>
        <v/>
      </c>
      <c r="O1114" s="55"/>
      <c r="P1114" s="55"/>
      <c r="Q1114" s="47"/>
      <c r="R1114" s="47"/>
      <c r="S1114" s="64"/>
      <c r="T1114" s="2"/>
      <c r="U1114" s="2"/>
      <c r="V1114" s="2"/>
    </row>
    <row r="1115" spans="1:22" s="128" customFormat="1" ht="12.75" customHeight="1" x14ac:dyDescent="0.2">
      <c r="A1115" s="137"/>
      <c r="B1115" s="117" t="str">
        <f>IF(A1115="","",VLOOKUP(A1115,'6.A'!$A$11:$E$105,2,FALSE))</f>
        <v/>
      </c>
      <c r="C1115" s="138"/>
      <c r="D1115" s="143" t="str">
        <f>IF(A1115="","",VLOOKUP(A1115,'6.A'!$A$11:$E$105,4,FALSE))</f>
        <v/>
      </c>
      <c r="E1115" s="140" t="str">
        <f>IF(A1115="","",VLOOKUP(A1115,'6.A'!$A$11:$E$105,5,FALSE))</f>
        <v/>
      </c>
      <c r="F1115" s="141" t="str">
        <f t="shared" si="445"/>
        <v>0,00</v>
      </c>
      <c r="G1115" s="51"/>
      <c r="H1115" s="51" t="str">
        <f>IF(A1115="","",VLOOKUP(A1115,'6.A'!$A$11:$E$7900,5,FALSE))</f>
        <v/>
      </c>
      <c r="I1115" s="51" t="str">
        <f t="shared" ref="I1115" si="454">IF(H1115="","",IF(E1115=H1115,"SIM","NÃO"))</f>
        <v/>
      </c>
      <c r="J1115" s="51" t="str">
        <f>IF(H1115="","",VLOOKUP(A1115,'6.A'!$A$11:$E$480,4,FALSE))</f>
        <v/>
      </c>
      <c r="K1115" s="51" t="str">
        <f t="shared" ref="K1115" si="455">IF(H1115="","",IF(J1115=D1115,"SIM","NÃO"))</f>
        <v/>
      </c>
      <c r="L1115" s="51" t="str">
        <f>IF(H1115="","",IF(C1115="","",G1104*C1115))</f>
        <v/>
      </c>
      <c r="M1115" s="93" t="str">
        <f>IF(A1115="","",VLOOKUP(A1115,'6.A'!$A$11:$C$480,2,FALSE))</f>
        <v/>
      </c>
      <c r="N1115" s="56" t="str">
        <f t="shared" ref="N1115" si="456">IF(A1115="","",IF(M1115=B1115,"si","no"))</f>
        <v/>
      </c>
      <c r="O1115" s="55"/>
      <c r="P1115" s="55"/>
      <c r="Q1115" s="47"/>
      <c r="R1115" s="47"/>
      <c r="S1115" s="64"/>
      <c r="T1115" s="2"/>
      <c r="U1115" s="2"/>
      <c r="V1115" s="2"/>
    </row>
    <row r="1116" spans="1:22" s="128" customFormat="1" ht="12.75" customHeight="1" x14ac:dyDescent="0.2">
      <c r="A1116" s="134"/>
      <c r="B1116" s="26" t="str">
        <f>$A$8</f>
        <v>LEIS SOCIAIS HORISTA - JORNADA NORMAL</v>
      </c>
      <c r="C1116" s="27">
        <f>$C$8</f>
        <v>0</v>
      </c>
      <c r="D1116" s="120"/>
      <c r="E1116" s="126"/>
      <c r="F1116" s="144">
        <f>ROUND(SUM(F1106:F1115)*C1116,2)</f>
        <v>0</v>
      </c>
      <c r="G1116" s="62"/>
      <c r="H1116" s="51"/>
      <c r="I1116" s="56"/>
      <c r="J1116" s="56"/>
      <c r="K1116" s="56"/>
      <c r="L1116" s="51"/>
      <c r="M1116" s="61"/>
      <c r="N1116" s="56"/>
      <c r="O1116" s="55"/>
      <c r="P1116" s="55"/>
      <c r="Q1116" s="47"/>
      <c r="R1116" s="47"/>
      <c r="S1116" s="64"/>
      <c r="T1116" s="2"/>
      <c r="U1116" s="2"/>
      <c r="V1116" s="2"/>
    </row>
    <row r="1117" spans="1:22" s="128" customFormat="1" ht="12.75" customHeight="1" x14ac:dyDescent="0.2">
      <c r="A1117" s="137"/>
      <c r="B1117" s="26" t="str">
        <f>$A$9</f>
        <v>BDI - MÃO DE OBRA / SERVIÇOS / MATERIAIS EM GERAL</v>
      </c>
      <c r="C1117" s="27">
        <f>$C$9</f>
        <v>0</v>
      </c>
      <c r="D1117" s="115"/>
      <c r="E1117" s="126"/>
      <c r="F1117" s="144">
        <f>ROUND(SUM(F1106:F1116)*C1117,2)</f>
        <v>0</v>
      </c>
      <c r="G1117" s="62"/>
      <c r="H1117" s="51"/>
      <c r="I1117" s="56"/>
      <c r="J1117" s="56"/>
      <c r="K1117" s="56"/>
      <c r="L1117" s="51"/>
      <c r="M1117" s="61"/>
      <c r="N1117" s="56"/>
      <c r="O1117" s="55"/>
      <c r="P1117" s="55"/>
      <c r="Q1117" s="47"/>
      <c r="R1117" s="47"/>
      <c r="S1117" s="64"/>
      <c r="T1117" s="2"/>
      <c r="U1117" s="2"/>
      <c r="V1117" s="2"/>
    </row>
    <row r="1118" spans="1:22" s="128" customFormat="1" ht="12.75" customHeight="1" x14ac:dyDescent="0.2">
      <c r="A1118" s="145"/>
      <c r="B1118" s="146" t="s">
        <v>56</v>
      </c>
      <c r="C1118" s="147"/>
      <c r="D1118" s="148"/>
      <c r="E1118" s="149"/>
      <c r="F1118" s="150">
        <f>ROUND(SUM(F1106:F1117),2)</f>
        <v>0</v>
      </c>
      <c r="G1118" s="62"/>
      <c r="H1118" s="51"/>
      <c r="I1118" s="56"/>
      <c r="J1118" s="56"/>
      <c r="K1118" s="56"/>
      <c r="L1118" s="51"/>
      <c r="M1118" s="61"/>
      <c r="N1118" s="56"/>
      <c r="O1118" s="55"/>
      <c r="P1118" s="55"/>
      <c r="Q1118" s="47"/>
      <c r="R1118" s="47"/>
      <c r="S1118" s="64"/>
      <c r="T1118" s="2"/>
      <c r="U1118" s="2"/>
      <c r="V1118" s="2"/>
    </row>
    <row r="1119" spans="1:22" s="128" customFormat="1" ht="12.75" customHeight="1" x14ac:dyDescent="0.2">
      <c r="A1119" s="134" t="s">
        <v>5</v>
      </c>
      <c r="B1119" s="135" t="s">
        <v>132</v>
      </c>
      <c r="C1119" s="119" t="s">
        <v>59</v>
      </c>
      <c r="D1119" s="119" t="s">
        <v>17</v>
      </c>
      <c r="E1119" s="136" t="s">
        <v>60</v>
      </c>
      <c r="F1119" s="127" t="s">
        <v>61</v>
      </c>
      <c r="G1119" s="21"/>
      <c r="H1119" s="51"/>
      <c r="I1119" s="56"/>
      <c r="J1119" s="56"/>
      <c r="K1119" s="56"/>
      <c r="L1119" s="51"/>
      <c r="M1119" s="61"/>
      <c r="N1119" s="56"/>
      <c r="O1119" s="55"/>
      <c r="P1119" s="55"/>
      <c r="Q1119" s="47"/>
      <c r="R1119" s="47"/>
      <c r="S1119" s="64"/>
      <c r="T1119" s="2"/>
      <c r="U1119" s="2"/>
      <c r="V1119" s="2"/>
    </row>
    <row r="1120" spans="1:22" s="128" customFormat="1" ht="12.75" customHeight="1" x14ac:dyDescent="0.2">
      <c r="A1120" s="137"/>
      <c r="B1120" s="117" t="str">
        <f>IF(A1120="","",VLOOKUP(A1120,'6.A'!$A$11:$E$105,2,FALSE))</f>
        <v/>
      </c>
      <c r="C1120" s="138"/>
      <c r="D1120" s="139" t="str">
        <f>IF(A1120="","",VLOOKUP(A1120,'6.A'!$A$11:$E$105,4,FALSE))</f>
        <v/>
      </c>
      <c r="E1120" s="140" t="str">
        <f>IF(A1120="","",VLOOKUP(A1120,'6.A'!$A$11:$E$105,5,FALSE))</f>
        <v/>
      </c>
      <c r="F1120" s="141" t="str">
        <f t="shared" ref="F1120:F1129" si="457">IF(A1120="","0,00",ROUND(C1120*E1120,2))</f>
        <v>0,00</v>
      </c>
      <c r="G1120" s="51"/>
      <c r="H1120" s="51" t="str">
        <f>IF(A1120="","",VLOOKUP(A1120,'6.A'!$A$11:$E$7900,5,FALSE))</f>
        <v/>
      </c>
      <c r="I1120" s="51" t="str">
        <f t="shared" ref="I1120:I1129" si="458">IF(H1120="","",IF(E1120=H1120,"SIM","NÃO"))</f>
        <v/>
      </c>
      <c r="J1120" s="51" t="str">
        <f>IF(H1120="","",VLOOKUP(A1120,'6.A'!$A$11:$E$480,4,FALSE))</f>
        <v/>
      </c>
      <c r="K1120" s="51" t="str">
        <f t="shared" ref="K1120:K1129" si="459">IF(H1120="","",IF(J1120=D1120,"SIM","NÃO"))</f>
        <v/>
      </c>
      <c r="L1120" s="51" t="str">
        <f>IF(H1120="","",IF(C1120="","",G1104*C1120))</f>
        <v/>
      </c>
      <c r="M1120" s="93" t="str">
        <f>IF(A1120="","",VLOOKUP(A1120,'6.A'!$A$11:$C$480,2,FALSE))</f>
        <v/>
      </c>
      <c r="N1120" s="56" t="str">
        <f t="shared" ref="N1120:N1125" si="460">IF(A1120="","",IF(M1120=B1120,"si","no"))</f>
        <v/>
      </c>
      <c r="O1120" s="55"/>
      <c r="P1120" s="55"/>
      <c r="Q1120" s="47"/>
      <c r="R1120" s="47"/>
      <c r="S1120" s="64"/>
      <c r="T1120" s="2"/>
      <c r="U1120" s="2"/>
      <c r="V1120" s="2"/>
    </row>
    <row r="1121" spans="1:22" s="128" customFormat="1" ht="12.75" customHeight="1" x14ac:dyDescent="0.2">
      <c r="A1121" s="137"/>
      <c r="B1121" s="117" t="str">
        <f>IF(A1121="","",VLOOKUP(A1121,'6.A'!$A$11:$E$105,2,FALSE))</f>
        <v/>
      </c>
      <c r="C1121" s="138"/>
      <c r="D1121" s="139" t="str">
        <f>IF(A1121="","",VLOOKUP(A1121,'6.A'!$A$11:$E$105,4,FALSE))</f>
        <v/>
      </c>
      <c r="E1121" s="140" t="str">
        <f>IF(A1121="","",VLOOKUP(A1121,'6.A'!$A$11:$E$105,5,FALSE))</f>
        <v/>
      </c>
      <c r="F1121" s="141" t="str">
        <f t="shared" si="457"/>
        <v>0,00</v>
      </c>
      <c r="G1121" s="51"/>
      <c r="H1121" s="51" t="str">
        <f>IF(A1121="","",VLOOKUP(A1121,'6.A'!$A$11:$E$7900,5,FALSE))</f>
        <v/>
      </c>
      <c r="I1121" s="51" t="str">
        <f t="shared" si="458"/>
        <v/>
      </c>
      <c r="J1121" s="51" t="str">
        <f>IF(H1121="","",VLOOKUP(A1121,'6.A'!$A$11:$E$480,4,FALSE))</f>
        <v/>
      </c>
      <c r="K1121" s="51" t="str">
        <f t="shared" si="459"/>
        <v/>
      </c>
      <c r="L1121" s="51" t="str">
        <f>IF(H1121="","",IF(C1121="","",G1104*C1121))</f>
        <v/>
      </c>
      <c r="M1121" s="93" t="str">
        <f>IF(A1121="","",VLOOKUP(A1121,'6.A'!$A$11:$C$480,2,FALSE))</f>
        <v/>
      </c>
      <c r="N1121" s="56" t="str">
        <f t="shared" si="460"/>
        <v/>
      </c>
      <c r="O1121" s="55"/>
      <c r="P1121" s="55"/>
      <c r="Q1121" s="47"/>
      <c r="R1121" s="47"/>
      <c r="S1121" s="64"/>
      <c r="T1121" s="2"/>
      <c r="U1121" s="2"/>
      <c r="V1121" s="2"/>
    </row>
    <row r="1122" spans="1:22" s="128" customFormat="1" ht="12.75" customHeight="1" x14ac:dyDescent="0.2">
      <c r="A1122" s="137"/>
      <c r="B1122" s="117" t="str">
        <f>IF(A1122="","",VLOOKUP(A1122,'6.A'!$A$11:$E$105,2,FALSE))</f>
        <v/>
      </c>
      <c r="C1122" s="138"/>
      <c r="D1122" s="139" t="str">
        <f>IF(A1122="","",VLOOKUP(A1122,'6.A'!$A$11:$E$105,4,FALSE))</f>
        <v/>
      </c>
      <c r="E1122" s="140" t="str">
        <f>IF(A1122="","",VLOOKUP(A1122,'6.A'!$A$11:$E$105,5,FALSE))</f>
        <v/>
      </c>
      <c r="F1122" s="141" t="str">
        <f t="shared" si="457"/>
        <v>0,00</v>
      </c>
      <c r="G1122" s="51"/>
      <c r="H1122" s="51" t="str">
        <f>IF(A1122="","",VLOOKUP(A1122,'6.A'!$A$11:$E$7900,5,FALSE))</f>
        <v/>
      </c>
      <c r="I1122" s="51" t="str">
        <f t="shared" si="458"/>
        <v/>
      </c>
      <c r="J1122" s="51" t="str">
        <f>IF(H1122="","",VLOOKUP(A1122,'6.A'!$A$11:$E$480,4,FALSE))</f>
        <v/>
      </c>
      <c r="K1122" s="51" t="str">
        <f t="shared" si="459"/>
        <v/>
      </c>
      <c r="L1122" s="51" t="str">
        <f>IF(H1122="","",IF(C1122="","",G1104*C1122))</f>
        <v/>
      </c>
      <c r="M1122" s="93" t="str">
        <f>IF(A1122="","",VLOOKUP(A1122,'6.A'!$A$11:$C$480,2,FALSE))</f>
        <v/>
      </c>
      <c r="N1122" s="56" t="str">
        <f t="shared" si="460"/>
        <v/>
      </c>
      <c r="O1122" s="55"/>
      <c r="P1122" s="55"/>
      <c r="Q1122" s="47"/>
      <c r="R1122" s="47"/>
      <c r="S1122" s="64"/>
      <c r="T1122" s="2"/>
      <c r="U1122" s="2"/>
      <c r="V1122" s="2"/>
    </row>
    <row r="1123" spans="1:22" s="128" customFormat="1" ht="12.75" customHeight="1" x14ac:dyDescent="0.2">
      <c r="A1123" s="137"/>
      <c r="B1123" s="158" t="str">
        <f>IF(A1123="","",VLOOKUP(A1123,'6.A'!$A$11:$E$105,2,FALSE))</f>
        <v/>
      </c>
      <c r="C1123" s="138"/>
      <c r="D1123" s="120" t="str">
        <f>IF(A1123="","",VLOOKUP(A1123,'6.A'!$A$11:$E$105,4,FALSE))</f>
        <v/>
      </c>
      <c r="E1123" s="142" t="str">
        <f>IF(A1123="","",VLOOKUP(A1123,'6.A'!$A$11:$E$105,5,FALSE))</f>
        <v/>
      </c>
      <c r="F1123" s="141" t="str">
        <f t="shared" si="457"/>
        <v>0,00</v>
      </c>
      <c r="G1123" s="51"/>
      <c r="H1123" s="51" t="str">
        <f>IF(A1123="","",VLOOKUP(A1123,'6.A'!$A$11:$E$7900,5,FALSE))</f>
        <v/>
      </c>
      <c r="I1123" s="51" t="str">
        <f t="shared" si="458"/>
        <v/>
      </c>
      <c r="J1123" s="51" t="str">
        <f>IF(H1123="","",VLOOKUP(A1123,'6.A'!$A$11:$E$480,4,FALSE))</f>
        <v/>
      </c>
      <c r="K1123" s="51" t="str">
        <f t="shared" si="459"/>
        <v/>
      </c>
      <c r="L1123" s="51" t="str">
        <f>IF(H1123="","",IF(C1123="","",G1104*C1123))</f>
        <v/>
      </c>
      <c r="M1123" s="93" t="str">
        <f>IF(A1123="","",VLOOKUP(A1123,'6.A'!$A$11:$C$480,2,FALSE))</f>
        <v/>
      </c>
      <c r="N1123" s="56" t="str">
        <f t="shared" si="460"/>
        <v/>
      </c>
      <c r="O1123" s="55"/>
      <c r="P1123" s="55"/>
      <c r="Q1123" s="47"/>
      <c r="R1123" s="47"/>
      <c r="S1123" s="64"/>
      <c r="T1123" s="2"/>
      <c r="U1123" s="2"/>
      <c r="V1123" s="2"/>
    </row>
    <row r="1124" spans="1:22" s="128" customFormat="1" ht="12.75" customHeight="1" x14ac:dyDescent="0.2">
      <c r="A1124" s="137"/>
      <c r="B1124" s="158" t="str">
        <f>IF(A1124="","",VLOOKUP(A1124,'6.A'!$A$11:$E$105,2,FALSE))</f>
        <v/>
      </c>
      <c r="C1124" s="138"/>
      <c r="D1124" s="120" t="str">
        <f>IF(A1124="","",VLOOKUP(A1124,'6.A'!$A$11:$E$105,4,FALSE))</f>
        <v/>
      </c>
      <c r="E1124" s="142" t="str">
        <f>IF(A1124="","",VLOOKUP(A1124,'6.A'!$A$11:$E$105,5,FALSE))</f>
        <v/>
      </c>
      <c r="F1124" s="141" t="str">
        <f t="shared" si="457"/>
        <v>0,00</v>
      </c>
      <c r="G1124" s="51"/>
      <c r="H1124" s="51" t="str">
        <f>IF(A1124="","",VLOOKUP(A1124,'6.A'!$A$11:$E$7900,5,FALSE))</f>
        <v/>
      </c>
      <c r="I1124" s="51" t="str">
        <f t="shared" si="458"/>
        <v/>
      </c>
      <c r="J1124" s="51" t="str">
        <f>IF(H1124="","",VLOOKUP(A1124,'6.A'!$A$11:$E$480,4,FALSE))</f>
        <v/>
      </c>
      <c r="K1124" s="51" t="str">
        <f t="shared" si="459"/>
        <v/>
      </c>
      <c r="L1124" s="51" t="str">
        <f>IF(H1124="","",IF(C1124="","",G1104*C1124))</f>
        <v/>
      </c>
      <c r="M1124" s="93" t="str">
        <f>IF(A1124="","",VLOOKUP(A1124,'6.A'!$A$11:$C$480,2,FALSE))</f>
        <v/>
      </c>
      <c r="N1124" s="56" t="str">
        <f t="shared" si="460"/>
        <v/>
      </c>
      <c r="O1124" s="55"/>
      <c r="P1124" s="55"/>
      <c r="Q1124" s="47"/>
      <c r="R1124" s="47"/>
      <c r="S1124" s="64"/>
      <c r="T1124" s="2"/>
      <c r="U1124" s="2"/>
      <c r="V1124" s="2"/>
    </row>
    <row r="1125" spans="1:22" s="128" customFormat="1" ht="12.75" customHeight="1" x14ac:dyDescent="0.2">
      <c r="A1125" s="137"/>
      <c r="B1125" s="158" t="str">
        <f>IF(A1125="","",VLOOKUP(A1125,'6.A'!$A$11:$E$105,2,FALSE))</f>
        <v/>
      </c>
      <c r="C1125" s="138"/>
      <c r="D1125" s="120" t="str">
        <f>IF(A1125="","",VLOOKUP(A1125,'6.A'!$A$11:$E$105,4,FALSE))</f>
        <v/>
      </c>
      <c r="E1125" s="142" t="str">
        <f>IF(A1125="","",VLOOKUP(A1125,'6.A'!$A$11:$E$105,5,FALSE))</f>
        <v/>
      </c>
      <c r="F1125" s="141" t="str">
        <f t="shared" si="457"/>
        <v>0,00</v>
      </c>
      <c r="G1125" s="51"/>
      <c r="H1125" s="51" t="str">
        <f>IF(A1125="","",VLOOKUP(A1125,'6.A'!$A$11:$E$7900,5,FALSE))</f>
        <v/>
      </c>
      <c r="I1125" s="51" t="str">
        <f t="shared" si="458"/>
        <v/>
      </c>
      <c r="J1125" s="51" t="str">
        <f>IF(H1125="","",VLOOKUP(A1125,'6.A'!$A$11:$E$480,4,FALSE))</f>
        <v/>
      </c>
      <c r="K1125" s="51" t="str">
        <f t="shared" si="459"/>
        <v/>
      </c>
      <c r="L1125" s="51" t="str">
        <f>IF(H1125="","",IF(C1125="","",G1104*C1125))</f>
        <v/>
      </c>
      <c r="M1125" s="93" t="str">
        <f>IF(A1125="","",VLOOKUP(A1125,'6.A'!$A$11:$C$480,2,FALSE))</f>
        <v/>
      </c>
      <c r="N1125" s="56" t="str">
        <f t="shared" si="460"/>
        <v/>
      </c>
      <c r="O1125" s="55"/>
      <c r="P1125" s="55"/>
      <c r="Q1125" s="47"/>
      <c r="R1125" s="47"/>
      <c r="S1125" s="64"/>
      <c r="T1125" s="2"/>
      <c r="U1125" s="2"/>
      <c r="V1125" s="2"/>
    </row>
    <row r="1126" spans="1:22" s="128" customFormat="1" ht="12.75" customHeight="1" x14ac:dyDescent="0.2">
      <c r="A1126" s="137"/>
      <c r="B1126" s="158" t="str">
        <f>IF(A1126="","",VLOOKUP(A1126,'6.A'!$A$11:$E$105,2,FALSE))</f>
        <v/>
      </c>
      <c r="C1126" s="138"/>
      <c r="D1126" s="120" t="str">
        <f>IF(A1126="","",VLOOKUP(A1126,'6.A'!$A$11:$E$105,4,FALSE))</f>
        <v/>
      </c>
      <c r="E1126" s="142" t="str">
        <f>IF(A1126="","",VLOOKUP(A1126,'6.A'!$A$11:$E$105,5,FALSE))</f>
        <v/>
      </c>
      <c r="F1126" s="141" t="str">
        <f t="shared" si="457"/>
        <v>0,00</v>
      </c>
      <c r="G1126" s="51"/>
      <c r="H1126" s="51" t="str">
        <f>IF(A1126="","",VLOOKUP(A1126,'6.A'!$A$11:$E$7900,5,FALSE))</f>
        <v/>
      </c>
      <c r="I1126" s="51" t="str">
        <f t="shared" si="458"/>
        <v/>
      </c>
      <c r="J1126" s="51" t="str">
        <f>IF(H1126="","",VLOOKUP(A1126,'6.A'!$A$11:$E$480,4,FALSE))</f>
        <v/>
      </c>
      <c r="K1126" s="51" t="str">
        <f t="shared" si="459"/>
        <v/>
      </c>
      <c r="L1126" s="51" t="str">
        <f>IF(H1126="","",IF(C1126="","",G1104*C1126))</f>
        <v/>
      </c>
      <c r="M1126" s="93" t="str">
        <f>IF(A1126="","",VLOOKUP(A1126,'6.A'!$A$11:$C$480,2,FALSE))</f>
        <v/>
      </c>
      <c r="N1126" s="56" t="str">
        <f>IF(A1126="","",IF(M1126=B1126,"si","no"))</f>
        <v/>
      </c>
      <c r="O1126" s="55"/>
      <c r="P1126" s="55"/>
      <c r="Q1126" s="47"/>
      <c r="R1126" s="47"/>
      <c r="S1126" s="64"/>
      <c r="T1126" s="2"/>
      <c r="U1126" s="2"/>
      <c r="V1126" s="2"/>
    </row>
    <row r="1127" spans="1:22" s="128" customFormat="1" ht="12.75" customHeight="1" x14ac:dyDescent="0.2">
      <c r="A1127" s="137"/>
      <c r="B1127" s="117" t="str">
        <f>IF(A1127="","",VLOOKUP(A1127,'6.A'!$A$11:$E$105,2,FALSE))</f>
        <v/>
      </c>
      <c r="C1127" s="138"/>
      <c r="D1127" s="120" t="str">
        <f>IF(A1127="","",VLOOKUP(A1127,'6.A'!$A$11:$E$105,4,FALSE))</f>
        <v/>
      </c>
      <c r="E1127" s="142" t="str">
        <f>IF(A1127="","",VLOOKUP(A1127,'6.A'!$A$11:$E$105,5,FALSE))</f>
        <v/>
      </c>
      <c r="F1127" s="141" t="str">
        <f t="shared" si="457"/>
        <v>0,00</v>
      </c>
      <c r="G1127" s="51"/>
      <c r="H1127" s="51" t="str">
        <f>IF(A1127="","",VLOOKUP(A1127,'6.A'!$A$11:$E$7900,5,FALSE))</f>
        <v/>
      </c>
      <c r="I1127" s="51" t="str">
        <f t="shared" si="458"/>
        <v/>
      </c>
      <c r="J1127" s="51" t="str">
        <f>IF(H1127="","",VLOOKUP(A1127,'6.A'!$A$11:$E$480,4,FALSE))</f>
        <v/>
      </c>
      <c r="K1127" s="51" t="str">
        <f t="shared" si="459"/>
        <v/>
      </c>
      <c r="L1127" s="51" t="str">
        <f>IF(H1127="","",IF(C1127="","",G1104*C1127))</f>
        <v/>
      </c>
      <c r="M1127" s="93" t="str">
        <f>IF(A1127="","",VLOOKUP(A1127,'6.A'!$A$11:$C$480,2,FALSE))</f>
        <v/>
      </c>
      <c r="N1127" s="56" t="str">
        <f>IF(A1127="","",IF(M1127=B1127,"si","no"))</f>
        <v/>
      </c>
      <c r="O1127" s="55"/>
      <c r="P1127" s="55"/>
      <c r="Q1127" s="47"/>
      <c r="R1127" s="47"/>
      <c r="S1127" s="64"/>
      <c r="T1127" s="2"/>
      <c r="U1127" s="2"/>
      <c r="V1127" s="2"/>
    </row>
    <row r="1128" spans="1:22" s="128" customFormat="1" ht="12.75" customHeight="1" x14ac:dyDescent="0.2">
      <c r="A1128" s="137"/>
      <c r="B1128" s="117" t="str">
        <f>IF(A1128="","",VLOOKUP(A1128,'6.A'!$A$11:$E$105,2,FALSE))</f>
        <v/>
      </c>
      <c r="C1128" s="138"/>
      <c r="D1128" s="120" t="str">
        <f>IF(A1128="","",VLOOKUP(A1128,'6.A'!$A$11:$E$105,4,FALSE))</f>
        <v/>
      </c>
      <c r="E1128" s="142" t="str">
        <f>IF(A1128="","",VLOOKUP(A1128,'6.A'!$A$11:$E$105,5,FALSE))</f>
        <v/>
      </c>
      <c r="F1128" s="141" t="str">
        <f t="shared" si="457"/>
        <v>0,00</v>
      </c>
      <c r="G1128" s="51"/>
      <c r="H1128" s="51" t="str">
        <f>IF(A1128="","",VLOOKUP(A1128,'6.A'!$A$11:$E$7900,5,FALSE))</f>
        <v/>
      </c>
      <c r="I1128" s="51" t="str">
        <f t="shared" si="458"/>
        <v/>
      </c>
      <c r="J1128" s="51" t="str">
        <f>IF(H1128="","",VLOOKUP(A1128,'6.A'!$A$11:$E$480,4,FALSE))</f>
        <v/>
      </c>
      <c r="K1128" s="51" t="str">
        <f t="shared" si="459"/>
        <v/>
      </c>
      <c r="L1128" s="51" t="str">
        <f>IF(H1128="","",IF(C1128="","",G1104*C1128))</f>
        <v/>
      </c>
      <c r="M1128" s="93" t="str">
        <f>IF(A1128="","",VLOOKUP(A1128,'6.A'!$A$11:$C$480,2,FALSE))</f>
        <v/>
      </c>
      <c r="N1128" s="56" t="str">
        <f t="shared" ref="N1128:N1129" si="461">IF(A1128="","",IF(M1128=B1128,"si","no"))</f>
        <v/>
      </c>
      <c r="O1128" s="55"/>
      <c r="P1128" s="55"/>
      <c r="Q1128" s="47"/>
      <c r="R1128" s="47"/>
      <c r="S1128" s="64"/>
      <c r="T1128" s="2"/>
      <c r="U1128" s="2"/>
      <c r="V1128" s="2"/>
    </row>
    <row r="1129" spans="1:22" s="128" customFormat="1" ht="12.75" customHeight="1" x14ac:dyDescent="0.2">
      <c r="A1129" s="137"/>
      <c r="B1129" s="117" t="str">
        <f>IF(A1129="","",VLOOKUP(A1129,'6.A'!$A$11:$E$105,2,FALSE))</f>
        <v/>
      </c>
      <c r="C1129" s="138"/>
      <c r="D1129" s="120" t="str">
        <f>IF(A1129="","",VLOOKUP(A1129,'6.A'!$A$11:$E$105,4,FALSE))</f>
        <v/>
      </c>
      <c r="E1129" s="142" t="str">
        <f>IF(A1129="","",VLOOKUP(A1129,'6.A'!$A$11:$E$105,5,FALSE))</f>
        <v/>
      </c>
      <c r="F1129" s="141" t="str">
        <f t="shared" si="457"/>
        <v>0,00</v>
      </c>
      <c r="G1129" s="51"/>
      <c r="H1129" s="51" t="str">
        <f>IF(A1129="","",VLOOKUP(A1129,'6.A'!$A$11:$E$7900,5,FALSE))</f>
        <v/>
      </c>
      <c r="I1129" s="51" t="str">
        <f t="shared" si="458"/>
        <v/>
      </c>
      <c r="J1129" s="51" t="str">
        <f>IF(H1129="","",VLOOKUP(A1129,'6.A'!$A$11:$E$480,4,FALSE))</f>
        <v/>
      </c>
      <c r="K1129" s="51" t="str">
        <f t="shared" si="459"/>
        <v/>
      </c>
      <c r="L1129" s="51" t="str">
        <f>IF(H1129="","",IF(C1129="","",G1104*C1129))</f>
        <v/>
      </c>
      <c r="M1129" s="93" t="str">
        <f>IF(A1129="","",VLOOKUP(A1129,'6.A'!$A$11:$C$480,2,FALSE))</f>
        <v/>
      </c>
      <c r="N1129" s="56" t="str">
        <f t="shared" si="461"/>
        <v/>
      </c>
      <c r="O1129" s="55"/>
      <c r="P1129" s="55"/>
      <c r="Q1129" s="47"/>
      <c r="R1129" s="47"/>
      <c r="S1129" s="64"/>
      <c r="T1129" s="2"/>
      <c r="U1129" s="2"/>
      <c r="V1129" s="2"/>
    </row>
    <row r="1130" spans="1:22" s="128" customFormat="1" ht="12.75" customHeight="1" x14ac:dyDescent="0.2">
      <c r="A1130" s="137"/>
      <c r="B1130" s="26" t="str">
        <f>$A$9</f>
        <v>BDI - MÃO DE OBRA / SERVIÇOS / MATERIAIS EM GERAL</v>
      </c>
      <c r="C1130" s="27">
        <f>$C$9</f>
        <v>0</v>
      </c>
      <c r="D1130" s="120"/>
      <c r="E1130" s="126"/>
      <c r="F1130" s="144">
        <f>ROUND(SUM(F1120:F1129)*C1130,2)</f>
        <v>0</v>
      </c>
      <c r="G1130" s="62"/>
      <c r="H1130" s="51"/>
      <c r="I1130" s="56"/>
      <c r="J1130" s="56"/>
      <c r="K1130" s="56"/>
      <c r="L1130" s="51"/>
      <c r="M1130" s="61"/>
      <c r="N1130" s="56"/>
      <c r="O1130" s="55"/>
      <c r="P1130" s="55"/>
      <c r="Q1130" s="47"/>
      <c r="R1130" s="47"/>
      <c r="S1130" s="64"/>
      <c r="T1130" s="2"/>
      <c r="U1130" s="2"/>
      <c r="V1130" s="2"/>
    </row>
    <row r="1131" spans="1:22" s="128" customFormat="1" ht="12.75" customHeight="1" x14ac:dyDescent="0.2">
      <c r="A1131" s="145"/>
      <c r="B1131" s="31" t="s">
        <v>120</v>
      </c>
      <c r="C1131" s="36"/>
      <c r="D1131" s="151"/>
      <c r="E1131" s="152"/>
      <c r="F1131" s="150">
        <f>ROUND(SUM(F1120:F1130),2)</f>
        <v>0</v>
      </c>
      <c r="G1131" s="62"/>
      <c r="H1131" s="51"/>
      <c r="I1131" s="56"/>
      <c r="J1131" s="56"/>
      <c r="K1131" s="56"/>
      <c r="L1131" s="51"/>
      <c r="M1131" s="61"/>
      <c r="N1131" s="56"/>
      <c r="O1131" s="55"/>
      <c r="P1131" s="55"/>
      <c r="Q1131" s="47"/>
      <c r="R1131" s="47"/>
      <c r="S1131" s="64"/>
      <c r="T1131" s="2"/>
      <c r="U1131" s="2"/>
      <c r="V1131" s="2"/>
    </row>
    <row r="1132" spans="1:22" s="128" customFormat="1" ht="12.75" customHeight="1" x14ac:dyDescent="0.2">
      <c r="A1132" s="134" t="s">
        <v>6</v>
      </c>
      <c r="B1132" s="135" t="s">
        <v>18</v>
      </c>
      <c r="C1132" s="119" t="s">
        <v>59</v>
      </c>
      <c r="D1132" s="119" t="s">
        <v>17</v>
      </c>
      <c r="E1132" s="136" t="s">
        <v>60</v>
      </c>
      <c r="F1132" s="127" t="s">
        <v>61</v>
      </c>
      <c r="G1132" s="21"/>
      <c r="H1132" s="51"/>
      <c r="I1132" s="56"/>
      <c r="J1132" s="56"/>
      <c r="K1132" s="56"/>
      <c r="L1132" s="51"/>
      <c r="M1132" s="61"/>
      <c r="N1132" s="56"/>
      <c r="O1132" s="55"/>
      <c r="P1132" s="55"/>
      <c r="Q1132" s="47"/>
      <c r="R1132" s="47"/>
      <c r="S1132" s="64"/>
      <c r="T1132" s="2"/>
      <c r="U1132" s="2"/>
      <c r="V1132" s="2"/>
    </row>
    <row r="1133" spans="1:22" s="128" customFormat="1" ht="12.75" customHeight="1" x14ac:dyDescent="0.2">
      <c r="A1133" s="137">
        <f>'6.A'!$A$70</f>
        <v>31431</v>
      </c>
      <c r="B1133" s="117" t="str">
        <f>IF(A1133="","",VLOOKUP(A1133,'6.A'!$A$11:$E$105,2,FALSE))</f>
        <v>GRELHA DE RETORNO/EXAUSTÃO COM REGISTRO, MODELO AR-AG; TAMANHO: 0,14 M² A 0,19 M²</v>
      </c>
      <c r="C1133" s="138">
        <v>1</v>
      </c>
      <c r="D1133" s="139" t="str">
        <f>IF(A1133="","",VLOOKUP(A1133,'6.A'!$A$11:$E$105,4,FALSE))</f>
        <v>M2</v>
      </c>
      <c r="E1133" s="140">
        <f>IF(A1133="","",VLOOKUP(A1133,'6.A'!$A$11:$E$105,5,FALSE))</f>
        <v>0</v>
      </c>
      <c r="F1133" s="141">
        <f t="shared" ref="F1133:F1152" si="462">IF(A1133="","0,00",ROUND(C1133*E1133,2))</f>
        <v>0</v>
      </c>
      <c r="G1133" s="51"/>
      <c r="H1133" s="51">
        <f>IF(A1133="","",VLOOKUP(A1133,'6.A'!$A$11:$E$7900,5,FALSE))</f>
        <v>0</v>
      </c>
      <c r="I1133" s="51" t="str">
        <f t="shared" ref="I1133:I1152" si="463">IF(H1133="","",IF(E1133=H1133,"SIM","NÃO"))</f>
        <v>SIM</v>
      </c>
      <c r="J1133" s="51" t="str">
        <f>IF(H1133="","",VLOOKUP(A1133,'6.A'!$A$11:$E$480,4,FALSE))</f>
        <v>M2</v>
      </c>
      <c r="K1133" s="51" t="str">
        <f t="shared" ref="K1133:K1152" si="464">IF(H1133="","",IF(J1133=D1133,"SIM","NÃO"))</f>
        <v>SIM</v>
      </c>
      <c r="L1133" s="51">
        <f>IF(H1133="","",IF(C1133="","",G1104*C1133))</f>
        <v>3</v>
      </c>
      <c r="M1133" s="93" t="str">
        <f>IF(A1133="","",VLOOKUP(A1133,'6.A'!$A$11:$C$480,2,FALSE))</f>
        <v>GRELHA DE RETORNO/EXAUSTÃO COM REGISTRO, MODELO AR-AG; TAMANHO: 0,14 M² A 0,19 M²</v>
      </c>
      <c r="N1133" s="56" t="str">
        <f t="shared" ref="N1133:N1152" si="465">IF(A1133="","",IF(M1133=B1133,"si","no"))</f>
        <v>si</v>
      </c>
      <c r="O1133" s="55"/>
      <c r="P1133" s="55"/>
      <c r="Q1133" s="47"/>
      <c r="R1133" s="47"/>
      <c r="S1133" s="64"/>
      <c r="T1133" s="2"/>
      <c r="U1133" s="2"/>
      <c r="V1133" s="2"/>
    </row>
    <row r="1134" spans="1:22" s="128" customFormat="1" ht="12.75" customHeight="1" x14ac:dyDescent="0.2">
      <c r="A1134" s="137"/>
      <c r="B1134" s="117" t="str">
        <f>IF(A1134="","",VLOOKUP(A1134,'6.A'!$A$11:$E$105,2,FALSE))</f>
        <v/>
      </c>
      <c r="C1134" s="138"/>
      <c r="D1134" s="139" t="str">
        <f>IF(A1134="","",VLOOKUP(A1134,'6.A'!$A$11:$E$105,4,FALSE))</f>
        <v/>
      </c>
      <c r="E1134" s="140" t="str">
        <f>IF(A1134="","",VLOOKUP(A1134,'6.A'!$A$11:$E$105,5,FALSE))</f>
        <v/>
      </c>
      <c r="F1134" s="141" t="str">
        <f t="shared" si="462"/>
        <v>0,00</v>
      </c>
      <c r="G1134" s="51"/>
      <c r="H1134" s="51" t="str">
        <f>IF(A1134="","",VLOOKUP(A1134,'6.A'!$A$11:$E$7900,5,FALSE))</f>
        <v/>
      </c>
      <c r="I1134" s="51" t="str">
        <f t="shared" si="463"/>
        <v/>
      </c>
      <c r="J1134" s="51" t="str">
        <f>IF(H1134="","",VLOOKUP(A1134,'6.A'!$A$11:$E$480,4,FALSE))</f>
        <v/>
      </c>
      <c r="K1134" s="51" t="str">
        <f t="shared" si="464"/>
        <v/>
      </c>
      <c r="L1134" s="51" t="str">
        <f>IF(H1134="","",IF(C1134="","",G1104*C1134))</f>
        <v/>
      </c>
      <c r="M1134" s="93" t="str">
        <f>IF(A1134="","",VLOOKUP(A1134,'6.A'!$A$11:$C$480,2,FALSE))</f>
        <v/>
      </c>
      <c r="N1134" s="56" t="str">
        <f t="shared" si="465"/>
        <v/>
      </c>
      <c r="O1134" s="55"/>
      <c r="P1134" s="55"/>
      <c r="Q1134" s="47"/>
      <c r="R1134" s="47"/>
      <c r="S1134" s="64"/>
      <c r="T1134" s="2"/>
      <c r="U1134" s="2"/>
      <c r="V1134" s="2"/>
    </row>
    <row r="1135" spans="1:22" s="128" customFormat="1" ht="12.75" customHeight="1" x14ac:dyDescent="0.2">
      <c r="A1135" s="137"/>
      <c r="B1135" s="117" t="str">
        <f>IF(A1135="","",VLOOKUP(A1135,'6.A'!$A$11:$E$105,2,FALSE))</f>
        <v/>
      </c>
      <c r="C1135" s="138"/>
      <c r="D1135" s="139" t="str">
        <f>IF(A1135="","",VLOOKUP(A1135,'6.A'!$A$11:$E$105,4,FALSE))</f>
        <v/>
      </c>
      <c r="E1135" s="140" t="str">
        <f>IF(A1135="","",VLOOKUP(A1135,'6.A'!$A$11:$E$105,5,FALSE))</f>
        <v/>
      </c>
      <c r="F1135" s="141" t="str">
        <f t="shared" si="462"/>
        <v>0,00</v>
      </c>
      <c r="G1135" s="51"/>
      <c r="H1135" s="51" t="str">
        <f>IF(A1135="","",VLOOKUP(A1135,'6.A'!$A$11:$E$7900,5,FALSE))</f>
        <v/>
      </c>
      <c r="I1135" s="51" t="str">
        <f t="shared" si="463"/>
        <v/>
      </c>
      <c r="J1135" s="51" t="str">
        <f>IF(H1135="","",VLOOKUP(A1135,'6.A'!$A$11:$E$480,4,FALSE))</f>
        <v/>
      </c>
      <c r="K1135" s="51" t="str">
        <f t="shared" si="464"/>
        <v/>
      </c>
      <c r="L1135" s="51" t="str">
        <f>IF(H1135="","",IF(C1135="","",G1104*C1135))</f>
        <v/>
      </c>
      <c r="M1135" s="93" t="str">
        <f>IF(A1135="","",VLOOKUP(A1135,'6.A'!$A$11:$C$480,2,FALSE))</f>
        <v/>
      </c>
      <c r="N1135" s="56" t="str">
        <f t="shared" si="465"/>
        <v/>
      </c>
      <c r="O1135" s="55"/>
      <c r="P1135" s="55"/>
      <c r="Q1135" s="47"/>
      <c r="R1135" s="47"/>
      <c r="S1135" s="64"/>
      <c r="T1135" s="2"/>
      <c r="U1135" s="2"/>
      <c r="V1135" s="2"/>
    </row>
    <row r="1136" spans="1:22" s="128" customFormat="1" ht="12.75" customHeight="1" x14ac:dyDescent="0.2">
      <c r="A1136" s="137"/>
      <c r="B1136" s="117" t="str">
        <f>IF(A1136="","",VLOOKUP(A1136,'6.A'!$A$11:$E$105,2,FALSE))</f>
        <v/>
      </c>
      <c r="C1136" s="138"/>
      <c r="D1136" s="139" t="str">
        <f>IF(A1136="","",VLOOKUP(A1136,'6.A'!$A$11:$E$105,4,FALSE))</f>
        <v/>
      </c>
      <c r="E1136" s="140" t="str">
        <f>IF(A1136="","",VLOOKUP(A1136,'6.A'!$A$11:$E$105,5,FALSE))</f>
        <v/>
      </c>
      <c r="F1136" s="141" t="str">
        <f t="shared" si="462"/>
        <v>0,00</v>
      </c>
      <c r="G1136" s="51"/>
      <c r="H1136" s="51" t="str">
        <f>IF(A1136="","",VLOOKUP(A1136,'6.A'!$A$11:$E$7900,5,FALSE))</f>
        <v/>
      </c>
      <c r="I1136" s="51" t="str">
        <f t="shared" si="463"/>
        <v/>
      </c>
      <c r="J1136" s="51" t="str">
        <f>IF(H1136="","",VLOOKUP(A1136,'6.A'!$A$11:$E$480,4,FALSE))</f>
        <v/>
      </c>
      <c r="K1136" s="51" t="str">
        <f t="shared" si="464"/>
        <v/>
      </c>
      <c r="L1136" s="51" t="str">
        <f>IF(H1136="","",IF(C1136="","",G1104*C1136))</f>
        <v/>
      </c>
      <c r="M1136" s="93" t="str">
        <f>IF(A1136="","",VLOOKUP(A1136,'6.A'!$A$11:$C$480,2,FALSE))</f>
        <v/>
      </c>
      <c r="N1136" s="56" t="str">
        <f t="shared" si="465"/>
        <v/>
      </c>
      <c r="O1136" s="55"/>
      <c r="P1136" s="55"/>
      <c r="Q1136" s="47"/>
      <c r="R1136" s="47"/>
      <c r="S1136" s="64"/>
      <c r="T1136" s="2"/>
      <c r="U1136" s="2"/>
      <c r="V1136" s="2"/>
    </row>
    <row r="1137" spans="1:22" s="128" customFormat="1" ht="12.75" customHeight="1" x14ac:dyDescent="0.2">
      <c r="A1137" s="137"/>
      <c r="B1137" s="117" t="str">
        <f>IF(A1137="","",VLOOKUP(A1137,'6.A'!$A$11:$E$105,2,FALSE))</f>
        <v/>
      </c>
      <c r="C1137" s="138"/>
      <c r="D1137" s="139" t="str">
        <f>IF(A1137="","",VLOOKUP(A1137,'6.A'!$A$11:$E$105,4,FALSE))</f>
        <v/>
      </c>
      <c r="E1137" s="140" t="str">
        <f>IF(A1137="","",VLOOKUP(A1137,'6.A'!$A$11:$E$105,5,FALSE))</f>
        <v/>
      </c>
      <c r="F1137" s="141" t="str">
        <f t="shared" si="462"/>
        <v>0,00</v>
      </c>
      <c r="G1137" s="51"/>
      <c r="H1137" s="51" t="str">
        <f>IF(A1137="","",VLOOKUP(A1137,'6.A'!$A$11:$E$7900,5,FALSE))</f>
        <v/>
      </c>
      <c r="I1137" s="51" t="str">
        <f t="shared" si="463"/>
        <v/>
      </c>
      <c r="J1137" s="51" t="str">
        <f>IF(H1137="","",VLOOKUP(A1137,'6.A'!$A$11:$E$480,4,FALSE))</f>
        <v/>
      </c>
      <c r="K1137" s="51" t="str">
        <f t="shared" si="464"/>
        <v/>
      </c>
      <c r="L1137" s="51" t="str">
        <f>IF(H1137="","",IF(C1137="","",G1104*C1137))</f>
        <v/>
      </c>
      <c r="M1137" s="93" t="str">
        <f>IF(A1137="","",VLOOKUP(A1137,'6.A'!$A$11:$C$480,2,FALSE))</f>
        <v/>
      </c>
      <c r="N1137" s="56" t="str">
        <f t="shared" si="465"/>
        <v/>
      </c>
      <c r="O1137" s="55"/>
      <c r="P1137" s="55"/>
      <c r="Q1137" s="47"/>
      <c r="R1137" s="47"/>
      <c r="S1137" s="64"/>
      <c r="T1137" s="2"/>
      <c r="U1137" s="2"/>
      <c r="V1137" s="2"/>
    </row>
    <row r="1138" spans="1:22" s="128" customFormat="1" ht="12.75" customHeight="1" x14ac:dyDescent="0.2">
      <c r="A1138" s="137"/>
      <c r="B1138" s="117" t="str">
        <f>IF(A1138="","",VLOOKUP(A1138,'6.A'!$A$11:$E$105,2,FALSE))</f>
        <v/>
      </c>
      <c r="C1138" s="138"/>
      <c r="D1138" s="120" t="str">
        <f>IF(A1138="","",VLOOKUP(A1138,'6.A'!$A$11:$E$105,4,FALSE))</f>
        <v/>
      </c>
      <c r="E1138" s="142" t="str">
        <f>IF(A1138="","",VLOOKUP(A1138,'6.A'!$A$11:$E$105,5,FALSE))</f>
        <v/>
      </c>
      <c r="F1138" s="141" t="str">
        <f t="shared" si="462"/>
        <v>0,00</v>
      </c>
      <c r="G1138" s="51"/>
      <c r="H1138" s="51" t="str">
        <f>IF(A1138="","",VLOOKUP(A1138,'6.A'!$A$11:$E$7900,5,FALSE))</f>
        <v/>
      </c>
      <c r="I1138" s="51" t="str">
        <f t="shared" si="463"/>
        <v/>
      </c>
      <c r="J1138" s="51" t="str">
        <f>IF(H1138="","",VLOOKUP(A1138,'6.A'!$A$11:$E$480,4,FALSE))</f>
        <v/>
      </c>
      <c r="K1138" s="51" t="str">
        <f t="shared" si="464"/>
        <v/>
      </c>
      <c r="L1138" s="51" t="str">
        <f>IF(H1138="","",IF(C1138="","",G1104*C1138))</f>
        <v/>
      </c>
      <c r="M1138" s="93" t="str">
        <f>IF(A1138="","",VLOOKUP(A1138,'6.A'!$A$11:$C$480,2,FALSE))</f>
        <v/>
      </c>
      <c r="N1138" s="56" t="str">
        <f t="shared" si="465"/>
        <v/>
      </c>
      <c r="O1138" s="55"/>
      <c r="P1138" s="55"/>
      <c r="Q1138" s="47"/>
      <c r="R1138" s="47"/>
      <c r="S1138" s="64"/>
      <c r="T1138" s="2"/>
      <c r="U1138" s="2"/>
      <c r="V1138" s="2"/>
    </row>
    <row r="1139" spans="1:22" s="128" customFormat="1" ht="12.75" customHeight="1" x14ac:dyDescent="0.2">
      <c r="A1139" s="137"/>
      <c r="B1139" s="117" t="str">
        <f>IF(A1139="","",VLOOKUP(A1139,'6.A'!$A$11:$E$105,2,FALSE))</f>
        <v/>
      </c>
      <c r="C1139" s="138"/>
      <c r="D1139" s="120" t="str">
        <f>IF(A1139="","",VLOOKUP(A1139,'6.A'!$A$11:$E$105,4,FALSE))</f>
        <v/>
      </c>
      <c r="E1139" s="142" t="str">
        <f>IF(A1139="","",VLOOKUP(A1139,'6.A'!$A$11:$E$105,5,FALSE))</f>
        <v/>
      </c>
      <c r="F1139" s="141" t="str">
        <f t="shared" si="462"/>
        <v>0,00</v>
      </c>
      <c r="G1139" s="51"/>
      <c r="H1139" s="51" t="str">
        <f>IF(A1139="","",VLOOKUP(A1139,'6.A'!$A$11:$E$7900,5,FALSE))</f>
        <v/>
      </c>
      <c r="I1139" s="51" t="str">
        <f t="shared" si="463"/>
        <v/>
      </c>
      <c r="J1139" s="51" t="str">
        <f>IF(H1139="","",VLOOKUP(A1139,'6.A'!$A$11:$E$480,4,FALSE))</f>
        <v/>
      </c>
      <c r="K1139" s="51" t="str">
        <f t="shared" si="464"/>
        <v/>
      </c>
      <c r="L1139" s="51" t="str">
        <f>IF(H1139="","",IF(C1139="","",G1104*C1139))</f>
        <v/>
      </c>
      <c r="M1139" s="93" t="str">
        <f>IF(A1139="","",VLOOKUP(A1139,'6.A'!$A$11:$C$480,2,FALSE))</f>
        <v/>
      </c>
      <c r="N1139" s="56" t="str">
        <f t="shared" si="465"/>
        <v/>
      </c>
      <c r="O1139" s="55"/>
      <c r="P1139" s="55"/>
      <c r="Q1139" s="47"/>
      <c r="R1139" s="47"/>
      <c r="S1139" s="64"/>
      <c r="T1139" s="2"/>
      <c r="U1139" s="2"/>
      <c r="V1139" s="2"/>
    </row>
    <row r="1140" spans="1:22" s="128" customFormat="1" ht="12.75" customHeight="1" x14ac:dyDescent="0.2">
      <c r="A1140" s="137"/>
      <c r="B1140" s="117" t="str">
        <f>IF(A1140="","",VLOOKUP(A1140,'6.A'!$A$11:$E$105,2,FALSE))</f>
        <v/>
      </c>
      <c r="C1140" s="138"/>
      <c r="D1140" s="139" t="str">
        <f>IF(A1140="","",VLOOKUP(A1140,'6.A'!$A$11:$E$105,4,FALSE))</f>
        <v/>
      </c>
      <c r="E1140" s="140" t="str">
        <f>IF(A1140="","",VLOOKUP(A1140,'6.A'!$A$11:$E$105,5,FALSE))</f>
        <v/>
      </c>
      <c r="F1140" s="141" t="str">
        <f t="shared" si="462"/>
        <v>0,00</v>
      </c>
      <c r="G1140" s="51"/>
      <c r="H1140" s="51" t="str">
        <f>IF(A1140="","",VLOOKUP(A1140,'6.A'!$A$11:$E$7900,5,FALSE))</f>
        <v/>
      </c>
      <c r="I1140" s="51" t="str">
        <f t="shared" si="463"/>
        <v/>
      </c>
      <c r="J1140" s="51" t="str">
        <f>IF(H1140="","",VLOOKUP(A1140,'6.A'!$A$11:$E$480,4,FALSE))</f>
        <v/>
      </c>
      <c r="K1140" s="51" t="str">
        <f t="shared" si="464"/>
        <v/>
      </c>
      <c r="L1140" s="51" t="str">
        <f>IF(H1140="","",IF(C1140="","",G1104*C1140))</f>
        <v/>
      </c>
      <c r="M1140" s="93" t="str">
        <f>IF(A1140="","",VLOOKUP(A1140,'6.A'!$A$11:$C$480,2,FALSE))</f>
        <v/>
      </c>
      <c r="N1140" s="56" t="str">
        <f t="shared" si="465"/>
        <v/>
      </c>
      <c r="O1140" s="55"/>
      <c r="P1140" s="55"/>
      <c r="Q1140" s="47"/>
      <c r="R1140" s="47"/>
      <c r="S1140" s="64"/>
      <c r="T1140" s="2"/>
      <c r="U1140" s="2"/>
      <c r="V1140" s="2"/>
    </row>
    <row r="1141" spans="1:22" s="128" customFormat="1" ht="12.75" customHeight="1" x14ac:dyDescent="0.2">
      <c r="A1141" s="137"/>
      <c r="B1141" s="117" t="str">
        <f>IF(A1141="","",VLOOKUP(A1141,'6.A'!$A$11:$E$105,2,FALSE))</f>
        <v/>
      </c>
      <c r="C1141" s="138"/>
      <c r="D1141" s="120" t="str">
        <f>IF(A1141="","",VLOOKUP(A1141,'6.A'!$A$11:$E$105,4,FALSE))</f>
        <v/>
      </c>
      <c r="E1141" s="142" t="str">
        <f>IF(A1141="","",VLOOKUP(A1141,'6.A'!$A$11:$E$105,5,FALSE))</f>
        <v/>
      </c>
      <c r="F1141" s="141" t="str">
        <f t="shared" si="462"/>
        <v>0,00</v>
      </c>
      <c r="G1141" s="51"/>
      <c r="H1141" s="51" t="str">
        <f>IF(A1141="","",VLOOKUP(A1141,'6.A'!$A$11:$E$7900,5,FALSE))</f>
        <v/>
      </c>
      <c r="I1141" s="51" t="str">
        <f t="shared" si="463"/>
        <v/>
      </c>
      <c r="J1141" s="51" t="str">
        <f>IF(H1141="","",VLOOKUP(A1141,'6.A'!$A$11:$E$480,4,FALSE))</f>
        <v/>
      </c>
      <c r="K1141" s="51" t="str">
        <f t="shared" si="464"/>
        <v/>
      </c>
      <c r="L1141" s="51" t="str">
        <f>IF(H1141="","",IF(C1141="","",G1104*C1141))</f>
        <v/>
      </c>
      <c r="M1141" s="93" t="str">
        <f>IF(A1141="","",VLOOKUP(A1141,'6.A'!$A$11:$C$480,2,FALSE))</f>
        <v/>
      </c>
      <c r="N1141" s="56" t="str">
        <f t="shared" si="465"/>
        <v/>
      </c>
      <c r="O1141" s="55"/>
      <c r="P1141" s="55"/>
      <c r="Q1141" s="47"/>
      <c r="R1141" s="47"/>
      <c r="S1141" s="64"/>
      <c r="T1141" s="2"/>
      <c r="U1141" s="2"/>
      <c r="V1141" s="2"/>
    </row>
    <row r="1142" spans="1:22" s="128" customFormat="1" ht="12.75" customHeight="1" x14ac:dyDescent="0.2">
      <c r="A1142" s="137"/>
      <c r="B1142" s="117" t="str">
        <f>IF(A1142="","",VLOOKUP(A1142,'6.A'!$A$11:$E$105,2,FALSE))</f>
        <v/>
      </c>
      <c r="C1142" s="138"/>
      <c r="D1142" s="120" t="str">
        <f>IF(A1142="","",VLOOKUP(A1142,'6.A'!$A$11:$E$105,4,FALSE))</f>
        <v/>
      </c>
      <c r="E1142" s="142" t="str">
        <f>IF(A1142="","",VLOOKUP(A1142,'6.A'!$A$11:$E$105,5,FALSE))</f>
        <v/>
      </c>
      <c r="F1142" s="141" t="str">
        <f t="shared" si="462"/>
        <v>0,00</v>
      </c>
      <c r="G1142" s="51"/>
      <c r="H1142" s="51" t="str">
        <f>IF(A1142="","",VLOOKUP(A1142,'6.A'!$A$11:$E$7900,5,FALSE))</f>
        <v/>
      </c>
      <c r="I1142" s="51" t="str">
        <f t="shared" si="463"/>
        <v/>
      </c>
      <c r="J1142" s="51" t="str">
        <f>IF(H1142="","",VLOOKUP(A1142,'6.A'!$A$11:$E$480,4,FALSE))</f>
        <v/>
      </c>
      <c r="K1142" s="51" t="str">
        <f t="shared" si="464"/>
        <v/>
      </c>
      <c r="L1142" s="51" t="str">
        <f>IF(H1142="","",IF(C1142="","",G1104*C1142))</f>
        <v/>
      </c>
      <c r="M1142" s="93" t="str">
        <f>IF(A1142="","",VLOOKUP(A1142,'6.A'!$A$11:$C$480,2,FALSE))</f>
        <v/>
      </c>
      <c r="N1142" s="56" t="str">
        <f t="shared" si="465"/>
        <v/>
      </c>
      <c r="O1142" s="55"/>
      <c r="P1142" s="55"/>
      <c r="Q1142" s="47"/>
      <c r="R1142" s="47"/>
      <c r="S1142" s="64"/>
      <c r="T1142" s="2"/>
      <c r="U1142" s="2"/>
      <c r="V1142" s="2"/>
    </row>
    <row r="1143" spans="1:22" s="128" customFormat="1" ht="12.75" customHeight="1" x14ac:dyDescent="0.2">
      <c r="A1143" s="137"/>
      <c r="B1143" s="117" t="str">
        <f>IF(A1143="","",VLOOKUP(A1143,'6.A'!$A$11:$E$105,2,FALSE))</f>
        <v/>
      </c>
      <c r="C1143" s="138"/>
      <c r="D1143" s="120" t="str">
        <f>IF(A1143="","",VLOOKUP(A1143,'6.A'!$A$11:$E$105,4,FALSE))</f>
        <v/>
      </c>
      <c r="E1143" s="142" t="str">
        <f>IF(A1143="","",VLOOKUP(A1143,'6.A'!$A$11:$E$105,5,FALSE))</f>
        <v/>
      </c>
      <c r="F1143" s="141" t="str">
        <f t="shared" si="462"/>
        <v>0,00</v>
      </c>
      <c r="G1143" s="51"/>
      <c r="H1143" s="51" t="str">
        <f>IF(A1143="","",VLOOKUP(A1143,'6.A'!$A$11:$E$7900,5,FALSE))</f>
        <v/>
      </c>
      <c r="I1143" s="51" t="str">
        <f t="shared" si="463"/>
        <v/>
      </c>
      <c r="J1143" s="51" t="str">
        <f>IF(H1143="","",VLOOKUP(A1143,'6.A'!$A$11:$E$480,4,FALSE))</f>
        <v/>
      </c>
      <c r="K1143" s="51" t="str">
        <f t="shared" si="464"/>
        <v/>
      </c>
      <c r="L1143" s="51" t="str">
        <f>IF(H1143="","",IF(C1143="","",G1104*C1143))</f>
        <v/>
      </c>
      <c r="M1143" s="93" t="str">
        <f>IF(A1143="","",VLOOKUP(A1143,'6.A'!$A$11:$C$480,2,FALSE))</f>
        <v/>
      </c>
      <c r="N1143" s="56" t="str">
        <f t="shared" si="465"/>
        <v/>
      </c>
      <c r="O1143" s="55"/>
      <c r="P1143" s="55"/>
      <c r="Q1143" s="47"/>
      <c r="R1143" s="47"/>
      <c r="S1143" s="64"/>
      <c r="T1143" s="2"/>
      <c r="U1143" s="2"/>
      <c r="V1143" s="2"/>
    </row>
    <row r="1144" spans="1:22" s="128" customFormat="1" ht="12.75" customHeight="1" x14ac:dyDescent="0.2">
      <c r="A1144" s="137"/>
      <c r="B1144" s="117" t="str">
        <f>IF(A1144="","",VLOOKUP(A1144,'6.A'!$A$11:$E$105,2,FALSE))</f>
        <v/>
      </c>
      <c r="C1144" s="138"/>
      <c r="D1144" s="120" t="str">
        <f>IF(A1144="","",VLOOKUP(A1144,'6.A'!$A$11:$E$105,4,FALSE))</f>
        <v/>
      </c>
      <c r="E1144" s="142" t="str">
        <f>IF(A1144="","",VLOOKUP(A1144,'6.A'!$A$11:$E$105,5,FALSE))</f>
        <v/>
      </c>
      <c r="F1144" s="141" t="str">
        <f t="shared" si="462"/>
        <v>0,00</v>
      </c>
      <c r="G1144" s="51"/>
      <c r="H1144" s="51" t="str">
        <f>IF(A1144="","",VLOOKUP(A1144,'6.A'!$A$11:$E$7900,5,FALSE))</f>
        <v/>
      </c>
      <c r="I1144" s="51" t="str">
        <f t="shared" si="463"/>
        <v/>
      </c>
      <c r="J1144" s="51" t="str">
        <f>IF(H1144="","",VLOOKUP(A1144,'6.A'!$A$11:$E$480,4,FALSE))</f>
        <v/>
      </c>
      <c r="K1144" s="51" t="str">
        <f t="shared" si="464"/>
        <v/>
      </c>
      <c r="L1144" s="51" t="str">
        <f>IF(H1144="","",IF(C1144="","",G1104*C1144))</f>
        <v/>
      </c>
      <c r="M1144" s="93" t="str">
        <f>IF(A1144="","",VLOOKUP(A1144,'6.A'!$A$11:$C$480,2,FALSE))</f>
        <v/>
      </c>
      <c r="N1144" s="56" t="str">
        <f t="shared" si="465"/>
        <v/>
      </c>
      <c r="O1144" s="55"/>
      <c r="P1144" s="55"/>
      <c r="Q1144" s="47"/>
      <c r="R1144" s="47"/>
      <c r="S1144" s="64"/>
      <c r="T1144" s="2"/>
      <c r="U1144" s="2"/>
      <c r="V1144" s="2"/>
    </row>
    <row r="1145" spans="1:22" s="128" customFormat="1" ht="12.75" customHeight="1" x14ac:dyDescent="0.2">
      <c r="A1145" s="137"/>
      <c r="B1145" s="117" t="str">
        <f>IF(A1145="","",VLOOKUP(A1145,'6.A'!$A$11:$E$105,2,FALSE))</f>
        <v/>
      </c>
      <c r="C1145" s="138"/>
      <c r="D1145" s="120" t="str">
        <f>IF(A1145="","",VLOOKUP(A1145,'6.A'!$A$11:$E$105,4,FALSE))</f>
        <v/>
      </c>
      <c r="E1145" s="142" t="str">
        <f>IF(A1145="","",VLOOKUP(A1145,'6.A'!$A$11:$E$105,5,FALSE))</f>
        <v/>
      </c>
      <c r="F1145" s="141" t="str">
        <f t="shared" si="462"/>
        <v>0,00</v>
      </c>
      <c r="G1145" s="51"/>
      <c r="H1145" s="51" t="str">
        <f>IF(A1145="","",VLOOKUP(A1145,'6.A'!$A$11:$E$7900,5,FALSE))</f>
        <v/>
      </c>
      <c r="I1145" s="51" t="str">
        <f t="shared" si="463"/>
        <v/>
      </c>
      <c r="J1145" s="51" t="str">
        <f>IF(H1145="","",VLOOKUP(A1145,'6.A'!$A$11:$E$480,4,FALSE))</f>
        <v/>
      </c>
      <c r="K1145" s="51" t="str">
        <f t="shared" si="464"/>
        <v/>
      </c>
      <c r="L1145" s="51" t="str">
        <f>IF(H1145="","",IF(C1145="","",G1104*C1145))</f>
        <v/>
      </c>
      <c r="M1145" s="93" t="str">
        <f>IF(A1145="","",VLOOKUP(A1145,'6.A'!$A$11:$C$480,2,FALSE))</f>
        <v/>
      </c>
      <c r="N1145" s="56" t="str">
        <f t="shared" si="465"/>
        <v/>
      </c>
      <c r="O1145" s="55"/>
      <c r="P1145" s="55"/>
      <c r="Q1145" s="47"/>
      <c r="R1145" s="47"/>
      <c r="S1145" s="64"/>
      <c r="T1145" s="2"/>
      <c r="U1145" s="2"/>
      <c r="V1145" s="2"/>
    </row>
    <row r="1146" spans="1:22" s="128" customFormat="1" ht="12.75" customHeight="1" x14ac:dyDescent="0.2">
      <c r="A1146" s="137"/>
      <c r="B1146" s="117" t="str">
        <f>IF(A1146="","",VLOOKUP(A1146,'6.A'!$A$11:$E$105,2,FALSE))</f>
        <v/>
      </c>
      <c r="C1146" s="138"/>
      <c r="D1146" s="120" t="str">
        <f>IF(A1146="","",VLOOKUP(A1146,'6.A'!$A$11:$E$105,4,FALSE))</f>
        <v/>
      </c>
      <c r="E1146" s="142" t="str">
        <f>IF(A1146="","",VLOOKUP(A1146,'6.A'!$A$11:$E$105,5,FALSE))</f>
        <v/>
      </c>
      <c r="F1146" s="141" t="str">
        <f t="shared" si="462"/>
        <v>0,00</v>
      </c>
      <c r="G1146" s="51"/>
      <c r="H1146" s="51" t="str">
        <f>IF(A1146="","",VLOOKUP(A1146,'6.A'!$A$11:$E$7900,5,FALSE))</f>
        <v/>
      </c>
      <c r="I1146" s="51" t="str">
        <f t="shared" si="463"/>
        <v/>
      </c>
      <c r="J1146" s="51" t="str">
        <f>IF(H1146="","",VLOOKUP(A1146,'6.A'!$A$11:$E$480,4,FALSE))</f>
        <v/>
      </c>
      <c r="K1146" s="51" t="str">
        <f t="shared" si="464"/>
        <v/>
      </c>
      <c r="L1146" s="51" t="str">
        <f>IF(H1146="","",IF(C1146="","",G1104*C1146))</f>
        <v/>
      </c>
      <c r="M1146" s="93" t="str">
        <f>IF(A1146="","",VLOOKUP(A1146,'6.A'!$A$11:$C$480,2,FALSE))</f>
        <v/>
      </c>
      <c r="N1146" s="56" t="str">
        <f t="shared" si="465"/>
        <v/>
      </c>
      <c r="O1146" s="55"/>
      <c r="P1146" s="55"/>
      <c r="Q1146" s="47"/>
      <c r="R1146" s="47"/>
      <c r="S1146" s="64"/>
      <c r="T1146" s="2"/>
      <c r="U1146" s="2"/>
      <c r="V1146" s="2"/>
    </row>
    <row r="1147" spans="1:22" s="128" customFormat="1" ht="12.75" customHeight="1" x14ac:dyDescent="0.2">
      <c r="A1147" s="137"/>
      <c r="B1147" s="117" t="str">
        <f>IF(A1147="","",VLOOKUP(A1147,'6.A'!$A$11:$E$105,2,FALSE))</f>
        <v/>
      </c>
      <c r="C1147" s="138"/>
      <c r="D1147" s="120" t="str">
        <f>IF(A1147="","",VLOOKUP(A1147,'6.A'!$A$11:$E$105,4,FALSE))</f>
        <v/>
      </c>
      <c r="E1147" s="142" t="str">
        <f>IF(A1147="","",VLOOKUP(A1147,'6.A'!$A$11:$E$105,5,FALSE))</f>
        <v/>
      </c>
      <c r="F1147" s="141" t="str">
        <f t="shared" si="462"/>
        <v>0,00</v>
      </c>
      <c r="G1147" s="51"/>
      <c r="H1147" s="51" t="str">
        <f>IF(A1147="","",VLOOKUP(A1147,'6.A'!$A$11:$E$7900,5,FALSE))</f>
        <v/>
      </c>
      <c r="I1147" s="51" t="str">
        <f t="shared" si="463"/>
        <v/>
      </c>
      <c r="J1147" s="51" t="str">
        <f>IF(H1147="","",VLOOKUP(A1147,'6.A'!$A$11:$E$480,4,FALSE))</f>
        <v/>
      </c>
      <c r="K1147" s="51" t="str">
        <f t="shared" si="464"/>
        <v/>
      </c>
      <c r="L1147" s="51" t="str">
        <f>IF(H1147="","",IF(C1147="","",G1104*C1147))</f>
        <v/>
      </c>
      <c r="M1147" s="93" t="str">
        <f>IF(A1147="","",VLOOKUP(A1147,'6.A'!$A$11:$C$480,2,FALSE))</f>
        <v/>
      </c>
      <c r="N1147" s="56" t="str">
        <f t="shared" si="465"/>
        <v/>
      </c>
      <c r="O1147" s="55"/>
      <c r="P1147" s="55"/>
      <c r="Q1147" s="47"/>
      <c r="R1147" s="47"/>
      <c r="S1147" s="64"/>
      <c r="T1147" s="2"/>
      <c r="U1147" s="2"/>
      <c r="V1147" s="2"/>
    </row>
    <row r="1148" spans="1:22" s="128" customFormat="1" ht="12.75" customHeight="1" x14ac:dyDescent="0.2">
      <c r="A1148" s="137"/>
      <c r="B1148" s="117" t="str">
        <f>IF(A1148="","",VLOOKUP(A1148,'6.A'!$A$11:$E$105,2,FALSE))</f>
        <v/>
      </c>
      <c r="C1148" s="138"/>
      <c r="D1148" s="120" t="str">
        <f>IF(A1148="","",VLOOKUP(A1148,'6.A'!$A$11:$E$105,4,FALSE))</f>
        <v/>
      </c>
      <c r="E1148" s="142" t="str">
        <f>IF(A1148="","",VLOOKUP(A1148,'6.A'!$A$11:$E$105,5,FALSE))</f>
        <v/>
      </c>
      <c r="F1148" s="141" t="str">
        <f t="shared" si="462"/>
        <v>0,00</v>
      </c>
      <c r="G1148" s="51"/>
      <c r="H1148" s="51" t="str">
        <f>IF(A1148="","",VLOOKUP(A1148,'6.A'!$A$11:$E$7900,5,FALSE))</f>
        <v/>
      </c>
      <c r="I1148" s="51" t="str">
        <f t="shared" si="463"/>
        <v/>
      </c>
      <c r="J1148" s="51" t="str">
        <f>IF(H1148="","",VLOOKUP(A1148,'6.A'!$A$11:$E$480,4,FALSE))</f>
        <v/>
      </c>
      <c r="K1148" s="51" t="str">
        <f t="shared" si="464"/>
        <v/>
      </c>
      <c r="L1148" s="51" t="str">
        <f>IF(H1148="","",IF(C1148="","",G1104*C1148))</f>
        <v/>
      </c>
      <c r="M1148" s="93" t="str">
        <f>IF(A1148="","",VLOOKUP(A1148,'6.A'!$A$11:$C$480,2,FALSE))</f>
        <v/>
      </c>
      <c r="N1148" s="56" t="str">
        <f t="shared" si="465"/>
        <v/>
      </c>
      <c r="O1148" s="55"/>
      <c r="P1148" s="55"/>
      <c r="Q1148" s="47"/>
      <c r="R1148" s="47"/>
      <c r="S1148" s="64"/>
      <c r="T1148" s="2"/>
      <c r="U1148" s="2"/>
      <c r="V1148" s="2"/>
    </row>
    <row r="1149" spans="1:22" s="128" customFormat="1" ht="12.75" customHeight="1" x14ac:dyDescent="0.2">
      <c r="A1149" s="137"/>
      <c r="B1149" s="153" t="str">
        <f>IF(A1149="","",VLOOKUP(A1149,'6.A'!$A$11:$E$105,2,FALSE))</f>
        <v/>
      </c>
      <c r="C1149" s="138"/>
      <c r="D1149" s="120" t="str">
        <f>IF(A1149="","",VLOOKUP(A1149,'6.A'!$A$11:$E$105,4,FALSE))</f>
        <v/>
      </c>
      <c r="E1149" s="142" t="str">
        <f>IF(A1149="","",VLOOKUP(A1149,'6.A'!$A$11:$E$105,5,FALSE))</f>
        <v/>
      </c>
      <c r="F1149" s="141" t="str">
        <f t="shared" si="462"/>
        <v>0,00</v>
      </c>
      <c r="G1149" s="51"/>
      <c r="H1149" s="51" t="str">
        <f>IF(A1149="","",VLOOKUP(A1149,'6.A'!$A$11:$E$7900,5,FALSE))</f>
        <v/>
      </c>
      <c r="I1149" s="51" t="str">
        <f t="shared" si="463"/>
        <v/>
      </c>
      <c r="J1149" s="51" t="str">
        <f>IF(H1149="","",VLOOKUP(A1149,'6.A'!$A$11:$E$480,4,FALSE))</f>
        <v/>
      </c>
      <c r="K1149" s="51" t="str">
        <f t="shared" si="464"/>
        <v/>
      </c>
      <c r="L1149" s="51" t="str">
        <f>IF(H1149="","",IF(C1149="","",G1104*C1149))</f>
        <v/>
      </c>
      <c r="M1149" s="93" t="str">
        <f>IF(A1149="","",VLOOKUP(A1149,'6.A'!$A$11:$C$480,2,FALSE))</f>
        <v/>
      </c>
      <c r="N1149" s="56" t="str">
        <f t="shared" si="465"/>
        <v/>
      </c>
      <c r="O1149" s="55"/>
      <c r="P1149" s="55"/>
      <c r="Q1149" s="47"/>
      <c r="R1149" s="47"/>
      <c r="S1149" s="64"/>
      <c r="T1149" s="2"/>
      <c r="U1149" s="2"/>
      <c r="V1149" s="2"/>
    </row>
    <row r="1150" spans="1:22" s="128" customFormat="1" ht="12.75" customHeight="1" x14ac:dyDescent="0.2">
      <c r="A1150" s="137"/>
      <c r="B1150" s="153" t="str">
        <f>IF(A1150="","",VLOOKUP(A1150,'6.A'!$A$11:$E$105,2,FALSE))</f>
        <v/>
      </c>
      <c r="C1150" s="138"/>
      <c r="D1150" s="120" t="str">
        <f>IF(A1150="","",VLOOKUP(A1150,'6.A'!$A$11:$E$105,4,FALSE))</f>
        <v/>
      </c>
      <c r="E1150" s="142" t="str">
        <f>IF(A1150="","",VLOOKUP(A1150,'6.A'!$A$11:$E$105,5,FALSE))</f>
        <v/>
      </c>
      <c r="F1150" s="141" t="str">
        <f t="shared" si="462"/>
        <v>0,00</v>
      </c>
      <c r="G1150" s="51"/>
      <c r="H1150" s="51" t="str">
        <f>IF(A1150="","",VLOOKUP(A1150,'6.A'!$A$11:$E$7900,5,FALSE))</f>
        <v/>
      </c>
      <c r="I1150" s="51" t="str">
        <f t="shared" si="463"/>
        <v/>
      </c>
      <c r="J1150" s="51" t="str">
        <f>IF(H1150="","",VLOOKUP(A1150,'6.A'!$A$11:$E$480,4,FALSE))</f>
        <v/>
      </c>
      <c r="K1150" s="51" t="str">
        <f t="shared" si="464"/>
        <v/>
      </c>
      <c r="L1150" s="51" t="str">
        <f>IF(H1150="","",IF(C1150="","",G1104*C1150))</f>
        <v/>
      </c>
      <c r="M1150" s="93" t="str">
        <f>IF(A1150="","",VLOOKUP(A1150,'6.A'!$A$11:$C$480,2,FALSE))</f>
        <v/>
      </c>
      <c r="N1150" s="56" t="str">
        <f t="shared" si="465"/>
        <v/>
      </c>
      <c r="O1150" s="55"/>
      <c r="P1150" s="55"/>
      <c r="Q1150" s="47"/>
      <c r="R1150" s="47"/>
      <c r="S1150" s="64"/>
      <c r="T1150" s="2"/>
      <c r="U1150" s="2"/>
      <c r="V1150" s="2"/>
    </row>
    <row r="1151" spans="1:22" s="128" customFormat="1" ht="12.75" customHeight="1" x14ac:dyDescent="0.2">
      <c r="A1151" s="137"/>
      <c r="B1151" s="153" t="str">
        <f>IF(A1151="","",VLOOKUP(A1151,'6.A'!$A$11:$E$105,2,FALSE))</f>
        <v/>
      </c>
      <c r="C1151" s="138"/>
      <c r="D1151" s="120" t="str">
        <f>IF(A1151="","",VLOOKUP(A1151,'6.A'!$A$11:$E$105,4,FALSE))</f>
        <v/>
      </c>
      <c r="E1151" s="142" t="str">
        <f>IF(A1151="","",VLOOKUP(A1151,'6.A'!$A$11:$E$105,5,FALSE))</f>
        <v/>
      </c>
      <c r="F1151" s="141" t="str">
        <f t="shared" si="462"/>
        <v>0,00</v>
      </c>
      <c r="G1151" s="51"/>
      <c r="H1151" s="51" t="str">
        <f>IF(A1151="","",VLOOKUP(A1151,'6.A'!$A$11:$E$7900,5,FALSE))</f>
        <v/>
      </c>
      <c r="I1151" s="51" t="str">
        <f t="shared" si="463"/>
        <v/>
      </c>
      <c r="J1151" s="51" t="str">
        <f>IF(H1151="","",VLOOKUP(A1151,'6.A'!$A$11:$E$480,4,FALSE))</f>
        <v/>
      </c>
      <c r="K1151" s="51" t="str">
        <f t="shared" si="464"/>
        <v/>
      </c>
      <c r="L1151" s="51" t="str">
        <f>IF(H1151="","",IF(C1151="","",G1104*C1151))</f>
        <v/>
      </c>
      <c r="M1151" s="93" t="str">
        <f>IF(A1151="","",VLOOKUP(A1151,'6.A'!$A$11:$C$480,2,FALSE))</f>
        <v/>
      </c>
      <c r="N1151" s="56" t="str">
        <f t="shared" si="465"/>
        <v/>
      </c>
      <c r="O1151" s="55"/>
      <c r="P1151" s="55"/>
      <c r="Q1151" s="47"/>
      <c r="R1151" s="47"/>
      <c r="S1151" s="64"/>
      <c r="T1151" s="2"/>
      <c r="U1151" s="2"/>
      <c r="V1151" s="2"/>
    </row>
    <row r="1152" spans="1:22" s="128" customFormat="1" ht="12.75" customHeight="1" x14ac:dyDescent="0.2">
      <c r="A1152" s="137"/>
      <c r="B1152" s="153" t="str">
        <f>IF(A1152="","",VLOOKUP(A1152,'6.A'!$A$11:$E$105,2,FALSE))</f>
        <v/>
      </c>
      <c r="C1152" s="138"/>
      <c r="D1152" s="120" t="str">
        <f>IF(A1152="","",VLOOKUP(A1152,'6.A'!$A$11:$E$105,4,FALSE))</f>
        <v/>
      </c>
      <c r="E1152" s="142" t="str">
        <f>IF(A1152="","",VLOOKUP(A1152,'6.A'!$A$11:$E$105,5,FALSE))</f>
        <v/>
      </c>
      <c r="F1152" s="141" t="str">
        <f t="shared" si="462"/>
        <v>0,00</v>
      </c>
      <c r="G1152" s="51"/>
      <c r="H1152" s="51" t="str">
        <f>IF(A1152="","",VLOOKUP(A1152,'6.A'!$A$11:$E$7900,5,FALSE))</f>
        <v/>
      </c>
      <c r="I1152" s="51" t="str">
        <f t="shared" si="463"/>
        <v/>
      </c>
      <c r="J1152" s="51" t="str">
        <f>IF(H1152="","",VLOOKUP(A1152,'6.A'!$A$11:$E$480,4,FALSE))</f>
        <v/>
      </c>
      <c r="K1152" s="51" t="str">
        <f t="shared" si="464"/>
        <v/>
      </c>
      <c r="L1152" s="51" t="str">
        <f>IF(H1152="","",IF(C1152="","",G1104*C1152))</f>
        <v/>
      </c>
      <c r="M1152" s="93" t="str">
        <f>IF(A1152="","",VLOOKUP(A1152,'6.A'!$A$11:$C$480,2,FALSE))</f>
        <v/>
      </c>
      <c r="N1152" s="56" t="str">
        <f t="shared" si="465"/>
        <v/>
      </c>
      <c r="O1152" s="55"/>
      <c r="P1152" s="55"/>
      <c r="Q1152" s="47"/>
      <c r="R1152" s="47"/>
      <c r="S1152" s="64"/>
      <c r="T1152" s="2"/>
      <c r="U1152" s="2"/>
      <c r="V1152" s="2"/>
    </row>
    <row r="1153" spans="1:22" s="128" customFormat="1" ht="12.75" customHeight="1" x14ac:dyDescent="0.2">
      <c r="A1153" s="137"/>
      <c r="B1153" s="26" t="str">
        <f>$A$9</f>
        <v>BDI - MÃO DE OBRA / SERVIÇOS / MATERIAIS EM GERAL</v>
      </c>
      <c r="C1153" s="27">
        <f>$C$9</f>
        <v>0</v>
      </c>
      <c r="D1153" s="120"/>
      <c r="E1153" s="126"/>
      <c r="F1153" s="144">
        <f>ROUND(SUM(F1133:F1152)*C1153,2)</f>
        <v>0</v>
      </c>
      <c r="G1153" s="62"/>
      <c r="H1153" s="51"/>
      <c r="I1153" s="56"/>
      <c r="J1153" s="56"/>
      <c r="K1153" s="56"/>
      <c r="L1153" s="51"/>
      <c r="M1153" s="56"/>
      <c r="N1153" s="56"/>
      <c r="O1153" s="55"/>
      <c r="P1153" s="55"/>
      <c r="Q1153" s="47"/>
      <c r="R1153" s="47"/>
      <c r="S1153" s="64"/>
      <c r="T1153" s="2"/>
      <c r="U1153" s="2"/>
      <c r="V1153" s="2"/>
    </row>
    <row r="1154" spans="1:22" s="128" customFormat="1" ht="12.75" customHeight="1" thickBot="1" x14ac:dyDescent="0.25">
      <c r="A1154" s="154"/>
      <c r="B1154" s="41" t="s">
        <v>57</v>
      </c>
      <c r="C1154" s="42"/>
      <c r="D1154" s="155"/>
      <c r="E1154" s="156"/>
      <c r="F1154" s="157">
        <f>ROUND(SUM(F1133:F1153),2)</f>
        <v>0</v>
      </c>
      <c r="G1154" s="62"/>
      <c r="H1154" s="51"/>
      <c r="I1154" s="56"/>
      <c r="J1154" s="56"/>
      <c r="K1154" s="56"/>
      <c r="L1154" s="51"/>
      <c r="M1154" s="56"/>
      <c r="N1154" s="56"/>
      <c r="O1154" s="55"/>
      <c r="P1154" s="55"/>
      <c r="Q1154" s="47"/>
      <c r="R1154" s="47"/>
      <c r="S1154" s="64"/>
      <c r="T1154" s="2"/>
      <c r="U1154" s="2"/>
      <c r="V1154" s="2"/>
    </row>
    <row r="1155" spans="1:22" s="128" customFormat="1" ht="12" customHeight="1" thickBot="1" x14ac:dyDescent="0.25">
      <c r="A1155" s="129"/>
      <c r="B1155" s="124"/>
      <c r="C1155" s="125"/>
      <c r="D1155" s="120"/>
      <c r="E1155" s="126"/>
      <c r="F1155" s="121"/>
      <c r="G1155" s="121"/>
      <c r="H1155" s="118"/>
      <c r="I1155" s="120"/>
      <c r="J1155" s="120"/>
      <c r="K1155" s="120"/>
      <c r="L1155" s="118"/>
      <c r="M1155" s="122"/>
      <c r="N1155" s="122"/>
      <c r="O1155" s="123"/>
      <c r="P1155" s="123"/>
      <c r="Q1155" s="114"/>
      <c r="R1155" s="114"/>
      <c r="T1155" s="116"/>
      <c r="U1155" s="116"/>
      <c r="V1155" s="116"/>
    </row>
    <row r="1156" spans="1:22" s="116" customFormat="1" ht="50.1" customHeight="1" x14ac:dyDescent="0.2">
      <c r="A1156" s="130" t="str">
        <f>'3.A'!$A$54</f>
        <v>4.1.1</v>
      </c>
      <c r="B1156" s="131" t="str">
        <f>IF(A1156="","",VLOOKUP(A1156,'3.A'!$A$16:$M$111,2,FALSE))</f>
        <v>DEMOLIÇÃO MECANIZADA DE CONCRETO ARMADO, INCLUSIVE FRAGMENTAÇÃO E ACOMODAÇÃO DO MATERIAL, INCLUSO CARGA, DESCARGA E TRANSPORTE DE MATERIAL DEMOLIDO INTERNO À OBRA</v>
      </c>
      <c r="C1156" s="284" t="s">
        <v>62</v>
      </c>
      <c r="D1156" s="284"/>
      <c r="E1156" s="132" t="str">
        <f>IF(A1156="","",VLOOKUP(A1156,'3.A'!$A$16:$M$111,3,FALSE))</f>
        <v>M3</v>
      </c>
      <c r="F1156" s="133">
        <f>ROUND(F1170+F1183+F1206,2)</f>
        <v>0</v>
      </c>
      <c r="G1156" s="94">
        <f>VLOOKUP(A1156,'3.A'!$A$18:$I$111,4,FALSE)</f>
        <v>2</v>
      </c>
      <c r="H1156" s="46">
        <f>SUM(F1158:F1169)</f>
        <v>0</v>
      </c>
      <c r="I1156" s="46">
        <f>SUM(F1172:F1182)</f>
        <v>0</v>
      </c>
      <c r="J1156" s="46">
        <f>SUM(F1185:F1205)</f>
        <v>0</v>
      </c>
      <c r="K1156" s="46">
        <f>SUM(H1156:J1156)</f>
        <v>0</v>
      </c>
      <c r="L1156" s="46" t="str">
        <f>IF(K1156=F1156,"SIM","NÃO")</f>
        <v>SIM</v>
      </c>
      <c r="M1156" s="57">
        <f>ROUND(SUM(F1158:F1167)*C1168,2)+ROUND(SUM(F1158:F1168)*C1169,2)+ROUND(SUM(F1158:F1167),2)+ROUND(SUM(F1172:F1181)*C1182,2)+ROUND(SUM(F1172:F1181),2)+ROUND(SUM(F1185:F1204)*C1205,2)+ROUND(SUM(F1185:F1204),2)</f>
        <v>0</v>
      </c>
      <c r="N1156" s="49" t="str">
        <f>IF(M1156=F1156,"SIM","NÃO")</f>
        <v>SIM</v>
      </c>
      <c r="O1156" s="50" t="str">
        <f>VLOOKUP(A1156,'3.A'!$A$8:$E$111,3,FALSE)</f>
        <v>M3</v>
      </c>
      <c r="P1156" s="50" t="str">
        <f>IF(O1156=E1156,"SIM","NÃO")</f>
        <v>SIM</v>
      </c>
      <c r="Q1156" s="52">
        <f>ROUND(G1156*F1170,2)+ROUND(G1156*F1183,2)+ROUND(G1156*F1206,2)</f>
        <v>0</v>
      </c>
      <c r="R1156" s="58">
        <f>VLOOKUP(A1156,'3.A'!$A$16:$L$111,12,FALSE)</f>
        <v>0</v>
      </c>
      <c r="S1156" s="59" t="str">
        <f>IF(Q1156=R1156,"si","no")</f>
        <v>si</v>
      </c>
      <c r="T1156" s="60">
        <f>SUM(L1158:L1167)+SUM(L1172:L1181)+SUM(L1185:L1204)</f>
        <v>24.105</v>
      </c>
      <c r="U1156" s="51">
        <f>G1156*C1164+G1156*C1166+G1156*C1160+G1156*C1159+G1156*C1161+G1156*C1165+G1156*C1163+G1156*C1162+G1156*C1158+G1156*C1167+G1156*C1178+G1156*C1172+G1156*C1180+G1156*C1179+G1156*C1177+G1156*C1174+G1156*C1173+G1156*C1175+G1156*C1181+G1156*C1176+G1156*C1185+G1156*C1186+G1156*C1187+G1156*C1195+G1156*C1196+G1156*C1197+G1156*C1198+G1156*C1199+G1156*C1200+G1156*C1201+G1156*C1202+G1156*C1203+G1156*C1204+G1156*C1193+G1156*C1194+G1156*C1188+G1156*C1189+G1156*C1190+G1156*C1191+G1156*C1192</f>
        <v>24.105</v>
      </c>
      <c r="V1156" s="53" t="str">
        <f>IF(T1156=U1156,"si","no")</f>
        <v>si</v>
      </c>
    </row>
    <row r="1157" spans="1:22" s="116" customFormat="1" ht="12.75" customHeight="1" x14ac:dyDescent="0.2">
      <c r="A1157" s="134" t="s">
        <v>3</v>
      </c>
      <c r="B1157" s="135" t="s">
        <v>58</v>
      </c>
      <c r="C1157" s="119" t="s">
        <v>59</v>
      </c>
      <c r="D1157" s="119" t="s">
        <v>17</v>
      </c>
      <c r="E1157" s="136" t="s">
        <v>60</v>
      </c>
      <c r="F1157" s="127" t="s">
        <v>61</v>
      </c>
      <c r="G1157" s="21"/>
      <c r="H1157" s="51"/>
      <c r="I1157" s="56"/>
      <c r="J1157" s="56"/>
      <c r="K1157" s="56"/>
      <c r="L1157" s="51"/>
      <c r="M1157" s="56"/>
      <c r="N1157" s="56"/>
      <c r="O1157" s="55"/>
      <c r="P1157" s="55"/>
      <c r="Q1157" s="47"/>
      <c r="R1157" s="47"/>
      <c r="S1157" s="64"/>
      <c r="T1157" s="2"/>
      <c r="U1157" s="2"/>
      <c r="V1157" s="2"/>
    </row>
    <row r="1158" spans="1:22" s="116" customFormat="1" ht="12.75" customHeight="1" x14ac:dyDescent="0.2">
      <c r="A1158" s="137">
        <f>'6.A'!$A$21</f>
        <v>88316</v>
      </c>
      <c r="B1158" s="117" t="str">
        <f>IF(A1158="","",VLOOKUP(A1158,'6.A'!$A$11:$E$105,2,FALSE))</f>
        <v>SERVENTE COM ENCARGOS COMPLEMENTARES</v>
      </c>
      <c r="C1158" s="138">
        <f>6+0.0285</f>
        <v>6.0285000000000002</v>
      </c>
      <c r="D1158" s="139" t="str">
        <f>IF(A1158="","",VLOOKUP(A1158,'6.A'!$A$11:$E$105,4,FALSE))</f>
        <v>H</v>
      </c>
      <c r="E1158" s="140">
        <f>IF(A1158="","",VLOOKUP(A1158,'6.A'!$A$11:$E$105,5,FALSE))</f>
        <v>0</v>
      </c>
      <c r="F1158" s="141">
        <f t="shared" ref="F1158:F1167" si="466">IF(A1158="","0,00",ROUND(C1158*E1158,2))</f>
        <v>0</v>
      </c>
      <c r="G1158" s="51"/>
      <c r="H1158" s="51">
        <f>IF(A1158="","",VLOOKUP(A1158,'6.A'!$A$11:$E$7900,5,FALSE))</f>
        <v>0</v>
      </c>
      <c r="I1158" s="51" t="str">
        <f>IF(H1158="","",IF(E1158=H1158,"SIM","NÃO"))</f>
        <v>SIM</v>
      </c>
      <c r="J1158" s="51" t="str">
        <f>IF(H1158="","",VLOOKUP(A1158,'6.A'!$A$11:$E$480,4,FALSE))</f>
        <v>H</v>
      </c>
      <c r="K1158" s="51" t="str">
        <f>IF(H1158="","",IF(J1158=D1158,"SIM","NÃO"))</f>
        <v>SIM</v>
      </c>
      <c r="L1158" s="51">
        <f>IF(H1158="","",IF(C1158="","",G1156*C1158))</f>
        <v>12.057</v>
      </c>
      <c r="M1158" s="93" t="str">
        <f>IF(A1158="","",VLOOKUP(A1158,'6.A'!$A$11:$C$480,2,FALSE))</f>
        <v>SERVENTE COM ENCARGOS COMPLEMENTARES</v>
      </c>
      <c r="N1158" s="56" t="str">
        <f>IF(A1158="","",IF(M1158=B1158,"si","no"))</f>
        <v>si</v>
      </c>
      <c r="O1158" s="55"/>
      <c r="P1158" s="55"/>
      <c r="Q1158" s="47"/>
      <c r="R1158" s="47"/>
      <c r="S1158" s="64"/>
      <c r="T1158" s="2"/>
      <c r="U1158" s="2"/>
      <c r="V1158" s="2"/>
    </row>
    <row r="1159" spans="1:22" s="116" customFormat="1" ht="12.75" customHeight="1" x14ac:dyDescent="0.2">
      <c r="A1159" s="137"/>
      <c r="B1159" s="117" t="str">
        <f>IF(A1159="","",VLOOKUP(A1159,'6.A'!$A$11:$E$105,2,FALSE))</f>
        <v/>
      </c>
      <c r="C1159" s="138"/>
      <c r="D1159" s="139" t="str">
        <f>IF(A1159="","",VLOOKUP(A1159,'6.A'!$A$11:$E$105,4,FALSE))</f>
        <v/>
      </c>
      <c r="E1159" s="140" t="str">
        <f>IF(A1159="","",VLOOKUP(A1159,'6.A'!$A$11:$E$105,5,FALSE))</f>
        <v/>
      </c>
      <c r="F1159" s="141" t="str">
        <f t="shared" si="466"/>
        <v>0,00</v>
      </c>
      <c r="G1159" s="51"/>
      <c r="H1159" s="51" t="str">
        <f>IF(A1159="","",VLOOKUP(A1159,'6.A'!$A$11:$E$7900,5,FALSE))</f>
        <v/>
      </c>
      <c r="I1159" s="51" t="str">
        <f>IF(H1159="","",IF(E1159=H1159,"SIM","NÃO"))</f>
        <v/>
      </c>
      <c r="J1159" s="51" t="str">
        <f>IF(H1159="","",VLOOKUP(A1159,'6.A'!$A$11:$E$480,4,FALSE))</f>
        <v/>
      </c>
      <c r="K1159" s="51" t="str">
        <f>IF(H1159="","",IF(J1159=D1159,"SIM","NÃO"))</f>
        <v/>
      </c>
      <c r="L1159" s="51" t="str">
        <f>IF(H1159="","",IF(C1159="","",G1156*C1159))</f>
        <v/>
      </c>
      <c r="M1159" s="93" t="str">
        <f>IF(A1159="","",VLOOKUP(A1159,'6.A'!$A$11:$C$480,2,FALSE))</f>
        <v/>
      </c>
      <c r="N1159" s="56" t="str">
        <f>IF(A1159="","",IF(M1159=B1159,"si","no"))</f>
        <v/>
      </c>
      <c r="O1159" s="55"/>
      <c r="P1159" s="55"/>
      <c r="Q1159" s="47"/>
      <c r="R1159" s="47"/>
      <c r="S1159" s="64"/>
      <c r="T1159" s="2"/>
      <c r="U1159" s="2"/>
      <c r="V1159" s="2"/>
    </row>
    <row r="1160" spans="1:22" s="116" customFormat="1" ht="12.75" customHeight="1" x14ac:dyDescent="0.2">
      <c r="A1160" s="137"/>
      <c r="B1160" s="117" t="str">
        <f>IF(A1160="","",VLOOKUP(A1160,'6.A'!$A$11:$E$105,2,FALSE))</f>
        <v/>
      </c>
      <c r="C1160" s="138"/>
      <c r="D1160" s="139" t="str">
        <f>IF(A1160="","",VLOOKUP(A1160,'6.A'!$A$11:$E$105,4,FALSE))</f>
        <v/>
      </c>
      <c r="E1160" s="140" t="str">
        <f>IF(A1160="","",VLOOKUP(A1160,'6.A'!$A$11:$E$105,5,FALSE))</f>
        <v/>
      </c>
      <c r="F1160" s="141" t="str">
        <f t="shared" si="466"/>
        <v>0,00</v>
      </c>
      <c r="G1160" s="51"/>
      <c r="H1160" s="51" t="str">
        <f>IF(A1160="","",VLOOKUP(A1160,'6.A'!$A$11:$E$7900,5,FALSE))</f>
        <v/>
      </c>
      <c r="I1160" s="51" t="str">
        <f>IF(H1160="","",IF(E1160=H1160,"SIM","NÃO"))</f>
        <v/>
      </c>
      <c r="J1160" s="51" t="str">
        <f>IF(H1160="","",VLOOKUP(A1160,'6.A'!$A$11:$E$480,4,FALSE))</f>
        <v/>
      </c>
      <c r="K1160" s="51" t="str">
        <f t="shared" ref="K1160" si="467">IF(H1160="","",IF(J1160=D1160,"SIM","NÃO"))</f>
        <v/>
      </c>
      <c r="L1160" s="51" t="str">
        <f>IF(H1160="","",IF(C1160="","",G1156*C1160))</f>
        <v/>
      </c>
      <c r="M1160" s="93" t="str">
        <f>IF(A1160="","",VLOOKUP(A1160,'6.A'!$A$11:$C$480,2,FALSE))</f>
        <v/>
      </c>
      <c r="N1160" s="56" t="str">
        <f t="shared" ref="N1160" si="468">IF(A1160="","",IF(M1160=B1160,"si","no"))</f>
        <v/>
      </c>
      <c r="O1160" s="55"/>
      <c r="P1160" s="55"/>
      <c r="Q1160" s="47"/>
      <c r="R1160" s="47"/>
      <c r="S1160" s="64"/>
      <c r="T1160" s="2"/>
      <c r="U1160" s="2"/>
      <c r="V1160" s="2"/>
    </row>
    <row r="1161" spans="1:22" s="116" customFormat="1" ht="12.75" customHeight="1" x14ac:dyDescent="0.2">
      <c r="A1161" s="137"/>
      <c r="B1161" s="117" t="str">
        <f>IF(A1161="","",VLOOKUP(A1161,'6.A'!$A$11:$E$105,2,FALSE))</f>
        <v/>
      </c>
      <c r="C1161" s="138"/>
      <c r="D1161" s="139" t="str">
        <f>IF(A1161="","",VLOOKUP(A1161,'6.A'!$A$11:$E$105,4,FALSE))</f>
        <v/>
      </c>
      <c r="E1161" s="140" t="str">
        <f>IF(A1161="","",VLOOKUP(A1161,'6.A'!$A$11:$E$105,5,FALSE))</f>
        <v/>
      </c>
      <c r="F1161" s="141" t="str">
        <f t="shared" si="466"/>
        <v>0,00</v>
      </c>
      <c r="G1161" s="51"/>
      <c r="H1161" s="51" t="str">
        <f>IF(A1161="","",VLOOKUP(A1161,'6.A'!$A$11:$E$7900,5,FALSE))</f>
        <v/>
      </c>
      <c r="I1161" s="51" t="str">
        <f>IF(H1161="","",IF(E1161=H1161,"SIM","NÃO"))</f>
        <v/>
      </c>
      <c r="J1161" s="51" t="str">
        <f>IF(H1161="","",VLOOKUP(A1161,'6.A'!$A$11:$E$480,4,FALSE))</f>
        <v/>
      </c>
      <c r="K1161" s="51" t="str">
        <f>IF(H1161="","",IF(J1161=D1161,"SIM","NÃO"))</f>
        <v/>
      </c>
      <c r="L1161" s="51" t="str">
        <f>IF(H1161="","",IF(C1161="","",G1156*C1161))</f>
        <v/>
      </c>
      <c r="M1161" s="93" t="str">
        <f>IF(A1161="","",VLOOKUP(A1161,'6.A'!$A$11:$C$480,2,FALSE))</f>
        <v/>
      </c>
      <c r="N1161" s="56" t="str">
        <f>IF(A1161="","",IF(M1161=B1161,"si","no"))</f>
        <v/>
      </c>
      <c r="O1161" s="55"/>
      <c r="P1161" s="55"/>
      <c r="Q1161" s="47"/>
      <c r="R1161" s="47"/>
      <c r="S1161" s="64"/>
      <c r="T1161" s="2"/>
      <c r="U1161" s="2"/>
      <c r="V1161" s="2"/>
    </row>
    <row r="1162" spans="1:22" s="116" customFormat="1" ht="12.75" customHeight="1" x14ac:dyDescent="0.2">
      <c r="A1162" s="137"/>
      <c r="B1162" s="117" t="str">
        <f>IF(A1162="","",VLOOKUP(A1162,'6.A'!$A$11:$E$105,2,FALSE))</f>
        <v/>
      </c>
      <c r="C1162" s="138"/>
      <c r="D1162" s="139" t="str">
        <f>IF(A1162="","",VLOOKUP(A1162,'6.A'!$A$11:$E$105,4,FALSE))</f>
        <v/>
      </c>
      <c r="E1162" s="140" t="str">
        <f>IF(A1162="","",VLOOKUP(A1162,'6.A'!$A$11:$E$105,5,FALSE))</f>
        <v/>
      </c>
      <c r="F1162" s="141" t="str">
        <f t="shared" si="466"/>
        <v>0,00</v>
      </c>
      <c r="G1162" s="51"/>
      <c r="H1162" s="51" t="str">
        <f>IF(A1162="","",VLOOKUP(A1162,'6.A'!$A$11:$E$7900,5,FALSE))</f>
        <v/>
      </c>
      <c r="I1162" s="51" t="str">
        <f t="shared" ref="I1162" si="469">IF(H1162="","",IF(E1162=H1162,"SIM","NÃO"))</f>
        <v/>
      </c>
      <c r="J1162" s="51" t="str">
        <f>IF(H1162="","",VLOOKUP(A1162,'6.A'!$A$11:$E$480,4,FALSE))</f>
        <v/>
      </c>
      <c r="K1162" s="51" t="str">
        <f t="shared" ref="K1162" si="470">IF(H1162="","",IF(J1162=D1162,"SIM","NÃO"))</f>
        <v/>
      </c>
      <c r="L1162" s="51" t="str">
        <f>IF(H1162="","",IF(C1162="","",G1156*C1162))</f>
        <v/>
      </c>
      <c r="M1162" s="93" t="str">
        <f>IF(A1162="","",VLOOKUP(A1162,'6.A'!$A$11:$C$480,2,FALSE))</f>
        <v/>
      </c>
      <c r="N1162" s="56" t="str">
        <f t="shared" ref="N1162" si="471">IF(A1162="","",IF(M1162=B1162,"si","no"))</f>
        <v/>
      </c>
      <c r="O1162" s="55"/>
      <c r="P1162" s="55"/>
      <c r="Q1162" s="47"/>
      <c r="R1162" s="47"/>
      <c r="S1162" s="64"/>
      <c r="T1162" s="2"/>
      <c r="U1162" s="2"/>
      <c r="V1162" s="2"/>
    </row>
    <row r="1163" spans="1:22" s="116" customFormat="1" ht="12.75" customHeight="1" x14ac:dyDescent="0.2">
      <c r="A1163" s="137"/>
      <c r="B1163" s="117" t="str">
        <f>IF(A1163="","",VLOOKUP(A1163,'6.A'!$A$11:$E$105,2,FALSE))</f>
        <v/>
      </c>
      <c r="C1163" s="138"/>
      <c r="D1163" s="139" t="str">
        <f>IF(A1163="","",VLOOKUP(A1163,'6.A'!$A$11:$E$105,4,FALSE))</f>
        <v/>
      </c>
      <c r="E1163" s="140" t="str">
        <f>IF(A1163="","",VLOOKUP(A1163,'6.A'!$A$11:$E$105,5,FALSE))</f>
        <v/>
      </c>
      <c r="F1163" s="141" t="str">
        <f t="shared" si="466"/>
        <v>0,00</v>
      </c>
      <c r="G1163" s="51"/>
      <c r="H1163" s="51" t="str">
        <f>IF(A1163="","",VLOOKUP(A1163,'6.A'!$A$11:$E$7900,5,FALSE))</f>
        <v/>
      </c>
      <c r="I1163" s="51" t="str">
        <f>IF(H1163="","",IF(E1163=H1163,"SIM","NÃO"))</f>
        <v/>
      </c>
      <c r="J1163" s="51" t="str">
        <f>IF(H1163="","",VLOOKUP(A1163,'6.A'!$A$11:$E$480,4,FALSE))</f>
        <v/>
      </c>
      <c r="K1163" s="51" t="str">
        <f>IF(H1163="","",IF(J1163=D1163,"SIM","NÃO"))</f>
        <v/>
      </c>
      <c r="L1163" s="51" t="str">
        <f>IF(H1163="","",IF(C1163="","",G1156*C1163))</f>
        <v/>
      </c>
      <c r="M1163" s="93" t="str">
        <f>IF(A1163="","",VLOOKUP(A1163,'6.A'!$A$11:$C$480,2,FALSE))</f>
        <v/>
      </c>
      <c r="N1163" s="56" t="str">
        <f>IF(A1163="","",IF(M1163=B1163,"si","no"))</f>
        <v/>
      </c>
      <c r="O1163" s="55"/>
      <c r="P1163" s="55"/>
      <c r="Q1163" s="47"/>
      <c r="R1163" s="47"/>
      <c r="S1163" s="64"/>
      <c r="T1163" s="2"/>
      <c r="U1163" s="2"/>
      <c r="V1163" s="2"/>
    </row>
    <row r="1164" spans="1:22" s="116" customFormat="1" ht="12.75" customHeight="1" x14ac:dyDescent="0.2">
      <c r="A1164" s="137"/>
      <c r="B1164" s="117" t="str">
        <f>IF(A1164="","",VLOOKUP(A1164,'6.A'!$A$11:$E$105,2,FALSE))</f>
        <v/>
      </c>
      <c r="C1164" s="138"/>
      <c r="D1164" s="120" t="str">
        <f>IF(A1164="","",VLOOKUP(A1164,'6.A'!$A$11:$E$105,4,FALSE))</f>
        <v/>
      </c>
      <c r="E1164" s="142" t="str">
        <f>IF(A1164="","",VLOOKUP(A1164,'6.A'!$A$11:$E$105,5,FALSE))</f>
        <v/>
      </c>
      <c r="F1164" s="141" t="str">
        <f t="shared" si="466"/>
        <v>0,00</v>
      </c>
      <c r="G1164" s="51"/>
      <c r="H1164" s="51" t="str">
        <f>IF(A1164="","",VLOOKUP(A1164,'6.A'!$A$11:$E$7900,5,FALSE))</f>
        <v/>
      </c>
      <c r="I1164" s="51" t="str">
        <f>IF(H1164="","",IF(E1164=H1164,"SIM","NÃO"))</f>
        <v/>
      </c>
      <c r="J1164" s="51" t="str">
        <f>IF(H1164="","",VLOOKUP(A1164,'6.A'!$A$11:$E$480,4,FALSE))</f>
        <v/>
      </c>
      <c r="K1164" s="51" t="str">
        <f>IF(H1164="","",IF(J1164=D1164,"SIM","NÃO"))</f>
        <v/>
      </c>
      <c r="L1164" s="51" t="str">
        <f>IF(H1164="","",IF(C1164="","",G1156*C1164))</f>
        <v/>
      </c>
      <c r="M1164" s="93" t="str">
        <f>IF(A1164="","",VLOOKUP(A1164,'6.A'!$A$11:$C$480,2,FALSE))</f>
        <v/>
      </c>
      <c r="N1164" s="56" t="str">
        <f>IF(A1164="","",IF(M1164=B1164,"si","no"))</f>
        <v/>
      </c>
      <c r="O1164" s="55"/>
      <c r="P1164" s="55"/>
      <c r="Q1164" s="47"/>
      <c r="R1164" s="47"/>
      <c r="S1164" s="64"/>
      <c r="T1164" s="2"/>
      <c r="U1164" s="2"/>
      <c r="V1164" s="2"/>
    </row>
    <row r="1165" spans="1:22" s="116" customFormat="1" ht="12.75" customHeight="1" x14ac:dyDescent="0.2">
      <c r="A1165" s="137"/>
      <c r="B1165" s="117" t="str">
        <f>IF(A1165="","",VLOOKUP(A1165,'6.A'!$A$11:$E$105,2,FALSE))</f>
        <v/>
      </c>
      <c r="C1165" s="138"/>
      <c r="D1165" s="120" t="str">
        <f>IF(A1165="","",VLOOKUP(A1165,'6.A'!$A$11:$E$105,4,FALSE))</f>
        <v/>
      </c>
      <c r="E1165" s="140" t="str">
        <f>IF(A1165="","",VLOOKUP(A1165,'6.A'!$A$11:$E$105,5,FALSE))</f>
        <v/>
      </c>
      <c r="F1165" s="141" t="str">
        <f t="shared" si="466"/>
        <v>0,00</v>
      </c>
      <c r="G1165" s="51"/>
      <c r="H1165" s="51" t="str">
        <f>IF(A1165="","",VLOOKUP(A1165,'6.A'!$A$11:$E$7900,5,FALSE))</f>
        <v/>
      </c>
      <c r="I1165" s="51" t="str">
        <f t="shared" ref="I1165" si="472">IF(H1165="","",IF(E1165=H1165,"SIM","NÃO"))</f>
        <v/>
      </c>
      <c r="J1165" s="51" t="str">
        <f>IF(H1165="","",VLOOKUP(A1165,'6.A'!$A$11:$E$480,4,FALSE))</f>
        <v/>
      </c>
      <c r="K1165" s="51" t="str">
        <f t="shared" ref="K1165" si="473">IF(H1165="","",IF(J1165=D1165,"SIM","NÃO"))</f>
        <v/>
      </c>
      <c r="L1165" s="51" t="str">
        <f>IF(H1165="","",IF(C1165="","",G1156*C1165))</f>
        <v/>
      </c>
      <c r="M1165" s="93" t="str">
        <f>IF(A1165="","",VLOOKUP(A1165,'6.A'!$A$11:$C$480,2,FALSE))</f>
        <v/>
      </c>
      <c r="N1165" s="56" t="str">
        <f t="shared" ref="N1165" si="474">IF(A1165="","",IF(M1165=B1165,"si","no"))</f>
        <v/>
      </c>
      <c r="O1165" s="55"/>
      <c r="P1165" s="55"/>
      <c r="Q1165" s="47"/>
      <c r="R1165" s="47"/>
      <c r="S1165" s="64"/>
      <c r="T1165" s="2"/>
      <c r="U1165" s="2"/>
      <c r="V1165" s="2"/>
    </row>
    <row r="1166" spans="1:22" s="116" customFormat="1" ht="12.75" customHeight="1" x14ac:dyDescent="0.2">
      <c r="A1166" s="137"/>
      <c r="B1166" s="117" t="str">
        <f>IF(A1166="","",VLOOKUP(A1166,'6.A'!$A$11:$E$105,2,FALSE))</f>
        <v/>
      </c>
      <c r="C1166" s="138"/>
      <c r="D1166" s="120" t="str">
        <f>IF(A1166="","",VLOOKUP(A1166,'6.A'!$A$11:$E$105,4,FALSE))</f>
        <v/>
      </c>
      <c r="E1166" s="140" t="str">
        <f>IF(A1166="","",VLOOKUP(A1166,'6.A'!$A$11:$E$105,5,FALSE))</f>
        <v/>
      </c>
      <c r="F1166" s="141" t="str">
        <f t="shared" si="466"/>
        <v>0,00</v>
      </c>
      <c r="G1166" s="51"/>
      <c r="H1166" s="51" t="str">
        <f>IF(A1166="","",VLOOKUP(A1166,'6.A'!$A$11:$E$7900,5,FALSE))</f>
        <v/>
      </c>
      <c r="I1166" s="51" t="str">
        <f>IF(H1166="","",IF(E1166=H1166,"SIM","NÃO"))</f>
        <v/>
      </c>
      <c r="J1166" s="51" t="str">
        <f>IF(H1166="","",VLOOKUP(A1166,'6.A'!$A$11:$E$480,4,FALSE))</f>
        <v/>
      </c>
      <c r="K1166" s="51" t="str">
        <f>IF(H1166="","",IF(J1166=D1166,"SIM","NÃO"))</f>
        <v/>
      </c>
      <c r="L1166" s="51" t="str">
        <f>IF(H1166="","",IF(C1166="","",G1156*C1166))</f>
        <v/>
      </c>
      <c r="M1166" s="93" t="str">
        <f>IF(A1166="","",VLOOKUP(A1166,'6.A'!$A$11:$C$480,2,FALSE))</f>
        <v/>
      </c>
      <c r="N1166" s="56" t="str">
        <f>IF(A1166="","",IF(M1166=B1166,"si","no"))</f>
        <v/>
      </c>
      <c r="O1166" s="55"/>
      <c r="P1166" s="55"/>
      <c r="Q1166" s="47"/>
      <c r="R1166" s="47"/>
      <c r="S1166" s="64"/>
      <c r="T1166" s="2"/>
      <c r="U1166" s="2"/>
      <c r="V1166" s="2"/>
    </row>
    <row r="1167" spans="1:22" s="116" customFormat="1" ht="12.75" customHeight="1" x14ac:dyDescent="0.2">
      <c r="A1167" s="137"/>
      <c r="B1167" s="117" t="str">
        <f>IF(A1167="","",VLOOKUP(A1167,'6.A'!$A$11:$E$105,2,FALSE))</f>
        <v/>
      </c>
      <c r="C1167" s="138"/>
      <c r="D1167" s="143" t="str">
        <f>IF(A1167="","",VLOOKUP(A1167,'6.A'!$A$11:$E$105,4,FALSE))</f>
        <v/>
      </c>
      <c r="E1167" s="140" t="str">
        <f>IF(A1167="","",VLOOKUP(A1167,'6.A'!$A$11:$E$105,5,FALSE))</f>
        <v/>
      </c>
      <c r="F1167" s="141" t="str">
        <f t="shared" si="466"/>
        <v>0,00</v>
      </c>
      <c r="G1167" s="51"/>
      <c r="H1167" s="51" t="str">
        <f>IF(A1167="","",VLOOKUP(A1167,'6.A'!$A$11:$E$7900,5,FALSE))</f>
        <v/>
      </c>
      <c r="I1167" s="51" t="str">
        <f t="shared" ref="I1167" si="475">IF(H1167="","",IF(E1167=H1167,"SIM","NÃO"))</f>
        <v/>
      </c>
      <c r="J1167" s="51" t="str">
        <f>IF(H1167="","",VLOOKUP(A1167,'6.A'!$A$11:$E$480,4,FALSE))</f>
        <v/>
      </c>
      <c r="K1167" s="51" t="str">
        <f t="shared" ref="K1167" si="476">IF(H1167="","",IF(J1167=D1167,"SIM","NÃO"))</f>
        <v/>
      </c>
      <c r="L1167" s="51" t="str">
        <f>IF(H1167="","",IF(C1167="","",G1156*C1167))</f>
        <v/>
      </c>
      <c r="M1167" s="93" t="str">
        <f>IF(A1167="","",VLOOKUP(A1167,'6.A'!$A$11:$C$480,2,FALSE))</f>
        <v/>
      </c>
      <c r="N1167" s="56" t="str">
        <f t="shared" ref="N1167" si="477">IF(A1167="","",IF(M1167=B1167,"si","no"))</f>
        <v/>
      </c>
      <c r="O1167" s="55"/>
      <c r="P1167" s="55"/>
      <c r="Q1167" s="47"/>
      <c r="R1167" s="47"/>
      <c r="S1167" s="64"/>
      <c r="T1167" s="2"/>
      <c r="U1167" s="2"/>
      <c r="V1167" s="2"/>
    </row>
    <row r="1168" spans="1:22" s="116" customFormat="1" ht="12.75" customHeight="1" x14ac:dyDescent="0.2">
      <c r="A1168" s="134"/>
      <c r="B1168" s="26" t="str">
        <f>$A$8</f>
        <v>LEIS SOCIAIS HORISTA - JORNADA NORMAL</v>
      </c>
      <c r="C1168" s="27">
        <f>$C$8</f>
        <v>0</v>
      </c>
      <c r="D1168" s="120"/>
      <c r="E1168" s="126"/>
      <c r="F1168" s="144">
        <f>ROUND(SUM(F1158:F1167)*C1168,2)</f>
        <v>0</v>
      </c>
      <c r="G1168" s="62"/>
      <c r="H1168" s="51"/>
      <c r="I1168" s="56"/>
      <c r="J1168" s="56"/>
      <c r="K1168" s="56"/>
      <c r="L1168" s="51"/>
      <c r="M1168" s="61"/>
      <c r="N1168" s="56"/>
      <c r="O1168" s="55"/>
      <c r="P1168" s="55"/>
      <c r="Q1168" s="47"/>
      <c r="R1168" s="47"/>
      <c r="S1168" s="64"/>
      <c r="T1168" s="2"/>
      <c r="U1168" s="2"/>
      <c r="V1168" s="2"/>
    </row>
    <row r="1169" spans="1:22" s="116" customFormat="1" ht="12.75" customHeight="1" x14ac:dyDescent="0.2">
      <c r="A1169" s="137"/>
      <c r="B1169" s="26" t="str">
        <f>$A$9</f>
        <v>BDI - MÃO DE OBRA / SERVIÇOS / MATERIAIS EM GERAL</v>
      </c>
      <c r="C1169" s="27">
        <f>$C$9</f>
        <v>0</v>
      </c>
      <c r="D1169" s="115"/>
      <c r="E1169" s="126"/>
      <c r="F1169" s="144">
        <f>ROUND(SUM(F1158:F1168)*C1169,2)</f>
        <v>0</v>
      </c>
      <c r="G1169" s="62"/>
      <c r="H1169" s="51"/>
      <c r="I1169" s="56"/>
      <c r="J1169" s="56"/>
      <c r="K1169" s="56"/>
      <c r="L1169" s="51"/>
      <c r="M1169" s="61"/>
      <c r="N1169" s="56"/>
      <c r="O1169" s="55"/>
      <c r="P1169" s="55"/>
      <c r="Q1169" s="47"/>
      <c r="R1169" s="47"/>
      <c r="S1169" s="64"/>
      <c r="T1169" s="2"/>
      <c r="U1169" s="2"/>
      <c r="V1169" s="2"/>
    </row>
    <row r="1170" spans="1:22" s="128" customFormat="1" ht="12.75" customHeight="1" x14ac:dyDescent="0.2">
      <c r="A1170" s="145"/>
      <c r="B1170" s="146" t="s">
        <v>56</v>
      </c>
      <c r="C1170" s="147"/>
      <c r="D1170" s="148"/>
      <c r="E1170" s="149"/>
      <c r="F1170" s="150">
        <f>ROUND(SUM(F1158:F1169),2)</f>
        <v>0</v>
      </c>
      <c r="G1170" s="62"/>
      <c r="H1170" s="51"/>
      <c r="I1170" s="56"/>
      <c r="J1170" s="56"/>
      <c r="K1170" s="56"/>
      <c r="L1170" s="51"/>
      <c r="M1170" s="61"/>
      <c r="N1170" s="56"/>
      <c r="O1170" s="55"/>
      <c r="P1170" s="55"/>
      <c r="Q1170" s="47"/>
      <c r="R1170" s="47"/>
      <c r="S1170" s="64"/>
      <c r="T1170" s="2"/>
      <c r="U1170" s="2"/>
      <c r="V1170" s="2"/>
    </row>
    <row r="1171" spans="1:22" s="128" customFormat="1" ht="12.75" customHeight="1" x14ac:dyDescent="0.2">
      <c r="A1171" s="134" t="s">
        <v>5</v>
      </c>
      <c r="B1171" s="135" t="s">
        <v>132</v>
      </c>
      <c r="C1171" s="119" t="s">
        <v>59</v>
      </c>
      <c r="D1171" s="119" t="s">
        <v>17</v>
      </c>
      <c r="E1171" s="136" t="s">
        <v>60</v>
      </c>
      <c r="F1171" s="127" t="s">
        <v>61</v>
      </c>
      <c r="G1171" s="21"/>
      <c r="H1171" s="51"/>
      <c r="I1171" s="56"/>
      <c r="J1171" s="56"/>
      <c r="K1171" s="56"/>
      <c r="L1171" s="51"/>
      <c r="M1171" s="61"/>
      <c r="N1171" s="56"/>
      <c r="O1171" s="55"/>
      <c r="P1171" s="55"/>
      <c r="Q1171" s="47"/>
      <c r="R1171" s="47"/>
      <c r="S1171" s="64"/>
      <c r="T1171" s="2"/>
      <c r="U1171" s="2"/>
      <c r="V1171" s="2"/>
    </row>
    <row r="1172" spans="1:22" s="128" customFormat="1" ht="12.75" customHeight="1" x14ac:dyDescent="0.2">
      <c r="A1172" s="137">
        <f>'6.A'!$A$46</f>
        <v>5953</v>
      </c>
      <c r="B1172" s="117" t="str">
        <f>IF(A1172="","",VLOOKUP(A1172,'6.A'!$A$11:$E$105,2,FALSE))</f>
        <v>COMPRESSOR DE AR REBOCÁVEL, 189 PCM,102 PSI, DIESEL, 63 CV - CHP DIURNO</v>
      </c>
      <c r="C1172" s="138">
        <v>2</v>
      </c>
      <c r="D1172" s="139" t="str">
        <f>IF(A1172="","",VLOOKUP(A1172,'6.A'!$A$11:$E$105,4,FALSE))</f>
        <v>CHP</v>
      </c>
      <c r="E1172" s="140">
        <f>IF(A1172="","",VLOOKUP(A1172,'6.A'!$A$11:$E$105,5,FALSE))</f>
        <v>0</v>
      </c>
      <c r="F1172" s="141">
        <f t="shared" ref="F1172:F1173" si="478">IF(A1172="","0,00",ROUND(C1172*E1172,2))</f>
        <v>0</v>
      </c>
      <c r="G1172" s="51"/>
      <c r="H1172" s="51">
        <f>IF(A1172="","",VLOOKUP(A1172,'6.A'!$A$11:$E$7900,5,FALSE))</f>
        <v>0</v>
      </c>
      <c r="I1172" s="51" t="str">
        <f t="shared" ref="I1172:I1173" si="479">IF(H1172="","",IF(E1172=H1172,"SIM","NÃO"))</f>
        <v>SIM</v>
      </c>
      <c r="J1172" s="51" t="str">
        <f>IF(H1172="","",VLOOKUP(A1172,'6.A'!$A$11:$E$480,4,FALSE))</f>
        <v>CHP</v>
      </c>
      <c r="K1172" s="51" t="str">
        <f t="shared" ref="K1172:K1173" si="480">IF(H1172="","",IF(J1172=D1172,"SIM","NÃO"))</f>
        <v>SIM</v>
      </c>
      <c r="L1172" s="51">
        <f>IF(H1172="","",IF(C1172="","",G1156*C1172))</f>
        <v>4</v>
      </c>
      <c r="M1172" s="93" t="str">
        <f>IF(A1172="","",VLOOKUP(A1172,'6.A'!$A$11:$C$480,2,FALSE))</f>
        <v>COMPRESSOR DE AR REBOCÁVEL, 189 PCM,102 PSI, DIESEL, 63 CV - CHP DIURNO</v>
      </c>
      <c r="N1172" s="56" t="str">
        <f t="shared" ref="N1172:N1173" si="481">IF(A1172="","",IF(M1172=B1172,"si","no"))</f>
        <v>si</v>
      </c>
      <c r="O1172" s="55"/>
      <c r="P1172" s="55"/>
      <c r="Q1172" s="47"/>
      <c r="R1172" s="47"/>
      <c r="S1172" s="64"/>
      <c r="T1172" s="2"/>
      <c r="U1172" s="2"/>
      <c r="V1172" s="2"/>
    </row>
    <row r="1173" spans="1:22" s="128" customFormat="1" ht="12.75" customHeight="1" x14ac:dyDescent="0.2">
      <c r="A1173" s="137">
        <f>'6.A'!$A$44</f>
        <v>5795</v>
      </c>
      <c r="B1173" s="117" t="str">
        <f>IF(A1173="","",VLOOKUP(A1173,'6.A'!$A$11:$E$105,2,FALSE))</f>
        <v>MARTELETE OU ROMPEDOR PNEUMÁTICO MANUAL, 28 KG, COM SILENCIADOR - CHP DIURNO</v>
      </c>
      <c r="C1173" s="138">
        <v>4</v>
      </c>
      <c r="D1173" s="139" t="str">
        <f>IF(A1173="","",VLOOKUP(A1173,'6.A'!$A$11:$E$105,4,FALSE))</f>
        <v>CHP</v>
      </c>
      <c r="E1173" s="140">
        <f>IF(A1173="","",VLOOKUP(A1173,'6.A'!$A$11:$E$105,5,FALSE))</f>
        <v>0</v>
      </c>
      <c r="F1173" s="141">
        <f t="shared" si="478"/>
        <v>0</v>
      </c>
      <c r="G1173" s="51"/>
      <c r="H1173" s="51">
        <f>IF(A1173="","",VLOOKUP(A1173,'6.A'!$A$11:$E$7900,5,FALSE))</f>
        <v>0</v>
      </c>
      <c r="I1173" s="51" t="str">
        <f t="shared" si="479"/>
        <v>SIM</v>
      </c>
      <c r="J1173" s="51" t="str">
        <f>IF(H1173="","",VLOOKUP(A1173,'6.A'!$A$11:$E$480,4,FALSE))</f>
        <v>CHP</v>
      </c>
      <c r="K1173" s="51" t="str">
        <f t="shared" si="480"/>
        <v>SIM</v>
      </c>
      <c r="L1173" s="51">
        <f>IF(H1173="","",IF(C1173="","",G1156*C1173))</f>
        <v>8</v>
      </c>
      <c r="M1173" s="93" t="str">
        <f>IF(A1173="","",VLOOKUP(A1173,'6.A'!$A$11:$C$480,2,FALSE))</f>
        <v>MARTELETE OU ROMPEDOR PNEUMÁTICO MANUAL, 28 KG, COM SILENCIADOR - CHP DIURNO</v>
      </c>
      <c r="N1173" s="56" t="str">
        <f t="shared" si="481"/>
        <v>si</v>
      </c>
      <c r="O1173" s="55"/>
      <c r="P1173" s="55"/>
      <c r="Q1173" s="47"/>
      <c r="R1173" s="47"/>
      <c r="S1173" s="64"/>
      <c r="T1173" s="2"/>
      <c r="U1173" s="2"/>
      <c r="V1173" s="2"/>
    </row>
    <row r="1174" spans="1:22" s="128" customFormat="1" ht="12.75" customHeight="1" x14ac:dyDescent="0.2">
      <c r="A1174" s="22">
        <f>'6.A'!$A$43</f>
        <v>5678</v>
      </c>
      <c r="B1174" s="23" t="str">
        <f>IF(A1174="","",VLOOKUP(A1174,'6.A'!$A$11:$E$105,2,FALSE))</f>
        <v>RETROESCAVADEIRA SOBRE RODAS COM CARREGADEIRA, 88 HP - CHP DIURNO</v>
      </c>
      <c r="C1174" s="87">
        <v>8.0000000000000002E-3</v>
      </c>
      <c r="D1174" s="139" t="str">
        <f>IF(A1174="","",VLOOKUP(A1174,'6.A'!$A$11:$E$105,4,FALSE))</f>
        <v>CHP</v>
      </c>
      <c r="E1174" s="140">
        <f>IF(A1174="","",VLOOKUP(A1174,'6.A'!$A$11:$E$105,5,FALSE))</f>
        <v>0</v>
      </c>
      <c r="F1174" s="141">
        <f t="shared" ref="F1174:F1181" si="482">IF(A1174="","0,00",ROUND(C1174*E1174,2))</f>
        <v>0</v>
      </c>
      <c r="G1174" s="51"/>
      <c r="H1174" s="51">
        <f>IF(A1174="","",VLOOKUP(A1174,'6.A'!$A$11:$E$7900,5,FALSE))</f>
        <v>0</v>
      </c>
      <c r="I1174" s="51" t="str">
        <f t="shared" ref="I1174:I1181" si="483">IF(H1174="","",IF(E1174=H1174,"SIM","NÃO"))</f>
        <v>SIM</v>
      </c>
      <c r="J1174" s="51" t="str">
        <f>IF(H1174="","",VLOOKUP(A1174,'6.A'!$A$11:$E$480,4,FALSE))</f>
        <v>CHP</v>
      </c>
      <c r="K1174" s="51" t="str">
        <f t="shared" ref="K1174:K1181" si="484">IF(H1174="","",IF(J1174=D1174,"SIM","NÃO"))</f>
        <v>SIM</v>
      </c>
      <c r="L1174" s="51">
        <f>IF(H1174="","",IF(C1174="","",G1156*C1174))</f>
        <v>1.6E-2</v>
      </c>
      <c r="M1174" s="93" t="str">
        <f>IF(A1174="","",VLOOKUP(A1174,'6.A'!$A$11:$C$480,2,FALSE))</f>
        <v>RETROESCAVADEIRA SOBRE RODAS COM CARREGADEIRA, 88 HP - CHP DIURNO</v>
      </c>
      <c r="N1174" s="56" t="str">
        <f t="shared" ref="N1174:N1177" si="485">IF(A1174="","",IF(M1174=B1174,"si","no"))</f>
        <v>si</v>
      </c>
      <c r="O1174" s="55"/>
      <c r="P1174" s="55"/>
      <c r="Q1174" s="47"/>
      <c r="R1174" s="47"/>
      <c r="S1174" s="64"/>
      <c r="T1174" s="2"/>
      <c r="U1174" s="2"/>
      <c r="V1174" s="2"/>
    </row>
    <row r="1175" spans="1:22" s="128" customFormat="1" ht="12.75" customHeight="1" x14ac:dyDescent="0.2">
      <c r="A1175" s="22">
        <f>'6.A'!$A$49</f>
        <v>67826</v>
      </c>
      <c r="B1175" s="23" t="str">
        <f>IF(A1175="","",VLOOKUP(A1175,'6.A'!$A$11:$E$105,2,FALSE))</f>
        <v>CAMINHÃO BASCULANTE 6M3 TOCO, POTÊNCIA 185 CV, INCLUSIVE CAÇAMBA METÁLICA - CHP DIURNO</v>
      </c>
      <c r="C1175" s="87">
        <f>0.008+0.008</f>
        <v>1.6E-2</v>
      </c>
      <c r="D1175" s="120" t="str">
        <f>IF(A1175="","",VLOOKUP(A1175,'6.A'!$A$11:$E$105,4,FALSE))</f>
        <v>CHP</v>
      </c>
      <c r="E1175" s="142">
        <f>IF(A1175="","",VLOOKUP(A1175,'6.A'!$A$11:$E$105,5,FALSE))</f>
        <v>0</v>
      </c>
      <c r="F1175" s="141">
        <f t="shared" si="482"/>
        <v>0</v>
      </c>
      <c r="G1175" s="51"/>
      <c r="H1175" s="51">
        <f>IF(A1175="","",VLOOKUP(A1175,'6.A'!$A$11:$E$7900,5,FALSE))</f>
        <v>0</v>
      </c>
      <c r="I1175" s="51" t="str">
        <f t="shared" si="483"/>
        <v>SIM</v>
      </c>
      <c r="J1175" s="51" t="str">
        <f>IF(H1175="","",VLOOKUP(A1175,'6.A'!$A$11:$E$480,4,FALSE))</f>
        <v>CHP</v>
      </c>
      <c r="K1175" s="51" t="str">
        <f t="shared" si="484"/>
        <v>SIM</v>
      </c>
      <c r="L1175" s="51">
        <f>IF(H1175="","",IF(C1175="","",G1156*C1175))</f>
        <v>3.2000000000000001E-2</v>
      </c>
      <c r="M1175" s="93" t="str">
        <f>IF(A1175="","",VLOOKUP(A1175,'6.A'!$A$11:$C$480,2,FALSE))</f>
        <v>CAMINHÃO BASCULANTE 6M3 TOCO, POTÊNCIA 185 CV, INCLUSIVE CAÇAMBA METÁLICA - CHP DIURNO</v>
      </c>
      <c r="N1175" s="56" t="str">
        <f t="shared" si="485"/>
        <v>si</v>
      </c>
      <c r="O1175" s="55"/>
      <c r="P1175" s="55"/>
      <c r="Q1175" s="47"/>
      <c r="R1175" s="47"/>
      <c r="S1175" s="64"/>
      <c r="T1175" s="2"/>
      <c r="U1175" s="2"/>
      <c r="V1175" s="2"/>
    </row>
    <row r="1176" spans="1:22" s="128" customFormat="1" ht="12.75" customHeight="1" x14ac:dyDescent="0.2">
      <c r="A1176" s="137"/>
      <c r="B1176" s="158" t="str">
        <f>IF(A1176="","",VLOOKUP(A1176,'6.A'!$A$11:$E$105,2,FALSE))</f>
        <v/>
      </c>
      <c r="C1176" s="138"/>
      <c r="D1176" s="120" t="str">
        <f>IF(A1176="","",VLOOKUP(A1176,'6.A'!$A$11:$E$105,4,FALSE))</f>
        <v/>
      </c>
      <c r="E1176" s="142" t="str">
        <f>IF(A1176="","",VLOOKUP(A1176,'6.A'!$A$11:$E$105,5,FALSE))</f>
        <v/>
      </c>
      <c r="F1176" s="141" t="str">
        <f t="shared" si="482"/>
        <v>0,00</v>
      </c>
      <c r="G1176" s="51"/>
      <c r="H1176" s="51" t="str">
        <f>IF(A1176="","",VLOOKUP(A1176,'6.A'!$A$11:$E$7900,5,FALSE))</f>
        <v/>
      </c>
      <c r="I1176" s="51" t="str">
        <f t="shared" si="483"/>
        <v/>
      </c>
      <c r="J1176" s="51" t="str">
        <f>IF(H1176="","",VLOOKUP(A1176,'6.A'!$A$11:$E$480,4,FALSE))</f>
        <v/>
      </c>
      <c r="K1176" s="51" t="str">
        <f t="shared" si="484"/>
        <v/>
      </c>
      <c r="L1176" s="51" t="str">
        <f>IF(H1176="","",IF(C1176="","",G1156*C1176))</f>
        <v/>
      </c>
      <c r="M1176" s="93" t="str">
        <f>IF(A1176="","",VLOOKUP(A1176,'6.A'!$A$11:$C$480,2,FALSE))</f>
        <v/>
      </c>
      <c r="N1176" s="56" t="str">
        <f t="shared" si="485"/>
        <v/>
      </c>
      <c r="O1176" s="55"/>
      <c r="P1176" s="55"/>
      <c r="Q1176" s="47"/>
      <c r="R1176" s="47"/>
      <c r="S1176" s="64"/>
      <c r="T1176" s="2"/>
      <c r="U1176" s="2"/>
      <c r="V1176" s="2"/>
    </row>
    <row r="1177" spans="1:22" s="128" customFormat="1" ht="12.75" customHeight="1" x14ac:dyDescent="0.2">
      <c r="A1177" s="137"/>
      <c r="B1177" s="158" t="str">
        <f>IF(A1177="","",VLOOKUP(A1177,'6.A'!$A$11:$E$105,2,FALSE))</f>
        <v/>
      </c>
      <c r="C1177" s="138"/>
      <c r="D1177" s="120" t="str">
        <f>IF(A1177="","",VLOOKUP(A1177,'6.A'!$A$11:$E$105,4,FALSE))</f>
        <v/>
      </c>
      <c r="E1177" s="142" t="str">
        <f>IF(A1177="","",VLOOKUP(A1177,'6.A'!$A$11:$E$105,5,FALSE))</f>
        <v/>
      </c>
      <c r="F1177" s="141" t="str">
        <f t="shared" si="482"/>
        <v>0,00</v>
      </c>
      <c r="G1177" s="51"/>
      <c r="H1177" s="51" t="str">
        <f>IF(A1177="","",VLOOKUP(A1177,'6.A'!$A$11:$E$7900,5,FALSE))</f>
        <v/>
      </c>
      <c r="I1177" s="51" t="str">
        <f t="shared" si="483"/>
        <v/>
      </c>
      <c r="J1177" s="51" t="str">
        <f>IF(H1177="","",VLOOKUP(A1177,'6.A'!$A$11:$E$480,4,FALSE))</f>
        <v/>
      </c>
      <c r="K1177" s="51" t="str">
        <f t="shared" si="484"/>
        <v/>
      </c>
      <c r="L1177" s="51" t="str">
        <f>IF(H1177="","",IF(C1177="","",G1156*C1177))</f>
        <v/>
      </c>
      <c r="M1177" s="93" t="str">
        <f>IF(A1177="","",VLOOKUP(A1177,'6.A'!$A$11:$C$480,2,FALSE))</f>
        <v/>
      </c>
      <c r="N1177" s="56" t="str">
        <f t="shared" si="485"/>
        <v/>
      </c>
      <c r="O1177" s="55"/>
      <c r="P1177" s="55"/>
      <c r="Q1177" s="47"/>
      <c r="R1177" s="47"/>
      <c r="S1177" s="64"/>
      <c r="T1177" s="2"/>
      <c r="U1177" s="2"/>
      <c r="V1177" s="2"/>
    </row>
    <row r="1178" spans="1:22" s="128" customFormat="1" ht="12.75" customHeight="1" x14ac:dyDescent="0.2">
      <c r="A1178" s="137"/>
      <c r="B1178" s="158" t="str">
        <f>IF(A1178="","",VLOOKUP(A1178,'6.A'!$A$11:$E$105,2,FALSE))</f>
        <v/>
      </c>
      <c r="C1178" s="138"/>
      <c r="D1178" s="120" t="str">
        <f>IF(A1178="","",VLOOKUP(A1178,'6.A'!$A$11:$E$105,4,FALSE))</f>
        <v/>
      </c>
      <c r="E1178" s="142" t="str">
        <f>IF(A1178="","",VLOOKUP(A1178,'6.A'!$A$11:$E$105,5,FALSE))</f>
        <v/>
      </c>
      <c r="F1178" s="141" t="str">
        <f t="shared" si="482"/>
        <v>0,00</v>
      </c>
      <c r="G1178" s="51"/>
      <c r="H1178" s="51" t="str">
        <f>IF(A1178="","",VLOOKUP(A1178,'6.A'!$A$11:$E$7900,5,FALSE))</f>
        <v/>
      </c>
      <c r="I1178" s="51" t="str">
        <f t="shared" si="483"/>
        <v/>
      </c>
      <c r="J1178" s="51" t="str">
        <f>IF(H1178="","",VLOOKUP(A1178,'6.A'!$A$11:$E$480,4,FALSE))</f>
        <v/>
      </c>
      <c r="K1178" s="51" t="str">
        <f t="shared" si="484"/>
        <v/>
      </c>
      <c r="L1178" s="51" t="str">
        <f>IF(H1178="","",IF(C1178="","",G1156*C1178))</f>
        <v/>
      </c>
      <c r="M1178" s="93" t="str">
        <f>IF(A1178="","",VLOOKUP(A1178,'6.A'!$A$11:$C$480,2,FALSE))</f>
        <v/>
      </c>
      <c r="N1178" s="56" t="str">
        <f>IF(A1178="","",IF(M1178=B1178,"si","no"))</f>
        <v/>
      </c>
      <c r="O1178" s="55"/>
      <c r="P1178" s="55"/>
      <c r="Q1178" s="47"/>
      <c r="R1178" s="47"/>
      <c r="S1178" s="64"/>
      <c r="T1178" s="2"/>
      <c r="U1178" s="2"/>
      <c r="V1178" s="2"/>
    </row>
    <row r="1179" spans="1:22" s="128" customFormat="1" ht="12.75" customHeight="1" x14ac:dyDescent="0.2">
      <c r="A1179" s="137"/>
      <c r="B1179" s="117" t="str">
        <f>IF(A1179="","",VLOOKUP(A1179,'6.A'!$A$11:$E$105,2,FALSE))</f>
        <v/>
      </c>
      <c r="C1179" s="138"/>
      <c r="D1179" s="120" t="str">
        <f>IF(A1179="","",VLOOKUP(A1179,'6.A'!$A$11:$E$105,4,FALSE))</f>
        <v/>
      </c>
      <c r="E1179" s="142" t="str">
        <f>IF(A1179="","",VLOOKUP(A1179,'6.A'!$A$11:$E$105,5,FALSE))</f>
        <v/>
      </c>
      <c r="F1179" s="141" t="str">
        <f t="shared" si="482"/>
        <v>0,00</v>
      </c>
      <c r="G1179" s="51"/>
      <c r="H1179" s="51" t="str">
        <f>IF(A1179="","",VLOOKUP(A1179,'6.A'!$A$11:$E$7900,5,FALSE))</f>
        <v/>
      </c>
      <c r="I1179" s="51" t="str">
        <f t="shared" si="483"/>
        <v/>
      </c>
      <c r="J1179" s="51" t="str">
        <f>IF(H1179="","",VLOOKUP(A1179,'6.A'!$A$11:$E$480,4,FALSE))</f>
        <v/>
      </c>
      <c r="K1179" s="51" t="str">
        <f t="shared" si="484"/>
        <v/>
      </c>
      <c r="L1179" s="51" t="str">
        <f>IF(H1179="","",IF(C1179="","",G1156*C1179))</f>
        <v/>
      </c>
      <c r="M1179" s="93" t="str">
        <f>IF(A1179="","",VLOOKUP(A1179,'6.A'!$A$11:$C$480,2,FALSE))</f>
        <v/>
      </c>
      <c r="N1179" s="56" t="str">
        <f>IF(A1179="","",IF(M1179=B1179,"si","no"))</f>
        <v/>
      </c>
      <c r="O1179" s="55"/>
      <c r="P1179" s="55"/>
      <c r="Q1179" s="47"/>
      <c r="R1179" s="47"/>
      <c r="S1179" s="64"/>
      <c r="T1179" s="2"/>
      <c r="U1179" s="2"/>
      <c r="V1179" s="2"/>
    </row>
    <row r="1180" spans="1:22" s="128" customFormat="1" ht="12.75" customHeight="1" x14ac:dyDescent="0.2">
      <c r="A1180" s="137"/>
      <c r="B1180" s="117" t="str">
        <f>IF(A1180="","",VLOOKUP(A1180,'6.A'!$A$11:$E$105,2,FALSE))</f>
        <v/>
      </c>
      <c r="C1180" s="138"/>
      <c r="D1180" s="120" t="str">
        <f>IF(A1180="","",VLOOKUP(A1180,'6.A'!$A$11:$E$105,4,FALSE))</f>
        <v/>
      </c>
      <c r="E1180" s="142" t="str">
        <f>IF(A1180="","",VLOOKUP(A1180,'6.A'!$A$11:$E$105,5,FALSE))</f>
        <v/>
      </c>
      <c r="F1180" s="141" t="str">
        <f t="shared" si="482"/>
        <v>0,00</v>
      </c>
      <c r="G1180" s="51"/>
      <c r="H1180" s="51" t="str">
        <f>IF(A1180="","",VLOOKUP(A1180,'6.A'!$A$11:$E$7900,5,FALSE))</f>
        <v/>
      </c>
      <c r="I1180" s="51" t="str">
        <f t="shared" si="483"/>
        <v/>
      </c>
      <c r="J1180" s="51" t="str">
        <f>IF(H1180="","",VLOOKUP(A1180,'6.A'!$A$11:$E$480,4,FALSE))</f>
        <v/>
      </c>
      <c r="K1180" s="51" t="str">
        <f t="shared" si="484"/>
        <v/>
      </c>
      <c r="L1180" s="51" t="str">
        <f>IF(H1180="","",IF(C1180="","",G1156*C1180))</f>
        <v/>
      </c>
      <c r="M1180" s="93" t="str">
        <f>IF(A1180="","",VLOOKUP(A1180,'6.A'!$A$11:$C$480,2,FALSE))</f>
        <v/>
      </c>
      <c r="N1180" s="56" t="str">
        <f t="shared" ref="N1180:N1181" si="486">IF(A1180="","",IF(M1180=B1180,"si","no"))</f>
        <v/>
      </c>
      <c r="O1180" s="55"/>
      <c r="P1180" s="55"/>
      <c r="Q1180" s="47"/>
      <c r="R1180" s="47"/>
      <c r="S1180" s="64"/>
      <c r="T1180" s="2"/>
      <c r="U1180" s="2"/>
      <c r="V1180" s="2"/>
    </row>
    <row r="1181" spans="1:22" s="128" customFormat="1" ht="12.75" customHeight="1" x14ac:dyDescent="0.2">
      <c r="A1181" s="137"/>
      <c r="B1181" s="117" t="str">
        <f>IF(A1181="","",VLOOKUP(A1181,'6.A'!$A$11:$E$105,2,FALSE))</f>
        <v/>
      </c>
      <c r="C1181" s="138"/>
      <c r="D1181" s="120" t="str">
        <f>IF(A1181="","",VLOOKUP(A1181,'6.A'!$A$11:$E$105,4,FALSE))</f>
        <v/>
      </c>
      <c r="E1181" s="142" t="str">
        <f>IF(A1181="","",VLOOKUP(A1181,'6.A'!$A$11:$E$105,5,FALSE))</f>
        <v/>
      </c>
      <c r="F1181" s="141" t="str">
        <f t="shared" si="482"/>
        <v>0,00</v>
      </c>
      <c r="G1181" s="51"/>
      <c r="H1181" s="51" t="str">
        <f>IF(A1181="","",VLOOKUP(A1181,'6.A'!$A$11:$E$7900,5,FALSE))</f>
        <v/>
      </c>
      <c r="I1181" s="51" t="str">
        <f t="shared" si="483"/>
        <v/>
      </c>
      <c r="J1181" s="51" t="str">
        <f>IF(H1181="","",VLOOKUP(A1181,'6.A'!$A$11:$E$480,4,FALSE))</f>
        <v/>
      </c>
      <c r="K1181" s="51" t="str">
        <f t="shared" si="484"/>
        <v/>
      </c>
      <c r="L1181" s="51" t="str">
        <f>IF(H1181="","",IF(C1181="","",G1156*C1181))</f>
        <v/>
      </c>
      <c r="M1181" s="93" t="str">
        <f>IF(A1181="","",VLOOKUP(A1181,'6.A'!$A$11:$C$480,2,FALSE))</f>
        <v/>
      </c>
      <c r="N1181" s="56" t="str">
        <f t="shared" si="486"/>
        <v/>
      </c>
      <c r="O1181" s="55"/>
      <c r="P1181" s="55"/>
      <c r="Q1181" s="47"/>
      <c r="R1181" s="47"/>
      <c r="S1181" s="64"/>
      <c r="T1181" s="2"/>
      <c r="U1181" s="2"/>
      <c r="V1181" s="2"/>
    </row>
    <row r="1182" spans="1:22" s="128" customFormat="1" ht="12.75" customHeight="1" x14ac:dyDescent="0.2">
      <c r="A1182" s="137"/>
      <c r="B1182" s="26" t="str">
        <f>$A$9</f>
        <v>BDI - MÃO DE OBRA / SERVIÇOS / MATERIAIS EM GERAL</v>
      </c>
      <c r="C1182" s="27">
        <f>$C$9</f>
        <v>0</v>
      </c>
      <c r="D1182" s="120"/>
      <c r="E1182" s="126"/>
      <c r="F1182" s="144">
        <f>ROUND(SUM(F1172:F1181)*C1182,2)</f>
        <v>0</v>
      </c>
      <c r="G1182" s="62"/>
      <c r="H1182" s="51"/>
      <c r="I1182" s="56"/>
      <c r="J1182" s="56"/>
      <c r="K1182" s="56"/>
      <c r="L1182" s="51"/>
      <c r="M1182" s="61"/>
      <c r="N1182" s="56"/>
      <c r="O1182" s="55"/>
      <c r="P1182" s="55"/>
      <c r="Q1182" s="47"/>
      <c r="R1182" s="47"/>
      <c r="S1182" s="64"/>
      <c r="T1182" s="2"/>
      <c r="U1182" s="2"/>
      <c r="V1182" s="2"/>
    </row>
    <row r="1183" spans="1:22" s="128" customFormat="1" ht="12.75" customHeight="1" x14ac:dyDescent="0.2">
      <c r="A1183" s="145"/>
      <c r="B1183" s="31" t="s">
        <v>120</v>
      </c>
      <c r="C1183" s="36"/>
      <c r="D1183" s="151"/>
      <c r="E1183" s="152"/>
      <c r="F1183" s="150">
        <f>ROUND(SUM(F1172:F1182),2)</f>
        <v>0</v>
      </c>
      <c r="G1183" s="62"/>
      <c r="H1183" s="51"/>
      <c r="I1183" s="56"/>
      <c r="J1183" s="56"/>
      <c r="K1183" s="56"/>
      <c r="L1183" s="51"/>
      <c r="M1183" s="61"/>
      <c r="N1183" s="56"/>
      <c r="O1183" s="55"/>
      <c r="P1183" s="55"/>
      <c r="Q1183" s="47"/>
      <c r="R1183" s="47"/>
      <c r="S1183" s="64"/>
      <c r="T1183" s="2"/>
      <c r="U1183" s="2"/>
      <c r="V1183" s="2"/>
    </row>
    <row r="1184" spans="1:22" s="128" customFormat="1" ht="12.75" customHeight="1" x14ac:dyDescent="0.2">
      <c r="A1184" s="134" t="s">
        <v>6</v>
      </c>
      <c r="B1184" s="135" t="s">
        <v>18</v>
      </c>
      <c r="C1184" s="119" t="s">
        <v>59</v>
      </c>
      <c r="D1184" s="119" t="s">
        <v>17</v>
      </c>
      <c r="E1184" s="136" t="s">
        <v>60</v>
      </c>
      <c r="F1184" s="127" t="s">
        <v>61</v>
      </c>
      <c r="G1184" s="21"/>
      <c r="H1184" s="51"/>
      <c r="I1184" s="56"/>
      <c r="J1184" s="56"/>
      <c r="K1184" s="56"/>
      <c r="L1184" s="51"/>
      <c r="M1184" s="61"/>
      <c r="N1184" s="56"/>
      <c r="O1184" s="55"/>
      <c r="P1184" s="55"/>
      <c r="Q1184" s="47"/>
      <c r="R1184" s="47"/>
      <c r="S1184" s="64"/>
      <c r="T1184" s="2"/>
      <c r="U1184" s="2"/>
      <c r="V1184" s="2"/>
    </row>
    <row r="1185" spans="1:22" s="128" customFormat="1" ht="12.75" customHeight="1" x14ac:dyDescent="0.2">
      <c r="A1185" s="137"/>
      <c r="B1185" s="117" t="str">
        <f>IF(A1185="","",VLOOKUP(A1185,'6.A'!$A$11:$E$105,2,FALSE))</f>
        <v/>
      </c>
      <c r="C1185" s="138"/>
      <c r="D1185" s="139" t="str">
        <f>IF(A1185="","",VLOOKUP(A1185,'6.A'!$A$11:$E$105,4,FALSE))</f>
        <v/>
      </c>
      <c r="E1185" s="140" t="str">
        <f>IF(A1185="","",VLOOKUP(A1185,'6.A'!$A$11:$E$105,5,FALSE))</f>
        <v/>
      </c>
      <c r="F1185" s="141" t="str">
        <f t="shared" ref="F1185:F1204" si="487">IF(A1185="","0,00",ROUND(C1185*E1185,2))</f>
        <v>0,00</v>
      </c>
      <c r="G1185" s="51"/>
      <c r="H1185" s="51" t="str">
        <f>IF(A1185="","",VLOOKUP(A1185,'6.A'!$A$11:$E$7900,5,FALSE))</f>
        <v/>
      </c>
      <c r="I1185" s="51" t="str">
        <f t="shared" ref="I1185:I1204" si="488">IF(H1185="","",IF(E1185=H1185,"SIM","NÃO"))</f>
        <v/>
      </c>
      <c r="J1185" s="51" t="str">
        <f>IF(H1185="","",VLOOKUP(A1185,'6.A'!$A$11:$E$480,4,FALSE))</f>
        <v/>
      </c>
      <c r="K1185" s="51" t="str">
        <f t="shared" ref="K1185:K1204" si="489">IF(H1185="","",IF(J1185=D1185,"SIM","NÃO"))</f>
        <v/>
      </c>
      <c r="L1185" s="51" t="str">
        <f>IF(H1185="","",IF(C1185="","",G1156*C1185))</f>
        <v/>
      </c>
      <c r="M1185" s="93" t="str">
        <f>IF(A1185="","",VLOOKUP(A1185,'6.A'!$A$11:$C$480,2,FALSE))</f>
        <v/>
      </c>
      <c r="N1185" s="56" t="str">
        <f t="shared" ref="N1185:N1204" si="490">IF(A1185="","",IF(M1185=B1185,"si","no"))</f>
        <v/>
      </c>
      <c r="O1185" s="55"/>
      <c r="P1185" s="55"/>
      <c r="Q1185" s="47"/>
      <c r="R1185" s="47"/>
      <c r="S1185" s="64"/>
      <c r="T1185" s="2"/>
      <c r="U1185" s="2"/>
      <c r="V1185" s="2"/>
    </row>
    <row r="1186" spans="1:22" s="128" customFormat="1" ht="12.75" customHeight="1" x14ac:dyDescent="0.2">
      <c r="A1186" s="137"/>
      <c r="B1186" s="117" t="str">
        <f>IF(A1186="","",VLOOKUP(A1186,'6.A'!$A$11:$E$105,2,FALSE))</f>
        <v/>
      </c>
      <c r="C1186" s="138"/>
      <c r="D1186" s="139" t="str">
        <f>IF(A1186="","",VLOOKUP(A1186,'6.A'!$A$11:$E$105,4,FALSE))</f>
        <v/>
      </c>
      <c r="E1186" s="140" t="str">
        <f>IF(A1186="","",VLOOKUP(A1186,'6.A'!$A$11:$E$105,5,FALSE))</f>
        <v/>
      </c>
      <c r="F1186" s="141" t="str">
        <f t="shared" si="487"/>
        <v>0,00</v>
      </c>
      <c r="G1186" s="51"/>
      <c r="H1186" s="51" t="str">
        <f>IF(A1186="","",VLOOKUP(A1186,'6.A'!$A$11:$E$7900,5,FALSE))</f>
        <v/>
      </c>
      <c r="I1186" s="51" t="str">
        <f t="shared" si="488"/>
        <v/>
      </c>
      <c r="J1186" s="51" t="str">
        <f>IF(H1186="","",VLOOKUP(A1186,'6.A'!$A$11:$E$480,4,FALSE))</f>
        <v/>
      </c>
      <c r="K1186" s="51" t="str">
        <f t="shared" si="489"/>
        <v/>
      </c>
      <c r="L1186" s="51" t="str">
        <f>IF(H1186="","",IF(C1186="","",G1156*C1186))</f>
        <v/>
      </c>
      <c r="M1186" s="93" t="str">
        <f>IF(A1186="","",VLOOKUP(A1186,'6.A'!$A$11:$C$480,2,FALSE))</f>
        <v/>
      </c>
      <c r="N1186" s="56" t="str">
        <f t="shared" si="490"/>
        <v/>
      </c>
      <c r="O1186" s="55"/>
      <c r="P1186" s="55"/>
      <c r="Q1186" s="47"/>
      <c r="R1186" s="47"/>
      <c r="S1186" s="64"/>
      <c r="T1186" s="2"/>
      <c r="U1186" s="2"/>
      <c r="V1186" s="2"/>
    </row>
    <row r="1187" spans="1:22" s="128" customFormat="1" ht="12.75" customHeight="1" x14ac:dyDescent="0.2">
      <c r="A1187" s="137"/>
      <c r="B1187" s="117" t="str">
        <f>IF(A1187="","",VLOOKUP(A1187,'6.A'!$A$11:$E$105,2,FALSE))</f>
        <v/>
      </c>
      <c r="C1187" s="138"/>
      <c r="D1187" s="139" t="str">
        <f>IF(A1187="","",VLOOKUP(A1187,'6.A'!$A$11:$E$105,4,FALSE))</f>
        <v/>
      </c>
      <c r="E1187" s="140" t="str">
        <f>IF(A1187="","",VLOOKUP(A1187,'6.A'!$A$11:$E$105,5,FALSE))</f>
        <v/>
      </c>
      <c r="F1187" s="141" t="str">
        <f t="shared" si="487"/>
        <v>0,00</v>
      </c>
      <c r="G1187" s="51"/>
      <c r="H1187" s="51" t="str">
        <f>IF(A1187="","",VLOOKUP(A1187,'6.A'!$A$11:$E$7900,5,FALSE))</f>
        <v/>
      </c>
      <c r="I1187" s="51" t="str">
        <f t="shared" si="488"/>
        <v/>
      </c>
      <c r="J1187" s="51" t="str">
        <f>IF(H1187="","",VLOOKUP(A1187,'6.A'!$A$11:$E$480,4,FALSE))</f>
        <v/>
      </c>
      <c r="K1187" s="51" t="str">
        <f t="shared" si="489"/>
        <v/>
      </c>
      <c r="L1187" s="51" t="str">
        <f>IF(H1187="","",IF(C1187="","",G1156*C1187))</f>
        <v/>
      </c>
      <c r="M1187" s="93" t="str">
        <f>IF(A1187="","",VLOOKUP(A1187,'6.A'!$A$11:$C$480,2,FALSE))</f>
        <v/>
      </c>
      <c r="N1187" s="56" t="str">
        <f t="shared" si="490"/>
        <v/>
      </c>
      <c r="O1187" s="55"/>
      <c r="P1187" s="55"/>
      <c r="Q1187" s="47"/>
      <c r="R1187" s="47"/>
      <c r="S1187" s="64"/>
      <c r="T1187" s="2"/>
      <c r="U1187" s="2"/>
      <c r="V1187" s="2"/>
    </row>
    <row r="1188" spans="1:22" s="128" customFormat="1" ht="12.75" customHeight="1" x14ac:dyDescent="0.2">
      <c r="A1188" s="137"/>
      <c r="B1188" s="117" t="str">
        <f>IF(A1188="","",VLOOKUP(A1188,'6.A'!$A$11:$E$105,2,FALSE))</f>
        <v/>
      </c>
      <c r="C1188" s="138"/>
      <c r="D1188" s="139" t="str">
        <f>IF(A1188="","",VLOOKUP(A1188,'6.A'!$A$11:$E$105,4,FALSE))</f>
        <v/>
      </c>
      <c r="E1188" s="140" t="str">
        <f>IF(A1188="","",VLOOKUP(A1188,'6.A'!$A$11:$E$105,5,FALSE))</f>
        <v/>
      </c>
      <c r="F1188" s="141" t="str">
        <f t="shared" si="487"/>
        <v>0,00</v>
      </c>
      <c r="G1188" s="51"/>
      <c r="H1188" s="51" t="str">
        <f>IF(A1188="","",VLOOKUP(A1188,'6.A'!$A$11:$E$7900,5,FALSE))</f>
        <v/>
      </c>
      <c r="I1188" s="51" t="str">
        <f t="shared" si="488"/>
        <v/>
      </c>
      <c r="J1188" s="51" t="str">
        <f>IF(H1188="","",VLOOKUP(A1188,'6.A'!$A$11:$E$480,4,FALSE))</f>
        <v/>
      </c>
      <c r="K1188" s="51" t="str">
        <f t="shared" si="489"/>
        <v/>
      </c>
      <c r="L1188" s="51" t="str">
        <f>IF(H1188="","",IF(C1188="","",G1156*C1188))</f>
        <v/>
      </c>
      <c r="M1188" s="93" t="str">
        <f>IF(A1188="","",VLOOKUP(A1188,'6.A'!$A$11:$C$480,2,FALSE))</f>
        <v/>
      </c>
      <c r="N1188" s="56" t="str">
        <f t="shared" si="490"/>
        <v/>
      </c>
      <c r="O1188" s="55"/>
      <c r="P1188" s="55"/>
      <c r="Q1188" s="47"/>
      <c r="R1188" s="47"/>
      <c r="S1188" s="64"/>
      <c r="T1188" s="2"/>
      <c r="U1188" s="2"/>
      <c r="V1188" s="2"/>
    </row>
    <row r="1189" spans="1:22" s="128" customFormat="1" ht="12.75" customHeight="1" x14ac:dyDescent="0.2">
      <c r="A1189" s="137"/>
      <c r="B1189" s="117" t="str">
        <f>IF(A1189="","",VLOOKUP(A1189,'6.A'!$A$11:$E$105,2,FALSE))</f>
        <v/>
      </c>
      <c r="C1189" s="138"/>
      <c r="D1189" s="120" t="str">
        <f>IF(A1189="","",VLOOKUP(A1189,'6.A'!$A$11:$E$105,4,FALSE))</f>
        <v/>
      </c>
      <c r="E1189" s="142" t="str">
        <f>IF(A1189="","",VLOOKUP(A1189,'6.A'!$A$11:$E$105,5,FALSE))</f>
        <v/>
      </c>
      <c r="F1189" s="141" t="str">
        <f t="shared" si="487"/>
        <v>0,00</v>
      </c>
      <c r="G1189" s="51"/>
      <c r="H1189" s="51" t="str">
        <f>IF(A1189="","",VLOOKUP(A1189,'6.A'!$A$11:$E$7900,5,FALSE))</f>
        <v/>
      </c>
      <c r="I1189" s="51" t="str">
        <f t="shared" si="488"/>
        <v/>
      </c>
      <c r="J1189" s="51" t="str">
        <f>IF(H1189="","",VLOOKUP(A1189,'6.A'!$A$11:$E$480,4,FALSE))</f>
        <v/>
      </c>
      <c r="K1189" s="51" t="str">
        <f t="shared" si="489"/>
        <v/>
      </c>
      <c r="L1189" s="51" t="str">
        <f>IF(H1189="","",IF(C1189="","",G1156*C1189))</f>
        <v/>
      </c>
      <c r="M1189" s="93" t="str">
        <f>IF(A1189="","",VLOOKUP(A1189,'6.A'!$A$11:$C$480,2,FALSE))</f>
        <v/>
      </c>
      <c r="N1189" s="56" t="str">
        <f t="shared" si="490"/>
        <v/>
      </c>
      <c r="O1189" s="55"/>
      <c r="P1189" s="55"/>
      <c r="Q1189" s="47"/>
      <c r="R1189" s="47"/>
      <c r="S1189" s="64"/>
      <c r="T1189" s="2"/>
      <c r="U1189" s="2"/>
      <c r="V1189" s="2"/>
    </row>
    <row r="1190" spans="1:22" s="128" customFormat="1" ht="12.75" customHeight="1" x14ac:dyDescent="0.2">
      <c r="A1190" s="137"/>
      <c r="B1190" s="117" t="str">
        <f>IF(A1190="","",VLOOKUP(A1190,'6.A'!$A$11:$E$105,2,FALSE))</f>
        <v/>
      </c>
      <c r="C1190" s="138"/>
      <c r="D1190" s="120" t="str">
        <f>IF(A1190="","",VLOOKUP(A1190,'6.A'!$A$11:$E$105,4,FALSE))</f>
        <v/>
      </c>
      <c r="E1190" s="142" t="str">
        <f>IF(A1190="","",VLOOKUP(A1190,'6.A'!$A$11:$E$105,5,FALSE))</f>
        <v/>
      </c>
      <c r="F1190" s="141" t="str">
        <f t="shared" si="487"/>
        <v>0,00</v>
      </c>
      <c r="G1190" s="51"/>
      <c r="H1190" s="51" t="str">
        <f>IF(A1190="","",VLOOKUP(A1190,'6.A'!$A$11:$E$7900,5,FALSE))</f>
        <v/>
      </c>
      <c r="I1190" s="51" t="str">
        <f t="shared" si="488"/>
        <v/>
      </c>
      <c r="J1190" s="51" t="str">
        <f>IF(H1190="","",VLOOKUP(A1190,'6.A'!$A$11:$E$480,4,FALSE))</f>
        <v/>
      </c>
      <c r="K1190" s="51" t="str">
        <f t="shared" si="489"/>
        <v/>
      </c>
      <c r="L1190" s="51" t="str">
        <f>IF(H1190="","",IF(C1190="","",G1156*C1190))</f>
        <v/>
      </c>
      <c r="M1190" s="93" t="str">
        <f>IF(A1190="","",VLOOKUP(A1190,'6.A'!$A$11:$C$480,2,FALSE))</f>
        <v/>
      </c>
      <c r="N1190" s="56" t="str">
        <f t="shared" si="490"/>
        <v/>
      </c>
      <c r="O1190" s="55"/>
      <c r="P1190" s="55"/>
      <c r="Q1190" s="47"/>
      <c r="R1190" s="47"/>
      <c r="S1190" s="64"/>
      <c r="T1190" s="2"/>
      <c r="U1190" s="2"/>
      <c r="V1190" s="2"/>
    </row>
    <row r="1191" spans="1:22" s="128" customFormat="1" ht="12.75" customHeight="1" x14ac:dyDescent="0.2">
      <c r="A1191" s="137"/>
      <c r="B1191" s="117" t="str">
        <f>IF(A1191="","",VLOOKUP(A1191,'6.A'!$A$11:$E$105,2,FALSE))</f>
        <v/>
      </c>
      <c r="C1191" s="138"/>
      <c r="D1191" s="139" t="str">
        <f>IF(A1191="","",VLOOKUP(A1191,'6.A'!$A$11:$E$105,4,FALSE))</f>
        <v/>
      </c>
      <c r="E1191" s="140" t="str">
        <f>IF(A1191="","",VLOOKUP(A1191,'6.A'!$A$11:$E$105,5,FALSE))</f>
        <v/>
      </c>
      <c r="F1191" s="141" t="str">
        <f t="shared" si="487"/>
        <v>0,00</v>
      </c>
      <c r="G1191" s="51"/>
      <c r="H1191" s="51" t="str">
        <f>IF(A1191="","",VLOOKUP(A1191,'6.A'!$A$11:$E$7900,5,FALSE))</f>
        <v/>
      </c>
      <c r="I1191" s="51" t="str">
        <f t="shared" si="488"/>
        <v/>
      </c>
      <c r="J1191" s="51" t="str">
        <f>IF(H1191="","",VLOOKUP(A1191,'6.A'!$A$11:$E$480,4,FALSE))</f>
        <v/>
      </c>
      <c r="K1191" s="51" t="str">
        <f t="shared" si="489"/>
        <v/>
      </c>
      <c r="L1191" s="51" t="str">
        <f>IF(H1191="","",IF(C1191="","",G1156*C1191))</f>
        <v/>
      </c>
      <c r="M1191" s="93" t="str">
        <f>IF(A1191="","",VLOOKUP(A1191,'6.A'!$A$11:$C$480,2,FALSE))</f>
        <v/>
      </c>
      <c r="N1191" s="56" t="str">
        <f t="shared" si="490"/>
        <v/>
      </c>
      <c r="O1191" s="55"/>
      <c r="P1191" s="55"/>
      <c r="Q1191" s="47"/>
      <c r="R1191" s="47"/>
      <c r="S1191" s="64"/>
      <c r="T1191" s="2"/>
      <c r="U1191" s="2"/>
      <c r="V1191" s="2"/>
    </row>
    <row r="1192" spans="1:22" s="128" customFormat="1" ht="12.75" customHeight="1" x14ac:dyDescent="0.2">
      <c r="A1192" s="137"/>
      <c r="B1192" s="117" t="str">
        <f>IF(A1192="","",VLOOKUP(A1192,'6.A'!$A$11:$E$105,2,FALSE))</f>
        <v/>
      </c>
      <c r="C1192" s="138"/>
      <c r="D1192" s="139" t="str">
        <f>IF(A1192="","",VLOOKUP(A1192,'6.A'!$A$11:$E$105,4,FALSE))</f>
        <v/>
      </c>
      <c r="E1192" s="140" t="str">
        <f>IF(A1192="","",VLOOKUP(A1192,'6.A'!$A$11:$E$105,5,FALSE))</f>
        <v/>
      </c>
      <c r="F1192" s="141" t="str">
        <f t="shared" si="487"/>
        <v>0,00</v>
      </c>
      <c r="G1192" s="51"/>
      <c r="H1192" s="51" t="str">
        <f>IF(A1192="","",VLOOKUP(A1192,'6.A'!$A$11:$E$7900,5,FALSE))</f>
        <v/>
      </c>
      <c r="I1192" s="51" t="str">
        <f t="shared" si="488"/>
        <v/>
      </c>
      <c r="J1192" s="51" t="str">
        <f>IF(H1192="","",VLOOKUP(A1192,'6.A'!$A$11:$E$480,4,FALSE))</f>
        <v/>
      </c>
      <c r="K1192" s="51" t="str">
        <f t="shared" si="489"/>
        <v/>
      </c>
      <c r="L1192" s="51" t="str">
        <f>IF(H1192="","",IF(C1192="","",G1156*C1192))</f>
        <v/>
      </c>
      <c r="M1192" s="93" t="str">
        <f>IF(A1192="","",VLOOKUP(A1192,'6.A'!$A$11:$C$480,2,FALSE))</f>
        <v/>
      </c>
      <c r="N1192" s="56" t="str">
        <f t="shared" si="490"/>
        <v/>
      </c>
      <c r="O1192" s="55"/>
      <c r="P1192" s="55"/>
      <c r="Q1192" s="47"/>
      <c r="R1192" s="47"/>
      <c r="S1192" s="64"/>
      <c r="T1192" s="2"/>
      <c r="U1192" s="2"/>
      <c r="V1192" s="2"/>
    </row>
    <row r="1193" spans="1:22" s="128" customFormat="1" ht="12.75" customHeight="1" x14ac:dyDescent="0.2">
      <c r="A1193" s="137"/>
      <c r="B1193" s="117" t="str">
        <f>IF(A1193="","",VLOOKUP(A1193,'6.A'!$A$11:$E$105,2,FALSE))</f>
        <v/>
      </c>
      <c r="C1193" s="138"/>
      <c r="D1193" s="120" t="str">
        <f>IF(A1193="","",VLOOKUP(A1193,'6.A'!$A$11:$E$105,4,FALSE))</f>
        <v/>
      </c>
      <c r="E1193" s="142" t="str">
        <f>IF(A1193="","",VLOOKUP(A1193,'6.A'!$A$11:$E$105,5,FALSE))</f>
        <v/>
      </c>
      <c r="F1193" s="141" t="str">
        <f t="shared" si="487"/>
        <v>0,00</v>
      </c>
      <c r="G1193" s="51"/>
      <c r="H1193" s="51" t="str">
        <f>IF(A1193="","",VLOOKUP(A1193,'6.A'!$A$11:$E$7900,5,FALSE))</f>
        <v/>
      </c>
      <c r="I1193" s="51" t="str">
        <f t="shared" si="488"/>
        <v/>
      </c>
      <c r="J1193" s="51" t="str">
        <f>IF(H1193="","",VLOOKUP(A1193,'6.A'!$A$11:$E$480,4,FALSE))</f>
        <v/>
      </c>
      <c r="K1193" s="51" t="str">
        <f t="shared" si="489"/>
        <v/>
      </c>
      <c r="L1193" s="51" t="str">
        <f>IF(H1193="","",IF(C1193="","",G1156*C1193))</f>
        <v/>
      </c>
      <c r="M1193" s="93" t="str">
        <f>IF(A1193="","",VLOOKUP(A1193,'6.A'!$A$11:$C$480,2,FALSE))</f>
        <v/>
      </c>
      <c r="N1193" s="56" t="str">
        <f t="shared" si="490"/>
        <v/>
      </c>
      <c r="O1193" s="55"/>
      <c r="P1193" s="55"/>
      <c r="Q1193" s="47"/>
      <c r="R1193" s="47"/>
      <c r="S1193" s="64"/>
      <c r="T1193" s="2"/>
      <c r="U1193" s="2"/>
      <c r="V1193" s="2"/>
    </row>
    <row r="1194" spans="1:22" s="128" customFormat="1" ht="12.75" customHeight="1" x14ac:dyDescent="0.2">
      <c r="A1194" s="137"/>
      <c r="B1194" s="117" t="str">
        <f>IF(A1194="","",VLOOKUP(A1194,'6.A'!$A$11:$E$105,2,FALSE))</f>
        <v/>
      </c>
      <c r="C1194" s="138"/>
      <c r="D1194" s="120" t="str">
        <f>IF(A1194="","",VLOOKUP(A1194,'6.A'!$A$11:$E$105,4,FALSE))</f>
        <v/>
      </c>
      <c r="E1194" s="142" t="str">
        <f>IF(A1194="","",VLOOKUP(A1194,'6.A'!$A$11:$E$105,5,FALSE))</f>
        <v/>
      </c>
      <c r="F1194" s="141" t="str">
        <f t="shared" si="487"/>
        <v>0,00</v>
      </c>
      <c r="G1194" s="51"/>
      <c r="H1194" s="51" t="str">
        <f>IF(A1194="","",VLOOKUP(A1194,'6.A'!$A$11:$E$7900,5,FALSE))</f>
        <v/>
      </c>
      <c r="I1194" s="51" t="str">
        <f t="shared" si="488"/>
        <v/>
      </c>
      <c r="J1194" s="51" t="str">
        <f>IF(H1194="","",VLOOKUP(A1194,'6.A'!$A$11:$E$480,4,FALSE))</f>
        <v/>
      </c>
      <c r="K1194" s="51" t="str">
        <f t="shared" si="489"/>
        <v/>
      </c>
      <c r="L1194" s="51" t="str">
        <f>IF(H1194="","",IF(C1194="","",G1156*C1194))</f>
        <v/>
      </c>
      <c r="M1194" s="93" t="str">
        <f>IF(A1194="","",VLOOKUP(A1194,'6.A'!$A$11:$C$480,2,FALSE))</f>
        <v/>
      </c>
      <c r="N1194" s="56" t="str">
        <f t="shared" si="490"/>
        <v/>
      </c>
      <c r="O1194" s="55"/>
      <c r="P1194" s="55"/>
      <c r="Q1194" s="47"/>
      <c r="R1194" s="47"/>
      <c r="S1194" s="64"/>
      <c r="T1194" s="2"/>
      <c r="U1194" s="2"/>
      <c r="V1194" s="2"/>
    </row>
    <row r="1195" spans="1:22" s="128" customFormat="1" ht="12.75" customHeight="1" x14ac:dyDescent="0.2">
      <c r="A1195" s="137"/>
      <c r="B1195" s="117" t="str">
        <f>IF(A1195="","",VLOOKUP(A1195,'6.A'!$A$11:$E$105,2,FALSE))</f>
        <v/>
      </c>
      <c r="C1195" s="138"/>
      <c r="D1195" s="120" t="str">
        <f>IF(A1195="","",VLOOKUP(A1195,'6.A'!$A$11:$E$105,4,FALSE))</f>
        <v/>
      </c>
      <c r="E1195" s="142" t="str">
        <f>IF(A1195="","",VLOOKUP(A1195,'6.A'!$A$11:$E$105,5,FALSE))</f>
        <v/>
      </c>
      <c r="F1195" s="141" t="str">
        <f t="shared" si="487"/>
        <v>0,00</v>
      </c>
      <c r="G1195" s="51"/>
      <c r="H1195" s="51" t="str">
        <f>IF(A1195="","",VLOOKUP(A1195,'6.A'!$A$11:$E$7900,5,FALSE))</f>
        <v/>
      </c>
      <c r="I1195" s="51" t="str">
        <f t="shared" si="488"/>
        <v/>
      </c>
      <c r="J1195" s="51" t="str">
        <f>IF(H1195="","",VLOOKUP(A1195,'6.A'!$A$11:$E$480,4,FALSE))</f>
        <v/>
      </c>
      <c r="K1195" s="51" t="str">
        <f t="shared" si="489"/>
        <v/>
      </c>
      <c r="L1195" s="51" t="str">
        <f>IF(H1195="","",IF(C1195="","",G1156*C1195))</f>
        <v/>
      </c>
      <c r="M1195" s="93" t="str">
        <f>IF(A1195="","",VLOOKUP(A1195,'6.A'!$A$11:$C$480,2,FALSE))</f>
        <v/>
      </c>
      <c r="N1195" s="56" t="str">
        <f t="shared" si="490"/>
        <v/>
      </c>
      <c r="O1195" s="55"/>
      <c r="P1195" s="55"/>
      <c r="Q1195" s="47"/>
      <c r="R1195" s="47"/>
      <c r="S1195" s="64"/>
      <c r="T1195" s="2"/>
      <c r="U1195" s="2"/>
      <c r="V1195" s="2"/>
    </row>
    <row r="1196" spans="1:22" s="128" customFormat="1" ht="12.75" customHeight="1" x14ac:dyDescent="0.2">
      <c r="A1196" s="137"/>
      <c r="B1196" s="117" t="str">
        <f>IF(A1196="","",VLOOKUP(A1196,'6.A'!$A$11:$E$105,2,FALSE))</f>
        <v/>
      </c>
      <c r="C1196" s="138"/>
      <c r="D1196" s="120" t="str">
        <f>IF(A1196="","",VLOOKUP(A1196,'6.A'!$A$11:$E$105,4,FALSE))</f>
        <v/>
      </c>
      <c r="E1196" s="142" t="str">
        <f>IF(A1196="","",VLOOKUP(A1196,'6.A'!$A$11:$E$105,5,FALSE))</f>
        <v/>
      </c>
      <c r="F1196" s="141" t="str">
        <f t="shared" si="487"/>
        <v>0,00</v>
      </c>
      <c r="G1196" s="51"/>
      <c r="H1196" s="51" t="str">
        <f>IF(A1196="","",VLOOKUP(A1196,'6.A'!$A$11:$E$7900,5,FALSE))</f>
        <v/>
      </c>
      <c r="I1196" s="51" t="str">
        <f t="shared" si="488"/>
        <v/>
      </c>
      <c r="J1196" s="51" t="str">
        <f>IF(H1196="","",VLOOKUP(A1196,'6.A'!$A$11:$E$480,4,FALSE))</f>
        <v/>
      </c>
      <c r="K1196" s="51" t="str">
        <f t="shared" si="489"/>
        <v/>
      </c>
      <c r="L1196" s="51" t="str">
        <f>IF(H1196="","",IF(C1196="","",G1156*C1196))</f>
        <v/>
      </c>
      <c r="M1196" s="93" t="str">
        <f>IF(A1196="","",VLOOKUP(A1196,'6.A'!$A$11:$C$480,2,FALSE))</f>
        <v/>
      </c>
      <c r="N1196" s="56" t="str">
        <f t="shared" si="490"/>
        <v/>
      </c>
      <c r="O1196" s="55"/>
      <c r="P1196" s="55"/>
      <c r="Q1196" s="47"/>
      <c r="R1196" s="47"/>
      <c r="S1196" s="64"/>
      <c r="T1196" s="2"/>
      <c r="U1196" s="2"/>
      <c r="V1196" s="2"/>
    </row>
    <row r="1197" spans="1:22" s="128" customFormat="1" ht="12.75" customHeight="1" x14ac:dyDescent="0.2">
      <c r="A1197" s="137"/>
      <c r="B1197" s="117" t="str">
        <f>IF(A1197="","",VLOOKUP(A1197,'6.A'!$A$11:$E$105,2,FALSE))</f>
        <v/>
      </c>
      <c r="C1197" s="138"/>
      <c r="D1197" s="120" t="str">
        <f>IF(A1197="","",VLOOKUP(A1197,'6.A'!$A$11:$E$105,4,FALSE))</f>
        <v/>
      </c>
      <c r="E1197" s="142" t="str">
        <f>IF(A1197="","",VLOOKUP(A1197,'6.A'!$A$11:$E$105,5,FALSE))</f>
        <v/>
      </c>
      <c r="F1197" s="141" t="str">
        <f t="shared" si="487"/>
        <v>0,00</v>
      </c>
      <c r="G1197" s="51"/>
      <c r="H1197" s="51" t="str">
        <f>IF(A1197="","",VLOOKUP(A1197,'6.A'!$A$11:$E$7900,5,FALSE))</f>
        <v/>
      </c>
      <c r="I1197" s="51" t="str">
        <f t="shared" si="488"/>
        <v/>
      </c>
      <c r="J1197" s="51" t="str">
        <f>IF(H1197="","",VLOOKUP(A1197,'6.A'!$A$11:$E$480,4,FALSE))</f>
        <v/>
      </c>
      <c r="K1197" s="51" t="str">
        <f t="shared" si="489"/>
        <v/>
      </c>
      <c r="L1197" s="51" t="str">
        <f>IF(H1197="","",IF(C1197="","",G1156*C1197))</f>
        <v/>
      </c>
      <c r="M1197" s="93" t="str">
        <f>IF(A1197="","",VLOOKUP(A1197,'6.A'!$A$11:$C$480,2,FALSE))</f>
        <v/>
      </c>
      <c r="N1197" s="56" t="str">
        <f t="shared" si="490"/>
        <v/>
      </c>
      <c r="O1197" s="55"/>
      <c r="P1197" s="55"/>
      <c r="Q1197" s="47"/>
      <c r="R1197" s="47"/>
      <c r="S1197" s="64"/>
      <c r="T1197" s="2"/>
      <c r="U1197" s="2"/>
      <c r="V1197" s="2"/>
    </row>
    <row r="1198" spans="1:22" s="128" customFormat="1" ht="12.75" customHeight="1" x14ac:dyDescent="0.2">
      <c r="A1198" s="137"/>
      <c r="B1198" s="117" t="str">
        <f>IF(A1198="","",VLOOKUP(A1198,'6.A'!$A$11:$E$105,2,FALSE))</f>
        <v/>
      </c>
      <c r="C1198" s="138"/>
      <c r="D1198" s="120" t="str">
        <f>IF(A1198="","",VLOOKUP(A1198,'6.A'!$A$11:$E$105,4,FALSE))</f>
        <v/>
      </c>
      <c r="E1198" s="142" t="str">
        <f>IF(A1198="","",VLOOKUP(A1198,'6.A'!$A$11:$E$105,5,FALSE))</f>
        <v/>
      </c>
      <c r="F1198" s="141" t="str">
        <f t="shared" si="487"/>
        <v>0,00</v>
      </c>
      <c r="G1198" s="51"/>
      <c r="H1198" s="51" t="str">
        <f>IF(A1198="","",VLOOKUP(A1198,'6.A'!$A$11:$E$7900,5,FALSE))</f>
        <v/>
      </c>
      <c r="I1198" s="51" t="str">
        <f t="shared" si="488"/>
        <v/>
      </c>
      <c r="J1198" s="51" t="str">
        <f>IF(H1198="","",VLOOKUP(A1198,'6.A'!$A$11:$E$480,4,FALSE))</f>
        <v/>
      </c>
      <c r="K1198" s="51" t="str">
        <f t="shared" si="489"/>
        <v/>
      </c>
      <c r="L1198" s="51" t="str">
        <f>IF(H1198="","",IF(C1198="","",G1156*C1198))</f>
        <v/>
      </c>
      <c r="M1198" s="93" t="str">
        <f>IF(A1198="","",VLOOKUP(A1198,'6.A'!$A$11:$C$480,2,FALSE))</f>
        <v/>
      </c>
      <c r="N1198" s="56" t="str">
        <f t="shared" si="490"/>
        <v/>
      </c>
      <c r="O1198" s="55"/>
      <c r="P1198" s="55"/>
      <c r="Q1198" s="47"/>
      <c r="R1198" s="47"/>
      <c r="S1198" s="64"/>
      <c r="T1198" s="2"/>
      <c r="U1198" s="2"/>
      <c r="V1198" s="2"/>
    </row>
    <row r="1199" spans="1:22" s="128" customFormat="1" ht="12.75" customHeight="1" x14ac:dyDescent="0.2">
      <c r="A1199" s="137"/>
      <c r="B1199" s="117" t="str">
        <f>IF(A1199="","",VLOOKUP(A1199,'6.A'!$A$11:$E$105,2,FALSE))</f>
        <v/>
      </c>
      <c r="C1199" s="138"/>
      <c r="D1199" s="120" t="str">
        <f>IF(A1199="","",VLOOKUP(A1199,'6.A'!$A$11:$E$105,4,FALSE))</f>
        <v/>
      </c>
      <c r="E1199" s="142" t="str">
        <f>IF(A1199="","",VLOOKUP(A1199,'6.A'!$A$11:$E$105,5,FALSE))</f>
        <v/>
      </c>
      <c r="F1199" s="141" t="str">
        <f t="shared" si="487"/>
        <v>0,00</v>
      </c>
      <c r="G1199" s="51"/>
      <c r="H1199" s="51" t="str">
        <f>IF(A1199="","",VLOOKUP(A1199,'6.A'!$A$11:$E$7900,5,FALSE))</f>
        <v/>
      </c>
      <c r="I1199" s="51" t="str">
        <f t="shared" si="488"/>
        <v/>
      </c>
      <c r="J1199" s="51" t="str">
        <f>IF(H1199="","",VLOOKUP(A1199,'6.A'!$A$11:$E$480,4,FALSE))</f>
        <v/>
      </c>
      <c r="K1199" s="51" t="str">
        <f t="shared" si="489"/>
        <v/>
      </c>
      <c r="L1199" s="51" t="str">
        <f>IF(H1199="","",IF(C1199="","",G1156*C1199))</f>
        <v/>
      </c>
      <c r="M1199" s="93" t="str">
        <f>IF(A1199="","",VLOOKUP(A1199,'6.A'!$A$11:$C$480,2,FALSE))</f>
        <v/>
      </c>
      <c r="N1199" s="56" t="str">
        <f t="shared" si="490"/>
        <v/>
      </c>
      <c r="O1199" s="55"/>
      <c r="P1199" s="55"/>
      <c r="Q1199" s="47"/>
      <c r="R1199" s="47"/>
      <c r="S1199" s="64"/>
      <c r="T1199" s="2"/>
      <c r="U1199" s="2"/>
      <c r="V1199" s="2"/>
    </row>
    <row r="1200" spans="1:22" s="128" customFormat="1" ht="12.75" customHeight="1" x14ac:dyDescent="0.2">
      <c r="A1200" s="137"/>
      <c r="B1200" s="117" t="str">
        <f>IF(A1200="","",VLOOKUP(A1200,'6.A'!$A$11:$E$105,2,FALSE))</f>
        <v/>
      </c>
      <c r="C1200" s="138"/>
      <c r="D1200" s="120" t="str">
        <f>IF(A1200="","",VLOOKUP(A1200,'6.A'!$A$11:$E$105,4,FALSE))</f>
        <v/>
      </c>
      <c r="E1200" s="142" t="str">
        <f>IF(A1200="","",VLOOKUP(A1200,'6.A'!$A$11:$E$105,5,FALSE))</f>
        <v/>
      </c>
      <c r="F1200" s="141" t="str">
        <f t="shared" si="487"/>
        <v>0,00</v>
      </c>
      <c r="G1200" s="51"/>
      <c r="H1200" s="51" t="str">
        <f>IF(A1200="","",VLOOKUP(A1200,'6.A'!$A$11:$E$7900,5,FALSE))</f>
        <v/>
      </c>
      <c r="I1200" s="51" t="str">
        <f t="shared" si="488"/>
        <v/>
      </c>
      <c r="J1200" s="51" t="str">
        <f>IF(H1200="","",VLOOKUP(A1200,'6.A'!$A$11:$E$480,4,FALSE))</f>
        <v/>
      </c>
      <c r="K1200" s="51" t="str">
        <f t="shared" si="489"/>
        <v/>
      </c>
      <c r="L1200" s="51" t="str">
        <f>IF(H1200="","",IF(C1200="","",G1156*C1200))</f>
        <v/>
      </c>
      <c r="M1200" s="93" t="str">
        <f>IF(A1200="","",VLOOKUP(A1200,'6.A'!$A$11:$C$480,2,FALSE))</f>
        <v/>
      </c>
      <c r="N1200" s="56" t="str">
        <f t="shared" si="490"/>
        <v/>
      </c>
      <c r="O1200" s="55"/>
      <c r="P1200" s="55"/>
      <c r="Q1200" s="47"/>
      <c r="R1200" s="47"/>
      <c r="S1200" s="64"/>
      <c r="T1200" s="2"/>
      <c r="U1200" s="2"/>
      <c r="V1200" s="2"/>
    </row>
    <row r="1201" spans="1:22" s="116" customFormat="1" ht="12.75" customHeight="1" x14ac:dyDescent="0.2">
      <c r="A1201" s="137"/>
      <c r="B1201" s="153" t="str">
        <f>IF(A1201="","",VLOOKUP(A1201,'6.A'!$A$11:$E$105,2,FALSE))</f>
        <v/>
      </c>
      <c r="C1201" s="138"/>
      <c r="D1201" s="120" t="str">
        <f>IF(A1201="","",VLOOKUP(A1201,'6.A'!$A$11:$E$105,4,FALSE))</f>
        <v/>
      </c>
      <c r="E1201" s="142" t="str">
        <f>IF(A1201="","",VLOOKUP(A1201,'6.A'!$A$11:$E$105,5,FALSE))</f>
        <v/>
      </c>
      <c r="F1201" s="141" t="str">
        <f t="shared" si="487"/>
        <v>0,00</v>
      </c>
      <c r="G1201" s="51"/>
      <c r="H1201" s="51" t="str">
        <f>IF(A1201="","",VLOOKUP(A1201,'6.A'!$A$11:$E$7900,5,FALSE))</f>
        <v/>
      </c>
      <c r="I1201" s="51" t="str">
        <f t="shared" si="488"/>
        <v/>
      </c>
      <c r="J1201" s="51" t="str">
        <f>IF(H1201="","",VLOOKUP(A1201,'6.A'!$A$11:$E$480,4,FALSE))</f>
        <v/>
      </c>
      <c r="K1201" s="51" t="str">
        <f t="shared" si="489"/>
        <v/>
      </c>
      <c r="L1201" s="51" t="str">
        <f>IF(H1201="","",IF(C1201="","",G1156*C1201))</f>
        <v/>
      </c>
      <c r="M1201" s="93" t="str">
        <f>IF(A1201="","",VLOOKUP(A1201,'6.A'!$A$11:$C$480,2,FALSE))</f>
        <v/>
      </c>
      <c r="N1201" s="56" t="str">
        <f t="shared" si="490"/>
        <v/>
      </c>
      <c r="O1201" s="55"/>
      <c r="P1201" s="55"/>
      <c r="Q1201" s="47"/>
      <c r="R1201" s="47"/>
      <c r="S1201" s="64"/>
      <c r="T1201" s="2"/>
      <c r="U1201" s="2"/>
      <c r="V1201" s="2"/>
    </row>
    <row r="1202" spans="1:22" s="116" customFormat="1" ht="12.75" customHeight="1" x14ac:dyDescent="0.2">
      <c r="A1202" s="137"/>
      <c r="B1202" s="153" t="str">
        <f>IF(A1202="","",VLOOKUP(A1202,'6.A'!$A$11:$E$105,2,FALSE))</f>
        <v/>
      </c>
      <c r="C1202" s="138"/>
      <c r="D1202" s="120" t="str">
        <f>IF(A1202="","",VLOOKUP(A1202,'6.A'!$A$11:$E$105,4,FALSE))</f>
        <v/>
      </c>
      <c r="E1202" s="142" t="str">
        <f>IF(A1202="","",VLOOKUP(A1202,'6.A'!$A$11:$E$105,5,FALSE))</f>
        <v/>
      </c>
      <c r="F1202" s="141" t="str">
        <f t="shared" si="487"/>
        <v>0,00</v>
      </c>
      <c r="G1202" s="51"/>
      <c r="H1202" s="51" t="str">
        <f>IF(A1202="","",VLOOKUP(A1202,'6.A'!$A$11:$E$7900,5,FALSE))</f>
        <v/>
      </c>
      <c r="I1202" s="51" t="str">
        <f t="shared" si="488"/>
        <v/>
      </c>
      <c r="J1202" s="51" t="str">
        <f>IF(H1202="","",VLOOKUP(A1202,'6.A'!$A$11:$E$480,4,FALSE))</f>
        <v/>
      </c>
      <c r="K1202" s="51" t="str">
        <f t="shared" si="489"/>
        <v/>
      </c>
      <c r="L1202" s="51" t="str">
        <f>IF(H1202="","",IF(C1202="","",G1156*C1202))</f>
        <v/>
      </c>
      <c r="M1202" s="93" t="str">
        <f>IF(A1202="","",VLOOKUP(A1202,'6.A'!$A$11:$C$480,2,FALSE))</f>
        <v/>
      </c>
      <c r="N1202" s="56" t="str">
        <f t="shared" si="490"/>
        <v/>
      </c>
      <c r="O1202" s="55"/>
      <c r="P1202" s="55"/>
      <c r="Q1202" s="47"/>
      <c r="R1202" s="47"/>
      <c r="S1202" s="64"/>
      <c r="T1202" s="2"/>
      <c r="U1202" s="2"/>
      <c r="V1202" s="2"/>
    </row>
    <row r="1203" spans="1:22" s="116" customFormat="1" ht="12.75" customHeight="1" x14ac:dyDescent="0.2">
      <c r="A1203" s="137"/>
      <c r="B1203" s="153" t="str">
        <f>IF(A1203="","",VLOOKUP(A1203,'6.A'!$A$11:$E$105,2,FALSE))</f>
        <v/>
      </c>
      <c r="C1203" s="138"/>
      <c r="D1203" s="120" t="str">
        <f>IF(A1203="","",VLOOKUP(A1203,'6.A'!$A$11:$E$105,4,FALSE))</f>
        <v/>
      </c>
      <c r="E1203" s="142" t="str">
        <f>IF(A1203="","",VLOOKUP(A1203,'6.A'!$A$11:$E$105,5,FALSE))</f>
        <v/>
      </c>
      <c r="F1203" s="141" t="str">
        <f t="shared" si="487"/>
        <v>0,00</v>
      </c>
      <c r="G1203" s="51"/>
      <c r="H1203" s="51" t="str">
        <f>IF(A1203="","",VLOOKUP(A1203,'6.A'!$A$11:$E$7900,5,FALSE))</f>
        <v/>
      </c>
      <c r="I1203" s="51" t="str">
        <f t="shared" si="488"/>
        <v/>
      </c>
      <c r="J1203" s="51" t="str">
        <f>IF(H1203="","",VLOOKUP(A1203,'6.A'!$A$11:$E$480,4,FALSE))</f>
        <v/>
      </c>
      <c r="K1203" s="51" t="str">
        <f t="shared" si="489"/>
        <v/>
      </c>
      <c r="L1203" s="51" t="str">
        <f>IF(H1203="","",IF(C1203="","",G1156*C1203))</f>
        <v/>
      </c>
      <c r="M1203" s="93" t="str">
        <f>IF(A1203="","",VLOOKUP(A1203,'6.A'!$A$11:$C$480,2,FALSE))</f>
        <v/>
      </c>
      <c r="N1203" s="56" t="str">
        <f t="shared" si="490"/>
        <v/>
      </c>
      <c r="O1203" s="55"/>
      <c r="P1203" s="55"/>
      <c r="Q1203" s="47"/>
      <c r="R1203" s="47"/>
      <c r="S1203" s="64"/>
      <c r="T1203" s="2"/>
      <c r="U1203" s="2"/>
      <c r="V1203" s="2"/>
    </row>
    <row r="1204" spans="1:22" s="116" customFormat="1" ht="12.75" customHeight="1" x14ac:dyDescent="0.2">
      <c r="A1204" s="137"/>
      <c r="B1204" s="153" t="str">
        <f>IF(A1204="","",VLOOKUP(A1204,'6.A'!$A$11:$E$105,2,FALSE))</f>
        <v/>
      </c>
      <c r="C1204" s="138"/>
      <c r="D1204" s="120" t="str">
        <f>IF(A1204="","",VLOOKUP(A1204,'6.A'!$A$11:$E$105,4,FALSE))</f>
        <v/>
      </c>
      <c r="E1204" s="142" t="str">
        <f>IF(A1204="","",VLOOKUP(A1204,'6.A'!$A$11:$E$105,5,FALSE))</f>
        <v/>
      </c>
      <c r="F1204" s="141" t="str">
        <f t="shared" si="487"/>
        <v>0,00</v>
      </c>
      <c r="G1204" s="51"/>
      <c r="H1204" s="51" t="str">
        <f>IF(A1204="","",VLOOKUP(A1204,'6.A'!$A$11:$E$7900,5,FALSE))</f>
        <v/>
      </c>
      <c r="I1204" s="51" t="str">
        <f t="shared" si="488"/>
        <v/>
      </c>
      <c r="J1204" s="51" t="str">
        <f>IF(H1204="","",VLOOKUP(A1204,'6.A'!$A$11:$E$480,4,FALSE))</f>
        <v/>
      </c>
      <c r="K1204" s="51" t="str">
        <f t="shared" si="489"/>
        <v/>
      </c>
      <c r="L1204" s="51" t="str">
        <f>IF(H1204="","",IF(C1204="","",G1156*C1204))</f>
        <v/>
      </c>
      <c r="M1204" s="93" t="str">
        <f>IF(A1204="","",VLOOKUP(A1204,'6.A'!$A$11:$C$480,2,FALSE))</f>
        <v/>
      </c>
      <c r="N1204" s="56" t="str">
        <f t="shared" si="490"/>
        <v/>
      </c>
      <c r="O1204" s="55"/>
      <c r="P1204" s="55"/>
      <c r="Q1204" s="47"/>
      <c r="R1204" s="47"/>
      <c r="S1204" s="64"/>
      <c r="T1204" s="2"/>
      <c r="U1204" s="2"/>
      <c r="V1204" s="2"/>
    </row>
    <row r="1205" spans="1:22" s="116" customFormat="1" ht="12.75" customHeight="1" x14ac:dyDescent="0.2">
      <c r="A1205" s="137"/>
      <c r="B1205" s="26" t="str">
        <f>$A$9</f>
        <v>BDI - MÃO DE OBRA / SERVIÇOS / MATERIAIS EM GERAL</v>
      </c>
      <c r="C1205" s="27">
        <f>$C$9</f>
        <v>0</v>
      </c>
      <c r="D1205" s="120"/>
      <c r="E1205" s="126"/>
      <c r="F1205" s="144">
        <f>ROUND(SUM(F1185:F1204)*C1205,2)</f>
        <v>0</v>
      </c>
      <c r="G1205" s="62"/>
      <c r="H1205" s="51"/>
      <c r="I1205" s="56"/>
      <c r="J1205" s="56"/>
      <c r="K1205" s="56"/>
      <c r="L1205" s="51"/>
      <c r="M1205" s="56"/>
      <c r="N1205" s="56"/>
      <c r="O1205" s="55"/>
      <c r="P1205" s="55"/>
      <c r="Q1205" s="47"/>
      <c r="R1205" s="47"/>
      <c r="S1205" s="64"/>
      <c r="T1205" s="2"/>
      <c r="U1205" s="2"/>
      <c r="V1205" s="2"/>
    </row>
    <row r="1206" spans="1:22" s="116" customFormat="1" ht="12.75" customHeight="1" thickBot="1" x14ac:dyDescent="0.25">
      <c r="A1206" s="154"/>
      <c r="B1206" s="41" t="s">
        <v>57</v>
      </c>
      <c r="C1206" s="42"/>
      <c r="D1206" s="155"/>
      <c r="E1206" s="156"/>
      <c r="F1206" s="157">
        <f>ROUND(SUM(F1185:F1205),2)</f>
        <v>0</v>
      </c>
      <c r="G1206" s="62"/>
      <c r="H1206" s="51"/>
      <c r="I1206" s="56"/>
      <c r="J1206" s="56"/>
      <c r="K1206" s="56"/>
      <c r="L1206" s="51"/>
      <c r="M1206" s="56"/>
      <c r="N1206" s="56"/>
      <c r="O1206" s="55"/>
      <c r="P1206" s="55"/>
      <c r="Q1206" s="47"/>
      <c r="R1206" s="47"/>
      <c r="S1206" s="64"/>
      <c r="T1206" s="2"/>
      <c r="U1206" s="2"/>
      <c r="V1206" s="2"/>
    </row>
    <row r="1207" spans="1:22" s="128" customFormat="1" ht="12" customHeight="1" thickBot="1" x14ac:dyDescent="0.25">
      <c r="A1207" s="129"/>
      <c r="B1207" s="124"/>
      <c r="C1207" s="125"/>
      <c r="D1207" s="120"/>
      <c r="E1207" s="126"/>
      <c r="F1207" s="121"/>
      <c r="G1207" s="121"/>
      <c r="H1207" s="118"/>
      <c r="I1207" s="120"/>
      <c r="J1207" s="120"/>
      <c r="K1207" s="120"/>
      <c r="L1207" s="118"/>
      <c r="M1207" s="122"/>
      <c r="N1207" s="122"/>
      <c r="O1207" s="123"/>
      <c r="P1207" s="123"/>
      <c r="Q1207" s="114"/>
      <c r="R1207" s="114"/>
      <c r="T1207" s="116"/>
      <c r="U1207" s="116"/>
      <c r="V1207" s="116"/>
    </row>
    <row r="1208" spans="1:22" s="116" customFormat="1" ht="50.1" customHeight="1" x14ac:dyDescent="0.2">
      <c r="A1208" s="130" t="str">
        <f>'3.A'!$A$55</f>
        <v>4.1.2</v>
      </c>
      <c r="B1208" s="131" t="str">
        <f>IF(A1208="","",VLOOKUP(A1208,'3.A'!$A$16:$M$111,2,FALSE))</f>
        <v>ATERRO DE VALAS, POÇOS E CAVAS COMPACTADO MECANICAMENTE, SEM CONTROLE DO G.C.</v>
      </c>
      <c r="C1208" s="284" t="s">
        <v>62</v>
      </c>
      <c r="D1208" s="284"/>
      <c r="E1208" s="132" t="str">
        <f>IF(A1208="","",VLOOKUP(A1208,'3.A'!$A$16:$M$111,3,FALSE))</f>
        <v>M3</v>
      </c>
      <c r="F1208" s="133">
        <f>ROUND(F1222+F1235+F1258,2)</f>
        <v>0</v>
      </c>
      <c r="G1208" s="94">
        <f>VLOOKUP(A1208,'3.A'!$A$18:$I$111,4,FALSE)</f>
        <v>3</v>
      </c>
      <c r="H1208" s="46">
        <f>SUM(F1210:F1221)</f>
        <v>0</v>
      </c>
      <c r="I1208" s="46">
        <f>SUM(F1224:F1234)</f>
        <v>0</v>
      </c>
      <c r="J1208" s="46">
        <f>SUM(F1237:F1257)</f>
        <v>0</v>
      </c>
      <c r="K1208" s="46">
        <f>SUM(H1208:J1208)</f>
        <v>0</v>
      </c>
      <c r="L1208" s="46" t="str">
        <f>IF(K1208=F1208,"SIM","NÃO")</f>
        <v>SIM</v>
      </c>
      <c r="M1208" s="57">
        <f>ROUND(SUM(F1210:F1219)*C1220,2)+ROUND(SUM(F1210:F1220)*C1221,2)+ROUND(SUM(F1210:F1219),2)+ROUND(SUM(F1224:F1233)*C1234,2)+ROUND(SUM(F1224:F1233),2)+ROUND(SUM(F1237:F1256)*C1257,2)+ROUND(SUM(F1237:F1256),2)</f>
        <v>0</v>
      </c>
      <c r="N1208" s="49" t="str">
        <f>IF(M1208=F1208,"SIM","NÃO")</f>
        <v>SIM</v>
      </c>
      <c r="O1208" s="50" t="str">
        <f>VLOOKUP(A1208,'3.A'!$A$8:$E$111,3,FALSE)</f>
        <v>M3</v>
      </c>
      <c r="P1208" s="50" t="str">
        <f>IF(O1208=E1208,"SIM","NÃO")</f>
        <v>SIM</v>
      </c>
      <c r="Q1208" s="52">
        <f>ROUND(G1208*F1222,2)+ROUND(G1208*F1235,2)+ROUND(G1208*F1258,2)</f>
        <v>0</v>
      </c>
      <c r="R1208" s="58">
        <f>VLOOKUP(A1208,'3.A'!$A$16:$L$111,12,FALSE)</f>
        <v>0</v>
      </c>
      <c r="S1208" s="59" t="str">
        <f>IF(Q1208=R1208,"si","no")</f>
        <v>si</v>
      </c>
      <c r="T1208" s="60">
        <f>SUM(L1210:L1219)+SUM(L1224:L1233)+SUM(L1237:L1256)</f>
        <v>0.83700000000000008</v>
      </c>
      <c r="U1208" s="51">
        <f>G1208*C1216+G1208*C1218+G1208*C1212+G1208*C1211+G1208*C1213+G1208*C1217+G1208*C1215+G1208*C1214+G1208*C1210+G1208*C1219+G1208*C1230+G1208*C1224+G1208*C1232+G1208*C1231+G1208*C1229+G1208*C1226+G1208*C1225+G1208*C1227+G1208*C1233+G1208*C1228+G1208*C1237+G1208*C1238+G1208*C1239+G1208*C1247+G1208*C1248+G1208*C1249+G1208*C1250+G1208*C1251+G1208*C1252+G1208*C1253+G1208*C1254+G1208*C1255+G1208*C1256+G1208*C1245+G1208*C1246+G1208*C1240+G1208*C1241+G1208*C1242+G1208*C1243+G1208*C1244</f>
        <v>0.83700000000000008</v>
      </c>
      <c r="V1208" s="53" t="str">
        <f>IF(T1208=U1208,"si","no")</f>
        <v>si</v>
      </c>
    </row>
    <row r="1209" spans="1:22" s="116" customFormat="1" ht="12.75" customHeight="1" x14ac:dyDescent="0.2">
      <c r="A1209" s="134" t="s">
        <v>3</v>
      </c>
      <c r="B1209" s="135" t="s">
        <v>58</v>
      </c>
      <c r="C1209" s="119" t="s">
        <v>59</v>
      </c>
      <c r="D1209" s="119" t="s">
        <v>17</v>
      </c>
      <c r="E1209" s="136" t="s">
        <v>60</v>
      </c>
      <c r="F1209" s="127" t="s">
        <v>61</v>
      </c>
      <c r="G1209" s="21"/>
      <c r="H1209" s="51"/>
      <c r="I1209" s="56"/>
      <c r="J1209" s="56"/>
      <c r="K1209" s="56"/>
      <c r="L1209" s="51"/>
      <c r="M1209" s="56"/>
      <c r="N1209" s="56"/>
      <c r="O1209" s="55"/>
      <c r="P1209" s="55"/>
      <c r="Q1209" s="47"/>
      <c r="R1209" s="47"/>
      <c r="S1209" s="64"/>
      <c r="T1209" s="2"/>
      <c r="U1209" s="2"/>
      <c r="V1209" s="2"/>
    </row>
    <row r="1210" spans="1:22" s="116" customFormat="1" ht="12.75" customHeight="1" x14ac:dyDescent="0.2">
      <c r="A1210" s="22">
        <f>'6.A'!$A$21</f>
        <v>88316</v>
      </c>
      <c r="B1210" s="23" t="str">
        <f>IF(A1210="","",VLOOKUP(A1210,'6.A'!$A$11:$E$105,2,FALSE))</f>
        <v>SERVENTE COM ENCARGOS COMPLEMENTARES</v>
      </c>
      <c r="C1210" s="230">
        <v>0.13950000000000001</v>
      </c>
      <c r="D1210" s="56" t="str">
        <f>IF(A1210="","",VLOOKUP(A1210,'6.A'!$A$11:$E$105,4,FALSE))</f>
        <v>H</v>
      </c>
      <c r="E1210" s="88">
        <f>IF(A1210="","",VLOOKUP(A1210,'6.A'!$A$11:$E$105,5,FALSE))</f>
        <v>0</v>
      </c>
      <c r="F1210" s="24">
        <f t="shared" ref="F1210:F1219" si="491">IF(A1210="","0,00",ROUND(C1210*E1210,2))</f>
        <v>0</v>
      </c>
      <c r="G1210" s="51"/>
      <c r="H1210" s="51">
        <f>IF(A1210="","",VLOOKUP(A1210,'6.A'!$A$11:$E$7900,5,FALSE))</f>
        <v>0</v>
      </c>
      <c r="I1210" s="51" t="str">
        <f>IF(H1210="","",IF(E1210=H1210,"SIM","NÃO"))</f>
        <v>SIM</v>
      </c>
      <c r="J1210" s="51" t="str">
        <f>IF(H1210="","",VLOOKUP(A1210,'6.A'!$A$11:$E$480,4,FALSE))</f>
        <v>H</v>
      </c>
      <c r="K1210" s="51" t="str">
        <f>IF(H1210="","",IF(J1210=D1210,"SIM","NÃO"))</f>
        <v>SIM</v>
      </c>
      <c r="L1210" s="51">
        <f>IF(H1210="","",IF(C1210="","",G1208*C1210))</f>
        <v>0.41850000000000004</v>
      </c>
      <c r="M1210" s="93" t="str">
        <f>IF(A1210="","",VLOOKUP(A1210,'6.A'!$A$11:$C$480,2,FALSE))</f>
        <v>SERVENTE COM ENCARGOS COMPLEMENTARES</v>
      </c>
      <c r="N1210" s="56" t="str">
        <f>IF(A1210="","",IF(M1210=B1210,"si","no"))</f>
        <v>si</v>
      </c>
      <c r="O1210" s="55"/>
      <c r="P1210" s="55"/>
      <c r="Q1210" s="47"/>
      <c r="R1210" s="47"/>
      <c r="S1210" s="64"/>
      <c r="T1210" s="2"/>
      <c r="U1210" s="2"/>
      <c r="V1210" s="2"/>
    </row>
    <row r="1211" spans="1:22" s="116" customFormat="1" ht="12.75" customHeight="1" x14ac:dyDescent="0.2">
      <c r="A1211" s="22"/>
      <c r="B1211" s="23"/>
      <c r="C1211" s="87"/>
      <c r="D1211" s="56" t="str">
        <f>IF(A1211="","",VLOOKUP(A1211,'6.A'!$A$11:$E$105,4,FALSE))</f>
        <v/>
      </c>
      <c r="E1211" s="88" t="str">
        <f>IF(A1211="","",VLOOKUP(A1211,'6.A'!$A$11:$E$105,5,FALSE))</f>
        <v/>
      </c>
      <c r="F1211" s="24" t="str">
        <f t="shared" si="491"/>
        <v>0,00</v>
      </c>
      <c r="G1211" s="51"/>
      <c r="H1211" s="51" t="str">
        <f>IF(A1211="","",VLOOKUP(A1211,'6.A'!$A$11:$E$7900,5,FALSE))</f>
        <v/>
      </c>
      <c r="I1211" s="51" t="str">
        <f>IF(H1211="","",IF(E1211=H1211,"SIM","NÃO"))</f>
        <v/>
      </c>
      <c r="J1211" s="51" t="str">
        <f>IF(H1211="","",VLOOKUP(A1211,'6.A'!$A$11:$E$480,4,FALSE))</f>
        <v/>
      </c>
      <c r="K1211" s="51" t="str">
        <f>IF(H1211="","",IF(J1211=D1211,"SIM","NÃO"))</f>
        <v/>
      </c>
      <c r="L1211" s="51" t="str">
        <f>IF(H1211="","",IF(C1211="","",G1208*C1211))</f>
        <v/>
      </c>
      <c r="M1211" s="93" t="str">
        <f>IF(A1211="","",VLOOKUP(A1211,'6.A'!$A$11:$C$480,2,FALSE))</f>
        <v/>
      </c>
      <c r="N1211" s="56" t="str">
        <f>IF(A1211="","",IF(M1211=B1211,"si","no"))</f>
        <v/>
      </c>
      <c r="O1211" s="55"/>
      <c r="P1211" s="55"/>
      <c r="Q1211" s="47"/>
      <c r="R1211" s="47"/>
      <c r="S1211" s="64"/>
      <c r="T1211" s="2"/>
      <c r="U1211" s="2"/>
      <c r="V1211" s="2"/>
    </row>
    <row r="1212" spans="1:22" s="116" customFormat="1" ht="12.75" customHeight="1" x14ac:dyDescent="0.2">
      <c r="A1212" s="22"/>
      <c r="B1212" s="23" t="str">
        <f>IF(A1212="","",VLOOKUP(A1212,'6.A'!$A$11:$E$105,2,FALSE))</f>
        <v/>
      </c>
      <c r="C1212" s="87"/>
      <c r="D1212" s="56" t="str">
        <f>IF(A1212="","",VLOOKUP(A1212,'6.A'!$A$11:$E$105,4,FALSE))</f>
        <v/>
      </c>
      <c r="E1212" s="88" t="str">
        <f>IF(A1212="","",VLOOKUP(A1212,'6.A'!$A$11:$E$105,5,FALSE))</f>
        <v/>
      </c>
      <c r="F1212" s="24" t="str">
        <f t="shared" si="491"/>
        <v>0,00</v>
      </c>
      <c r="G1212" s="51"/>
      <c r="H1212" s="51" t="str">
        <f>IF(A1212="","",VLOOKUP(A1212,'6.A'!$A$11:$E$7900,5,FALSE))</f>
        <v/>
      </c>
      <c r="I1212" s="51" t="str">
        <f>IF(H1212="","",IF(E1212=H1212,"SIM","NÃO"))</f>
        <v/>
      </c>
      <c r="J1212" s="51" t="str">
        <f>IF(H1212="","",VLOOKUP(A1212,'6.A'!$A$11:$E$480,4,FALSE))</f>
        <v/>
      </c>
      <c r="K1212" s="51" t="str">
        <f t="shared" ref="K1212" si="492">IF(H1212="","",IF(J1212=D1212,"SIM","NÃO"))</f>
        <v/>
      </c>
      <c r="L1212" s="51" t="str">
        <f>IF(H1212="","",IF(C1212="","",G1208*C1212))</f>
        <v/>
      </c>
      <c r="M1212" s="93" t="str">
        <f>IF(A1212="","",VLOOKUP(A1212,'6.A'!$A$11:$C$480,2,FALSE))</f>
        <v/>
      </c>
      <c r="N1212" s="56" t="str">
        <f t="shared" ref="N1212" si="493">IF(A1212="","",IF(M1212=B1212,"si","no"))</f>
        <v/>
      </c>
      <c r="O1212" s="55"/>
      <c r="P1212" s="55"/>
      <c r="Q1212" s="47"/>
      <c r="R1212" s="47"/>
      <c r="S1212" s="64"/>
      <c r="T1212" s="2"/>
      <c r="U1212" s="2"/>
      <c r="V1212" s="2"/>
    </row>
    <row r="1213" spans="1:22" s="116" customFormat="1" ht="12.75" customHeight="1" x14ac:dyDescent="0.2">
      <c r="A1213" s="22"/>
      <c r="B1213" s="23" t="str">
        <f>IF(A1213="","",VLOOKUP(A1213,'6.A'!$A$11:$E$105,2,FALSE))</f>
        <v/>
      </c>
      <c r="C1213" s="87"/>
      <c r="D1213" s="56" t="str">
        <f>IF(A1213="","",VLOOKUP(A1213,'6.A'!$A$11:$E$105,4,FALSE))</f>
        <v/>
      </c>
      <c r="E1213" s="88" t="str">
        <f>IF(A1213="","",VLOOKUP(A1213,'6.A'!$A$11:$E$105,5,FALSE))</f>
        <v/>
      </c>
      <c r="F1213" s="24" t="str">
        <f t="shared" si="491"/>
        <v>0,00</v>
      </c>
      <c r="G1213" s="51"/>
      <c r="H1213" s="51" t="str">
        <f>IF(A1213="","",VLOOKUP(A1213,'6.A'!$A$11:$E$7900,5,FALSE))</f>
        <v/>
      </c>
      <c r="I1213" s="51" t="str">
        <f>IF(H1213="","",IF(E1213=H1213,"SIM","NÃO"))</f>
        <v/>
      </c>
      <c r="J1213" s="51" t="str">
        <f>IF(H1213="","",VLOOKUP(A1213,'6.A'!$A$11:$E$480,4,FALSE))</f>
        <v/>
      </c>
      <c r="K1213" s="51" t="str">
        <f>IF(H1213="","",IF(J1213=D1213,"SIM","NÃO"))</f>
        <v/>
      </c>
      <c r="L1213" s="51" t="str">
        <f>IF(H1213="","",IF(C1213="","",G1208*C1213))</f>
        <v/>
      </c>
      <c r="M1213" s="93" t="str">
        <f>IF(A1213="","",VLOOKUP(A1213,'6.A'!$A$11:$C$480,2,FALSE))</f>
        <v/>
      </c>
      <c r="N1213" s="56" t="str">
        <f>IF(A1213="","",IF(M1213=B1213,"si","no"))</f>
        <v/>
      </c>
      <c r="O1213" s="55"/>
      <c r="P1213" s="55"/>
      <c r="Q1213" s="47"/>
      <c r="R1213" s="47"/>
      <c r="S1213" s="64"/>
      <c r="T1213" s="2"/>
      <c r="U1213" s="2"/>
      <c r="V1213" s="2"/>
    </row>
    <row r="1214" spans="1:22" s="116" customFormat="1" ht="12.75" customHeight="1" x14ac:dyDescent="0.2">
      <c r="A1214" s="22"/>
      <c r="B1214" s="23" t="str">
        <f>IF(A1214="","",VLOOKUP(A1214,'6.A'!$A$11:$E$105,2,FALSE))</f>
        <v/>
      </c>
      <c r="C1214" s="87"/>
      <c r="D1214" s="56" t="str">
        <f>IF(A1214="","",VLOOKUP(A1214,'6.A'!$A$11:$E$105,4,FALSE))</f>
        <v/>
      </c>
      <c r="E1214" s="89" t="str">
        <f>IF(A1214="","",VLOOKUP(A1214,'6.A'!$A$11:$E$105,5,FALSE))</f>
        <v/>
      </c>
      <c r="F1214" s="24" t="str">
        <f t="shared" si="491"/>
        <v>0,00</v>
      </c>
      <c r="G1214" s="51"/>
      <c r="H1214" s="51" t="str">
        <f>IF(A1214="","",VLOOKUP(A1214,'6.A'!$A$11:$E$7900,5,FALSE))</f>
        <v/>
      </c>
      <c r="I1214" s="51" t="str">
        <f t="shared" ref="I1214" si="494">IF(H1214="","",IF(E1214=H1214,"SIM","NÃO"))</f>
        <v/>
      </c>
      <c r="J1214" s="51" t="str">
        <f>IF(H1214="","",VLOOKUP(A1214,'6.A'!$A$11:$E$480,4,FALSE))</f>
        <v/>
      </c>
      <c r="K1214" s="51" t="str">
        <f t="shared" ref="K1214" si="495">IF(H1214="","",IF(J1214=D1214,"SIM","NÃO"))</f>
        <v/>
      </c>
      <c r="L1214" s="51" t="str">
        <f>IF(H1214="","",IF(C1214="","",G1208*C1214))</f>
        <v/>
      </c>
      <c r="M1214" s="93" t="str">
        <f>IF(A1214="","",VLOOKUP(A1214,'6.A'!$A$11:$C$480,2,FALSE))</f>
        <v/>
      </c>
      <c r="N1214" s="56" t="str">
        <f t="shared" ref="N1214" si="496">IF(A1214="","",IF(M1214=B1214,"si","no"))</f>
        <v/>
      </c>
      <c r="O1214" s="55"/>
      <c r="P1214" s="55"/>
      <c r="Q1214" s="47"/>
      <c r="R1214" s="47"/>
      <c r="S1214" s="64"/>
      <c r="T1214" s="2"/>
      <c r="U1214" s="2"/>
      <c r="V1214" s="2"/>
    </row>
    <row r="1215" spans="1:22" s="116" customFormat="1" ht="12.75" customHeight="1" x14ac:dyDescent="0.2">
      <c r="A1215" s="22"/>
      <c r="B1215" s="23" t="str">
        <f>IF(A1215="","",VLOOKUP(A1215,'6.A'!$A$11:$E$105,2,FALSE))</f>
        <v/>
      </c>
      <c r="C1215" s="87"/>
      <c r="D1215" s="56" t="str">
        <f>IF(A1215="","",VLOOKUP(A1215,'6.A'!$A$11:$E$105,4,FALSE))</f>
        <v/>
      </c>
      <c r="E1215" s="89" t="str">
        <f>IF(A1215="","",VLOOKUP(A1215,'6.A'!$A$11:$E$105,5,FALSE))</f>
        <v/>
      </c>
      <c r="F1215" s="24" t="str">
        <f t="shared" si="491"/>
        <v>0,00</v>
      </c>
      <c r="G1215" s="51"/>
      <c r="H1215" s="51" t="str">
        <f>IF(A1215="","",VLOOKUP(A1215,'6.A'!$A$11:$E$7900,5,FALSE))</f>
        <v/>
      </c>
      <c r="I1215" s="51" t="str">
        <f>IF(H1215="","",IF(E1215=H1215,"SIM","NÃO"))</f>
        <v/>
      </c>
      <c r="J1215" s="51" t="str">
        <f>IF(H1215="","",VLOOKUP(A1215,'6.A'!$A$11:$E$480,4,FALSE))</f>
        <v/>
      </c>
      <c r="K1215" s="51" t="str">
        <f>IF(H1215="","",IF(J1215=D1215,"SIM","NÃO"))</f>
        <v/>
      </c>
      <c r="L1215" s="51" t="str">
        <f>IF(H1215="","",IF(C1215="","",G1208*C1215))</f>
        <v/>
      </c>
      <c r="M1215" s="93" t="str">
        <f>IF(A1215="","",VLOOKUP(A1215,'6.A'!$A$11:$C$480,2,FALSE))</f>
        <v/>
      </c>
      <c r="N1215" s="56" t="str">
        <f>IF(A1215="","",IF(M1215=B1215,"si","no"))</f>
        <v/>
      </c>
      <c r="O1215" s="55"/>
      <c r="P1215" s="55"/>
      <c r="Q1215" s="47"/>
      <c r="R1215" s="47"/>
      <c r="S1215" s="64"/>
      <c r="T1215" s="2"/>
      <c r="U1215" s="2"/>
      <c r="V1215" s="2"/>
    </row>
    <row r="1216" spans="1:22" s="116" customFormat="1" ht="12.75" customHeight="1" x14ac:dyDescent="0.2">
      <c r="A1216" s="22"/>
      <c r="B1216" s="23" t="str">
        <f>IF(A1216="","",VLOOKUP(A1216,'6.A'!$A$11:$E$105,2,FALSE))</f>
        <v/>
      </c>
      <c r="C1216" s="87"/>
      <c r="D1216" s="56" t="str">
        <f>IF(A1216="","",VLOOKUP(A1216,'6.A'!$A$11:$E$105,4,FALSE))</f>
        <v/>
      </c>
      <c r="E1216" s="88" t="str">
        <f>IF(A1216="","",VLOOKUP(A1216,'6.A'!$A$11:$E$105,5,FALSE))</f>
        <v/>
      </c>
      <c r="F1216" s="24" t="str">
        <f t="shared" si="491"/>
        <v>0,00</v>
      </c>
      <c r="G1216" s="51"/>
      <c r="H1216" s="51" t="str">
        <f>IF(A1216="","",VLOOKUP(A1216,'6.A'!$A$11:$E$7900,5,FALSE))</f>
        <v/>
      </c>
      <c r="I1216" s="51" t="str">
        <f>IF(H1216="","",IF(E1216=H1216,"SIM","NÃO"))</f>
        <v/>
      </c>
      <c r="J1216" s="51" t="str">
        <f>IF(H1216="","",VLOOKUP(A1216,'6.A'!$A$11:$E$480,4,FALSE))</f>
        <v/>
      </c>
      <c r="K1216" s="51" t="str">
        <f>IF(H1216="","",IF(J1216=D1216,"SIM","NÃO"))</f>
        <v/>
      </c>
      <c r="L1216" s="51" t="str">
        <f>IF(H1216="","",IF(C1216="","",G1208*C1216))</f>
        <v/>
      </c>
      <c r="M1216" s="93" t="str">
        <f>IF(A1216="","",VLOOKUP(A1216,'6.A'!$A$11:$C$480,2,FALSE))</f>
        <v/>
      </c>
      <c r="N1216" s="56" t="str">
        <f>IF(A1216="","",IF(M1216=B1216,"si","no"))</f>
        <v/>
      </c>
      <c r="O1216" s="55"/>
      <c r="P1216" s="55"/>
      <c r="Q1216" s="47"/>
      <c r="R1216" s="47"/>
      <c r="S1216" s="64"/>
      <c r="T1216" s="2"/>
      <c r="U1216" s="2"/>
      <c r="V1216" s="2"/>
    </row>
    <row r="1217" spans="1:22" s="116" customFormat="1" ht="12.75" customHeight="1" x14ac:dyDescent="0.2">
      <c r="A1217" s="22"/>
      <c r="B1217" s="23" t="str">
        <f>IF(A1217="","",VLOOKUP(A1217,'6.A'!$A$11:$E$105,2,FALSE))</f>
        <v/>
      </c>
      <c r="C1217" s="87"/>
      <c r="D1217" s="56" t="str">
        <f>IF(A1217="","",VLOOKUP(A1217,'6.A'!$A$11:$E$105,4,FALSE))</f>
        <v/>
      </c>
      <c r="E1217" s="88" t="str">
        <f>IF(A1217="","",VLOOKUP(A1217,'6.A'!$A$11:$E$105,5,FALSE))</f>
        <v/>
      </c>
      <c r="F1217" s="24" t="str">
        <f t="shared" si="491"/>
        <v>0,00</v>
      </c>
      <c r="G1217" s="51"/>
      <c r="H1217" s="51" t="str">
        <f>IF(A1217="","",VLOOKUP(A1217,'6.A'!$A$11:$E$7900,5,FALSE))</f>
        <v/>
      </c>
      <c r="I1217" s="51" t="str">
        <f t="shared" ref="I1217" si="497">IF(H1217="","",IF(E1217=H1217,"SIM","NÃO"))</f>
        <v/>
      </c>
      <c r="J1217" s="51" t="str">
        <f>IF(H1217="","",VLOOKUP(A1217,'6.A'!$A$11:$E$480,4,FALSE))</f>
        <v/>
      </c>
      <c r="K1217" s="51" t="str">
        <f t="shared" ref="K1217" si="498">IF(H1217="","",IF(J1217=D1217,"SIM","NÃO"))</f>
        <v/>
      </c>
      <c r="L1217" s="51" t="str">
        <f>IF(H1217="","",IF(C1217="","",G1208*C1217))</f>
        <v/>
      </c>
      <c r="M1217" s="93" t="str">
        <f>IF(A1217="","",VLOOKUP(A1217,'6.A'!$A$11:$C$480,2,FALSE))</f>
        <v/>
      </c>
      <c r="N1217" s="56" t="str">
        <f t="shared" ref="N1217" si="499">IF(A1217="","",IF(M1217=B1217,"si","no"))</f>
        <v/>
      </c>
      <c r="O1217" s="55"/>
      <c r="P1217" s="55"/>
      <c r="Q1217" s="47"/>
      <c r="R1217" s="47"/>
      <c r="S1217" s="64"/>
      <c r="T1217" s="2"/>
      <c r="U1217" s="2"/>
      <c r="V1217" s="2"/>
    </row>
    <row r="1218" spans="1:22" s="116" customFormat="1" ht="12.75" customHeight="1" x14ac:dyDescent="0.2">
      <c r="A1218" s="22"/>
      <c r="B1218" s="23" t="str">
        <f>IF(A1218="","",VLOOKUP(A1218,'6.A'!$A$11:$E$105,2,FALSE))</f>
        <v/>
      </c>
      <c r="C1218" s="87"/>
      <c r="D1218" s="69" t="str">
        <f>IF(A1218="","",VLOOKUP(A1218,'6.A'!$A$11:$E$105,4,FALSE))</f>
        <v/>
      </c>
      <c r="E1218" s="89" t="str">
        <f>IF(A1218="","",VLOOKUP(A1218,'6.A'!$A$11:$E$105,5,FALSE))</f>
        <v/>
      </c>
      <c r="F1218" s="24" t="str">
        <f t="shared" si="491"/>
        <v>0,00</v>
      </c>
      <c r="G1218" s="51"/>
      <c r="H1218" s="51" t="str">
        <f>IF(A1218="","",VLOOKUP(A1218,'6.A'!$A$11:$E$7900,5,FALSE))</f>
        <v/>
      </c>
      <c r="I1218" s="51" t="str">
        <f>IF(H1218="","",IF(E1218=H1218,"SIM","NÃO"))</f>
        <v/>
      </c>
      <c r="J1218" s="51" t="str">
        <f>IF(H1218="","",VLOOKUP(A1218,'6.A'!$A$11:$E$480,4,FALSE))</f>
        <v/>
      </c>
      <c r="K1218" s="51" t="str">
        <f>IF(H1218="","",IF(J1218=D1218,"SIM","NÃO"))</f>
        <v/>
      </c>
      <c r="L1218" s="51" t="str">
        <f>IF(H1218="","",IF(C1218="","",G1208*C1218))</f>
        <v/>
      </c>
      <c r="M1218" s="93" t="str">
        <f>IF(A1218="","",VLOOKUP(A1218,'6.A'!$A$11:$C$480,2,FALSE))</f>
        <v/>
      </c>
      <c r="N1218" s="56" t="str">
        <f>IF(A1218="","",IF(M1218=B1218,"si","no"))</f>
        <v/>
      </c>
      <c r="O1218" s="55"/>
      <c r="P1218" s="55"/>
      <c r="Q1218" s="47"/>
      <c r="R1218" s="47"/>
      <c r="S1218" s="64"/>
      <c r="T1218" s="2"/>
      <c r="U1218" s="2"/>
      <c r="V1218" s="2"/>
    </row>
    <row r="1219" spans="1:22" s="116" customFormat="1" ht="12.75" customHeight="1" x14ac:dyDescent="0.2">
      <c r="A1219" s="22"/>
      <c r="B1219" s="23" t="str">
        <f>IF(A1219="","",VLOOKUP(A1219,'6.A'!$A$11:$E$105,2,FALSE))</f>
        <v/>
      </c>
      <c r="C1219" s="87"/>
      <c r="D1219" s="25" t="str">
        <f>IF(A1219="","",VLOOKUP(A1219,'6.A'!$A$11:$E$105,4,FALSE))</f>
        <v/>
      </c>
      <c r="E1219" s="89" t="str">
        <f>IF(A1219="","",VLOOKUP(A1219,'6.A'!$A$11:$E$105,5,FALSE))</f>
        <v/>
      </c>
      <c r="F1219" s="24" t="str">
        <f t="shared" si="491"/>
        <v>0,00</v>
      </c>
      <c r="G1219" s="51"/>
      <c r="H1219" s="51" t="str">
        <f>IF(A1219="","",VLOOKUP(A1219,'6.A'!$A$11:$E$7900,5,FALSE))</f>
        <v/>
      </c>
      <c r="I1219" s="51" t="str">
        <f t="shared" ref="I1219" si="500">IF(H1219="","",IF(E1219=H1219,"SIM","NÃO"))</f>
        <v/>
      </c>
      <c r="J1219" s="51" t="str">
        <f>IF(H1219="","",VLOOKUP(A1219,'6.A'!$A$11:$E$480,4,FALSE))</f>
        <v/>
      </c>
      <c r="K1219" s="51" t="str">
        <f t="shared" ref="K1219" si="501">IF(H1219="","",IF(J1219=D1219,"SIM","NÃO"))</f>
        <v/>
      </c>
      <c r="L1219" s="51" t="str">
        <f>IF(H1219="","",IF(C1219="","",G1208*C1219))</f>
        <v/>
      </c>
      <c r="M1219" s="93" t="str">
        <f>IF(A1219="","",VLOOKUP(A1219,'6.A'!$A$11:$C$480,2,FALSE))</f>
        <v/>
      </c>
      <c r="N1219" s="56" t="str">
        <f t="shared" ref="N1219" si="502">IF(A1219="","",IF(M1219=B1219,"si","no"))</f>
        <v/>
      </c>
      <c r="O1219" s="55"/>
      <c r="P1219" s="55"/>
      <c r="Q1219" s="47"/>
      <c r="R1219" s="47"/>
      <c r="S1219" s="64"/>
      <c r="T1219" s="2"/>
      <c r="U1219" s="2"/>
      <c r="V1219" s="2"/>
    </row>
    <row r="1220" spans="1:22" s="116" customFormat="1" ht="12.75" customHeight="1" x14ac:dyDescent="0.2">
      <c r="A1220" s="17"/>
      <c r="B1220" s="26" t="str">
        <f>$A$8</f>
        <v>LEIS SOCIAIS HORISTA - JORNADA NORMAL</v>
      </c>
      <c r="C1220" s="27">
        <f>$C$8</f>
        <v>0</v>
      </c>
      <c r="D1220" s="56"/>
      <c r="E1220" s="11"/>
      <c r="F1220" s="28">
        <f>ROUND(SUM(F1210:F1219)*C1220,2)</f>
        <v>0</v>
      </c>
      <c r="G1220" s="62"/>
      <c r="H1220" s="51"/>
      <c r="I1220" s="56"/>
      <c r="J1220" s="56"/>
      <c r="K1220" s="56"/>
      <c r="L1220" s="51"/>
      <c r="M1220" s="61"/>
      <c r="N1220" s="56"/>
      <c r="O1220" s="55"/>
      <c r="P1220" s="55"/>
      <c r="Q1220" s="47"/>
      <c r="R1220" s="47"/>
      <c r="S1220" s="64"/>
      <c r="T1220" s="2"/>
      <c r="U1220" s="2"/>
      <c r="V1220" s="2"/>
    </row>
    <row r="1221" spans="1:22" s="116" customFormat="1" ht="12.75" customHeight="1" x14ac:dyDescent="0.2">
      <c r="A1221" s="22"/>
      <c r="B1221" s="26" t="str">
        <f>$A$9</f>
        <v>BDI - MÃO DE OBRA / SERVIÇOS / MATERIAIS EM GERAL</v>
      </c>
      <c r="C1221" s="27">
        <f>$C$9</f>
        <v>0</v>
      </c>
      <c r="D1221" s="29"/>
      <c r="E1221" s="11"/>
      <c r="F1221" s="28">
        <f>ROUND(SUM(F1210:F1220)*C1221,2)</f>
        <v>0</v>
      </c>
      <c r="G1221" s="62"/>
      <c r="H1221" s="51"/>
      <c r="I1221" s="56"/>
      <c r="J1221" s="56"/>
      <c r="K1221" s="56"/>
      <c r="L1221" s="51"/>
      <c r="M1221" s="61"/>
      <c r="N1221" s="56"/>
      <c r="O1221" s="55"/>
      <c r="P1221" s="55"/>
      <c r="Q1221" s="47"/>
      <c r="R1221" s="47"/>
      <c r="S1221" s="64"/>
      <c r="T1221" s="2"/>
      <c r="U1221" s="2"/>
      <c r="V1221" s="2"/>
    </row>
    <row r="1222" spans="1:22" s="128" customFormat="1" ht="12.75" customHeight="1" x14ac:dyDescent="0.2">
      <c r="A1222" s="30"/>
      <c r="B1222" s="31" t="s">
        <v>56</v>
      </c>
      <c r="C1222" s="32"/>
      <c r="D1222" s="33"/>
      <c r="E1222" s="34"/>
      <c r="F1222" s="35">
        <f>ROUND(SUM(F1210:F1221),2)</f>
        <v>0</v>
      </c>
      <c r="G1222" s="62"/>
      <c r="H1222" s="51"/>
      <c r="I1222" s="56"/>
      <c r="J1222" s="56"/>
      <c r="K1222" s="56"/>
      <c r="L1222" s="51"/>
      <c r="M1222" s="61"/>
      <c r="N1222" s="56"/>
      <c r="O1222" s="55"/>
      <c r="P1222" s="55"/>
      <c r="Q1222" s="47"/>
      <c r="R1222" s="47"/>
      <c r="S1222" s="64"/>
      <c r="T1222" s="2"/>
      <c r="U1222" s="2"/>
      <c r="V1222" s="2"/>
    </row>
    <row r="1223" spans="1:22" s="128" customFormat="1" ht="12.75" customHeight="1" x14ac:dyDescent="0.2">
      <c r="A1223" s="17" t="s">
        <v>5</v>
      </c>
      <c r="B1223" s="135" t="s">
        <v>132</v>
      </c>
      <c r="C1223" s="55" t="s">
        <v>59</v>
      </c>
      <c r="D1223" s="55" t="s">
        <v>17</v>
      </c>
      <c r="E1223" s="19" t="s">
        <v>60</v>
      </c>
      <c r="F1223" s="20" t="s">
        <v>61</v>
      </c>
      <c r="G1223" s="21"/>
      <c r="H1223" s="51"/>
      <c r="I1223" s="56"/>
      <c r="J1223" s="56"/>
      <c r="K1223" s="56"/>
      <c r="L1223" s="51"/>
      <c r="M1223" s="61"/>
      <c r="N1223" s="56"/>
      <c r="O1223" s="55"/>
      <c r="P1223" s="55"/>
      <c r="Q1223" s="47"/>
      <c r="R1223" s="47"/>
      <c r="S1223" s="64"/>
      <c r="T1223" s="2"/>
      <c r="U1223" s="2"/>
      <c r="V1223" s="2"/>
    </row>
    <row r="1224" spans="1:22" s="128" customFormat="1" ht="12.75" customHeight="1" x14ac:dyDescent="0.2">
      <c r="A1224" s="22">
        <f>'6.A'!$A$51</f>
        <v>91533</v>
      </c>
      <c r="B1224" s="23" t="str">
        <f>IF(A1224="","",VLOOKUP(A1224,'6.A'!$A$11:$E$105,2,FALSE))</f>
        <v>COMPACTADOR DE SOLOS (SOQUETE) COM MOTOR A GASOLINA 4 TEMPOS, POTÊNCIA 4 CV - CHP DIURNO</v>
      </c>
      <c r="C1224" s="230">
        <v>0.13950000000000001</v>
      </c>
      <c r="D1224" s="56" t="str">
        <f>IF(A1224="","",VLOOKUP(A1224,'6.A'!$A$11:$E$105,4,FALSE))</f>
        <v>CHP</v>
      </c>
      <c r="E1224" s="88">
        <f>IF(A1224="","",VLOOKUP(A1224,'6.A'!$A$11:$E$105,5,FALSE))</f>
        <v>0</v>
      </c>
      <c r="F1224" s="24">
        <f t="shared" ref="F1224:F1233" si="503">IF(A1224="","0,00",ROUND(C1224*E1224,2))</f>
        <v>0</v>
      </c>
      <c r="G1224" s="51"/>
      <c r="H1224" s="51">
        <f>IF(A1224="","",VLOOKUP(A1224,'6.A'!$A$11:$E$7900,5,FALSE))</f>
        <v>0</v>
      </c>
      <c r="I1224" s="51" t="str">
        <f t="shared" ref="I1224:I1233" si="504">IF(H1224="","",IF(E1224=H1224,"SIM","NÃO"))</f>
        <v>SIM</v>
      </c>
      <c r="J1224" s="51" t="str">
        <f>IF(H1224="","",VLOOKUP(A1224,'6.A'!$A$11:$E$480,4,FALSE))</f>
        <v>CHP</v>
      </c>
      <c r="K1224" s="51" t="str">
        <f t="shared" ref="K1224:K1233" si="505">IF(H1224="","",IF(J1224=D1224,"SIM","NÃO"))</f>
        <v>SIM</v>
      </c>
      <c r="L1224" s="51">
        <f>IF(H1224="","",IF(C1224="","",G1208*C1224))</f>
        <v>0.41850000000000004</v>
      </c>
      <c r="M1224" s="93" t="str">
        <f>IF(A1224="","",VLOOKUP(A1224,'6.A'!$A$11:$C$480,2,FALSE))</f>
        <v>COMPACTADOR DE SOLOS (SOQUETE) COM MOTOR A GASOLINA 4 TEMPOS, POTÊNCIA 4 CV - CHP DIURNO</v>
      </c>
      <c r="N1224" s="56" t="str">
        <f t="shared" ref="N1224:N1229" si="506">IF(A1224="","",IF(M1224=B1224,"si","no"))</f>
        <v>si</v>
      </c>
      <c r="O1224" s="55"/>
      <c r="P1224" s="55"/>
      <c r="Q1224" s="47"/>
      <c r="R1224" s="47"/>
      <c r="S1224" s="64"/>
      <c r="T1224" s="2"/>
      <c r="U1224" s="2"/>
      <c r="V1224" s="2"/>
    </row>
    <row r="1225" spans="1:22" s="128" customFormat="1" ht="12.75" customHeight="1" x14ac:dyDescent="0.2">
      <c r="A1225" s="22"/>
      <c r="B1225" s="23" t="str">
        <f>IF(A1225="","",VLOOKUP(A1225,'6.A'!$A$11:$E$105,2,FALSE))</f>
        <v/>
      </c>
      <c r="C1225" s="87"/>
      <c r="D1225" s="56" t="str">
        <f>IF(A1225="","",VLOOKUP(A1225,'6.A'!$A$11:$E$105,4,FALSE))</f>
        <v/>
      </c>
      <c r="E1225" s="88" t="str">
        <f>IF(A1225="","",VLOOKUP(A1225,'6.A'!$A$11:$E$105,5,FALSE))</f>
        <v/>
      </c>
      <c r="F1225" s="24" t="str">
        <f t="shared" si="503"/>
        <v>0,00</v>
      </c>
      <c r="G1225" s="51"/>
      <c r="H1225" s="51" t="str">
        <f>IF(A1225="","",VLOOKUP(A1225,'6.A'!$A$11:$E$7900,5,FALSE))</f>
        <v/>
      </c>
      <c r="I1225" s="51" t="str">
        <f t="shared" si="504"/>
        <v/>
      </c>
      <c r="J1225" s="51" t="str">
        <f>IF(H1225="","",VLOOKUP(A1225,'6.A'!$A$11:$E$480,4,FALSE))</f>
        <v/>
      </c>
      <c r="K1225" s="51" t="str">
        <f t="shared" si="505"/>
        <v/>
      </c>
      <c r="L1225" s="51" t="str">
        <f>IF(H1225="","",IF(C1225="","",G1208*C1225))</f>
        <v/>
      </c>
      <c r="M1225" s="93" t="str">
        <f>IF(A1225="","",VLOOKUP(A1225,'6.A'!$A$11:$C$480,2,FALSE))</f>
        <v/>
      </c>
      <c r="N1225" s="56" t="str">
        <f t="shared" si="506"/>
        <v/>
      </c>
      <c r="O1225" s="55"/>
      <c r="P1225" s="55"/>
      <c r="Q1225" s="47"/>
      <c r="R1225" s="47"/>
      <c r="S1225" s="64"/>
      <c r="T1225" s="2"/>
      <c r="U1225" s="2"/>
      <c r="V1225" s="2"/>
    </row>
    <row r="1226" spans="1:22" s="128" customFormat="1" ht="12.75" customHeight="1" x14ac:dyDescent="0.2">
      <c r="A1226" s="22"/>
      <c r="B1226" s="23" t="str">
        <f>IF(A1226="","",VLOOKUP(A1226,'6.A'!$A$11:$E$105,2,FALSE))</f>
        <v/>
      </c>
      <c r="C1226" s="87"/>
      <c r="D1226" s="56" t="str">
        <f>IF(A1226="","",VLOOKUP(A1226,'6.A'!$A$11:$E$105,4,FALSE))</f>
        <v/>
      </c>
      <c r="E1226" s="88" t="str">
        <f>IF(A1226="","",VLOOKUP(A1226,'6.A'!$A$11:$E$105,5,FALSE))</f>
        <v/>
      </c>
      <c r="F1226" s="24" t="str">
        <f t="shared" si="503"/>
        <v>0,00</v>
      </c>
      <c r="G1226" s="51"/>
      <c r="H1226" s="51" t="str">
        <f>IF(A1226="","",VLOOKUP(A1226,'6.A'!$A$11:$E$7900,5,FALSE))</f>
        <v/>
      </c>
      <c r="I1226" s="51" t="str">
        <f t="shared" si="504"/>
        <v/>
      </c>
      <c r="J1226" s="51" t="str">
        <f>IF(H1226="","",VLOOKUP(A1226,'6.A'!$A$11:$E$480,4,FALSE))</f>
        <v/>
      </c>
      <c r="K1226" s="51" t="str">
        <f t="shared" si="505"/>
        <v/>
      </c>
      <c r="L1226" s="51" t="str">
        <f>IF(H1226="","",IF(C1226="","",G1208*C1226))</f>
        <v/>
      </c>
      <c r="M1226" s="93" t="str">
        <f>IF(A1226="","",VLOOKUP(A1226,'6.A'!$A$11:$C$480,2,FALSE))</f>
        <v/>
      </c>
      <c r="N1226" s="56" t="str">
        <f t="shared" si="506"/>
        <v/>
      </c>
      <c r="O1226" s="55"/>
      <c r="P1226" s="55"/>
      <c r="Q1226" s="47"/>
      <c r="R1226" s="47"/>
      <c r="S1226" s="64"/>
      <c r="T1226" s="2"/>
      <c r="U1226" s="2"/>
      <c r="V1226" s="2"/>
    </row>
    <row r="1227" spans="1:22" s="128" customFormat="1" ht="12.75" customHeight="1" x14ac:dyDescent="0.2">
      <c r="A1227" s="22"/>
      <c r="B1227" s="54" t="str">
        <f>IF(A1227="","",VLOOKUP(A1227,'6.A'!$A$11:$E$105,2,FALSE))</f>
        <v/>
      </c>
      <c r="C1227" s="113"/>
      <c r="D1227" s="56" t="str">
        <f>IF(A1227="","",VLOOKUP(A1227,'6.A'!$A$11:$E$105,4,FALSE))</f>
        <v/>
      </c>
      <c r="E1227" s="88" t="str">
        <f>IF(A1227="","",VLOOKUP(A1227,'6.A'!$A$11:$E$105,5,FALSE))</f>
        <v/>
      </c>
      <c r="F1227" s="24" t="str">
        <f t="shared" si="503"/>
        <v>0,00</v>
      </c>
      <c r="G1227" s="51"/>
      <c r="H1227" s="51" t="str">
        <f>IF(A1227="","",VLOOKUP(A1227,'6.A'!$A$11:$E$7900,5,FALSE))</f>
        <v/>
      </c>
      <c r="I1227" s="51" t="str">
        <f t="shared" si="504"/>
        <v/>
      </c>
      <c r="J1227" s="51" t="str">
        <f>IF(H1227="","",VLOOKUP(A1227,'6.A'!$A$11:$E$480,4,FALSE))</f>
        <v/>
      </c>
      <c r="K1227" s="51" t="str">
        <f t="shared" si="505"/>
        <v/>
      </c>
      <c r="L1227" s="51" t="str">
        <f>IF(H1227="","",IF(C1227="","",G1208*C1227))</f>
        <v/>
      </c>
      <c r="M1227" s="93" t="str">
        <f>IF(A1227="","",VLOOKUP(A1227,'6.A'!$A$11:$C$480,2,FALSE))</f>
        <v/>
      </c>
      <c r="N1227" s="56" t="str">
        <f t="shared" si="506"/>
        <v/>
      </c>
      <c r="O1227" s="55"/>
      <c r="P1227" s="55"/>
      <c r="Q1227" s="47"/>
      <c r="R1227" s="47"/>
      <c r="S1227" s="64"/>
      <c r="T1227" s="2"/>
      <c r="U1227" s="2"/>
      <c r="V1227" s="2"/>
    </row>
    <row r="1228" spans="1:22" s="128" customFormat="1" ht="12.75" customHeight="1" x14ac:dyDescent="0.2">
      <c r="A1228" s="22"/>
      <c r="B1228" s="23" t="str">
        <f>IF(A1228="","",VLOOKUP(A1228,'6.A'!$A$11:$E$105,2,FALSE))</f>
        <v/>
      </c>
      <c r="C1228" s="87"/>
      <c r="D1228" s="56" t="str">
        <f>IF(A1228="","",VLOOKUP(A1228,'6.A'!$A$11:$E$105,4,FALSE))</f>
        <v/>
      </c>
      <c r="E1228" s="88" t="str">
        <f>IF(A1228="","",VLOOKUP(A1228,'6.A'!$A$11:$E$105,5,FALSE))</f>
        <v/>
      </c>
      <c r="F1228" s="24" t="str">
        <f t="shared" si="503"/>
        <v>0,00</v>
      </c>
      <c r="G1228" s="51"/>
      <c r="H1228" s="51" t="str">
        <f>IF(A1228="","",VLOOKUP(A1228,'6.A'!$A$11:$E$7900,5,FALSE))</f>
        <v/>
      </c>
      <c r="I1228" s="51" t="str">
        <f t="shared" si="504"/>
        <v/>
      </c>
      <c r="J1228" s="51" t="str">
        <f>IF(H1228="","",VLOOKUP(A1228,'6.A'!$A$11:$E$480,4,FALSE))</f>
        <v/>
      </c>
      <c r="K1228" s="51" t="str">
        <f t="shared" si="505"/>
        <v/>
      </c>
      <c r="L1228" s="51" t="str">
        <f>IF(H1228="","",IF(C1228="","",G1208*C1228))</f>
        <v/>
      </c>
      <c r="M1228" s="93" t="str">
        <f>IF(A1228="","",VLOOKUP(A1228,'6.A'!$A$11:$C$480,2,FALSE))</f>
        <v/>
      </c>
      <c r="N1228" s="56" t="str">
        <f t="shared" si="506"/>
        <v/>
      </c>
      <c r="O1228" s="55"/>
      <c r="P1228" s="55"/>
      <c r="Q1228" s="47"/>
      <c r="R1228" s="47"/>
      <c r="S1228" s="64"/>
      <c r="T1228" s="2"/>
      <c r="U1228" s="2"/>
      <c r="V1228" s="2"/>
    </row>
    <row r="1229" spans="1:22" s="128" customFormat="1" ht="12.75" customHeight="1" x14ac:dyDescent="0.2">
      <c r="A1229" s="22"/>
      <c r="B1229" s="23" t="str">
        <f>IF(A1229="","",VLOOKUP(A1229,'6.A'!$A$11:$E$105,2,FALSE))</f>
        <v/>
      </c>
      <c r="C1229" s="87"/>
      <c r="D1229" s="56" t="str">
        <f>IF(A1229="","",VLOOKUP(A1229,'6.A'!$A$11:$E$105,4,FALSE))</f>
        <v/>
      </c>
      <c r="E1229" s="88" t="str">
        <f>IF(A1229="","",VLOOKUP(A1229,'6.A'!$A$11:$E$105,5,FALSE))</f>
        <v/>
      </c>
      <c r="F1229" s="24" t="str">
        <f t="shared" si="503"/>
        <v>0,00</v>
      </c>
      <c r="G1229" s="51"/>
      <c r="H1229" s="51" t="str">
        <f>IF(A1229="","",VLOOKUP(A1229,'6.A'!$A$11:$E$7900,5,FALSE))</f>
        <v/>
      </c>
      <c r="I1229" s="51" t="str">
        <f t="shared" si="504"/>
        <v/>
      </c>
      <c r="J1229" s="51" t="str">
        <f>IF(H1229="","",VLOOKUP(A1229,'6.A'!$A$11:$E$480,4,FALSE))</f>
        <v/>
      </c>
      <c r="K1229" s="51" t="str">
        <f t="shared" si="505"/>
        <v/>
      </c>
      <c r="L1229" s="51" t="str">
        <f>IF(H1229="","",IF(C1229="","",G1208*C1229))</f>
        <v/>
      </c>
      <c r="M1229" s="93" t="str">
        <f>IF(A1229="","",VLOOKUP(A1229,'6.A'!$A$11:$C$480,2,FALSE))</f>
        <v/>
      </c>
      <c r="N1229" s="56" t="str">
        <f t="shared" si="506"/>
        <v/>
      </c>
      <c r="O1229" s="55"/>
      <c r="P1229" s="55"/>
      <c r="Q1229" s="47"/>
      <c r="R1229" s="47"/>
      <c r="S1229" s="64"/>
      <c r="T1229" s="2"/>
      <c r="U1229" s="2"/>
      <c r="V1229" s="2"/>
    </row>
    <row r="1230" spans="1:22" s="128" customFormat="1" ht="12.75" customHeight="1" x14ac:dyDescent="0.2">
      <c r="A1230" s="22"/>
      <c r="B1230" s="23" t="str">
        <f>IF(A1230="","",VLOOKUP(A1230,'6.A'!$A$11:$E$105,2,FALSE))</f>
        <v/>
      </c>
      <c r="C1230" s="87"/>
      <c r="D1230" s="56" t="str">
        <f>IF(A1230="","",VLOOKUP(A1230,'6.A'!$A$11:$E$105,4,FALSE))</f>
        <v/>
      </c>
      <c r="E1230" s="88" t="str">
        <f>IF(A1230="","",VLOOKUP(A1230,'6.A'!$A$11:$E$105,5,FALSE))</f>
        <v/>
      </c>
      <c r="F1230" s="24" t="str">
        <f t="shared" si="503"/>
        <v>0,00</v>
      </c>
      <c r="G1230" s="51"/>
      <c r="H1230" s="51" t="str">
        <f>IF(A1230="","",VLOOKUP(A1230,'6.A'!$A$11:$E$7900,5,FALSE))</f>
        <v/>
      </c>
      <c r="I1230" s="51" t="str">
        <f t="shared" si="504"/>
        <v/>
      </c>
      <c r="J1230" s="51" t="str">
        <f>IF(H1230="","",VLOOKUP(A1230,'6.A'!$A$11:$E$480,4,FALSE))</f>
        <v/>
      </c>
      <c r="K1230" s="51" t="str">
        <f t="shared" si="505"/>
        <v/>
      </c>
      <c r="L1230" s="51" t="str">
        <f>IF(H1230="","",IF(C1230="","",G1208*C1230))</f>
        <v/>
      </c>
      <c r="M1230" s="93" t="str">
        <f>IF(A1230="","",VLOOKUP(A1230,'6.A'!$A$11:$C$480,2,FALSE))</f>
        <v/>
      </c>
      <c r="N1230" s="56" t="str">
        <f>IF(A1230="","",IF(M1230=B1230,"si","no"))</f>
        <v/>
      </c>
      <c r="O1230" s="55"/>
      <c r="P1230" s="55"/>
      <c r="Q1230" s="47"/>
      <c r="R1230" s="47"/>
      <c r="S1230" s="64"/>
      <c r="T1230" s="2"/>
      <c r="U1230" s="2"/>
      <c r="V1230" s="2"/>
    </row>
    <row r="1231" spans="1:22" s="128" customFormat="1" ht="12.75" customHeight="1" x14ac:dyDescent="0.2">
      <c r="A1231" s="22"/>
      <c r="B1231" s="23" t="str">
        <f>IF(A1231="","",VLOOKUP(A1231,'6.A'!$A$11:$E$105,2,FALSE))</f>
        <v/>
      </c>
      <c r="C1231" s="87"/>
      <c r="D1231" s="56" t="str">
        <f>IF(A1231="","",VLOOKUP(A1231,'6.A'!$A$11:$E$105,4,FALSE))</f>
        <v/>
      </c>
      <c r="E1231" s="88" t="str">
        <f>IF(A1231="","",VLOOKUP(A1231,'6.A'!$A$11:$E$105,5,FALSE))</f>
        <v/>
      </c>
      <c r="F1231" s="24" t="str">
        <f t="shared" si="503"/>
        <v>0,00</v>
      </c>
      <c r="G1231" s="51"/>
      <c r="H1231" s="51" t="str">
        <f>IF(A1231="","",VLOOKUP(A1231,'6.A'!$A$11:$E$7900,5,FALSE))</f>
        <v/>
      </c>
      <c r="I1231" s="51" t="str">
        <f t="shared" si="504"/>
        <v/>
      </c>
      <c r="J1231" s="51" t="str">
        <f>IF(H1231="","",VLOOKUP(A1231,'6.A'!$A$11:$E$480,4,FALSE))</f>
        <v/>
      </c>
      <c r="K1231" s="51" t="str">
        <f t="shared" si="505"/>
        <v/>
      </c>
      <c r="L1231" s="51" t="str">
        <f>IF(H1231="","",IF(C1231="","",G1208*C1231))</f>
        <v/>
      </c>
      <c r="M1231" s="93" t="str">
        <f>IF(A1231="","",VLOOKUP(A1231,'6.A'!$A$11:$C$480,2,FALSE))</f>
        <v/>
      </c>
      <c r="N1231" s="56" t="str">
        <f>IF(A1231="","",IF(M1231=B1231,"si","no"))</f>
        <v/>
      </c>
      <c r="O1231" s="55"/>
      <c r="P1231" s="55"/>
      <c r="Q1231" s="47"/>
      <c r="R1231" s="47"/>
      <c r="S1231" s="64"/>
      <c r="T1231" s="2"/>
      <c r="U1231" s="2"/>
      <c r="V1231" s="2"/>
    </row>
    <row r="1232" spans="1:22" s="128" customFormat="1" ht="12.75" customHeight="1" x14ac:dyDescent="0.2">
      <c r="A1232" s="22"/>
      <c r="B1232" s="23" t="str">
        <f>IF(A1232="","",VLOOKUP(A1232,'6.A'!$A$11:$E$105,2,FALSE))</f>
        <v/>
      </c>
      <c r="C1232" s="87"/>
      <c r="D1232" s="56" t="str">
        <f>IF(A1232="","",VLOOKUP(A1232,'6.A'!$A$11:$E$105,4,FALSE))</f>
        <v/>
      </c>
      <c r="E1232" s="88" t="str">
        <f>IF(A1232="","",VLOOKUP(A1232,'6.A'!$A$11:$E$105,5,FALSE))</f>
        <v/>
      </c>
      <c r="F1232" s="24" t="str">
        <f t="shared" si="503"/>
        <v>0,00</v>
      </c>
      <c r="G1232" s="51"/>
      <c r="H1232" s="51" t="str">
        <f>IF(A1232="","",VLOOKUP(A1232,'6.A'!$A$11:$E$7900,5,FALSE))</f>
        <v/>
      </c>
      <c r="I1232" s="51" t="str">
        <f t="shared" si="504"/>
        <v/>
      </c>
      <c r="J1232" s="51" t="str">
        <f>IF(H1232="","",VLOOKUP(A1232,'6.A'!$A$11:$E$480,4,FALSE))</f>
        <v/>
      </c>
      <c r="K1232" s="51" t="str">
        <f t="shared" si="505"/>
        <v/>
      </c>
      <c r="L1232" s="51" t="str">
        <f>IF(H1232="","",IF(C1232="","",G1208*C1232))</f>
        <v/>
      </c>
      <c r="M1232" s="93" t="str">
        <f>IF(A1232="","",VLOOKUP(A1232,'6.A'!$A$11:$C$480,2,FALSE))</f>
        <v/>
      </c>
      <c r="N1232" s="56" t="str">
        <f t="shared" ref="N1232:N1233" si="507">IF(A1232="","",IF(M1232=B1232,"si","no"))</f>
        <v/>
      </c>
      <c r="O1232" s="55"/>
      <c r="P1232" s="55"/>
      <c r="Q1232" s="47"/>
      <c r="R1232" s="47"/>
      <c r="S1232" s="64"/>
      <c r="T1232" s="2"/>
      <c r="U1232" s="2"/>
      <c r="V1232" s="2"/>
    </row>
    <row r="1233" spans="1:22" s="128" customFormat="1" ht="12.75" customHeight="1" x14ac:dyDescent="0.2">
      <c r="A1233" s="22"/>
      <c r="B1233" s="23" t="str">
        <f>IF(A1233="","",VLOOKUP(A1233,'6.A'!$A$11:$E$105,2,FALSE))</f>
        <v/>
      </c>
      <c r="C1233" s="87"/>
      <c r="D1233" s="56" t="str">
        <f>IF(A1233="","",VLOOKUP(A1233,'6.A'!$A$11:$E$105,4,FALSE))</f>
        <v/>
      </c>
      <c r="E1233" s="88" t="str">
        <f>IF(A1233="","",VLOOKUP(A1233,'6.A'!$A$11:$E$105,5,FALSE))</f>
        <v/>
      </c>
      <c r="F1233" s="24" t="str">
        <f t="shared" si="503"/>
        <v>0,00</v>
      </c>
      <c r="G1233" s="51"/>
      <c r="H1233" s="51" t="str">
        <f>IF(A1233="","",VLOOKUP(A1233,'6.A'!$A$11:$E$7900,5,FALSE))</f>
        <v/>
      </c>
      <c r="I1233" s="51" t="str">
        <f t="shared" si="504"/>
        <v/>
      </c>
      <c r="J1233" s="51" t="str">
        <f>IF(H1233="","",VLOOKUP(A1233,'6.A'!$A$11:$E$480,4,FALSE))</f>
        <v/>
      </c>
      <c r="K1233" s="51" t="str">
        <f t="shared" si="505"/>
        <v/>
      </c>
      <c r="L1233" s="51" t="str">
        <f>IF(H1233="","",IF(C1233="","",G1208*C1233))</f>
        <v/>
      </c>
      <c r="M1233" s="93" t="str">
        <f>IF(A1233="","",VLOOKUP(A1233,'6.A'!$A$11:$C$480,2,FALSE))</f>
        <v/>
      </c>
      <c r="N1233" s="56" t="str">
        <f t="shared" si="507"/>
        <v/>
      </c>
      <c r="O1233" s="55"/>
      <c r="P1233" s="55"/>
      <c r="Q1233" s="47"/>
      <c r="R1233" s="47"/>
      <c r="S1233" s="64"/>
      <c r="T1233" s="2"/>
      <c r="U1233" s="2"/>
      <c r="V1233" s="2"/>
    </row>
    <row r="1234" spans="1:22" s="128" customFormat="1" ht="12.75" customHeight="1" x14ac:dyDescent="0.2">
      <c r="A1234" s="22"/>
      <c r="B1234" s="26" t="str">
        <f>$A$9</f>
        <v>BDI - MÃO DE OBRA / SERVIÇOS / MATERIAIS EM GERAL</v>
      </c>
      <c r="C1234" s="27">
        <f>$C$9</f>
        <v>0</v>
      </c>
      <c r="D1234" s="56"/>
      <c r="E1234" s="11"/>
      <c r="F1234" s="28">
        <f>ROUND(SUM(F1224:F1233)*C1234,2)</f>
        <v>0</v>
      </c>
      <c r="G1234" s="62"/>
      <c r="H1234" s="51"/>
      <c r="I1234" s="56"/>
      <c r="J1234" s="56"/>
      <c r="K1234" s="56"/>
      <c r="L1234" s="51"/>
      <c r="M1234" s="61"/>
      <c r="N1234" s="56"/>
      <c r="O1234" s="55"/>
      <c r="P1234" s="55"/>
      <c r="Q1234" s="47"/>
      <c r="R1234" s="47"/>
      <c r="S1234" s="64"/>
      <c r="T1234" s="2"/>
      <c r="U1234" s="2"/>
      <c r="V1234" s="2"/>
    </row>
    <row r="1235" spans="1:22" s="128" customFormat="1" ht="12.75" customHeight="1" x14ac:dyDescent="0.2">
      <c r="A1235" s="30"/>
      <c r="B1235" s="31" t="s">
        <v>120</v>
      </c>
      <c r="C1235" s="36"/>
      <c r="D1235" s="37"/>
      <c r="E1235" s="38"/>
      <c r="F1235" s="35">
        <f>ROUND(SUM(F1224:F1234),2)</f>
        <v>0</v>
      </c>
      <c r="G1235" s="62"/>
      <c r="H1235" s="51"/>
      <c r="I1235" s="56"/>
      <c r="J1235" s="56"/>
      <c r="K1235" s="56"/>
      <c r="L1235" s="51"/>
      <c r="M1235" s="61"/>
      <c r="N1235" s="56"/>
      <c r="O1235" s="55"/>
      <c r="P1235" s="55"/>
      <c r="Q1235" s="47"/>
      <c r="R1235" s="47"/>
      <c r="S1235" s="64"/>
      <c r="T1235" s="2"/>
      <c r="U1235" s="2"/>
      <c r="V1235" s="2"/>
    </row>
    <row r="1236" spans="1:22" s="128" customFormat="1" ht="12.75" customHeight="1" x14ac:dyDescent="0.2">
      <c r="A1236" s="17" t="s">
        <v>6</v>
      </c>
      <c r="B1236" s="18" t="s">
        <v>18</v>
      </c>
      <c r="C1236" s="55" t="s">
        <v>59</v>
      </c>
      <c r="D1236" s="55" t="s">
        <v>17</v>
      </c>
      <c r="E1236" s="19" t="s">
        <v>60</v>
      </c>
      <c r="F1236" s="20" t="s">
        <v>61</v>
      </c>
      <c r="G1236" s="21"/>
      <c r="H1236" s="51"/>
      <c r="I1236" s="56"/>
      <c r="J1236" s="56"/>
      <c r="K1236" s="56"/>
      <c r="L1236" s="51"/>
      <c r="M1236" s="61"/>
      <c r="N1236" s="56"/>
      <c r="O1236" s="55"/>
      <c r="P1236" s="55"/>
      <c r="Q1236" s="47"/>
      <c r="R1236" s="47"/>
      <c r="S1236" s="64"/>
      <c r="T1236" s="2"/>
      <c r="U1236" s="2"/>
      <c r="V1236" s="2"/>
    </row>
    <row r="1237" spans="1:22" s="128" customFormat="1" ht="12.75" customHeight="1" x14ac:dyDescent="0.2">
      <c r="A1237" s="22"/>
      <c r="B1237" s="23" t="str">
        <f>IF(A1237="","",VLOOKUP(A1237,'6.A'!$A$11:$E$105,2,FALSE))</f>
        <v/>
      </c>
      <c r="C1237" s="87"/>
      <c r="D1237" s="56" t="str">
        <f>IF(A1237="","",VLOOKUP(A1237,'6.A'!$A$11:$E$105,4,FALSE))</f>
        <v/>
      </c>
      <c r="E1237" s="88" t="str">
        <f>IF(A1237="","",VLOOKUP(A1237,'6.A'!$A$11:$E$105,5,FALSE))</f>
        <v/>
      </c>
      <c r="F1237" s="24" t="str">
        <f t="shared" ref="F1237:F1244" si="508">IF(A1237="","0,00",ROUND(C1237*E1237,2))</f>
        <v>0,00</v>
      </c>
      <c r="G1237" s="51"/>
      <c r="H1237" s="51" t="str">
        <f>IF(A1237="","",VLOOKUP(A1237,'6.A'!$A$11:$E$7900,5,FALSE))</f>
        <v/>
      </c>
      <c r="I1237" s="51" t="str">
        <f t="shared" ref="I1237:I1256" si="509">IF(H1237="","",IF(E1237=H1237,"SIM","NÃO"))</f>
        <v/>
      </c>
      <c r="J1237" s="51" t="str">
        <f>IF(H1237="","",VLOOKUP(A1237,'6.A'!$A$11:$E$480,4,FALSE))</f>
        <v/>
      </c>
      <c r="K1237" s="51" t="str">
        <f t="shared" ref="K1237:K1256" si="510">IF(H1237="","",IF(J1237=D1237,"SIM","NÃO"))</f>
        <v/>
      </c>
      <c r="L1237" s="51" t="str">
        <f>IF(H1237="","",IF(C1237="","",G1208*C1237))</f>
        <v/>
      </c>
      <c r="M1237" s="93" t="str">
        <f>IF(A1237="","",VLOOKUP(A1237,'6.A'!$A$11:$C$480,2,FALSE))</f>
        <v/>
      </c>
      <c r="N1237" s="56" t="str">
        <f t="shared" ref="N1237:N1256" si="511">IF(A1237="","",IF(M1237=B1237,"si","no"))</f>
        <v/>
      </c>
      <c r="O1237" s="55"/>
      <c r="P1237" s="55"/>
      <c r="Q1237" s="47"/>
      <c r="R1237" s="47"/>
      <c r="S1237" s="64"/>
      <c r="T1237" s="2"/>
      <c r="U1237" s="2"/>
      <c r="V1237" s="2"/>
    </row>
    <row r="1238" spans="1:22" s="128" customFormat="1" ht="12.75" customHeight="1" x14ac:dyDescent="0.2">
      <c r="A1238" s="22"/>
      <c r="B1238" s="23" t="str">
        <f>IF(A1238="","",VLOOKUP(A1238,'6.A'!$A$11:$E$105,2,FALSE))</f>
        <v/>
      </c>
      <c r="C1238" s="87"/>
      <c r="D1238" s="56" t="str">
        <f>IF(A1238="","",VLOOKUP(A1238,'6.A'!$A$11:$E$105,4,FALSE))</f>
        <v/>
      </c>
      <c r="E1238" s="88" t="str">
        <f>IF(A1238="","",VLOOKUP(A1238,'6.A'!$A$11:$E$105,5,FALSE))</f>
        <v/>
      </c>
      <c r="F1238" s="24" t="str">
        <f t="shared" si="508"/>
        <v>0,00</v>
      </c>
      <c r="G1238" s="51"/>
      <c r="H1238" s="51" t="str">
        <f>IF(A1238="","",VLOOKUP(A1238,'6.A'!$A$11:$E$7900,5,FALSE))</f>
        <v/>
      </c>
      <c r="I1238" s="51" t="str">
        <f t="shared" si="509"/>
        <v/>
      </c>
      <c r="J1238" s="51" t="str">
        <f>IF(H1238="","",VLOOKUP(A1238,'6.A'!$A$11:$E$480,4,FALSE))</f>
        <v/>
      </c>
      <c r="K1238" s="51" t="str">
        <f t="shared" si="510"/>
        <v/>
      </c>
      <c r="L1238" s="51" t="str">
        <f>IF(H1238="","",IF(C1238="","",G1208*C1238))</f>
        <v/>
      </c>
      <c r="M1238" s="93" t="str">
        <f>IF(A1238="","",VLOOKUP(A1238,'6.A'!$A$11:$C$480,2,FALSE))</f>
        <v/>
      </c>
      <c r="N1238" s="56" t="str">
        <f t="shared" si="511"/>
        <v/>
      </c>
      <c r="O1238" s="55"/>
      <c r="P1238" s="55"/>
      <c r="Q1238" s="47"/>
      <c r="R1238" s="47"/>
      <c r="S1238" s="64"/>
      <c r="T1238" s="2"/>
      <c r="U1238" s="2"/>
      <c r="V1238" s="2"/>
    </row>
    <row r="1239" spans="1:22" s="128" customFormat="1" ht="12.75" customHeight="1" x14ac:dyDescent="0.2">
      <c r="A1239" s="22"/>
      <c r="B1239" s="23" t="str">
        <f>IF(A1239="","",VLOOKUP(A1239,'6.A'!$A$11:$E$105,2,FALSE))</f>
        <v/>
      </c>
      <c r="C1239" s="87"/>
      <c r="D1239" s="56" t="str">
        <f>IF(A1239="","",VLOOKUP(A1239,'6.A'!$A$11:$E$105,4,FALSE))</f>
        <v/>
      </c>
      <c r="E1239" s="88" t="str">
        <f>IF(A1239="","",VLOOKUP(A1239,'6.A'!$A$11:$E$105,5,FALSE))</f>
        <v/>
      </c>
      <c r="F1239" s="24" t="str">
        <f t="shared" si="508"/>
        <v>0,00</v>
      </c>
      <c r="G1239" s="51"/>
      <c r="H1239" s="51" t="str">
        <f>IF(A1239="","",VLOOKUP(A1239,'6.A'!$A$11:$E$7900,5,FALSE))</f>
        <v/>
      </c>
      <c r="I1239" s="51" t="str">
        <f t="shared" si="509"/>
        <v/>
      </c>
      <c r="J1239" s="51" t="str">
        <f>IF(H1239="","",VLOOKUP(A1239,'6.A'!$A$11:$E$480,4,FALSE))</f>
        <v/>
      </c>
      <c r="K1239" s="51" t="str">
        <f t="shared" si="510"/>
        <v/>
      </c>
      <c r="L1239" s="51" t="str">
        <f>IF(H1239="","",IF(C1239="","",G1208*C1239))</f>
        <v/>
      </c>
      <c r="M1239" s="93" t="str">
        <f>IF(A1239="","",VLOOKUP(A1239,'6.A'!$A$11:$C$480,2,FALSE))</f>
        <v/>
      </c>
      <c r="N1239" s="56" t="str">
        <f t="shared" si="511"/>
        <v/>
      </c>
      <c r="O1239" s="55"/>
      <c r="P1239" s="55"/>
      <c r="Q1239" s="47"/>
      <c r="R1239" s="47"/>
      <c r="S1239" s="64"/>
      <c r="T1239" s="2"/>
      <c r="U1239" s="2"/>
      <c r="V1239" s="2"/>
    </row>
    <row r="1240" spans="1:22" s="128" customFormat="1" ht="12.75" customHeight="1" x14ac:dyDescent="0.2">
      <c r="A1240" s="22"/>
      <c r="B1240" s="23" t="str">
        <f>IF(A1240="","",VLOOKUP(A1240,'6.A'!$A$11:$E$105,2,FALSE))</f>
        <v/>
      </c>
      <c r="C1240" s="87"/>
      <c r="D1240" s="56" t="str">
        <f>IF(A1240="","",VLOOKUP(A1240,'6.A'!$A$11:$E$105,4,FALSE))</f>
        <v/>
      </c>
      <c r="E1240" s="88" t="str">
        <f>IF(A1240="","",VLOOKUP(A1240,'6.A'!$A$11:$E$105,5,FALSE))</f>
        <v/>
      </c>
      <c r="F1240" s="24" t="str">
        <f t="shared" si="508"/>
        <v>0,00</v>
      </c>
      <c r="G1240" s="51"/>
      <c r="H1240" s="51" t="str">
        <f>IF(A1240="","",VLOOKUP(A1240,'6.A'!$A$11:$E$7900,5,FALSE))</f>
        <v/>
      </c>
      <c r="I1240" s="51" t="str">
        <f t="shared" si="509"/>
        <v/>
      </c>
      <c r="J1240" s="51" t="str">
        <f>IF(H1240="","",VLOOKUP(A1240,'6.A'!$A$11:$E$480,4,FALSE))</f>
        <v/>
      </c>
      <c r="K1240" s="51" t="str">
        <f t="shared" si="510"/>
        <v/>
      </c>
      <c r="L1240" s="51" t="str">
        <f>IF(H1240="","",IF(C1240="","",G1208*C1240))</f>
        <v/>
      </c>
      <c r="M1240" s="93" t="str">
        <f>IF(A1240="","",VLOOKUP(A1240,'6.A'!$A$11:$C$480,2,FALSE))</f>
        <v/>
      </c>
      <c r="N1240" s="56" t="str">
        <f t="shared" si="511"/>
        <v/>
      </c>
      <c r="O1240" s="55"/>
      <c r="P1240" s="55"/>
      <c r="Q1240" s="47"/>
      <c r="R1240" s="47"/>
      <c r="S1240" s="64"/>
      <c r="T1240" s="2"/>
      <c r="U1240" s="2"/>
      <c r="V1240" s="2"/>
    </row>
    <row r="1241" spans="1:22" s="128" customFormat="1" ht="12.75" customHeight="1" x14ac:dyDescent="0.2">
      <c r="A1241" s="22"/>
      <c r="B1241" s="23" t="str">
        <f>IF(A1241="","",VLOOKUP(A1241,'6.A'!$A$11:$E$105,2,FALSE))</f>
        <v/>
      </c>
      <c r="C1241" s="87"/>
      <c r="D1241" s="56" t="str">
        <f>IF(A1241="","",VLOOKUP(A1241,'6.A'!$A$11:$E$105,4,FALSE))</f>
        <v/>
      </c>
      <c r="E1241" s="88" t="str">
        <f>IF(A1241="","",VLOOKUP(A1241,'6.A'!$A$11:$E$105,5,FALSE))</f>
        <v/>
      </c>
      <c r="F1241" s="24" t="str">
        <f t="shared" si="508"/>
        <v>0,00</v>
      </c>
      <c r="G1241" s="51"/>
      <c r="H1241" s="51" t="str">
        <f>IF(A1241="","",VLOOKUP(A1241,'6.A'!$A$11:$E$7900,5,FALSE))</f>
        <v/>
      </c>
      <c r="I1241" s="51" t="str">
        <f t="shared" si="509"/>
        <v/>
      </c>
      <c r="J1241" s="51" t="str">
        <f>IF(H1241="","",VLOOKUP(A1241,'6.A'!$A$11:$E$480,4,FALSE))</f>
        <v/>
      </c>
      <c r="K1241" s="51" t="str">
        <f t="shared" si="510"/>
        <v/>
      </c>
      <c r="L1241" s="51" t="str">
        <f>IF(H1241="","",IF(C1241="","",G1208*C1241))</f>
        <v/>
      </c>
      <c r="M1241" s="93" t="str">
        <f>IF(A1241="","",VLOOKUP(A1241,'6.A'!$A$11:$C$480,2,FALSE))</f>
        <v/>
      </c>
      <c r="N1241" s="56" t="str">
        <f t="shared" si="511"/>
        <v/>
      </c>
      <c r="O1241" s="55"/>
      <c r="P1241" s="55"/>
      <c r="Q1241" s="47"/>
      <c r="R1241" s="47"/>
      <c r="S1241" s="64"/>
      <c r="T1241" s="2"/>
      <c r="U1241" s="2"/>
      <c r="V1241" s="2"/>
    </row>
    <row r="1242" spans="1:22" s="128" customFormat="1" ht="12.75" customHeight="1" x14ac:dyDescent="0.2">
      <c r="A1242" s="22"/>
      <c r="B1242" s="23" t="str">
        <f>IF(A1242="","",VLOOKUP(A1242,'6.A'!$A$11:$E$105,2,FALSE))</f>
        <v/>
      </c>
      <c r="C1242" s="87"/>
      <c r="D1242" s="56" t="str">
        <f>IF(A1242="","",VLOOKUP(A1242,'6.A'!$A$11:$E$105,4,FALSE))</f>
        <v/>
      </c>
      <c r="E1242" s="88" t="str">
        <f>IF(A1242="","",VLOOKUP(A1242,'6.A'!$A$11:$E$105,5,FALSE))</f>
        <v/>
      </c>
      <c r="F1242" s="24" t="str">
        <f t="shared" si="508"/>
        <v>0,00</v>
      </c>
      <c r="G1242" s="51"/>
      <c r="H1242" s="51" t="str">
        <f>IF(A1242="","",VLOOKUP(A1242,'6.A'!$A$11:$E$7900,5,FALSE))</f>
        <v/>
      </c>
      <c r="I1242" s="51" t="str">
        <f t="shared" si="509"/>
        <v/>
      </c>
      <c r="J1242" s="51" t="str">
        <f>IF(H1242="","",VLOOKUP(A1242,'6.A'!$A$11:$E$480,4,FALSE))</f>
        <v/>
      </c>
      <c r="K1242" s="51" t="str">
        <f t="shared" si="510"/>
        <v/>
      </c>
      <c r="L1242" s="51" t="str">
        <f>IF(H1242="","",IF(C1242="","",G1208*C1242))</f>
        <v/>
      </c>
      <c r="M1242" s="93" t="str">
        <f>IF(A1242="","",VLOOKUP(A1242,'6.A'!$A$11:$C$480,2,FALSE))</f>
        <v/>
      </c>
      <c r="N1242" s="56" t="str">
        <f t="shared" si="511"/>
        <v/>
      </c>
      <c r="O1242" s="55"/>
      <c r="P1242" s="55"/>
      <c r="Q1242" s="47"/>
      <c r="R1242" s="47"/>
      <c r="S1242" s="64"/>
      <c r="T1242" s="2"/>
      <c r="U1242" s="2"/>
      <c r="V1242" s="2"/>
    </row>
    <row r="1243" spans="1:22" s="128" customFormat="1" ht="12.75" customHeight="1" x14ac:dyDescent="0.2">
      <c r="A1243" s="22"/>
      <c r="B1243" s="23" t="str">
        <f>IF(A1243="","",VLOOKUP(A1243,'6.A'!$A$11:$E$105,2,FALSE))</f>
        <v/>
      </c>
      <c r="C1243" s="87"/>
      <c r="D1243" s="56" t="str">
        <f>IF(A1243="","",VLOOKUP(A1243,'6.A'!$A$11:$E$105,4,FALSE))</f>
        <v/>
      </c>
      <c r="E1243" s="88" t="str">
        <f>IF(A1243="","",VLOOKUP(A1243,'6.A'!$A$11:$E$105,5,FALSE))</f>
        <v/>
      </c>
      <c r="F1243" s="24" t="str">
        <f t="shared" si="508"/>
        <v>0,00</v>
      </c>
      <c r="G1243" s="51"/>
      <c r="H1243" s="51" t="str">
        <f>IF(A1243="","",VLOOKUP(A1243,'6.A'!$A$11:$E$7900,5,FALSE))</f>
        <v/>
      </c>
      <c r="I1243" s="51" t="str">
        <f t="shared" si="509"/>
        <v/>
      </c>
      <c r="J1243" s="51" t="str">
        <f>IF(H1243="","",VLOOKUP(A1243,'6.A'!$A$11:$E$480,4,FALSE))</f>
        <v/>
      </c>
      <c r="K1243" s="51" t="str">
        <f t="shared" si="510"/>
        <v/>
      </c>
      <c r="L1243" s="51" t="str">
        <f>IF(H1243="","",IF(C1243="","",G1208*C1243))</f>
        <v/>
      </c>
      <c r="M1243" s="93" t="str">
        <f>IF(A1243="","",VLOOKUP(A1243,'6.A'!$A$11:$C$480,2,FALSE))</f>
        <v/>
      </c>
      <c r="N1243" s="56" t="str">
        <f t="shared" si="511"/>
        <v/>
      </c>
      <c r="O1243" s="55"/>
      <c r="P1243" s="55"/>
      <c r="Q1243" s="47"/>
      <c r="R1243" s="47"/>
      <c r="S1243" s="64"/>
      <c r="T1243" s="2"/>
      <c r="U1243" s="2"/>
      <c r="V1243" s="2"/>
    </row>
    <row r="1244" spans="1:22" s="128" customFormat="1" ht="12.75" customHeight="1" x14ac:dyDescent="0.2">
      <c r="A1244" s="22"/>
      <c r="B1244" s="23" t="str">
        <f>IF(A1244="","",VLOOKUP(A1244,'6.A'!$A$11:$E$105,2,FALSE))</f>
        <v/>
      </c>
      <c r="C1244" s="87"/>
      <c r="D1244" s="56" t="str">
        <f>IF(A1244="","",VLOOKUP(A1244,'6.A'!$A$11:$E$105,4,FALSE))</f>
        <v/>
      </c>
      <c r="E1244" s="88" t="str">
        <f>IF(A1244="","",VLOOKUP(A1244,'6.A'!$A$11:$E$105,5,FALSE))</f>
        <v/>
      </c>
      <c r="F1244" s="24" t="str">
        <f t="shared" si="508"/>
        <v>0,00</v>
      </c>
      <c r="G1244" s="51"/>
      <c r="H1244" s="51" t="str">
        <f>IF(A1244="","",VLOOKUP(A1244,'6.A'!$A$11:$E$7900,5,FALSE))</f>
        <v/>
      </c>
      <c r="I1244" s="51" t="str">
        <f t="shared" si="509"/>
        <v/>
      </c>
      <c r="J1244" s="51" t="str">
        <f>IF(H1244="","",VLOOKUP(A1244,'6.A'!$A$11:$E$480,4,FALSE))</f>
        <v/>
      </c>
      <c r="K1244" s="51" t="str">
        <f t="shared" si="510"/>
        <v/>
      </c>
      <c r="L1244" s="51" t="str">
        <f>IF(H1244="","",IF(C1244="","",G1208*C1244))</f>
        <v/>
      </c>
      <c r="M1244" s="93" t="str">
        <f>IF(A1244="","",VLOOKUP(A1244,'6.A'!$A$11:$C$480,2,FALSE))</f>
        <v/>
      </c>
      <c r="N1244" s="56" t="str">
        <f t="shared" si="511"/>
        <v/>
      </c>
      <c r="O1244" s="55"/>
      <c r="P1244" s="55"/>
      <c r="Q1244" s="47"/>
      <c r="R1244" s="47"/>
      <c r="S1244" s="64"/>
      <c r="T1244" s="2"/>
      <c r="U1244" s="2"/>
      <c r="V1244" s="2"/>
    </row>
    <row r="1245" spans="1:22" s="128" customFormat="1" ht="12.75" customHeight="1" x14ac:dyDescent="0.2">
      <c r="A1245" s="137"/>
      <c r="B1245" s="117" t="str">
        <f>IF(A1245="","",VLOOKUP(A1245,'6.A'!$A$11:$E$105,2,FALSE))</f>
        <v/>
      </c>
      <c r="C1245" s="138"/>
      <c r="D1245" s="120" t="str">
        <f>IF(A1245="","",VLOOKUP(A1245,'6.A'!$A$11:$E$105,4,FALSE))</f>
        <v/>
      </c>
      <c r="E1245" s="142" t="str">
        <f>IF(A1245="","",VLOOKUP(A1245,'6.A'!$A$11:$E$105,5,FALSE))</f>
        <v/>
      </c>
      <c r="F1245" s="141" t="str">
        <f t="shared" ref="F1245:F1256" si="512">IF(A1245="","0,00",ROUND(C1245*E1245,2))</f>
        <v>0,00</v>
      </c>
      <c r="G1245" s="51"/>
      <c r="H1245" s="51" t="str">
        <f>IF(A1245="","",VLOOKUP(A1245,'6.A'!$A$11:$E$7900,5,FALSE))</f>
        <v/>
      </c>
      <c r="I1245" s="51" t="str">
        <f t="shared" si="509"/>
        <v/>
      </c>
      <c r="J1245" s="51" t="str">
        <f>IF(H1245="","",VLOOKUP(A1245,'6.A'!$A$11:$E$480,4,FALSE))</f>
        <v/>
      </c>
      <c r="K1245" s="51" t="str">
        <f t="shared" si="510"/>
        <v/>
      </c>
      <c r="L1245" s="51" t="str">
        <f>IF(H1245="","",IF(C1245="","",G1208*C1245))</f>
        <v/>
      </c>
      <c r="M1245" s="93" t="str">
        <f>IF(A1245="","",VLOOKUP(A1245,'6.A'!$A$11:$C$480,2,FALSE))</f>
        <v/>
      </c>
      <c r="N1245" s="56" t="str">
        <f t="shared" si="511"/>
        <v/>
      </c>
      <c r="O1245" s="55"/>
      <c r="P1245" s="55"/>
      <c r="Q1245" s="47"/>
      <c r="R1245" s="47"/>
      <c r="S1245" s="64"/>
      <c r="T1245" s="2"/>
      <c r="U1245" s="2"/>
      <c r="V1245" s="2"/>
    </row>
    <row r="1246" spans="1:22" s="128" customFormat="1" ht="12.75" customHeight="1" x14ac:dyDescent="0.2">
      <c r="A1246" s="137"/>
      <c r="B1246" s="117" t="str">
        <f>IF(A1246="","",VLOOKUP(A1246,'6.A'!$A$11:$E$105,2,FALSE))</f>
        <v/>
      </c>
      <c r="C1246" s="138"/>
      <c r="D1246" s="120" t="str">
        <f>IF(A1246="","",VLOOKUP(A1246,'6.A'!$A$11:$E$105,4,FALSE))</f>
        <v/>
      </c>
      <c r="E1246" s="142" t="str">
        <f>IF(A1246="","",VLOOKUP(A1246,'6.A'!$A$11:$E$105,5,FALSE))</f>
        <v/>
      </c>
      <c r="F1246" s="141" t="str">
        <f t="shared" si="512"/>
        <v>0,00</v>
      </c>
      <c r="G1246" s="51"/>
      <c r="H1246" s="51" t="str">
        <f>IF(A1246="","",VLOOKUP(A1246,'6.A'!$A$11:$E$7900,5,FALSE))</f>
        <v/>
      </c>
      <c r="I1246" s="51" t="str">
        <f t="shared" si="509"/>
        <v/>
      </c>
      <c r="J1246" s="51" t="str">
        <f>IF(H1246="","",VLOOKUP(A1246,'6.A'!$A$11:$E$480,4,FALSE))</f>
        <v/>
      </c>
      <c r="K1246" s="51" t="str">
        <f t="shared" si="510"/>
        <v/>
      </c>
      <c r="L1246" s="51" t="str">
        <f>IF(H1246="","",IF(C1246="","",G1208*C1246))</f>
        <v/>
      </c>
      <c r="M1246" s="93" t="str">
        <f>IF(A1246="","",VLOOKUP(A1246,'6.A'!$A$11:$C$480,2,FALSE))</f>
        <v/>
      </c>
      <c r="N1246" s="56" t="str">
        <f t="shared" si="511"/>
        <v/>
      </c>
      <c r="O1246" s="55"/>
      <c r="P1246" s="55"/>
      <c r="Q1246" s="47"/>
      <c r="R1246" s="47"/>
      <c r="S1246" s="64"/>
      <c r="T1246" s="2"/>
      <c r="U1246" s="2"/>
      <c r="V1246" s="2"/>
    </row>
    <row r="1247" spans="1:22" s="128" customFormat="1" ht="12.75" customHeight="1" x14ac:dyDescent="0.2">
      <c r="A1247" s="137"/>
      <c r="B1247" s="117" t="str">
        <f>IF(A1247="","",VLOOKUP(A1247,'6.A'!$A$11:$E$105,2,FALSE))</f>
        <v/>
      </c>
      <c r="C1247" s="138"/>
      <c r="D1247" s="120" t="str">
        <f>IF(A1247="","",VLOOKUP(A1247,'6.A'!$A$11:$E$105,4,FALSE))</f>
        <v/>
      </c>
      <c r="E1247" s="142" t="str">
        <f>IF(A1247="","",VLOOKUP(A1247,'6.A'!$A$11:$E$105,5,FALSE))</f>
        <v/>
      </c>
      <c r="F1247" s="141" t="str">
        <f t="shared" si="512"/>
        <v>0,00</v>
      </c>
      <c r="G1247" s="51"/>
      <c r="H1247" s="51" t="str">
        <f>IF(A1247="","",VLOOKUP(A1247,'6.A'!$A$11:$E$7900,5,FALSE))</f>
        <v/>
      </c>
      <c r="I1247" s="51" t="str">
        <f t="shared" si="509"/>
        <v/>
      </c>
      <c r="J1247" s="51" t="str">
        <f>IF(H1247="","",VLOOKUP(A1247,'6.A'!$A$11:$E$480,4,FALSE))</f>
        <v/>
      </c>
      <c r="K1247" s="51" t="str">
        <f t="shared" si="510"/>
        <v/>
      </c>
      <c r="L1247" s="51" t="str">
        <f>IF(H1247="","",IF(C1247="","",G1208*C1247))</f>
        <v/>
      </c>
      <c r="M1247" s="93" t="str">
        <f>IF(A1247="","",VLOOKUP(A1247,'6.A'!$A$11:$C$480,2,FALSE))</f>
        <v/>
      </c>
      <c r="N1247" s="56" t="str">
        <f t="shared" si="511"/>
        <v/>
      </c>
      <c r="O1247" s="55"/>
      <c r="P1247" s="55"/>
      <c r="Q1247" s="47"/>
      <c r="R1247" s="47"/>
      <c r="S1247" s="64"/>
      <c r="T1247" s="2"/>
      <c r="U1247" s="2"/>
      <c r="V1247" s="2"/>
    </row>
    <row r="1248" spans="1:22" s="128" customFormat="1" ht="12.75" customHeight="1" x14ac:dyDescent="0.2">
      <c r="A1248" s="137"/>
      <c r="B1248" s="117" t="str">
        <f>IF(A1248="","",VLOOKUP(A1248,'6.A'!$A$11:$E$105,2,FALSE))</f>
        <v/>
      </c>
      <c r="C1248" s="138"/>
      <c r="D1248" s="120" t="str">
        <f>IF(A1248="","",VLOOKUP(A1248,'6.A'!$A$11:$E$105,4,FALSE))</f>
        <v/>
      </c>
      <c r="E1248" s="142" t="str">
        <f>IF(A1248="","",VLOOKUP(A1248,'6.A'!$A$11:$E$105,5,FALSE))</f>
        <v/>
      </c>
      <c r="F1248" s="141" t="str">
        <f t="shared" si="512"/>
        <v>0,00</v>
      </c>
      <c r="G1248" s="51"/>
      <c r="H1248" s="51" t="str">
        <f>IF(A1248="","",VLOOKUP(A1248,'6.A'!$A$11:$E$7900,5,FALSE))</f>
        <v/>
      </c>
      <c r="I1248" s="51" t="str">
        <f t="shared" si="509"/>
        <v/>
      </c>
      <c r="J1248" s="51" t="str">
        <f>IF(H1248="","",VLOOKUP(A1248,'6.A'!$A$11:$E$480,4,FALSE))</f>
        <v/>
      </c>
      <c r="K1248" s="51" t="str">
        <f t="shared" si="510"/>
        <v/>
      </c>
      <c r="L1248" s="51" t="str">
        <f>IF(H1248="","",IF(C1248="","",G1208*C1248))</f>
        <v/>
      </c>
      <c r="M1248" s="93" t="str">
        <f>IF(A1248="","",VLOOKUP(A1248,'6.A'!$A$11:$C$480,2,FALSE))</f>
        <v/>
      </c>
      <c r="N1248" s="56" t="str">
        <f t="shared" si="511"/>
        <v/>
      </c>
      <c r="O1248" s="55"/>
      <c r="P1248" s="55"/>
      <c r="Q1248" s="47"/>
      <c r="R1248" s="47"/>
      <c r="S1248" s="64"/>
      <c r="T1248" s="2"/>
      <c r="U1248" s="2"/>
      <c r="V1248" s="2"/>
    </row>
    <row r="1249" spans="1:22" s="128" customFormat="1" ht="12.75" customHeight="1" x14ac:dyDescent="0.2">
      <c r="A1249" s="137"/>
      <c r="B1249" s="117" t="str">
        <f>IF(A1249="","",VLOOKUP(A1249,'6.A'!$A$11:$E$105,2,FALSE))</f>
        <v/>
      </c>
      <c r="C1249" s="138"/>
      <c r="D1249" s="120" t="str">
        <f>IF(A1249="","",VLOOKUP(A1249,'6.A'!$A$11:$E$105,4,FALSE))</f>
        <v/>
      </c>
      <c r="E1249" s="142" t="str">
        <f>IF(A1249="","",VLOOKUP(A1249,'6.A'!$A$11:$E$105,5,FALSE))</f>
        <v/>
      </c>
      <c r="F1249" s="141" t="str">
        <f t="shared" si="512"/>
        <v>0,00</v>
      </c>
      <c r="G1249" s="51"/>
      <c r="H1249" s="51" t="str">
        <f>IF(A1249="","",VLOOKUP(A1249,'6.A'!$A$11:$E$7900,5,FALSE))</f>
        <v/>
      </c>
      <c r="I1249" s="51" t="str">
        <f t="shared" si="509"/>
        <v/>
      </c>
      <c r="J1249" s="51" t="str">
        <f>IF(H1249="","",VLOOKUP(A1249,'6.A'!$A$11:$E$480,4,FALSE))</f>
        <v/>
      </c>
      <c r="K1249" s="51" t="str">
        <f t="shared" si="510"/>
        <v/>
      </c>
      <c r="L1249" s="51" t="str">
        <f>IF(H1249="","",IF(C1249="","",G1208*C1249))</f>
        <v/>
      </c>
      <c r="M1249" s="93" t="str">
        <f>IF(A1249="","",VLOOKUP(A1249,'6.A'!$A$11:$C$480,2,FALSE))</f>
        <v/>
      </c>
      <c r="N1249" s="56" t="str">
        <f t="shared" si="511"/>
        <v/>
      </c>
      <c r="O1249" s="55"/>
      <c r="P1249" s="55"/>
      <c r="Q1249" s="47"/>
      <c r="R1249" s="47"/>
      <c r="S1249" s="64"/>
      <c r="T1249" s="2"/>
      <c r="U1249" s="2"/>
      <c r="V1249" s="2"/>
    </row>
    <row r="1250" spans="1:22" s="128" customFormat="1" ht="12.75" customHeight="1" x14ac:dyDescent="0.2">
      <c r="A1250" s="137"/>
      <c r="B1250" s="117" t="str">
        <f>IF(A1250="","",VLOOKUP(A1250,'6.A'!$A$11:$E$105,2,FALSE))</f>
        <v/>
      </c>
      <c r="C1250" s="138"/>
      <c r="D1250" s="120" t="str">
        <f>IF(A1250="","",VLOOKUP(A1250,'6.A'!$A$11:$E$105,4,FALSE))</f>
        <v/>
      </c>
      <c r="E1250" s="142" t="str">
        <f>IF(A1250="","",VLOOKUP(A1250,'6.A'!$A$11:$E$105,5,FALSE))</f>
        <v/>
      </c>
      <c r="F1250" s="141" t="str">
        <f t="shared" si="512"/>
        <v>0,00</v>
      </c>
      <c r="G1250" s="51"/>
      <c r="H1250" s="51" t="str">
        <f>IF(A1250="","",VLOOKUP(A1250,'6.A'!$A$11:$E$7900,5,FALSE))</f>
        <v/>
      </c>
      <c r="I1250" s="51" t="str">
        <f t="shared" si="509"/>
        <v/>
      </c>
      <c r="J1250" s="51" t="str">
        <f>IF(H1250="","",VLOOKUP(A1250,'6.A'!$A$11:$E$480,4,FALSE))</f>
        <v/>
      </c>
      <c r="K1250" s="51" t="str">
        <f t="shared" si="510"/>
        <v/>
      </c>
      <c r="L1250" s="51" t="str">
        <f>IF(H1250="","",IF(C1250="","",G1208*C1250))</f>
        <v/>
      </c>
      <c r="M1250" s="93" t="str">
        <f>IF(A1250="","",VLOOKUP(A1250,'6.A'!$A$11:$C$480,2,FALSE))</f>
        <v/>
      </c>
      <c r="N1250" s="56" t="str">
        <f t="shared" si="511"/>
        <v/>
      </c>
      <c r="O1250" s="55"/>
      <c r="P1250" s="55"/>
      <c r="Q1250" s="47"/>
      <c r="R1250" s="47"/>
      <c r="S1250" s="64"/>
      <c r="T1250" s="2"/>
      <c r="U1250" s="2"/>
      <c r="V1250" s="2"/>
    </row>
    <row r="1251" spans="1:22" s="128" customFormat="1" ht="12.75" customHeight="1" x14ac:dyDescent="0.2">
      <c r="A1251" s="137"/>
      <c r="B1251" s="117" t="str">
        <f>IF(A1251="","",VLOOKUP(A1251,'6.A'!$A$11:$E$105,2,FALSE))</f>
        <v/>
      </c>
      <c r="C1251" s="138"/>
      <c r="D1251" s="120" t="str">
        <f>IF(A1251="","",VLOOKUP(A1251,'6.A'!$A$11:$E$105,4,FALSE))</f>
        <v/>
      </c>
      <c r="E1251" s="142" t="str">
        <f>IF(A1251="","",VLOOKUP(A1251,'6.A'!$A$11:$E$105,5,FALSE))</f>
        <v/>
      </c>
      <c r="F1251" s="141" t="str">
        <f t="shared" si="512"/>
        <v>0,00</v>
      </c>
      <c r="G1251" s="51"/>
      <c r="H1251" s="51" t="str">
        <f>IF(A1251="","",VLOOKUP(A1251,'6.A'!$A$11:$E$7900,5,FALSE))</f>
        <v/>
      </c>
      <c r="I1251" s="51" t="str">
        <f t="shared" si="509"/>
        <v/>
      </c>
      <c r="J1251" s="51" t="str">
        <f>IF(H1251="","",VLOOKUP(A1251,'6.A'!$A$11:$E$480,4,FALSE))</f>
        <v/>
      </c>
      <c r="K1251" s="51" t="str">
        <f t="shared" si="510"/>
        <v/>
      </c>
      <c r="L1251" s="51" t="str">
        <f>IF(H1251="","",IF(C1251="","",G1208*C1251))</f>
        <v/>
      </c>
      <c r="M1251" s="93" t="str">
        <f>IF(A1251="","",VLOOKUP(A1251,'6.A'!$A$11:$C$480,2,FALSE))</f>
        <v/>
      </c>
      <c r="N1251" s="56" t="str">
        <f t="shared" si="511"/>
        <v/>
      </c>
      <c r="O1251" s="55"/>
      <c r="P1251" s="55"/>
      <c r="Q1251" s="47"/>
      <c r="R1251" s="47"/>
      <c r="S1251" s="64"/>
      <c r="T1251" s="2"/>
      <c r="U1251" s="2"/>
      <c r="V1251" s="2"/>
    </row>
    <row r="1252" spans="1:22" s="128" customFormat="1" ht="12.75" customHeight="1" x14ac:dyDescent="0.2">
      <c r="A1252" s="137"/>
      <c r="B1252" s="117" t="str">
        <f>IF(A1252="","",VLOOKUP(A1252,'6.A'!$A$11:$E$105,2,FALSE))</f>
        <v/>
      </c>
      <c r="C1252" s="138"/>
      <c r="D1252" s="120" t="str">
        <f>IF(A1252="","",VLOOKUP(A1252,'6.A'!$A$11:$E$105,4,FALSE))</f>
        <v/>
      </c>
      <c r="E1252" s="142" t="str">
        <f>IF(A1252="","",VLOOKUP(A1252,'6.A'!$A$11:$E$105,5,FALSE))</f>
        <v/>
      </c>
      <c r="F1252" s="141" t="str">
        <f t="shared" si="512"/>
        <v>0,00</v>
      </c>
      <c r="G1252" s="51"/>
      <c r="H1252" s="51" t="str">
        <f>IF(A1252="","",VLOOKUP(A1252,'6.A'!$A$11:$E$7900,5,FALSE))</f>
        <v/>
      </c>
      <c r="I1252" s="51" t="str">
        <f t="shared" si="509"/>
        <v/>
      </c>
      <c r="J1252" s="51" t="str">
        <f>IF(H1252="","",VLOOKUP(A1252,'6.A'!$A$11:$E$480,4,FALSE))</f>
        <v/>
      </c>
      <c r="K1252" s="51" t="str">
        <f t="shared" si="510"/>
        <v/>
      </c>
      <c r="L1252" s="51" t="str">
        <f>IF(H1252="","",IF(C1252="","",G1208*C1252))</f>
        <v/>
      </c>
      <c r="M1252" s="93" t="str">
        <f>IF(A1252="","",VLOOKUP(A1252,'6.A'!$A$11:$C$480,2,FALSE))</f>
        <v/>
      </c>
      <c r="N1252" s="56" t="str">
        <f t="shared" si="511"/>
        <v/>
      </c>
      <c r="O1252" s="55"/>
      <c r="P1252" s="55"/>
      <c r="Q1252" s="47"/>
      <c r="R1252" s="47"/>
      <c r="S1252" s="64"/>
      <c r="T1252" s="2"/>
      <c r="U1252" s="2"/>
      <c r="V1252" s="2"/>
    </row>
    <row r="1253" spans="1:22" s="116" customFormat="1" ht="12.75" customHeight="1" x14ac:dyDescent="0.2">
      <c r="A1253" s="137"/>
      <c r="B1253" s="153" t="str">
        <f>IF(A1253="","",VLOOKUP(A1253,'6.A'!$A$11:$E$105,2,FALSE))</f>
        <v/>
      </c>
      <c r="C1253" s="138"/>
      <c r="D1253" s="120" t="str">
        <f>IF(A1253="","",VLOOKUP(A1253,'6.A'!$A$11:$E$105,4,FALSE))</f>
        <v/>
      </c>
      <c r="E1253" s="142" t="str">
        <f>IF(A1253="","",VLOOKUP(A1253,'6.A'!$A$11:$E$105,5,FALSE))</f>
        <v/>
      </c>
      <c r="F1253" s="141" t="str">
        <f t="shared" si="512"/>
        <v>0,00</v>
      </c>
      <c r="G1253" s="51"/>
      <c r="H1253" s="51" t="str">
        <f>IF(A1253="","",VLOOKUP(A1253,'6.A'!$A$11:$E$7900,5,FALSE))</f>
        <v/>
      </c>
      <c r="I1253" s="51" t="str">
        <f t="shared" si="509"/>
        <v/>
      </c>
      <c r="J1253" s="51" t="str">
        <f>IF(H1253="","",VLOOKUP(A1253,'6.A'!$A$11:$E$480,4,FALSE))</f>
        <v/>
      </c>
      <c r="K1253" s="51" t="str">
        <f t="shared" si="510"/>
        <v/>
      </c>
      <c r="L1253" s="51" t="str">
        <f>IF(H1253="","",IF(C1253="","",G1208*C1253))</f>
        <v/>
      </c>
      <c r="M1253" s="93" t="str">
        <f>IF(A1253="","",VLOOKUP(A1253,'6.A'!$A$11:$C$480,2,FALSE))</f>
        <v/>
      </c>
      <c r="N1253" s="56" t="str">
        <f t="shared" si="511"/>
        <v/>
      </c>
      <c r="O1253" s="55"/>
      <c r="P1253" s="55"/>
      <c r="Q1253" s="47"/>
      <c r="R1253" s="47"/>
      <c r="S1253" s="64"/>
      <c r="T1253" s="2"/>
      <c r="U1253" s="2"/>
      <c r="V1253" s="2"/>
    </row>
    <row r="1254" spans="1:22" s="116" customFormat="1" ht="12.75" customHeight="1" x14ac:dyDescent="0.2">
      <c r="A1254" s="137"/>
      <c r="B1254" s="153" t="str">
        <f>IF(A1254="","",VLOOKUP(A1254,'6.A'!$A$11:$E$105,2,FALSE))</f>
        <v/>
      </c>
      <c r="C1254" s="138"/>
      <c r="D1254" s="120" t="str">
        <f>IF(A1254="","",VLOOKUP(A1254,'6.A'!$A$11:$E$105,4,FALSE))</f>
        <v/>
      </c>
      <c r="E1254" s="142" t="str">
        <f>IF(A1254="","",VLOOKUP(A1254,'6.A'!$A$11:$E$105,5,FALSE))</f>
        <v/>
      </c>
      <c r="F1254" s="141" t="str">
        <f t="shared" si="512"/>
        <v>0,00</v>
      </c>
      <c r="G1254" s="51"/>
      <c r="H1254" s="51" t="str">
        <f>IF(A1254="","",VLOOKUP(A1254,'6.A'!$A$11:$E$7900,5,FALSE))</f>
        <v/>
      </c>
      <c r="I1254" s="51" t="str">
        <f t="shared" si="509"/>
        <v/>
      </c>
      <c r="J1254" s="51" t="str">
        <f>IF(H1254="","",VLOOKUP(A1254,'6.A'!$A$11:$E$480,4,FALSE))</f>
        <v/>
      </c>
      <c r="K1254" s="51" t="str">
        <f t="shared" si="510"/>
        <v/>
      </c>
      <c r="L1254" s="51" t="str">
        <f>IF(H1254="","",IF(C1254="","",G1208*C1254))</f>
        <v/>
      </c>
      <c r="M1254" s="93" t="str">
        <f>IF(A1254="","",VLOOKUP(A1254,'6.A'!$A$11:$C$480,2,FALSE))</f>
        <v/>
      </c>
      <c r="N1254" s="56" t="str">
        <f t="shared" si="511"/>
        <v/>
      </c>
      <c r="O1254" s="55"/>
      <c r="P1254" s="55"/>
      <c r="Q1254" s="47"/>
      <c r="R1254" s="47"/>
      <c r="S1254" s="64"/>
      <c r="T1254" s="2"/>
      <c r="U1254" s="2"/>
      <c r="V1254" s="2"/>
    </row>
    <row r="1255" spans="1:22" s="116" customFormat="1" ht="12.75" customHeight="1" x14ac:dyDescent="0.2">
      <c r="A1255" s="137"/>
      <c r="B1255" s="153" t="str">
        <f>IF(A1255="","",VLOOKUP(A1255,'6.A'!$A$11:$E$105,2,FALSE))</f>
        <v/>
      </c>
      <c r="C1255" s="138"/>
      <c r="D1255" s="120" t="str">
        <f>IF(A1255="","",VLOOKUP(A1255,'6.A'!$A$11:$E$105,4,FALSE))</f>
        <v/>
      </c>
      <c r="E1255" s="142" t="str">
        <f>IF(A1255="","",VLOOKUP(A1255,'6.A'!$A$11:$E$105,5,FALSE))</f>
        <v/>
      </c>
      <c r="F1255" s="141" t="str">
        <f t="shared" si="512"/>
        <v>0,00</v>
      </c>
      <c r="G1255" s="51"/>
      <c r="H1255" s="51" t="str">
        <f>IF(A1255="","",VLOOKUP(A1255,'6.A'!$A$11:$E$7900,5,FALSE))</f>
        <v/>
      </c>
      <c r="I1255" s="51" t="str">
        <f t="shared" si="509"/>
        <v/>
      </c>
      <c r="J1255" s="51" t="str">
        <f>IF(H1255="","",VLOOKUP(A1255,'6.A'!$A$11:$E$480,4,FALSE))</f>
        <v/>
      </c>
      <c r="K1255" s="51" t="str">
        <f t="shared" si="510"/>
        <v/>
      </c>
      <c r="L1255" s="51" t="str">
        <f>IF(H1255="","",IF(C1255="","",G1208*C1255))</f>
        <v/>
      </c>
      <c r="M1255" s="93" t="str">
        <f>IF(A1255="","",VLOOKUP(A1255,'6.A'!$A$11:$C$480,2,FALSE))</f>
        <v/>
      </c>
      <c r="N1255" s="56" t="str">
        <f t="shared" si="511"/>
        <v/>
      </c>
      <c r="O1255" s="55"/>
      <c r="P1255" s="55"/>
      <c r="Q1255" s="47"/>
      <c r="R1255" s="47"/>
      <c r="S1255" s="64"/>
      <c r="T1255" s="2"/>
      <c r="U1255" s="2"/>
      <c r="V1255" s="2"/>
    </row>
    <row r="1256" spans="1:22" s="116" customFormat="1" ht="12.75" customHeight="1" x14ac:dyDescent="0.2">
      <c r="A1256" s="137"/>
      <c r="B1256" s="153" t="str">
        <f>IF(A1256="","",VLOOKUP(A1256,'6.A'!$A$11:$E$105,2,FALSE))</f>
        <v/>
      </c>
      <c r="C1256" s="138"/>
      <c r="D1256" s="120" t="str">
        <f>IF(A1256="","",VLOOKUP(A1256,'6.A'!$A$11:$E$105,4,FALSE))</f>
        <v/>
      </c>
      <c r="E1256" s="142" t="str">
        <f>IF(A1256="","",VLOOKUP(A1256,'6.A'!$A$11:$E$105,5,FALSE))</f>
        <v/>
      </c>
      <c r="F1256" s="141" t="str">
        <f t="shared" si="512"/>
        <v>0,00</v>
      </c>
      <c r="G1256" s="51"/>
      <c r="H1256" s="51" t="str">
        <f>IF(A1256="","",VLOOKUP(A1256,'6.A'!$A$11:$E$7900,5,FALSE))</f>
        <v/>
      </c>
      <c r="I1256" s="51" t="str">
        <f t="shared" si="509"/>
        <v/>
      </c>
      <c r="J1256" s="51" t="str">
        <f>IF(H1256="","",VLOOKUP(A1256,'6.A'!$A$11:$E$480,4,FALSE))</f>
        <v/>
      </c>
      <c r="K1256" s="51" t="str">
        <f t="shared" si="510"/>
        <v/>
      </c>
      <c r="L1256" s="51" t="str">
        <f>IF(H1256="","",IF(C1256="","",G1208*C1256))</f>
        <v/>
      </c>
      <c r="M1256" s="93" t="str">
        <f>IF(A1256="","",VLOOKUP(A1256,'6.A'!$A$11:$C$480,2,FALSE))</f>
        <v/>
      </c>
      <c r="N1256" s="56" t="str">
        <f t="shared" si="511"/>
        <v/>
      </c>
      <c r="O1256" s="55"/>
      <c r="P1256" s="55"/>
      <c r="Q1256" s="47"/>
      <c r="R1256" s="47"/>
      <c r="S1256" s="64"/>
      <c r="T1256" s="2"/>
      <c r="U1256" s="2"/>
      <c r="V1256" s="2"/>
    </row>
    <row r="1257" spans="1:22" s="116" customFormat="1" ht="12.75" customHeight="1" x14ac:dyDescent="0.2">
      <c r="A1257" s="137"/>
      <c r="B1257" s="26" t="str">
        <f>$A$9</f>
        <v>BDI - MÃO DE OBRA / SERVIÇOS / MATERIAIS EM GERAL</v>
      </c>
      <c r="C1257" s="27">
        <f>$C$9</f>
        <v>0</v>
      </c>
      <c r="D1257" s="120"/>
      <c r="E1257" s="126"/>
      <c r="F1257" s="144">
        <f>ROUND(SUM(F1237:F1256)*C1257,2)</f>
        <v>0</v>
      </c>
      <c r="G1257" s="62"/>
      <c r="H1257" s="51"/>
      <c r="I1257" s="56"/>
      <c r="J1257" s="56"/>
      <c r="K1257" s="56"/>
      <c r="L1257" s="51"/>
      <c r="M1257" s="56"/>
      <c r="N1257" s="56"/>
      <c r="O1257" s="55"/>
      <c r="P1257" s="55"/>
      <c r="Q1257" s="47"/>
      <c r="R1257" s="47"/>
      <c r="S1257" s="64"/>
      <c r="T1257" s="2"/>
      <c r="U1257" s="2"/>
      <c r="V1257" s="2"/>
    </row>
    <row r="1258" spans="1:22" s="116" customFormat="1" ht="12.75" customHeight="1" thickBot="1" x14ac:dyDescent="0.25">
      <c r="A1258" s="154"/>
      <c r="B1258" s="41" t="s">
        <v>57</v>
      </c>
      <c r="C1258" s="42"/>
      <c r="D1258" s="155"/>
      <c r="E1258" s="156"/>
      <c r="F1258" s="157">
        <f>ROUND(SUM(F1237:F1257),2)</f>
        <v>0</v>
      </c>
      <c r="G1258" s="62"/>
      <c r="H1258" s="51"/>
      <c r="I1258" s="56"/>
      <c r="J1258" s="56"/>
      <c r="K1258" s="56"/>
      <c r="L1258" s="51"/>
      <c r="M1258" s="56"/>
      <c r="N1258" s="56"/>
      <c r="O1258" s="55"/>
      <c r="P1258" s="55"/>
      <c r="Q1258" s="47"/>
      <c r="R1258" s="47"/>
      <c r="S1258" s="64"/>
      <c r="T1258" s="2"/>
      <c r="U1258" s="2"/>
      <c r="V1258" s="2"/>
    </row>
    <row r="1259" spans="1:22" s="128" customFormat="1" ht="12" customHeight="1" thickBot="1" x14ac:dyDescent="0.25">
      <c r="A1259" s="129"/>
      <c r="B1259" s="124"/>
      <c r="C1259" s="125"/>
      <c r="D1259" s="120"/>
      <c r="E1259" s="126"/>
      <c r="F1259" s="121"/>
      <c r="G1259" s="121"/>
      <c r="H1259" s="118"/>
      <c r="I1259" s="120"/>
      <c r="J1259" s="120"/>
      <c r="K1259" s="120"/>
      <c r="L1259" s="118"/>
      <c r="M1259" s="122"/>
      <c r="N1259" s="122"/>
      <c r="O1259" s="123"/>
      <c r="P1259" s="123"/>
      <c r="Q1259" s="114"/>
      <c r="R1259" s="114"/>
      <c r="T1259" s="116"/>
      <c r="U1259" s="116"/>
      <c r="V1259" s="116"/>
    </row>
    <row r="1260" spans="1:22" s="116" customFormat="1" ht="50.1" customHeight="1" x14ac:dyDescent="0.2">
      <c r="A1260" s="130" t="str">
        <f>'3.A'!$A$56</f>
        <v>4.1.3</v>
      </c>
      <c r="B1260" s="131" t="str">
        <f>IF(A1260="","",VLOOKUP(A1260,'3.A'!$A$16:$M$111,2,FALSE))</f>
        <v>TRANSPORTE, CARGA E DESCARGA - SOLO</v>
      </c>
      <c r="C1260" s="284" t="s">
        <v>62</v>
      </c>
      <c r="D1260" s="284"/>
      <c r="E1260" s="132" t="str">
        <f>IF(A1260="","",VLOOKUP(A1260,'3.A'!$A$16:$M$111,3,FALSE))</f>
        <v>M3</v>
      </c>
      <c r="F1260" s="133">
        <f>ROUND(F1274+F1287+F1310,2)</f>
        <v>0</v>
      </c>
      <c r="G1260" s="94">
        <f>VLOOKUP(A1260,'3.A'!$A$18:$I$111,4,FALSE)</f>
        <v>3</v>
      </c>
      <c r="H1260" s="46">
        <f>SUM(F1262:F1273)</f>
        <v>0</v>
      </c>
      <c r="I1260" s="46">
        <f>SUM(F1276:F1286)</f>
        <v>0</v>
      </c>
      <c r="J1260" s="46">
        <f>SUM(F1289:F1309)</f>
        <v>0</v>
      </c>
      <c r="K1260" s="46">
        <f>SUM(H1260:J1260)</f>
        <v>0</v>
      </c>
      <c r="L1260" s="46" t="str">
        <f>IF(K1260=F1260,"SIM","NÃO")</f>
        <v>SIM</v>
      </c>
      <c r="M1260" s="57">
        <f>ROUND(SUM(F1262:F1271)*C1272,2)+ROUND(SUM(F1262:F1272)*C1273,2)+ROUND(SUM(F1262:F1271),2)+ROUND(SUM(F1276:F1285)*C1286,2)+ROUND(SUM(F1276:F1285),2)+ROUND(SUM(F1289:F1308)*C1309,2)+ROUND(SUM(F1289:F1308),2)</f>
        <v>0</v>
      </c>
      <c r="N1260" s="49" t="str">
        <f>IF(M1260=F1260,"SIM","NÃO")</f>
        <v>SIM</v>
      </c>
      <c r="O1260" s="50" t="str">
        <f>VLOOKUP(A1260,'3.A'!$A$8:$E$111,3,FALSE)</f>
        <v>M3</v>
      </c>
      <c r="P1260" s="50" t="str">
        <f>IF(O1260=E1260,"SIM","NÃO")</f>
        <v>SIM</v>
      </c>
      <c r="Q1260" s="52">
        <f>ROUND(G1260*F1274,2)+ROUND(G1260*F1287,2)+ROUND(G1260*F1310,2)</f>
        <v>0</v>
      </c>
      <c r="R1260" s="58">
        <f>VLOOKUP(A1260,'3.A'!$A$16:$L$111,12,FALSE)</f>
        <v>0</v>
      </c>
      <c r="S1260" s="59" t="str">
        <f>IF(Q1260=R1260,"si","no")</f>
        <v>si</v>
      </c>
      <c r="T1260" s="60">
        <f>SUM(L1262:L1271)+SUM(L1276:L1285)+SUM(L1289:L1308)</f>
        <v>0.15664814814814815</v>
      </c>
      <c r="U1260" s="51">
        <f>G1260*C1268+G1260*C1270+G1260*C1264+G1260*C1263+G1260*C1265+G1260*C1269+G1260*C1267+G1260*C1266+G1260*C1262+G1260*C1271+G1260*C1282+G1260*C1276+G1260*C1284+G1260*C1283+G1260*C1281+G1260*C1278+G1260*C1277+G1260*C1279+G1260*C1285+G1260*C1280+G1260*C1289+G1260*C1290+G1260*C1291+G1260*C1299+G1260*C1300+G1260*C1301+G1260*C1302+G1260*C1303+G1260*C1304+G1260*C1305+G1260*C1306+G1260*C1307+G1260*C1308+G1260*C1297+G1260*C1298+G1260*C1292+G1260*C1293+G1260*C1294+G1260*C1295+G1260*C1296</f>
        <v>0.15664814814814815</v>
      </c>
      <c r="V1260" s="53" t="str">
        <f>IF(T1260=U1260,"si","no")</f>
        <v>si</v>
      </c>
    </row>
    <row r="1261" spans="1:22" s="116" customFormat="1" ht="12.75" customHeight="1" x14ac:dyDescent="0.2">
      <c r="A1261" s="134" t="s">
        <v>3</v>
      </c>
      <c r="B1261" s="135" t="s">
        <v>58</v>
      </c>
      <c r="C1261" s="119" t="s">
        <v>59</v>
      </c>
      <c r="D1261" s="119" t="s">
        <v>17</v>
      </c>
      <c r="E1261" s="136" t="s">
        <v>60</v>
      </c>
      <c r="F1261" s="127" t="s">
        <v>61</v>
      </c>
      <c r="G1261" s="21"/>
      <c r="H1261" s="51"/>
      <c r="I1261" s="56"/>
      <c r="J1261" s="56"/>
      <c r="K1261" s="56"/>
      <c r="L1261" s="51"/>
      <c r="M1261" s="56"/>
      <c r="N1261" s="56"/>
      <c r="O1261" s="55"/>
      <c r="P1261" s="55"/>
      <c r="Q1261" s="47"/>
      <c r="R1261" s="47"/>
      <c r="S1261" s="64"/>
      <c r="T1261" s="2"/>
      <c r="U1261" s="2"/>
      <c r="V1261" s="2"/>
    </row>
    <row r="1262" spans="1:22" s="116" customFormat="1" ht="12.75" customHeight="1" x14ac:dyDescent="0.2">
      <c r="A1262" s="137">
        <f>'6.A'!$A$21</f>
        <v>88316</v>
      </c>
      <c r="B1262" s="117" t="str">
        <f>IF(A1262="","",VLOOKUP(A1262,'6.A'!$A$11:$E$105,2,FALSE))</f>
        <v>SERVENTE COM ENCARGOS COMPLEMENTARES</v>
      </c>
      <c r="C1262" s="138">
        <v>3.3500000000000002E-2</v>
      </c>
      <c r="D1262" s="56" t="str">
        <f>IF(A1262="","",VLOOKUP(A1262,'6.A'!$A$11:$E$105,4,FALSE))</f>
        <v>H</v>
      </c>
      <c r="E1262" s="88">
        <f>IF(A1262="","",VLOOKUP(A1262,'6.A'!$A$11:$E$105,5,FALSE))</f>
        <v>0</v>
      </c>
      <c r="F1262" s="24">
        <f t="shared" ref="F1262:F1271" si="513">IF(A1262="","0,00",ROUND(C1262*E1262,2))</f>
        <v>0</v>
      </c>
      <c r="G1262" s="51"/>
      <c r="H1262" s="51">
        <f>IF(A1262="","",VLOOKUP(A1262,'6.A'!$A$11:$E$7900,5,FALSE))</f>
        <v>0</v>
      </c>
      <c r="I1262" s="51" t="str">
        <f>IF(H1262="","",IF(E1262=H1262,"SIM","NÃO"))</f>
        <v>SIM</v>
      </c>
      <c r="J1262" s="51" t="str">
        <f>IF(H1262="","",VLOOKUP(A1262,'6.A'!$A$11:$E$480,4,FALSE))</f>
        <v>H</v>
      </c>
      <c r="K1262" s="51" t="str">
        <f>IF(H1262="","",IF(J1262=D1262,"SIM","NÃO"))</f>
        <v>SIM</v>
      </c>
      <c r="L1262" s="51">
        <f>IF(H1262="","",IF(C1262="","",G1260*C1262))</f>
        <v>0.10050000000000001</v>
      </c>
      <c r="M1262" s="93" t="str">
        <f>IF(A1262="","",VLOOKUP(A1262,'6.A'!$A$11:$C$480,2,FALSE))</f>
        <v>SERVENTE COM ENCARGOS COMPLEMENTARES</v>
      </c>
      <c r="N1262" s="56" t="str">
        <f>IF(A1262="","",IF(M1262=B1262,"si","no"))</f>
        <v>si</v>
      </c>
      <c r="O1262" s="55"/>
      <c r="P1262" s="55"/>
      <c r="Q1262" s="47"/>
      <c r="R1262" s="47"/>
      <c r="S1262" s="64"/>
      <c r="T1262" s="2"/>
      <c r="U1262" s="2"/>
      <c r="V1262" s="2"/>
    </row>
    <row r="1263" spans="1:22" s="116" customFormat="1" ht="12.75" customHeight="1" x14ac:dyDescent="0.2">
      <c r="A1263" s="137"/>
      <c r="B1263" s="117" t="str">
        <f>IF(A1263="","",VLOOKUP(A1263,'6.A'!$A$11:$E$105,2,FALSE))</f>
        <v/>
      </c>
      <c r="C1263" s="138"/>
      <c r="D1263" s="56" t="str">
        <f>IF(A1263="","",VLOOKUP(A1263,'6.A'!$A$11:$E$105,4,FALSE))</f>
        <v/>
      </c>
      <c r="E1263" s="88" t="str">
        <f>IF(A1263="","",VLOOKUP(A1263,'6.A'!$A$11:$E$105,5,FALSE))</f>
        <v/>
      </c>
      <c r="F1263" s="24" t="str">
        <f t="shared" si="513"/>
        <v>0,00</v>
      </c>
      <c r="G1263" s="51"/>
      <c r="H1263" s="51" t="str">
        <f>IF(A1263="","",VLOOKUP(A1263,'6.A'!$A$11:$E$7900,5,FALSE))</f>
        <v/>
      </c>
      <c r="I1263" s="51" t="str">
        <f>IF(H1263="","",IF(E1263=H1263,"SIM","NÃO"))</f>
        <v/>
      </c>
      <c r="J1263" s="51" t="str">
        <f>IF(H1263="","",VLOOKUP(A1263,'6.A'!$A$11:$E$480,4,FALSE))</f>
        <v/>
      </c>
      <c r="K1263" s="51" t="str">
        <f>IF(H1263="","",IF(J1263=D1263,"SIM","NÃO"))</f>
        <v/>
      </c>
      <c r="L1263" s="51" t="str">
        <f>IF(H1263="","",IF(C1263="","",G1260*C1263))</f>
        <v/>
      </c>
      <c r="M1263" s="93" t="str">
        <f>IF(A1263="","",VLOOKUP(A1263,'6.A'!$A$11:$C$480,2,FALSE))</f>
        <v/>
      </c>
      <c r="N1263" s="56" t="str">
        <f>IF(A1263="","",IF(M1263=B1263,"si","no"))</f>
        <v/>
      </c>
      <c r="O1263" s="55"/>
      <c r="P1263" s="55"/>
      <c r="Q1263" s="47"/>
      <c r="R1263" s="47"/>
      <c r="S1263" s="64"/>
      <c r="T1263" s="2"/>
      <c r="U1263" s="2"/>
      <c r="V1263" s="2"/>
    </row>
    <row r="1264" spans="1:22" s="116" customFormat="1" ht="12.75" customHeight="1" x14ac:dyDescent="0.2">
      <c r="A1264" s="137"/>
      <c r="B1264" s="117" t="str">
        <f>IF(A1264="","",VLOOKUP(A1264,'6.A'!$A$11:$E$105,2,FALSE))</f>
        <v/>
      </c>
      <c r="C1264" s="138"/>
      <c r="D1264" s="56" t="str">
        <f>IF(A1264="","",VLOOKUP(A1264,'6.A'!$A$11:$E$105,4,FALSE))</f>
        <v/>
      </c>
      <c r="E1264" s="88" t="str">
        <f>IF(A1264="","",VLOOKUP(A1264,'6.A'!$A$11:$E$105,5,FALSE))</f>
        <v/>
      </c>
      <c r="F1264" s="24" t="str">
        <f t="shared" si="513"/>
        <v>0,00</v>
      </c>
      <c r="G1264" s="51"/>
      <c r="H1264" s="51" t="str">
        <f>IF(A1264="","",VLOOKUP(A1264,'6.A'!$A$11:$E$7900,5,FALSE))</f>
        <v/>
      </c>
      <c r="I1264" s="51" t="str">
        <f>IF(H1264="","",IF(E1264=H1264,"SIM","NÃO"))</f>
        <v/>
      </c>
      <c r="J1264" s="51" t="str">
        <f>IF(H1264="","",VLOOKUP(A1264,'6.A'!$A$11:$E$480,4,FALSE))</f>
        <v/>
      </c>
      <c r="K1264" s="51" t="str">
        <f t="shared" ref="K1264" si="514">IF(H1264="","",IF(J1264=D1264,"SIM","NÃO"))</f>
        <v/>
      </c>
      <c r="L1264" s="51" t="str">
        <f>IF(H1264="","",IF(C1264="","",G1260*C1264))</f>
        <v/>
      </c>
      <c r="M1264" s="93" t="str">
        <f>IF(A1264="","",VLOOKUP(A1264,'6.A'!$A$11:$C$480,2,FALSE))</f>
        <v/>
      </c>
      <c r="N1264" s="56" t="str">
        <f t="shared" ref="N1264" si="515">IF(A1264="","",IF(M1264=B1264,"si","no"))</f>
        <v/>
      </c>
      <c r="O1264" s="55"/>
      <c r="P1264" s="55"/>
      <c r="Q1264" s="47"/>
      <c r="R1264" s="47"/>
      <c r="S1264" s="64"/>
      <c r="T1264" s="2"/>
      <c r="U1264" s="2"/>
      <c r="V1264" s="2"/>
    </row>
    <row r="1265" spans="1:22" s="116" customFormat="1" ht="12.75" customHeight="1" x14ac:dyDescent="0.2">
      <c r="A1265" s="137"/>
      <c r="B1265" s="117" t="str">
        <f>IF(A1265="","",VLOOKUP(A1265,'6.A'!$A$11:$E$105,2,FALSE))</f>
        <v/>
      </c>
      <c r="C1265" s="138"/>
      <c r="D1265" s="56" t="str">
        <f>IF(A1265="","",VLOOKUP(A1265,'6.A'!$A$11:$E$105,4,FALSE))</f>
        <v/>
      </c>
      <c r="E1265" s="88" t="str">
        <f>IF(A1265="","",VLOOKUP(A1265,'6.A'!$A$11:$E$105,5,FALSE))</f>
        <v/>
      </c>
      <c r="F1265" s="24" t="str">
        <f t="shared" si="513"/>
        <v>0,00</v>
      </c>
      <c r="G1265" s="51"/>
      <c r="H1265" s="51" t="str">
        <f>IF(A1265="","",VLOOKUP(A1265,'6.A'!$A$11:$E$7900,5,FALSE))</f>
        <v/>
      </c>
      <c r="I1265" s="51" t="str">
        <f>IF(H1265="","",IF(E1265=H1265,"SIM","NÃO"))</f>
        <v/>
      </c>
      <c r="J1265" s="51" t="str">
        <f>IF(H1265="","",VLOOKUP(A1265,'6.A'!$A$11:$E$480,4,FALSE))</f>
        <v/>
      </c>
      <c r="K1265" s="51" t="str">
        <f>IF(H1265="","",IF(J1265=D1265,"SIM","NÃO"))</f>
        <v/>
      </c>
      <c r="L1265" s="51" t="str">
        <f>IF(H1265="","",IF(C1265="","",G1260*C1265))</f>
        <v/>
      </c>
      <c r="M1265" s="93" t="str">
        <f>IF(A1265="","",VLOOKUP(A1265,'6.A'!$A$11:$C$480,2,FALSE))</f>
        <v/>
      </c>
      <c r="N1265" s="56" t="str">
        <f>IF(A1265="","",IF(M1265=B1265,"si","no"))</f>
        <v/>
      </c>
      <c r="O1265" s="55"/>
      <c r="P1265" s="55"/>
      <c r="Q1265" s="47"/>
      <c r="R1265" s="47"/>
      <c r="S1265" s="64"/>
      <c r="T1265" s="2"/>
      <c r="U1265" s="2"/>
      <c r="V1265" s="2"/>
    </row>
    <row r="1266" spans="1:22" s="116" customFormat="1" ht="12.75" customHeight="1" x14ac:dyDescent="0.2">
      <c r="A1266" s="137"/>
      <c r="B1266" s="117" t="str">
        <f>IF(A1266="","",VLOOKUP(A1266,'6.A'!$A$11:$E$105,2,FALSE))</f>
        <v/>
      </c>
      <c r="C1266" s="138"/>
      <c r="D1266" s="56" t="str">
        <f>IF(A1266="","",VLOOKUP(A1266,'6.A'!$A$11:$E$105,4,FALSE))</f>
        <v/>
      </c>
      <c r="E1266" s="89" t="str">
        <f>IF(A1266="","",VLOOKUP(A1266,'6.A'!$A$11:$E$105,5,FALSE))</f>
        <v/>
      </c>
      <c r="F1266" s="24" t="str">
        <f t="shared" si="513"/>
        <v>0,00</v>
      </c>
      <c r="G1266" s="51"/>
      <c r="H1266" s="51" t="str">
        <f>IF(A1266="","",VLOOKUP(A1266,'6.A'!$A$11:$E$7900,5,FALSE))</f>
        <v/>
      </c>
      <c r="I1266" s="51" t="str">
        <f t="shared" ref="I1266" si="516">IF(H1266="","",IF(E1266=H1266,"SIM","NÃO"))</f>
        <v/>
      </c>
      <c r="J1266" s="51" t="str">
        <f>IF(H1266="","",VLOOKUP(A1266,'6.A'!$A$11:$E$480,4,FALSE))</f>
        <v/>
      </c>
      <c r="K1266" s="51" t="str">
        <f t="shared" ref="K1266" si="517">IF(H1266="","",IF(J1266=D1266,"SIM","NÃO"))</f>
        <v/>
      </c>
      <c r="L1266" s="51" t="str">
        <f>IF(H1266="","",IF(C1266="","",G1260*C1266))</f>
        <v/>
      </c>
      <c r="M1266" s="93" t="str">
        <f>IF(A1266="","",VLOOKUP(A1266,'6.A'!$A$11:$C$480,2,FALSE))</f>
        <v/>
      </c>
      <c r="N1266" s="56" t="str">
        <f t="shared" ref="N1266" si="518">IF(A1266="","",IF(M1266=B1266,"si","no"))</f>
        <v/>
      </c>
      <c r="O1266" s="55"/>
      <c r="P1266" s="55"/>
      <c r="Q1266" s="47"/>
      <c r="R1266" s="47"/>
      <c r="S1266" s="64"/>
      <c r="T1266" s="2"/>
      <c r="U1266" s="2"/>
      <c r="V1266" s="2"/>
    </row>
    <row r="1267" spans="1:22" s="116" customFormat="1" ht="12.75" customHeight="1" x14ac:dyDescent="0.2">
      <c r="A1267" s="137"/>
      <c r="B1267" s="117" t="str">
        <f>IF(A1267="","",VLOOKUP(A1267,'6.A'!$A$11:$E$105,2,FALSE))</f>
        <v/>
      </c>
      <c r="C1267" s="138"/>
      <c r="D1267" s="56" t="str">
        <f>IF(A1267="","",VLOOKUP(A1267,'6.A'!$A$11:$E$105,4,FALSE))</f>
        <v/>
      </c>
      <c r="E1267" s="89" t="str">
        <f>IF(A1267="","",VLOOKUP(A1267,'6.A'!$A$11:$E$105,5,FALSE))</f>
        <v/>
      </c>
      <c r="F1267" s="24" t="str">
        <f t="shared" si="513"/>
        <v>0,00</v>
      </c>
      <c r="G1267" s="51"/>
      <c r="H1267" s="51" t="str">
        <f>IF(A1267="","",VLOOKUP(A1267,'6.A'!$A$11:$E$7900,5,FALSE))</f>
        <v/>
      </c>
      <c r="I1267" s="51" t="str">
        <f>IF(H1267="","",IF(E1267=H1267,"SIM","NÃO"))</f>
        <v/>
      </c>
      <c r="J1267" s="51" t="str">
        <f>IF(H1267="","",VLOOKUP(A1267,'6.A'!$A$11:$E$480,4,FALSE))</f>
        <v/>
      </c>
      <c r="K1267" s="51" t="str">
        <f>IF(H1267="","",IF(J1267=D1267,"SIM","NÃO"))</f>
        <v/>
      </c>
      <c r="L1267" s="51" t="str">
        <f>IF(H1267="","",IF(C1267="","",G1260*C1267))</f>
        <v/>
      </c>
      <c r="M1267" s="93" t="str">
        <f>IF(A1267="","",VLOOKUP(A1267,'6.A'!$A$11:$C$480,2,FALSE))</f>
        <v/>
      </c>
      <c r="N1267" s="56" t="str">
        <f>IF(A1267="","",IF(M1267=B1267,"si","no"))</f>
        <v/>
      </c>
      <c r="O1267" s="55"/>
      <c r="P1267" s="55"/>
      <c r="Q1267" s="47"/>
      <c r="R1267" s="47"/>
      <c r="S1267" s="64"/>
      <c r="T1267" s="2"/>
      <c r="U1267" s="2"/>
      <c r="V1267" s="2"/>
    </row>
    <row r="1268" spans="1:22" s="116" customFormat="1" ht="12.75" customHeight="1" x14ac:dyDescent="0.2">
      <c r="A1268" s="137"/>
      <c r="B1268" s="117" t="str">
        <f>IF(A1268="","",VLOOKUP(A1268,'6.A'!$A$11:$E$105,2,FALSE))</f>
        <v/>
      </c>
      <c r="C1268" s="138"/>
      <c r="D1268" s="56" t="str">
        <f>IF(A1268="","",VLOOKUP(A1268,'6.A'!$A$11:$E$105,4,FALSE))</f>
        <v/>
      </c>
      <c r="E1268" s="88" t="str">
        <f>IF(A1268="","",VLOOKUP(A1268,'6.A'!$A$11:$E$105,5,FALSE))</f>
        <v/>
      </c>
      <c r="F1268" s="24" t="str">
        <f t="shared" si="513"/>
        <v>0,00</v>
      </c>
      <c r="G1268" s="51"/>
      <c r="H1268" s="51" t="str">
        <f>IF(A1268="","",VLOOKUP(A1268,'6.A'!$A$11:$E$7900,5,FALSE))</f>
        <v/>
      </c>
      <c r="I1268" s="51" t="str">
        <f>IF(H1268="","",IF(E1268=H1268,"SIM","NÃO"))</f>
        <v/>
      </c>
      <c r="J1268" s="51" t="str">
        <f>IF(H1268="","",VLOOKUP(A1268,'6.A'!$A$11:$E$480,4,FALSE))</f>
        <v/>
      </c>
      <c r="K1268" s="51" t="str">
        <f>IF(H1268="","",IF(J1268=D1268,"SIM","NÃO"))</f>
        <v/>
      </c>
      <c r="L1268" s="51" t="str">
        <f>IF(H1268="","",IF(C1268="","",G1260*C1268))</f>
        <v/>
      </c>
      <c r="M1268" s="93" t="str">
        <f>IF(A1268="","",VLOOKUP(A1268,'6.A'!$A$11:$C$480,2,FALSE))</f>
        <v/>
      </c>
      <c r="N1268" s="56" t="str">
        <f>IF(A1268="","",IF(M1268=B1268,"si","no"))</f>
        <v/>
      </c>
      <c r="O1268" s="55"/>
      <c r="P1268" s="55"/>
      <c r="Q1268" s="47"/>
      <c r="R1268" s="47"/>
      <c r="S1268" s="64"/>
      <c r="T1268" s="2"/>
      <c r="U1268" s="2"/>
      <c r="V1268" s="2"/>
    </row>
    <row r="1269" spans="1:22" s="116" customFormat="1" ht="12.75" customHeight="1" x14ac:dyDescent="0.2">
      <c r="A1269" s="137"/>
      <c r="B1269" s="117" t="str">
        <f>IF(A1269="","",VLOOKUP(A1269,'6.A'!$A$11:$E$105,2,FALSE))</f>
        <v/>
      </c>
      <c r="C1269" s="138"/>
      <c r="D1269" s="56" t="str">
        <f>IF(A1269="","",VLOOKUP(A1269,'6.A'!$A$11:$E$105,4,FALSE))</f>
        <v/>
      </c>
      <c r="E1269" s="88" t="str">
        <f>IF(A1269="","",VLOOKUP(A1269,'6.A'!$A$11:$E$105,5,FALSE))</f>
        <v/>
      </c>
      <c r="F1269" s="24" t="str">
        <f t="shared" si="513"/>
        <v>0,00</v>
      </c>
      <c r="G1269" s="51"/>
      <c r="H1269" s="51" t="str">
        <f>IF(A1269="","",VLOOKUP(A1269,'6.A'!$A$11:$E$7900,5,FALSE))</f>
        <v/>
      </c>
      <c r="I1269" s="51" t="str">
        <f t="shared" ref="I1269" si="519">IF(H1269="","",IF(E1269=H1269,"SIM","NÃO"))</f>
        <v/>
      </c>
      <c r="J1269" s="51" t="str">
        <f>IF(H1269="","",VLOOKUP(A1269,'6.A'!$A$11:$E$480,4,FALSE))</f>
        <v/>
      </c>
      <c r="K1269" s="51" t="str">
        <f t="shared" ref="K1269" si="520">IF(H1269="","",IF(J1269=D1269,"SIM","NÃO"))</f>
        <v/>
      </c>
      <c r="L1269" s="51" t="str">
        <f>IF(H1269="","",IF(C1269="","",G1260*C1269))</f>
        <v/>
      </c>
      <c r="M1269" s="93" t="str">
        <f>IF(A1269="","",VLOOKUP(A1269,'6.A'!$A$11:$C$480,2,FALSE))</f>
        <v/>
      </c>
      <c r="N1269" s="56" t="str">
        <f t="shared" ref="N1269" si="521">IF(A1269="","",IF(M1269=B1269,"si","no"))</f>
        <v/>
      </c>
      <c r="O1269" s="55"/>
      <c r="P1269" s="55"/>
      <c r="Q1269" s="47"/>
      <c r="R1269" s="47"/>
      <c r="S1269" s="64"/>
      <c r="T1269" s="2"/>
      <c r="U1269" s="2"/>
      <c r="V1269" s="2"/>
    </row>
    <row r="1270" spans="1:22" s="116" customFormat="1" ht="12.75" customHeight="1" x14ac:dyDescent="0.2">
      <c r="A1270" s="137"/>
      <c r="B1270" s="117" t="str">
        <f>IF(A1270="","",VLOOKUP(A1270,'6.A'!$A$11:$E$105,2,FALSE))</f>
        <v/>
      </c>
      <c r="C1270" s="138"/>
      <c r="D1270" s="69" t="str">
        <f>IF(A1270="","",VLOOKUP(A1270,'6.A'!$A$11:$E$105,4,FALSE))</f>
        <v/>
      </c>
      <c r="E1270" s="89" t="str">
        <f>IF(A1270="","",VLOOKUP(A1270,'6.A'!$A$11:$E$105,5,FALSE))</f>
        <v/>
      </c>
      <c r="F1270" s="24" t="str">
        <f t="shared" si="513"/>
        <v>0,00</v>
      </c>
      <c r="G1270" s="51"/>
      <c r="H1270" s="51" t="str">
        <f>IF(A1270="","",VLOOKUP(A1270,'6.A'!$A$11:$E$7900,5,FALSE))</f>
        <v/>
      </c>
      <c r="I1270" s="51" t="str">
        <f>IF(H1270="","",IF(E1270=H1270,"SIM","NÃO"))</f>
        <v/>
      </c>
      <c r="J1270" s="51" t="str">
        <f>IF(H1270="","",VLOOKUP(A1270,'6.A'!$A$11:$E$480,4,FALSE))</f>
        <v/>
      </c>
      <c r="K1270" s="51" t="str">
        <f>IF(H1270="","",IF(J1270=D1270,"SIM","NÃO"))</f>
        <v/>
      </c>
      <c r="L1270" s="51" t="str">
        <f>IF(H1270="","",IF(C1270="","",G1260*C1270))</f>
        <v/>
      </c>
      <c r="M1270" s="93" t="str">
        <f>IF(A1270="","",VLOOKUP(A1270,'6.A'!$A$11:$C$480,2,FALSE))</f>
        <v/>
      </c>
      <c r="N1270" s="56" t="str">
        <f>IF(A1270="","",IF(M1270=B1270,"si","no"))</f>
        <v/>
      </c>
      <c r="O1270" s="55"/>
      <c r="P1270" s="55"/>
      <c r="Q1270" s="47"/>
      <c r="R1270" s="47"/>
      <c r="S1270" s="64"/>
      <c r="T1270" s="2"/>
      <c r="U1270" s="2"/>
      <c r="V1270" s="2"/>
    </row>
    <row r="1271" spans="1:22" s="116" customFormat="1" ht="12.75" customHeight="1" x14ac:dyDescent="0.2">
      <c r="A1271" s="137"/>
      <c r="B1271" s="117" t="str">
        <f>IF(A1271="","",VLOOKUP(A1271,'6.A'!$A$11:$E$105,2,FALSE))</f>
        <v/>
      </c>
      <c r="C1271" s="138"/>
      <c r="D1271" s="25" t="str">
        <f>IF(A1271="","",VLOOKUP(A1271,'6.A'!$A$11:$E$105,4,FALSE))</f>
        <v/>
      </c>
      <c r="E1271" s="89" t="str">
        <f>IF(A1271="","",VLOOKUP(A1271,'6.A'!$A$11:$E$105,5,FALSE))</f>
        <v/>
      </c>
      <c r="F1271" s="24" t="str">
        <f t="shared" si="513"/>
        <v>0,00</v>
      </c>
      <c r="G1271" s="51"/>
      <c r="H1271" s="51" t="str">
        <f>IF(A1271="","",VLOOKUP(A1271,'6.A'!$A$11:$E$7900,5,FALSE))</f>
        <v/>
      </c>
      <c r="I1271" s="51" t="str">
        <f t="shared" ref="I1271" si="522">IF(H1271="","",IF(E1271=H1271,"SIM","NÃO"))</f>
        <v/>
      </c>
      <c r="J1271" s="51" t="str">
        <f>IF(H1271="","",VLOOKUP(A1271,'6.A'!$A$11:$E$480,4,FALSE))</f>
        <v/>
      </c>
      <c r="K1271" s="51" t="str">
        <f t="shared" ref="K1271" si="523">IF(H1271="","",IF(J1271=D1271,"SIM","NÃO"))</f>
        <v/>
      </c>
      <c r="L1271" s="51" t="str">
        <f>IF(H1271="","",IF(C1271="","",G1260*C1271))</f>
        <v/>
      </c>
      <c r="M1271" s="93" t="str">
        <f>IF(A1271="","",VLOOKUP(A1271,'6.A'!$A$11:$C$480,2,FALSE))</f>
        <v/>
      </c>
      <c r="N1271" s="56" t="str">
        <f t="shared" ref="N1271" si="524">IF(A1271="","",IF(M1271=B1271,"si","no"))</f>
        <v/>
      </c>
      <c r="O1271" s="55"/>
      <c r="P1271" s="55"/>
      <c r="Q1271" s="47"/>
      <c r="R1271" s="47"/>
      <c r="S1271" s="64"/>
      <c r="T1271" s="2"/>
      <c r="U1271" s="2"/>
      <c r="V1271" s="2"/>
    </row>
    <row r="1272" spans="1:22" s="116" customFormat="1" ht="12.75" customHeight="1" x14ac:dyDescent="0.2">
      <c r="A1272" s="134"/>
      <c r="B1272" s="26" t="str">
        <f>$A$8</f>
        <v>LEIS SOCIAIS HORISTA - JORNADA NORMAL</v>
      </c>
      <c r="C1272" s="27">
        <f>$C$8</f>
        <v>0</v>
      </c>
      <c r="D1272" s="56"/>
      <c r="E1272" s="11"/>
      <c r="F1272" s="28">
        <f>ROUND(SUM(F1262:F1271)*C1272,2)</f>
        <v>0</v>
      </c>
      <c r="G1272" s="62"/>
      <c r="H1272" s="51"/>
      <c r="I1272" s="56"/>
      <c r="J1272" s="56"/>
      <c r="K1272" s="56"/>
      <c r="L1272" s="51"/>
      <c r="M1272" s="61"/>
      <c r="N1272" s="56"/>
      <c r="O1272" s="55"/>
      <c r="P1272" s="55"/>
      <c r="Q1272" s="47"/>
      <c r="R1272" s="47"/>
      <c r="S1272" s="64"/>
      <c r="T1272" s="2"/>
      <c r="U1272" s="2"/>
      <c r="V1272" s="2"/>
    </row>
    <row r="1273" spans="1:22" s="116" customFormat="1" ht="12.75" customHeight="1" x14ac:dyDescent="0.2">
      <c r="A1273" s="137"/>
      <c r="B1273" s="26" t="str">
        <f>$A$9</f>
        <v>BDI - MÃO DE OBRA / SERVIÇOS / MATERIAIS EM GERAL</v>
      </c>
      <c r="C1273" s="27">
        <f>$C$9</f>
        <v>0</v>
      </c>
      <c r="D1273" s="29"/>
      <c r="E1273" s="11"/>
      <c r="F1273" s="28">
        <f>ROUND(SUM(F1262:F1272)*C1273,2)</f>
        <v>0</v>
      </c>
      <c r="G1273" s="62"/>
      <c r="H1273" s="51"/>
      <c r="I1273" s="56"/>
      <c r="J1273" s="56"/>
      <c r="K1273" s="56"/>
      <c r="L1273" s="51"/>
      <c r="M1273" s="61"/>
      <c r="N1273" s="56"/>
      <c r="O1273" s="55"/>
      <c r="P1273" s="55"/>
      <c r="Q1273" s="47"/>
      <c r="R1273" s="47"/>
      <c r="S1273" s="64"/>
      <c r="T1273" s="2"/>
      <c r="U1273" s="2"/>
      <c r="V1273" s="2"/>
    </row>
    <row r="1274" spans="1:22" s="128" customFormat="1" ht="12.75" customHeight="1" x14ac:dyDescent="0.2">
      <c r="A1274" s="145"/>
      <c r="B1274" s="146" t="s">
        <v>56</v>
      </c>
      <c r="C1274" s="147"/>
      <c r="D1274" s="33"/>
      <c r="E1274" s="34"/>
      <c r="F1274" s="35">
        <f>ROUND(SUM(F1262:F1273),2)</f>
        <v>0</v>
      </c>
      <c r="G1274" s="62"/>
      <c r="H1274" s="51"/>
      <c r="I1274" s="56"/>
      <c r="J1274" s="56"/>
      <c r="K1274" s="56"/>
      <c r="L1274" s="51"/>
      <c r="M1274" s="61"/>
      <c r="N1274" s="56"/>
      <c r="O1274" s="55"/>
      <c r="P1274" s="55"/>
      <c r="Q1274" s="47"/>
      <c r="R1274" s="47"/>
      <c r="S1274" s="64"/>
      <c r="T1274" s="2"/>
      <c r="U1274" s="2"/>
      <c r="V1274" s="2"/>
    </row>
    <row r="1275" spans="1:22" s="128" customFormat="1" ht="12.75" customHeight="1" x14ac:dyDescent="0.2">
      <c r="A1275" s="134" t="s">
        <v>5</v>
      </c>
      <c r="B1275" s="135" t="s">
        <v>132</v>
      </c>
      <c r="C1275" s="119" t="s">
        <v>59</v>
      </c>
      <c r="D1275" s="55" t="s">
        <v>17</v>
      </c>
      <c r="E1275" s="19" t="s">
        <v>60</v>
      </c>
      <c r="F1275" s="20" t="s">
        <v>61</v>
      </c>
      <c r="G1275" s="21"/>
      <c r="H1275" s="51"/>
      <c r="I1275" s="56"/>
      <c r="J1275" s="56"/>
      <c r="K1275" s="56"/>
      <c r="L1275" s="51"/>
      <c r="M1275" s="61"/>
      <c r="N1275" s="56"/>
      <c r="O1275" s="55"/>
      <c r="P1275" s="55"/>
      <c r="Q1275" s="47"/>
      <c r="R1275" s="47"/>
      <c r="S1275" s="64"/>
      <c r="T1275" s="2"/>
      <c r="U1275" s="2"/>
      <c r="V1275" s="2"/>
    </row>
    <row r="1276" spans="1:22" s="128" customFormat="1" ht="12.75" customHeight="1" x14ac:dyDescent="0.2">
      <c r="A1276" s="137">
        <f>'6.A'!$A$49</f>
        <v>67826</v>
      </c>
      <c r="B1276" s="117" t="str">
        <f>IF(A1276="","",VLOOKUP(A1276,'6.A'!$A$11:$E$105,2,FALSE))</f>
        <v>CAMINHÃO BASCULANTE 6M3 TOCO, POTÊNCIA 185 CV, INCLUSIVE CAÇAMBA METÁLICA - CHP DIURNO</v>
      </c>
      <c r="C1276" s="138">
        <f>0.003+(1/(6*0.72))*(1/30)</f>
        <v>1.0716049382716048E-2</v>
      </c>
      <c r="D1276" s="56" t="str">
        <f>IF(A1276="","",VLOOKUP(A1276,'6.A'!$A$11:$E$105,4,FALSE))</f>
        <v>CHP</v>
      </c>
      <c r="E1276" s="88">
        <f>IF(A1276="","",VLOOKUP(A1276,'6.A'!$A$11:$E$105,5,FALSE))</f>
        <v>0</v>
      </c>
      <c r="F1276" s="24">
        <f t="shared" ref="F1276:F1278" si="525">IF(A1276="","0,00",ROUND(C1276*E1276,2))</f>
        <v>0</v>
      </c>
      <c r="G1276" s="51"/>
      <c r="H1276" s="51">
        <f>IF(A1276="","",VLOOKUP(A1276,'6.A'!$A$11:$E$7900,5,FALSE))</f>
        <v>0</v>
      </c>
      <c r="I1276" s="51" t="str">
        <f t="shared" ref="I1276:I1285" si="526">IF(H1276="","",IF(E1276=H1276,"SIM","NÃO"))</f>
        <v>SIM</v>
      </c>
      <c r="J1276" s="51" t="str">
        <f>IF(H1276="","",VLOOKUP(A1276,'6.A'!$A$11:$E$480,4,FALSE))</f>
        <v>CHP</v>
      </c>
      <c r="K1276" s="51" t="str">
        <f t="shared" ref="K1276:K1285" si="527">IF(H1276="","",IF(J1276=D1276,"SIM","NÃO"))</f>
        <v>SIM</v>
      </c>
      <c r="L1276" s="51">
        <f>IF(H1276="","",IF(C1276="","",G1260*C1276))</f>
        <v>3.2148148148148148E-2</v>
      </c>
      <c r="M1276" s="93" t="str">
        <f>IF(A1276="","",VLOOKUP(A1276,'6.A'!$A$11:$C$480,2,FALSE))</f>
        <v>CAMINHÃO BASCULANTE 6M3 TOCO, POTÊNCIA 185 CV, INCLUSIVE CAÇAMBA METÁLICA - CHP DIURNO</v>
      </c>
      <c r="N1276" s="56" t="str">
        <f t="shared" ref="N1276:N1281" si="528">IF(A1276="","",IF(M1276=B1276,"si","no"))</f>
        <v>si</v>
      </c>
      <c r="O1276" s="55"/>
      <c r="P1276" s="55"/>
      <c r="Q1276" s="47"/>
      <c r="R1276" s="47"/>
      <c r="S1276" s="64"/>
      <c r="T1276" s="2"/>
      <c r="U1276" s="2"/>
      <c r="V1276" s="2"/>
    </row>
    <row r="1277" spans="1:22" s="128" customFormat="1" ht="12.75" customHeight="1" x14ac:dyDescent="0.2">
      <c r="A1277" s="137">
        <f>'6.A'!$A$45</f>
        <v>5940</v>
      </c>
      <c r="B1277" s="117" t="str">
        <f>IF(A1277="","",VLOOKUP(A1277,'6.A'!$A$11:$E$105,2,FALSE))</f>
        <v>PÁ CARREGADEIRA SOBRE RODAS, 128 HP, CAÇAMBA 1,7 A 2,8 M3 - CHP DIURNO</v>
      </c>
      <c r="C1277" s="138">
        <v>8.0000000000000002E-3</v>
      </c>
      <c r="D1277" s="56" t="str">
        <f>IF(A1277="","",VLOOKUP(A1277,'6.A'!$A$11:$E$105,4,FALSE))</f>
        <v>CHP</v>
      </c>
      <c r="E1277" s="88">
        <f>IF(A1277="","",VLOOKUP(A1277,'6.A'!$A$11:$E$105,5,FALSE))</f>
        <v>0</v>
      </c>
      <c r="F1277" s="24">
        <f t="shared" si="525"/>
        <v>0</v>
      </c>
      <c r="G1277" s="51"/>
      <c r="H1277" s="51">
        <f>IF(A1277="","",VLOOKUP(A1277,'6.A'!$A$11:$E$7900,5,FALSE))</f>
        <v>0</v>
      </c>
      <c r="I1277" s="51" t="str">
        <f t="shared" si="526"/>
        <v>SIM</v>
      </c>
      <c r="J1277" s="51" t="str">
        <f>IF(H1277="","",VLOOKUP(A1277,'6.A'!$A$11:$E$480,4,FALSE))</f>
        <v>CHP</v>
      </c>
      <c r="K1277" s="51" t="str">
        <f t="shared" si="527"/>
        <v>SIM</v>
      </c>
      <c r="L1277" s="51">
        <f>IF(H1277="","",IF(C1277="","",G1260*C1277))</f>
        <v>2.4E-2</v>
      </c>
      <c r="M1277" s="93" t="str">
        <f>IF(A1277="","",VLOOKUP(A1277,'6.A'!$A$11:$C$480,2,FALSE))</f>
        <v>PÁ CARREGADEIRA SOBRE RODAS, 128 HP, CAÇAMBA 1,7 A 2,8 M3 - CHP DIURNO</v>
      </c>
      <c r="N1277" s="56" t="str">
        <f t="shared" si="528"/>
        <v>si</v>
      </c>
      <c r="O1277" s="55"/>
      <c r="P1277" s="55"/>
      <c r="Q1277" s="47"/>
      <c r="R1277" s="47"/>
      <c r="S1277" s="64"/>
      <c r="T1277" s="2"/>
      <c r="U1277" s="2"/>
      <c r="V1277" s="2"/>
    </row>
    <row r="1278" spans="1:22" s="128" customFormat="1" ht="12.75" customHeight="1" x14ac:dyDescent="0.2">
      <c r="A1278" s="137"/>
      <c r="B1278" s="117" t="str">
        <f>IF(A1278="","",VLOOKUP(A1278,'6.A'!$A$11:$E$105,2,FALSE))</f>
        <v/>
      </c>
      <c r="C1278" s="138"/>
      <c r="D1278" s="56" t="str">
        <f>IF(A1278="","",VLOOKUP(A1278,'6.A'!$A$11:$E$105,4,FALSE))</f>
        <v/>
      </c>
      <c r="E1278" s="88" t="str">
        <f>IF(A1278="","",VLOOKUP(A1278,'6.A'!$A$11:$E$105,5,FALSE))</f>
        <v/>
      </c>
      <c r="F1278" s="24" t="str">
        <f t="shared" si="525"/>
        <v>0,00</v>
      </c>
      <c r="G1278" s="51"/>
      <c r="H1278" s="51" t="str">
        <f>IF(A1278="","",VLOOKUP(A1278,'6.A'!$A$11:$E$7900,5,FALSE))</f>
        <v/>
      </c>
      <c r="I1278" s="51" t="str">
        <f t="shared" si="526"/>
        <v/>
      </c>
      <c r="J1278" s="51" t="str">
        <f>IF(H1278="","",VLOOKUP(A1278,'6.A'!$A$11:$E$480,4,FALSE))</f>
        <v/>
      </c>
      <c r="K1278" s="51" t="str">
        <f t="shared" si="527"/>
        <v/>
      </c>
      <c r="L1278" s="51" t="str">
        <f>IF(H1278="","",IF(C1278="","",G1260*C1278))</f>
        <v/>
      </c>
      <c r="M1278" s="93" t="str">
        <f>IF(A1278="","",VLOOKUP(A1278,'6.A'!$A$11:$C$480,2,FALSE))</f>
        <v/>
      </c>
      <c r="N1278" s="56" t="str">
        <f t="shared" si="528"/>
        <v/>
      </c>
      <c r="O1278" s="55"/>
      <c r="P1278" s="55"/>
      <c r="Q1278" s="47"/>
      <c r="R1278" s="47"/>
      <c r="S1278" s="64"/>
      <c r="T1278" s="2"/>
      <c r="U1278" s="2"/>
      <c r="V1278" s="2"/>
    </row>
    <row r="1279" spans="1:22" s="128" customFormat="1" ht="12.75" customHeight="1" x14ac:dyDescent="0.2">
      <c r="A1279" s="137"/>
      <c r="B1279" s="158" t="str">
        <f>IF(A1279="","",VLOOKUP(A1279,'6.A'!$A$11:$E$105,2,FALSE))</f>
        <v/>
      </c>
      <c r="C1279" s="138"/>
      <c r="D1279" s="56" t="str">
        <f>IF(A1279="","",VLOOKUP(A1279,'6.A'!$A$11:$E$105,4,FALSE))</f>
        <v/>
      </c>
      <c r="E1279" s="88" t="str">
        <f>IF(A1279="","",VLOOKUP(A1279,'6.A'!$A$11:$E$105,5,FALSE))</f>
        <v/>
      </c>
      <c r="F1279" s="24" t="str">
        <f>IF(A1279="","0,00",ROUND(C1279*E1279,2))</f>
        <v>0,00</v>
      </c>
      <c r="G1279" s="51"/>
      <c r="H1279" s="51" t="str">
        <f>IF(A1279="","",VLOOKUP(A1279,'6.A'!$A$11:$E$7900,5,FALSE))</f>
        <v/>
      </c>
      <c r="I1279" s="51" t="str">
        <f t="shared" si="526"/>
        <v/>
      </c>
      <c r="J1279" s="51" t="str">
        <f>IF(H1279="","",VLOOKUP(A1279,'6.A'!$A$11:$E$480,4,FALSE))</f>
        <v/>
      </c>
      <c r="K1279" s="51" t="str">
        <f t="shared" si="527"/>
        <v/>
      </c>
      <c r="L1279" s="51" t="str">
        <f>IF(H1279="","",IF(C1279="","",G1260*C1279))</f>
        <v/>
      </c>
      <c r="M1279" s="93" t="str">
        <f>IF(A1279="","",VLOOKUP(A1279,'6.A'!$A$11:$C$480,2,FALSE))</f>
        <v/>
      </c>
      <c r="N1279" s="56" t="str">
        <f t="shared" si="528"/>
        <v/>
      </c>
      <c r="O1279" s="55"/>
      <c r="P1279" s="55"/>
      <c r="Q1279" s="47"/>
      <c r="R1279" s="47"/>
      <c r="S1279" s="64"/>
      <c r="T1279" s="2"/>
      <c r="U1279" s="2"/>
      <c r="V1279" s="2"/>
    </row>
    <row r="1280" spans="1:22" s="128" customFormat="1" ht="12.75" customHeight="1" x14ac:dyDescent="0.2">
      <c r="A1280" s="137"/>
      <c r="B1280" s="158" t="str">
        <f>IF(A1280="","",VLOOKUP(A1280,'6.A'!$A$11:$E$105,2,FALSE))</f>
        <v/>
      </c>
      <c r="C1280" s="138"/>
      <c r="D1280" s="56" t="str">
        <f>IF(A1280="","",VLOOKUP(A1280,'6.A'!$A$11:$E$105,4,FALSE))</f>
        <v/>
      </c>
      <c r="E1280" s="88" t="str">
        <f>IF(A1280="","",VLOOKUP(A1280,'6.A'!$A$11:$E$105,5,FALSE))</f>
        <v/>
      </c>
      <c r="F1280" s="24" t="str">
        <f>IF(A1280="","0,00",ROUND(C1280*E1280,2))</f>
        <v>0,00</v>
      </c>
      <c r="G1280" s="51"/>
      <c r="H1280" s="51" t="str">
        <f>IF(A1280="","",VLOOKUP(A1280,'6.A'!$A$11:$E$7900,5,FALSE))</f>
        <v/>
      </c>
      <c r="I1280" s="51" t="str">
        <f t="shared" si="526"/>
        <v/>
      </c>
      <c r="J1280" s="51" t="str">
        <f>IF(H1280="","",VLOOKUP(A1280,'6.A'!$A$11:$E$480,4,FALSE))</f>
        <v/>
      </c>
      <c r="K1280" s="51" t="str">
        <f t="shared" si="527"/>
        <v/>
      </c>
      <c r="L1280" s="51" t="str">
        <f>IF(H1280="","",IF(C1280="","",G1260*C1280))</f>
        <v/>
      </c>
      <c r="M1280" s="93" t="str">
        <f>IF(A1280="","",VLOOKUP(A1280,'6.A'!$A$11:$C$480,2,FALSE))</f>
        <v/>
      </c>
      <c r="N1280" s="56" t="str">
        <f t="shared" si="528"/>
        <v/>
      </c>
      <c r="O1280" s="55"/>
      <c r="P1280" s="55"/>
      <c r="Q1280" s="47"/>
      <c r="R1280" s="47"/>
      <c r="S1280" s="64"/>
      <c r="T1280" s="2"/>
      <c r="U1280" s="2"/>
      <c r="V1280" s="2"/>
    </row>
    <row r="1281" spans="1:22" s="128" customFormat="1" ht="12.75" customHeight="1" x14ac:dyDescent="0.2">
      <c r="A1281" s="22"/>
      <c r="B1281" s="23" t="str">
        <f>IF(A1281="","",VLOOKUP(A1281,'6.A'!$A$11:$E$105,2,FALSE))</f>
        <v/>
      </c>
      <c r="C1281" s="87"/>
      <c r="D1281" s="56" t="str">
        <f>IF(A1281="","",VLOOKUP(A1281,'6.A'!$A$11:$E$105,4,FALSE))</f>
        <v/>
      </c>
      <c r="E1281" s="88" t="str">
        <f>IF(A1281="","",VLOOKUP(A1281,'6.A'!$A$11:$E$105,5,FALSE))</f>
        <v/>
      </c>
      <c r="F1281" s="24" t="str">
        <f t="shared" ref="F1281:F1285" si="529">IF(A1281="","0,00",ROUND(C1281*E1281,2))</f>
        <v>0,00</v>
      </c>
      <c r="G1281" s="51"/>
      <c r="H1281" s="51" t="str">
        <f>IF(A1281="","",VLOOKUP(A1281,'6.A'!$A$11:$E$7900,5,FALSE))</f>
        <v/>
      </c>
      <c r="I1281" s="51" t="str">
        <f t="shared" si="526"/>
        <v/>
      </c>
      <c r="J1281" s="51" t="str">
        <f>IF(H1281="","",VLOOKUP(A1281,'6.A'!$A$11:$E$480,4,FALSE))</f>
        <v/>
      </c>
      <c r="K1281" s="51" t="str">
        <f t="shared" si="527"/>
        <v/>
      </c>
      <c r="L1281" s="51" t="str">
        <f>IF(H1281="","",IF(C1281="","",G1260*C1281))</f>
        <v/>
      </c>
      <c r="M1281" s="93" t="str">
        <f>IF(A1281="","",VLOOKUP(A1281,'6.A'!$A$11:$C$480,2,FALSE))</f>
        <v/>
      </c>
      <c r="N1281" s="56" t="str">
        <f t="shared" si="528"/>
        <v/>
      </c>
      <c r="O1281" s="55"/>
      <c r="P1281" s="55"/>
      <c r="Q1281" s="47"/>
      <c r="R1281" s="47"/>
      <c r="S1281" s="64"/>
      <c r="T1281" s="2"/>
      <c r="U1281" s="2"/>
      <c r="V1281" s="2"/>
    </row>
    <row r="1282" spans="1:22" s="128" customFormat="1" ht="12.75" customHeight="1" x14ac:dyDescent="0.2">
      <c r="A1282" s="22"/>
      <c r="B1282" s="23" t="str">
        <f>IF(A1282="","",VLOOKUP(A1282,'6.A'!$A$11:$E$105,2,FALSE))</f>
        <v/>
      </c>
      <c r="C1282" s="87"/>
      <c r="D1282" s="56" t="str">
        <f>IF(A1282="","",VLOOKUP(A1282,'6.A'!$A$11:$E$105,4,FALSE))</f>
        <v/>
      </c>
      <c r="E1282" s="88" t="str">
        <f>IF(A1282="","",VLOOKUP(A1282,'6.A'!$A$11:$E$105,5,FALSE))</f>
        <v/>
      </c>
      <c r="F1282" s="24" t="str">
        <f t="shared" si="529"/>
        <v>0,00</v>
      </c>
      <c r="G1282" s="51"/>
      <c r="H1282" s="51" t="str">
        <f>IF(A1282="","",VLOOKUP(A1282,'6.A'!$A$11:$E$7900,5,FALSE))</f>
        <v/>
      </c>
      <c r="I1282" s="51" t="str">
        <f t="shared" si="526"/>
        <v/>
      </c>
      <c r="J1282" s="51" t="str">
        <f>IF(H1282="","",VLOOKUP(A1282,'6.A'!$A$11:$E$480,4,FALSE))</f>
        <v/>
      </c>
      <c r="K1282" s="51" t="str">
        <f t="shared" si="527"/>
        <v/>
      </c>
      <c r="L1282" s="51" t="str">
        <f>IF(H1282="","",IF(C1282="","",G1260*C1282))</f>
        <v/>
      </c>
      <c r="M1282" s="93" t="str">
        <f>IF(A1282="","",VLOOKUP(A1282,'6.A'!$A$11:$C$480,2,FALSE))</f>
        <v/>
      </c>
      <c r="N1282" s="56" t="str">
        <f>IF(A1282="","",IF(M1282=B1282,"si","no"))</f>
        <v/>
      </c>
      <c r="O1282" s="55"/>
      <c r="P1282" s="55"/>
      <c r="Q1282" s="47"/>
      <c r="R1282" s="47"/>
      <c r="S1282" s="64"/>
      <c r="T1282" s="2"/>
      <c r="U1282" s="2"/>
      <c r="V1282" s="2"/>
    </row>
    <row r="1283" spans="1:22" s="128" customFormat="1" ht="12.75" customHeight="1" x14ac:dyDescent="0.2">
      <c r="A1283" s="22"/>
      <c r="B1283" s="23" t="str">
        <f>IF(A1283="","",VLOOKUP(A1283,'6.A'!$A$11:$E$105,2,FALSE))</f>
        <v/>
      </c>
      <c r="C1283" s="87"/>
      <c r="D1283" s="56" t="str">
        <f>IF(A1283="","",VLOOKUP(A1283,'6.A'!$A$11:$E$105,4,FALSE))</f>
        <v/>
      </c>
      <c r="E1283" s="88" t="str">
        <f>IF(A1283="","",VLOOKUP(A1283,'6.A'!$A$11:$E$105,5,FALSE))</f>
        <v/>
      </c>
      <c r="F1283" s="24" t="str">
        <f t="shared" si="529"/>
        <v>0,00</v>
      </c>
      <c r="G1283" s="51"/>
      <c r="H1283" s="51" t="str">
        <f>IF(A1283="","",VLOOKUP(A1283,'6.A'!$A$11:$E$7900,5,FALSE))</f>
        <v/>
      </c>
      <c r="I1283" s="51" t="str">
        <f t="shared" si="526"/>
        <v/>
      </c>
      <c r="J1283" s="51" t="str">
        <f>IF(H1283="","",VLOOKUP(A1283,'6.A'!$A$11:$E$480,4,FALSE))</f>
        <v/>
      </c>
      <c r="K1283" s="51" t="str">
        <f t="shared" si="527"/>
        <v/>
      </c>
      <c r="L1283" s="51" t="str">
        <f>IF(H1283="","",IF(C1283="","",G1260*C1283))</f>
        <v/>
      </c>
      <c r="M1283" s="93" t="str">
        <f>IF(A1283="","",VLOOKUP(A1283,'6.A'!$A$11:$C$480,2,FALSE))</f>
        <v/>
      </c>
      <c r="N1283" s="56" t="str">
        <f>IF(A1283="","",IF(M1283=B1283,"si","no"))</f>
        <v/>
      </c>
      <c r="O1283" s="55"/>
      <c r="P1283" s="55"/>
      <c r="Q1283" s="47"/>
      <c r="R1283" s="47"/>
      <c r="S1283" s="64"/>
      <c r="T1283" s="2"/>
      <c r="U1283" s="2"/>
      <c r="V1283" s="2"/>
    </row>
    <row r="1284" spans="1:22" s="128" customFormat="1" ht="12.75" customHeight="1" x14ac:dyDescent="0.2">
      <c r="A1284" s="22"/>
      <c r="B1284" s="23" t="str">
        <f>IF(A1284="","",VLOOKUP(A1284,'6.A'!$A$11:$E$105,2,FALSE))</f>
        <v/>
      </c>
      <c r="C1284" s="87"/>
      <c r="D1284" s="56" t="str">
        <f>IF(A1284="","",VLOOKUP(A1284,'6.A'!$A$11:$E$105,4,FALSE))</f>
        <v/>
      </c>
      <c r="E1284" s="88" t="str">
        <f>IF(A1284="","",VLOOKUP(A1284,'6.A'!$A$11:$E$105,5,FALSE))</f>
        <v/>
      </c>
      <c r="F1284" s="24" t="str">
        <f t="shared" si="529"/>
        <v>0,00</v>
      </c>
      <c r="G1284" s="51"/>
      <c r="H1284" s="51" t="str">
        <f>IF(A1284="","",VLOOKUP(A1284,'6.A'!$A$11:$E$7900,5,FALSE))</f>
        <v/>
      </c>
      <c r="I1284" s="51" t="str">
        <f t="shared" si="526"/>
        <v/>
      </c>
      <c r="J1284" s="51" t="str">
        <f>IF(H1284="","",VLOOKUP(A1284,'6.A'!$A$11:$E$480,4,FALSE))</f>
        <v/>
      </c>
      <c r="K1284" s="51" t="str">
        <f t="shared" si="527"/>
        <v/>
      </c>
      <c r="L1284" s="51" t="str">
        <f>IF(H1284="","",IF(C1284="","",G1260*C1284))</f>
        <v/>
      </c>
      <c r="M1284" s="93" t="str">
        <f>IF(A1284="","",VLOOKUP(A1284,'6.A'!$A$11:$C$480,2,FALSE))</f>
        <v/>
      </c>
      <c r="N1284" s="56" t="str">
        <f t="shared" ref="N1284:N1285" si="530">IF(A1284="","",IF(M1284=B1284,"si","no"))</f>
        <v/>
      </c>
      <c r="O1284" s="55"/>
      <c r="P1284" s="55"/>
      <c r="Q1284" s="47"/>
      <c r="R1284" s="47"/>
      <c r="S1284" s="64"/>
      <c r="T1284" s="2"/>
      <c r="U1284" s="2"/>
      <c r="V1284" s="2"/>
    </row>
    <row r="1285" spans="1:22" s="128" customFormat="1" ht="12.75" customHeight="1" x14ac:dyDescent="0.2">
      <c r="A1285" s="22"/>
      <c r="B1285" s="23" t="str">
        <f>IF(A1285="","",VLOOKUP(A1285,'6.A'!$A$11:$E$105,2,FALSE))</f>
        <v/>
      </c>
      <c r="C1285" s="87"/>
      <c r="D1285" s="56" t="str">
        <f>IF(A1285="","",VLOOKUP(A1285,'6.A'!$A$11:$E$105,4,FALSE))</f>
        <v/>
      </c>
      <c r="E1285" s="88" t="str">
        <f>IF(A1285="","",VLOOKUP(A1285,'6.A'!$A$11:$E$105,5,FALSE))</f>
        <v/>
      </c>
      <c r="F1285" s="24" t="str">
        <f t="shared" si="529"/>
        <v>0,00</v>
      </c>
      <c r="G1285" s="51"/>
      <c r="H1285" s="51" t="str">
        <f>IF(A1285="","",VLOOKUP(A1285,'6.A'!$A$11:$E$7900,5,FALSE))</f>
        <v/>
      </c>
      <c r="I1285" s="51" t="str">
        <f t="shared" si="526"/>
        <v/>
      </c>
      <c r="J1285" s="51" t="str">
        <f>IF(H1285="","",VLOOKUP(A1285,'6.A'!$A$11:$E$480,4,FALSE))</f>
        <v/>
      </c>
      <c r="K1285" s="51" t="str">
        <f t="shared" si="527"/>
        <v/>
      </c>
      <c r="L1285" s="51" t="str">
        <f>IF(H1285="","",IF(C1285="","",G1260*C1285))</f>
        <v/>
      </c>
      <c r="M1285" s="93" t="str">
        <f>IF(A1285="","",VLOOKUP(A1285,'6.A'!$A$11:$C$480,2,FALSE))</f>
        <v/>
      </c>
      <c r="N1285" s="56" t="str">
        <f t="shared" si="530"/>
        <v/>
      </c>
      <c r="O1285" s="55"/>
      <c r="P1285" s="55"/>
      <c r="Q1285" s="47"/>
      <c r="R1285" s="47"/>
      <c r="S1285" s="64"/>
      <c r="T1285" s="2"/>
      <c r="U1285" s="2"/>
      <c r="V1285" s="2"/>
    </row>
    <row r="1286" spans="1:22" s="128" customFormat="1" ht="12.75" customHeight="1" x14ac:dyDescent="0.2">
      <c r="A1286" s="22"/>
      <c r="B1286" s="26" t="str">
        <f>$A$9</f>
        <v>BDI - MÃO DE OBRA / SERVIÇOS / MATERIAIS EM GERAL</v>
      </c>
      <c r="C1286" s="27">
        <f>$C$9</f>
        <v>0</v>
      </c>
      <c r="D1286" s="56"/>
      <c r="E1286" s="11"/>
      <c r="F1286" s="28">
        <f>ROUND(SUM(F1276:F1285)*C1286,2)</f>
        <v>0</v>
      </c>
      <c r="G1286" s="62"/>
      <c r="H1286" s="51"/>
      <c r="I1286" s="56"/>
      <c r="J1286" s="56"/>
      <c r="K1286" s="56"/>
      <c r="L1286" s="51"/>
      <c r="M1286" s="61"/>
      <c r="N1286" s="56"/>
      <c r="O1286" s="55"/>
      <c r="P1286" s="55"/>
      <c r="Q1286" s="47"/>
      <c r="R1286" s="47"/>
      <c r="S1286" s="64"/>
      <c r="T1286" s="2"/>
      <c r="U1286" s="2"/>
      <c r="V1286" s="2"/>
    </row>
    <row r="1287" spans="1:22" s="128" customFormat="1" ht="12.75" customHeight="1" x14ac:dyDescent="0.2">
      <c r="A1287" s="30"/>
      <c r="B1287" s="31" t="s">
        <v>120</v>
      </c>
      <c r="C1287" s="36"/>
      <c r="D1287" s="37"/>
      <c r="E1287" s="38"/>
      <c r="F1287" s="35">
        <f>ROUND(SUM(F1276:F1286),2)</f>
        <v>0</v>
      </c>
      <c r="G1287" s="62"/>
      <c r="H1287" s="51"/>
      <c r="I1287" s="56"/>
      <c r="J1287" s="56"/>
      <c r="K1287" s="56"/>
      <c r="L1287" s="51"/>
      <c r="M1287" s="61"/>
      <c r="N1287" s="56"/>
      <c r="O1287" s="55"/>
      <c r="P1287" s="55"/>
      <c r="Q1287" s="47"/>
      <c r="R1287" s="47"/>
      <c r="S1287" s="64"/>
      <c r="T1287" s="2"/>
      <c r="U1287" s="2"/>
      <c r="V1287" s="2"/>
    </row>
    <row r="1288" spans="1:22" s="128" customFormat="1" ht="12.75" customHeight="1" x14ac:dyDescent="0.2">
      <c r="A1288" s="17" t="s">
        <v>6</v>
      </c>
      <c r="B1288" s="18" t="s">
        <v>18</v>
      </c>
      <c r="C1288" s="55" t="s">
        <v>59</v>
      </c>
      <c r="D1288" s="55" t="s">
        <v>17</v>
      </c>
      <c r="E1288" s="19" t="s">
        <v>60</v>
      </c>
      <c r="F1288" s="20" t="s">
        <v>61</v>
      </c>
      <c r="G1288" s="21"/>
      <c r="H1288" s="51"/>
      <c r="I1288" s="56"/>
      <c r="J1288" s="56"/>
      <c r="K1288" s="56"/>
      <c r="L1288" s="51"/>
      <c r="M1288" s="61"/>
      <c r="N1288" s="56"/>
      <c r="O1288" s="55"/>
      <c r="P1288" s="55"/>
      <c r="Q1288" s="47"/>
      <c r="R1288" s="47"/>
      <c r="S1288" s="64"/>
      <c r="T1288" s="2"/>
      <c r="U1288" s="2"/>
      <c r="V1288" s="2"/>
    </row>
    <row r="1289" spans="1:22" s="128" customFormat="1" ht="12.75" customHeight="1" x14ac:dyDescent="0.2">
      <c r="A1289" s="22"/>
      <c r="B1289" s="23" t="str">
        <f>IF(A1289="","",VLOOKUP(A1289,'6.A'!$A$11:$E$105,2,FALSE))</f>
        <v/>
      </c>
      <c r="C1289" s="87"/>
      <c r="D1289" s="56" t="str">
        <f>IF(A1289="","",VLOOKUP(A1289,'6.A'!$A$11:$E$105,4,FALSE))</f>
        <v/>
      </c>
      <c r="E1289" s="88" t="str">
        <f>IF(A1289="","",VLOOKUP(A1289,'6.A'!$A$11:$E$105,5,FALSE))</f>
        <v/>
      </c>
      <c r="F1289" s="24" t="str">
        <f t="shared" ref="F1289:F1296" si="531">IF(A1289="","0,00",ROUND(C1289*E1289,2))</f>
        <v>0,00</v>
      </c>
      <c r="G1289" s="51"/>
      <c r="H1289" s="51" t="str">
        <f>IF(A1289="","",VLOOKUP(A1289,'6.A'!$A$11:$E$7900,5,FALSE))</f>
        <v/>
      </c>
      <c r="I1289" s="51" t="str">
        <f t="shared" ref="I1289:I1308" si="532">IF(H1289="","",IF(E1289=H1289,"SIM","NÃO"))</f>
        <v/>
      </c>
      <c r="J1289" s="51" t="str">
        <f>IF(H1289="","",VLOOKUP(A1289,'6.A'!$A$11:$E$480,4,FALSE))</f>
        <v/>
      </c>
      <c r="K1289" s="51" t="str">
        <f t="shared" ref="K1289:K1308" si="533">IF(H1289="","",IF(J1289=D1289,"SIM","NÃO"))</f>
        <v/>
      </c>
      <c r="L1289" s="51" t="str">
        <f>IF(H1289="","",IF(C1289="","",G1260*C1289))</f>
        <v/>
      </c>
      <c r="M1289" s="93" t="str">
        <f>IF(A1289="","",VLOOKUP(A1289,'6.A'!$A$11:$C$480,2,FALSE))</f>
        <v/>
      </c>
      <c r="N1289" s="56" t="str">
        <f t="shared" ref="N1289:N1308" si="534">IF(A1289="","",IF(M1289=B1289,"si","no"))</f>
        <v/>
      </c>
      <c r="O1289" s="55"/>
      <c r="P1289" s="55"/>
      <c r="Q1289" s="47"/>
      <c r="R1289" s="47"/>
      <c r="S1289" s="64"/>
      <c r="T1289" s="2"/>
      <c r="U1289" s="2"/>
      <c r="V1289" s="2"/>
    </row>
    <row r="1290" spans="1:22" s="128" customFormat="1" ht="12.75" customHeight="1" x14ac:dyDescent="0.2">
      <c r="A1290" s="22"/>
      <c r="B1290" s="23" t="str">
        <f>IF(A1290="","",VLOOKUP(A1290,'6.A'!$A$11:$E$105,2,FALSE))</f>
        <v/>
      </c>
      <c r="C1290" s="87"/>
      <c r="D1290" s="56" t="str">
        <f>IF(A1290="","",VLOOKUP(A1290,'6.A'!$A$11:$E$105,4,FALSE))</f>
        <v/>
      </c>
      <c r="E1290" s="88" t="str">
        <f>IF(A1290="","",VLOOKUP(A1290,'6.A'!$A$11:$E$105,5,FALSE))</f>
        <v/>
      </c>
      <c r="F1290" s="24" t="str">
        <f t="shared" si="531"/>
        <v>0,00</v>
      </c>
      <c r="G1290" s="51"/>
      <c r="H1290" s="51" t="str">
        <f>IF(A1290="","",VLOOKUP(A1290,'6.A'!$A$11:$E$7900,5,FALSE))</f>
        <v/>
      </c>
      <c r="I1290" s="51" t="str">
        <f t="shared" si="532"/>
        <v/>
      </c>
      <c r="J1290" s="51" t="str">
        <f>IF(H1290="","",VLOOKUP(A1290,'6.A'!$A$11:$E$480,4,FALSE))</f>
        <v/>
      </c>
      <c r="K1290" s="51" t="str">
        <f t="shared" si="533"/>
        <v/>
      </c>
      <c r="L1290" s="51" t="str">
        <f>IF(H1290="","",IF(C1290="","",G1260*C1290))</f>
        <v/>
      </c>
      <c r="M1290" s="93" t="str">
        <f>IF(A1290="","",VLOOKUP(A1290,'6.A'!$A$11:$C$480,2,FALSE))</f>
        <v/>
      </c>
      <c r="N1290" s="56" t="str">
        <f t="shared" si="534"/>
        <v/>
      </c>
      <c r="O1290" s="55"/>
      <c r="P1290" s="55"/>
      <c r="Q1290" s="47"/>
      <c r="R1290" s="47"/>
      <c r="S1290" s="64"/>
      <c r="T1290" s="2"/>
      <c r="U1290" s="2"/>
      <c r="V1290" s="2"/>
    </row>
    <row r="1291" spans="1:22" s="128" customFormat="1" ht="12.75" customHeight="1" x14ac:dyDescent="0.2">
      <c r="A1291" s="22"/>
      <c r="B1291" s="23" t="str">
        <f>IF(A1291="","",VLOOKUP(A1291,'6.A'!$A$11:$E$105,2,FALSE))</f>
        <v/>
      </c>
      <c r="C1291" s="87"/>
      <c r="D1291" s="56" t="str">
        <f>IF(A1291="","",VLOOKUP(A1291,'6.A'!$A$11:$E$105,4,FALSE))</f>
        <v/>
      </c>
      <c r="E1291" s="88" t="str">
        <f>IF(A1291="","",VLOOKUP(A1291,'6.A'!$A$11:$E$105,5,FALSE))</f>
        <v/>
      </c>
      <c r="F1291" s="24" t="str">
        <f t="shared" si="531"/>
        <v>0,00</v>
      </c>
      <c r="G1291" s="51"/>
      <c r="H1291" s="51" t="str">
        <f>IF(A1291="","",VLOOKUP(A1291,'6.A'!$A$11:$E$7900,5,FALSE))</f>
        <v/>
      </c>
      <c r="I1291" s="51" t="str">
        <f t="shared" si="532"/>
        <v/>
      </c>
      <c r="J1291" s="51" t="str">
        <f>IF(H1291="","",VLOOKUP(A1291,'6.A'!$A$11:$E$480,4,FALSE))</f>
        <v/>
      </c>
      <c r="K1291" s="51" t="str">
        <f t="shared" si="533"/>
        <v/>
      </c>
      <c r="L1291" s="51" t="str">
        <f>IF(H1291="","",IF(C1291="","",G1260*C1291))</f>
        <v/>
      </c>
      <c r="M1291" s="93" t="str">
        <f>IF(A1291="","",VLOOKUP(A1291,'6.A'!$A$11:$C$480,2,FALSE))</f>
        <v/>
      </c>
      <c r="N1291" s="56" t="str">
        <f t="shared" si="534"/>
        <v/>
      </c>
      <c r="O1291" s="55"/>
      <c r="P1291" s="55"/>
      <c r="Q1291" s="47"/>
      <c r="R1291" s="47"/>
      <c r="S1291" s="64"/>
      <c r="T1291" s="2"/>
      <c r="U1291" s="2"/>
      <c r="V1291" s="2"/>
    </row>
    <row r="1292" spans="1:22" s="128" customFormat="1" ht="12.75" customHeight="1" x14ac:dyDescent="0.2">
      <c r="A1292" s="22"/>
      <c r="B1292" s="23" t="str">
        <f>IF(A1292="","",VLOOKUP(A1292,'6.A'!$A$11:$E$105,2,FALSE))</f>
        <v/>
      </c>
      <c r="C1292" s="87"/>
      <c r="D1292" s="56" t="str">
        <f>IF(A1292="","",VLOOKUP(A1292,'6.A'!$A$11:$E$105,4,FALSE))</f>
        <v/>
      </c>
      <c r="E1292" s="88" t="str">
        <f>IF(A1292="","",VLOOKUP(A1292,'6.A'!$A$11:$E$105,5,FALSE))</f>
        <v/>
      </c>
      <c r="F1292" s="24" t="str">
        <f t="shared" si="531"/>
        <v>0,00</v>
      </c>
      <c r="G1292" s="51"/>
      <c r="H1292" s="51" t="str">
        <f>IF(A1292="","",VLOOKUP(A1292,'6.A'!$A$11:$E$7900,5,FALSE))</f>
        <v/>
      </c>
      <c r="I1292" s="51" t="str">
        <f t="shared" si="532"/>
        <v/>
      </c>
      <c r="J1292" s="51" t="str">
        <f>IF(H1292="","",VLOOKUP(A1292,'6.A'!$A$11:$E$480,4,FALSE))</f>
        <v/>
      </c>
      <c r="K1292" s="51" t="str">
        <f t="shared" si="533"/>
        <v/>
      </c>
      <c r="L1292" s="51" t="str">
        <f>IF(H1292="","",IF(C1292="","",G1260*C1292))</f>
        <v/>
      </c>
      <c r="M1292" s="93" t="str">
        <f>IF(A1292="","",VLOOKUP(A1292,'6.A'!$A$11:$C$480,2,FALSE))</f>
        <v/>
      </c>
      <c r="N1292" s="56" t="str">
        <f t="shared" si="534"/>
        <v/>
      </c>
      <c r="O1292" s="55"/>
      <c r="P1292" s="55"/>
      <c r="Q1292" s="47"/>
      <c r="R1292" s="47"/>
      <c r="S1292" s="64"/>
      <c r="T1292" s="2"/>
      <c r="U1292" s="2"/>
      <c r="V1292" s="2"/>
    </row>
    <row r="1293" spans="1:22" s="128" customFormat="1" ht="12.75" customHeight="1" x14ac:dyDescent="0.2">
      <c r="A1293" s="22"/>
      <c r="B1293" s="23" t="str">
        <f>IF(A1293="","",VLOOKUP(A1293,'6.A'!$A$11:$E$105,2,FALSE))</f>
        <v/>
      </c>
      <c r="C1293" s="87"/>
      <c r="D1293" s="56" t="str">
        <f>IF(A1293="","",VLOOKUP(A1293,'6.A'!$A$11:$E$105,4,FALSE))</f>
        <v/>
      </c>
      <c r="E1293" s="88" t="str">
        <f>IF(A1293="","",VLOOKUP(A1293,'6.A'!$A$11:$E$105,5,FALSE))</f>
        <v/>
      </c>
      <c r="F1293" s="24" t="str">
        <f t="shared" si="531"/>
        <v>0,00</v>
      </c>
      <c r="G1293" s="51"/>
      <c r="H1293" s="51" t="str">
        <f>IF(A1293="","",VLOOKUP(A1293,'6.A'!$A$11:$E$7900,5,FALSE))</f>
        <v/>
      </c>
      <c r="I1293" s="51" t="str">
        <f t="shared" si="532"/>
        <v/>
      </c>
      <c r="J1293" s="51" t="str">
        <f>IF(H1293="","",VLOOKUP(A1293,'6.A'!$A$11:$E$480,4,FALSE))</f>
        <v/>
      </c>
      <c r="K1293" s="51" t="str">
        <f t="shared" si="533"/>
        <v/>
      </c>
      <c r="L1293" s="51" t="str">
        <f>IF(H1293="","",IF(C1293="","",G1260*C1293))</f>
        <v/>
      </c>
      <c r="M1293" s="93" t="str">
        <f>IF(A1293="","",VLOOKUP(A1293,'6.A'!$A$11:$C$480,2,FALSE))</f>
        <v/>
      </c>
      <c r="N1293" s="56" t="str">
        <f t="shared" si="534"/>
        <v/>
      </c>
      <c r="O1293" s="55"/>
      <c r="P1293" s="55"/>
      <c r="Q1293" s="47"/>
      <c r="R1293" s="47"/>
      <c r="S1293" s="64"/>
      <c r="T1293" s="2"/>
      <c r="U1293" s="2"/>
      <c r="V1293" s="2"/>
    </row>
    <row r="1294" spans="1:22" s="128" customFormat="1" ht="12.75" customHeight="1" x14ac:dyDescent="0.2">
      <c r="A1294" s="22"/>
      <c r="B1294" s="23" t="str">
        <f>IF(A1294="","",VLOOKUP(A1294,'6.A'!$A$11:$E$105,2,FALSE))</f>
        <v/>
      </c>
      <c r="C1294" s="87"/>
      <c r="D1294" s="56" t="str">
        <f>IF(A1294="","",VLOOKUP(A1294,'6.A'!$A$11:$E$105,4,FALSE))</f>
        <v/>
      </c>
      <c r="E1294" s="88" t="str">
        <f>IF(A1294="","",VLOOKUP(A1294,'6.A'!$A$11:$E$105,5,FALSE))</f>
        <v/>
      </c>
      <c r="F1294" s="24" t="str">
        <f t="shared" si="531"/>
        <v>0,00</v>
      </c>
      <c r="G1294" s="51"/>
      <c r="H1294" s="51" t="str">
        <f>IF(A1294="","",VLOOKUP(A1294,'6.A'!$A$11:$E$7900,5,FALSE))</f>
        <v/>
      </c>
      <c r="I1294" s="51" t="str">
        <f t="shared" si="532"/>
        <v/>
      </c>
      <c r="J1294" s="51" t="str">
        <f>IF(H1294="","",VLOOKUP(A1294,'6.A'!$A$11:$E$480,4,FALSE))</f>
        <v/>
      </c>
      <c r="K1294" s="51" t="str">
        <f t="shared" si="533"/>
        <v/>
      </c>
      <c r="L1294" s="51" t="str">
        <f>IF(H1294="","",IF(C1294="","",G1260*C1294))</f>
        <v/>
      </c>
      <c r="M1294" s="93" t="str">
        <f>IF(A1294="","",VLOOKUP(A1294,'6.A'!$A$11:$C$480,2,FALSE))</f>
        <v/>
      </c>
      <c r="N1294" s="56" t="str">
        <f t="shared" si="534"/>
        <v/>
      </c>
      <c r="O1294" s="55"/>
      <c r="P1294" s="55"/>
      <c r="Q1294" s="47"/>
      <c r="R1294" s="47"/>
      <c r="S1294" s="64"/>
      <c r="T1294" s="2"/>
      <c r="U1294" s="2"/>
      <c r="V1294" s="2"/>
    </row>
    <row r="1295" spans="1:22" s="128" customFormat="1" ht="12.75" customHeight="1" x14ac:dyDescent="0.2">
      <c r="A1295" s="22"/>
      <c r="B1295" s="23" t="str">
        <f>IF(A1295="","",VLOOKUP(A1295,'6.A'!$A$11:$E$105,2,FALSE))</f>
        <v/>
      </c>
      <c r="C1295" s="87"/>
      <c r="D1295" s="56" t="str">
        <f>IF(A1295="","",VLOOKUP(A1295,'6.A'!$A$11:$E$105,4,FALSE))</f>
        <v/>
      </c>
      <c r="E1295" s="88" t="str">
        <f>IF(A1295="","",VLOOKUP(A1295,'6.A'!$A$11:$E$105,5,FALSE))</f>
        <v/>
      </c>
      <c r="F1295" s="24" t="str">
        <f t="shared" si="531"/>
        <v>0,00</v>
      </c>
      <c r="G1295" s="51"/>
      <c r="H1295" s="51" t="str">
        <f>IF(A1295="","",VLOOKUP(A1295,'6.A'!$A$11:$E$7900,5,FALSE))</f>
        <v/>
      </c>
      <c r="I1295" s="51" t="str">
        <f t="shared" si="532"/>
        <v/>
      </c>
      <c r="J1295" s="51" t="str">
        <f>IF(H1295="","",VLOOKUP(A1295,'6.A'!$A$11:$E$480,4,FALSE))</f>
        <v/>
      </c>
      <c r="K1295" s="51" t="str">
        <f t="shared" si="533"/>
        <v/>
      </c>
      <c r="L1295" s="51" t="str">
        <f>IF(H1295="","",IF(C1295="","",G1260*C1295))</f>
        <v/>
      </c>
      <c r="M1295" s="93" t="str">
        <f>IF(A1295="","",VLOOKUP(A1295,'6.A'!$A$11:$C$480,2,FALSE))</f>
        <v/>
      </c>
      <c r="N1295" s="56" t="str">
        <f t="shared" si="534"/>
        <v/>
      </c>
      <c r="O1295" s="55"/>
      <c r="P1295" s="55"/>
      <c r="Q1295" s="47"/>
      <c r="R1295" s="47"/>
      <c r="S1295" s="64"/>
      <c r="T1295" s="2"/>
      <c r="U1295" s="2"/>
      <c r="V1295" s="2"/>
    </row>
    <row r="1296" spans="1:22" s="128" customFormat="1" ht="12.75" customHeight="1" x14ac:dyDescent="0.2">
      <c r="A1296" s="22"/>
      <c r="B1296" s="23" t="str">
        <f>IF(A1296="","",VLOOKUP(A1296,'6.A'!$A$11:$E$105,2,FALSE))</f>
        <v/>
      </c>
      <c r="C1296" s="87"/>
      <c r="D1296" s="56" t="str">
        <f>IF(A1296="","",VLOOKUP(A1296,'6.A'!$A$11:$E$105,4,FALSE))</f>
        <v/>
      </c>
      <c r="E1296" s="88" t="str">
        <f>IF(A1296="","",VLOOKUP(A1296,'6.A'!$A$11:$E$105,5,FALSE))</f>
        <v/>
      </c>
      <c r="F1296" s="24" t="str">
        <f t="shared" si="531"/>
        <v>0,00</v>
      </c>
      <c r="G1296" s="51"/>
      <c r="H1296" s="51" t="str">
        <f>IF(A1296="","",VLOOKUP(A1296,'6.A'!$A$11:$E$7900,5,FALSE))</f>
        <v/>
      </c>
      <c r="I1296" s="51" t="str">
        <f t="shared" si="532"/>
        <v/>
      </c>
      <c r="J1296" s="51" t="str">
        <f>IF(H1296="","",VLOOKUP(A1296,'6.A'!$A$11:$E$480,4,FALSE))</f>
        <v/>
      </c>
      <c r="K1296" s="51" t="str">
        <f t="shared" si="533"/>
        <v/>
      </c>
      <c r="L1296" s="51" t="str">
        <f>IF(H1296="","",IF(C1296="","",G1260*C1296))</f>
        <v/>
      </c>
      <c r="M1296" s="93" t="str">
        <f>IF(A1296="","",VLOOKUP(A1296,'6.A'!$A$11:$C$480,2,FALSE))</f>
        <v/>
      </c>
      <c r="N1296" s="56" t="str">
        <f t="shared" si="534"/>
        <v/>
      </c>
      <c r="O1296" s="55"/>
      <c r="P1296" s="55"/>
      <c r="Q1296" s="47"/>
      <c r="R1296" s="47"/>
      <c r="S1296" s="64"/>
      <c r="T1296" s="2"/>
      <c r="U1296" s="2"/>
      <c r="V1296" s="2"/>
    </row>
    <row r="1297" spans="1:22" s="128" customFormat="1" ht="12.75" customHeight="1" x14ac:dyDescent="0.2">
      <c r="A1297" s="137"/>
      <c r="B1297" s="117" t="str">
        <f>IF(A1297="","",VLOOKUP(A1297,'6.A'!$A$11:$E$105,2,FALSE))</f>
        <v/>
      </c>
      <c r="C1297" s="138"/>
      <c r="D1297" s="120" t="str">
        <f>IF(A1297="","",VLOOKUP(A1297,'6.A'!$A$11:$E$105,4,FALSE))</f>
        <v/>
      </c>
      <c r="E1297" s="142" t="str">
        <f>IF(A1297="","",VLOOKUP(A1297,'6.A'!$A$11:$E$105,5,FALSE))</f>
        <v/>
      </c>
      <c r="F1297" s="141" t="str">
        <f t="shared" ref="F1297:F1308" si="535">IF(A1297="","0,00",ROUND(C1297*E1297,2))</f>
        <v>0,00</v>
      </c>
      <c r="G1297" s="51"/>
      <c r="H1297" s="51" t="str">
        <f>IF(A1297="","",VLOOKUP(A1297,'6.A'!$A$11:$E$7900,5,FALSE))</f>
        <v/>
      </c>
      <c r="I1297" s="51" t="str">
        <f t="shared" si="532"/>
        <v/>
      </c>
      <c r="J1297" s="51" t="str">
        <f>IF(H1297="","",VLOOKUP(A1297,'6.A'!$A$11:$E$480,4,FALSE))</f>
        <v/>
      </c>
      <c r="K1297" s="51" t="str">
        <f t="shared" si="533"/>
        <v/>
      </c>
      <c r="L1297" s="51" t="str">
        <f>IF(H1297="","",IF(C1297="","",G1260*C1297))</f>
        <v/>
      </c>
      <c r="M1297" s="93" t="str">
        <f>IF(A1297="","",VLOOKUP(A1297,'6.A'!$A$11:$C$480,2,FALSE))</f>
        <v/>
      </c>
      <c r="N1297" s="56" t="str">
        <f t="shared" si="534"/>
        <v/>
      </c>
      <c r="O1297" s="55"/>
      <c r="P1297" s="55"/>
      <c r="Q1297" s="47"/>
      <c r="R1297" s="47"/>
      <c r="S1297" s="64"/>
      <c r="T1297" s="2"/>
      <c r="U1297" s="2"/>
      <c r="V1297" s="2"/>
    </row>
    <row r="1298" spans="1:22" s="128" customFormat="1" ht="12.75" customHeight="1" x14ac:dyDescent="0.2">
      <c r="A1298" s="137"/>
      <c r="B1298" s="117" t="str">
        <f>IF(A1298="","",VLOOKUP(A1298,'6.A'!$A$11:$E$105,2,FALSE))</f>
        <v/>
      </c>
      <c r="C1298" s="138"/>
      <c r="D1298" s="120" t="str">
        <f>IF(A1298="","",VLOOKUP(A1298,'6.A'!$A$11:$E$105,4,FALSE))</f>
        <v/>
      </c>
      <c r="E1298" s="142" t="str">
        <f>IF(A1298="","",VLOOKUP(A1298,'6.A'!$A$11:$E$105,5,FALSE))</f>
        <v/>
      </c>
      <c r="F1298" s="141" t="str">
        <f t="shared" si="535"/>
        <v>0,00</v>
      </c>
      <c r="G1298" s="51"/>
      <c r="H1298" s="51" t="str">
        <f>IF(A1298="","",VLOOKUP(A1298,'6.A'!$A$11:$E$7900,5,FALSE))</f>
        <v/>
      </c>
      <c r="I1298" s="51" t="str">
        <f t="shared" si="532"/>
        <v/>
      </c>
      <c r="J1298" s="51" t="str">
        <f>IF(H1298="","",VLOOKUP(A1298,'6.A'!$A$11:$E$480,4,FALSE))</f>
        <v/>
      </c>
      <c r="K1298" s="51" t="str">
        <f t="shared" si="533"/>
        <v/>
      </c>
      <c r="L1298" s="51" t="str">
        <f>IF(H1298="","",IF(C1298="","",G1260*C1298))</f>
        <v/>
      </c>
      <c r="M1298" s="93" t="str">
        <f>IF(A1298="","",VLOOKUP(A1298,'6.A'!$A$11:$C$480,2,FALSE))</f>
        <v/>
      </c>
      <c r="N1298" s="56" t="str">
        <f t="shared" si="534"/>
        <v/>
      </c>
      <c r="O1298" s="55"/>
      <c r="P1298" s="55"/>
      <c r="Q1298" s="47"/>
      <c r="R1298" s="47"/>
      <c r="S1298" s="64"/>
      <c r="T1298" s="2"/>
      <c r="U1298" s="2"/>
      <c r="V1298" s="2"/>
    </row>
    <row r="1299" spans="1:22" s="128" customFormat="1" ht="12.75" customHeight="1" x14ac:dyDescent="0.2">
      <c r="A1299" s="137"/>
      <c r="B1299" s="117" t="str">
        <f>IF(A1299="","",VLOOKUP(A1299,'6.A'!$A$11:$E$105,2,FALSE))</f>
        <v/>
      </c>
      <c r="C1299" s="138"/>
      <c r="D1299" s="120" t="str">
        <f>IF(A1299="","",VLOOKUP(A1299,'6.A'!$A$11:$E$105,4,FALSE))</f>
        <v/>
      </c>
      <c r="E1299" s="142" t="str">
        <f>IF(A1299="","",VLOOKUP(A1299,'6.A'!$A$11:$E$105,5,FALSE))</f>
        <v/>
      </c>
      <c r="F1299" s="141" t="str">
        <f t="shared" si="535"/>
        <v>0,00</v>
      </c>
      <c r="G1299" s="51"/>
      <c r="H1299" s="51" t="str">
        <f>IF(A1299="","",VLOOKUP(A1299,'6.A'!$A$11:$E$7900,5,FALSE))</f>
        <v/>
      </c>
      <c r="I1299" s="51" t="str">
        <f t="shared" si="532"/>
        <v/>
      </c>
      <c r="J1299" s="51" t="str">
        <f>IF(H1299="","",VLOOKUP(A1299,'6.A'!$A$11:$E$480,4,FALSE))</f>
        <v/>
      </c>
      <c r="K1299" s="51" t="str">
        <f t="shared" si="533"/>
        <v/>
      </c>
      <c r="L1299" s="51" t="str">
        <f>IF(H1299="","",IF(C1299="","",G1260*C1299))</f>
        <v/>
      </c>
      <c r="M1299" s="93" t="str">
        <f>IF(A1299="","",VLOOKUP(A1299,'6.A'!$A$11:$C$480,2,FALSE))</f>
        <v/>
      </c>
      <c r="N1299" s="56" t="str">
        <f t="shared" si="534"/>
        <v/>
      </c>
      <c r="O1299" s="55"/>
      <c r="P1299" s="55"/>
      <c r="Q1299" s="47"/>
      <c r="R1299" s="47"/>
      <c r="S1299" s="64"/>
      <c r="T1299" s="2"/>
      <c r="U1299" s="2"/>
      <c r="V1299" s="2"/>
    </row>
    <row r="1300" spans="1:22" s="128" customFormat="1" ht="12.75" customHeight="1" x14ac:dyDescent="0.2">
      <c r="A1300" s="137"/>
      <c r="B1300" s="117" t="str">
        <f>IF(A1300="","",VLOOKUP(A1300,'6.A'!$A$11:$E$105,2,FALSE))</f>
        <v/>
      </c>
      <c r="C1300" s="138"/>
      <c r="D1300" s="120" t="str">
        <f>IF(A1300="","",VLOOKUP(A1300,'6.A'!$A$11:$E$105,4,FALSE))</f>
        <v/>
      </c>
      <c r="E1300" s="142" t="str">
        <f>IF(A1300="","",VLOOKUP(A1300,'6.A'!$A$11:$E$105,5,FALSE))</f>
        <v/>
      </c>
      <c r="F1300" s="141" t="str">
        <f t="shared" si="535"/>
        <v>0,00</v>
      </c>
      <c r="G1300" s="51"/>
      <c r="H1300" s="51" t="str">
        <f>IF(A1300="","",VLOOKUP(A1300,'6.A'!$A$11:$E$7900,5,FALSE))</f>
        <v/>
      </c>
      <c r="I1300" s="51" t="str">
        <f t="shared" si="532"/>
        <v/>
      </c>
      <c r="J1300" s="51" t="str">
        <f>IF(H1300="","",VLOOKUP(A1300,'6.A'!$A$11:$E$480,4,FALSE))</f>
        <v/>
      </c>
      <c r="K1300" s="51" t="str">
        <f t="shared" si="533"/>
        <v/>
      </c>
      <c r="L1300" s="51" t="str">
        <f>IF(H1300="","",IF(C1300="","",G1260*C1300))</f>
        <v/>
      </c>
      <c r="M1300" s="93" t="str">
        <f>IF(A1300="","",VLOOKUP(A1300,'6.A'!$A$11:$C$480,2,FALSE))</f>
        <v/>
      </c>
      <c r="N1300" s="56" t="str">
        <f t="shared" si="534"/>
        <v/>
      </c>
      <c r="O1300" s="55"/>
      <c r="P1300" s="55"/>
      <c r="Q1300" s="47"/>
      <c r="R1300" s="47"/>
      <c r="S1300" s="64"/>
      <c r="T1300" s="2"/>
      <c r="U1300" s="2"/>
      <c r="V1300" s="2"/>
    </row>
    <row r="1301" spans="1:22" s="128" customFormat="1" ht="12.75" customHeight="1" x14ac:dyDescent="0.2">
      <c r="A1301" s="137"/>
      <c r="B1301" s="117" t="str">
        <f>IF(A1301="","",VLOOKUP(A1301,'6.A'!$A$11:$E$105,2,FALSE))</f>
        <v/>
      </c>
      <c r="C1301" s="138"/>
      <c r="D1301" s="120" t="str">
        <f>IF(A1301="","",VLOOKUP(A1301,'6.A'!$A$11:$E$105,4,FALSE))</f>
        <v/>
      </c>
      <c r="E1301" s="142" t="str">
        <f>IF(A1301="","",VLOOKUP(A1301,'6.A'!$A$11:$E$105,5,FALSE))</f>
        <v/>
      </c>
      <c r="F1301" s="141" t="str">
        <f t="shared" si="535"/>
        <v>0,00</v>
      </c>
      <c r="G1301" s="51"/>
      <c r="H1301" s="51" t="str">
        <f>IF(A1301="","",VLOOKUP(A1301,'6.A'!$A$11:$E$7900,5,FALSE))</f>
        <v/>
      </c>
      <c r="I1301" s="51" t="str">
        <f t="shared" si="532"/>
        <v/>
      </c>
      <c r="J1301" s="51" t="str">
        <f>IF(H1301="","",VLOOKUP(A1301,'6.A'!$A$11:$E$480,4,FALSE))</f>
        <v/>
      </c>
      <c r="K1301" s="51" t="str">
        <f t="shared" si="533"/>
        <v/>
      </c>
      <c r="L1301" s="51" t="str">
        <f>IF(H1301="","",IF(C1301="","",G1260*C1301))</f>
        <v/>
      </c>
      <c r="M1301" s="93" t="str">
        <f>IF(A1301="","",VLOOKUP(A1301,'6.A'!$A$11:$C$480,2,FALSE))</f>
        <v/>
      </c>
      <c r="N1301" s="56" t="str">
        <f t="shared" si="534"/>
        <v/>
      </c>
      <c r="O1301" s="55"/>
      <c r="P1301" s="55"/>
      <c r="Q1301" s="47"/>
      <c r="R1301" s="47"/>
      <c r="S1301" s="64"/>
      <c r="T1301" s="2"/>
      <c r="U1301" s="2"/>
      <c r="V1301" s="2"/>
    </row>
    <row r="1302" spans="1:22" s="128" customFormat="1" ht="12.75" customHeight="1" x14ac:dyDescent="0.2">
      <c r="A1302" s="137"/>
      <c r="B1302" s="117" t="str">
        <f>IF(A1302="","",VLOOKUP(A1302,'6.A'!$A$11:$E$105,2,FALSE))</f>
        <v/>
      </c>
      <c r="C1302" s="138"/>
      <c r="D1302" s="120" t="str">
        <f>IF(A1302="","",VLOOKUP(A1302,'6.A'!$A$11:$E$105,4,FALSE))</f>
        <v/>
      </c>
      <c r="E1302" s="142" t="str">
        <f>IF(A1302="","",VLOOKUP(A1302,'6.A'!$A$11:$E$105,5,FALSE))</f>
        <v/>
      </c>
      <c r="F1302" s="141" t="str">
        <f t="shared" si="535"/>
        <v>0,00</v>
      </c>
      <c r="G1302" s="51"/>
      <c r="H1302" s="51" t="str">
        <f>IF(A1302="","",VLOOKUP(A1302,'6.A'!$A$11:$E$7900,5,FALSE))</f>
        <v/>
      </c>
      <c r="I1302" s="51" t="str">
        <f t="shared" si="532"/>
        <v/>
      </c>
      <c r="J1302" s="51" t="str">
        <f>IF(H1302="","",VLOOKUP(A1302,'6.A'!$A$11:$E$480,4,FALSE))</f>
        <v/>
      </c>
      <c r="K1302" s="51" t="str">
        <f t="shared" si="533"/>
        <v/>
      </c>
      <c r="L1302" s="51" t="str">
        <f>IF(H1302="","",IF(C1302="","",G1260*C1302))</f>
        <v/>
      </c>
      <c r="M1302" s="93" t="str">
        <f>IF(A1302="","",VLOOKUP(A1302,'6.A'!$A$11:$C$480,2,FALSE))</f>
        <v/>
      </c>
      <c r="N1302" s="56" t="str">
        <f t="shared" si="534"/>
        <v/>
      </c>
      <c r="O1302" s="55"/>
      <c r="P1302" s="55"/>
      <c r="Q1302" s="47"/>
      <c r="R1302" s="47"/>
      <c r="S1302" s="64"/>
      <c r="T1302" s="2"/>
      <c r="U1302" s="2"/>
      <c r="V1302" s="2"/>
    </row>
    <row r="1303" spans="1:22" s="128" customFormat="1" ht="12.75" customHeight="1" x14ac:dyDescent="0.2">
      <c r="A1303" s="137"/>
      <c r="B1303" s="117" t="str">
        <f>IF(A1303="","",VLOOKUP(A1303,'6.A'!$A$11:$E$105,2,FALSE))</f>
        <v/>
      </c>
      <c r="C1303" s="138"/>
      <c r="D1303" s="120" t="str">
        <f>IF(A1303="","",VLOOKUP(A1303,'6.A'!$A$11:$E$105,4,FALSE))</f>
        <v/>
      </c>
      <c r="E1303" s="142" t="str">
        <f>IF(A1303="","",VLOOKUP(A1303,'6.A'!$A$11:$E$105,5,FALSE))</f>
        <v/>
      </c>
      <c r="F1303" s="141" t="str">
        <f t="shared" si="535"/>
        <v>0,00</v>
      </c>
      <c r="G1303" s="51"/>
      <c r="H1303" s="51" t="str">
        <f>IF(A1303="","",VLOOKUP(A1303,'6.A'!$A$11:$E$7900,5,FALSE))</f>
        <v/>
      </c>
      <c r="I1303" s="51" t="str">
        <f t="shared" si="532"/>
        <v/>
      </c>
      <c r="J1303" s="51" t="str">
        <f>IF(H1303="","",VLOOKUP(A1303,'6.A'!$A$11:$E$480,4,FALSE))</f>
        <v/>
      </c>
      <c r="K1303" s="51" t="str">
        <f t="shared" si="533"/>
        <v/>
      </c>
      <c r="L1303" s="51" t="str">
        <f>IF(H1303="","",IF(C1303="","",G1260*C1303))</f>
        <v/>
      </c>
      <c r="M1303" s="93" t="str">
        <f>IF(A1303="","",VLOOKUP(A1303,'6.A'!$A$11:$C$480,2,FALSE))</f>
        <v/>
      </c>
      <c r="N1303" s="56" t="str">
        <f t="shared" si="534"/>
        <v/>
      </c>
      <c r="O1303" s="55"/>
      <c r="P1303" s="55"/>
      <c r="Q1303" s="47"/>
      <c r="R1303" s="47"/>
      <c r="S1303" s="64"/>
      <c r="T1303" s="2"/>
      <c r="U1303" s="2"/>
      <c r="V1303" s="2"/>
    </row>
    <row r="1304" spans="1:22" s="128" customFormat="1" ht="12.75" customHeight="1" x14ac:dyDescent="0.2">
      <c r="A1304" s="137"/>
      <c r="B1304" s="117" t="str">
        <f>IF(A1304="","",VLOOKUP(A1304,'6.A'!$A$11:$E$105,2,FALSE))</f>
        <v/>
      </c>
      <c r="C1304" s="138"/>
      <c r="D1304" s="120" t="str">
        <f>IF(A1304="","",VLOOKUP(A1304,'6.A'!$A$11:$E$105,4,FALSE))</f>
        <v/>
      </c>
      <c r="E1304" s="142" t="str">
        <f>IF(A1304="","",VLOOKUP(A1304,'6.A'!$A$11:$E$105,5,FALSE))</f>
        <v/>
      </c>
      <c r="F1304" s="141" t="str">
        <f t="shared" si="535"/>
        <v>0,00</v>
      </c>
      <c r="G1304" s="51"/>
      <c r="H1304" s="51" t="str">
        <f>IF(A1304="","",VLOOKUP(A1304,'6.A'!$A$11:$E$7900,5,FALSE))</f>
        <v/>
      </c>
      <c r="I1304" s="51" t="str">
        <f t="shared" si="532"/>
        <v/>
      </c>
      <c r="J1304" s="51" t="str">
        <f>IF(H1304="","",VLOOKUP(A1304,'6.A'!$A$11:$E$480,4,FALSE))</f>
        <v/>
      </c>
      <c r="K1304" s="51" t="str">
        <f t="shared" si="533"/>
        <v/>
      </c>
      <c r="L1304" s="51" t="str">
        <f>IF(H1304="","",IF(C1304="","",G1260*C1304))</f>
        <v/>
      </c>
      <c r="M1304" s="93" t="str">
        <f>IF(A1304="","",VLOOKUP(A1304,'6.A'!$A$11:$C$480,2,FALSE))</f>
        <v/>
      </c>
      <c r="N1304" s="56" t="str">
        <f t="shared" si="534"/>
        <v/>
      </c>
      <c r="O1304" s="55"/>
      <c r="P1304" s="55"/>
      <c r="Q1304" s="47"/>
      <c r="R1304" s="47"/>
      <c r="S1304" s="64"/>
      <c r="T1304" s="2"/>
      <c r="U1304" s="2"/>
      <c r="V1304" s="2"/>
    </row>
    <row r="1305" spans="1:22" s="116" customFormat="1" ht="12.75" customHeight="1" x14ac:dyDescent="0.2">
      <c r="A1305" s="137"/>
      <c r="B1305" s="153" t="str">
        <f>IF(A1305="","",VLOOKUP(A1305,'6.A'!$A$11:$E$105,2,FALSE))</f>
        <v/>
      </c>
      <c r="C1305" s="138"/>
      <c r="D1305" s="120" t="str">
        <f>IF(A1305="","",VLOOKUP(A1305,'6.A'!$A$11:$E$105,4,FALSE))</f>
        <v/>
      </c>
      <c r="E1305" s="142" t="str">
        <f>IF(A1305="","",VLOOKUP(A1305,'6.A'!$A$11:$E$105,5,FALSE))</f>
        <v/>
      </c>
      <c r="F1305" s="141" t="str">
        <f t="shared" si="535"/>
        <v>0,00</v>
      </c>
      <c r="G1305" s="51"/>
      <c r="H1305" s="51" t="str">
        <f>IF(A1305="","",VLOOKUP(A1305,'6.A'!$A$11:$E$7900,5,FALSE))</f>
        <v/>
      </c>
      <c r="I1305" s="51" t="str">
        <f t="shared" si="532"/>
        <v/>
      </c>
      <c r="J1305" s="51" t="str">
        <f>IF(H1305="","",VLOOKUP(A1305,'6.A'!$A$11:$E$480,4,FALSE))</f>
        <v/>
      </c>
      <c r="K1305" s="51" t="str">
        <f t="shared" si="533"/>
        <v/>
      </c>
      <c r="L1305" s="51" t="str">
        <f>IF(H1305="","",IF(C1305="","",G1260*C1305))</f>
        <v/>
      </c>
      <c r="M1305" s="93" t="str">
        <f>IF(A1305="","",VLOOKUP(A1305,'6.A'!$A$11:$C$480,2,FALSE))</f>
        <v/>
      </c>
      <c r="N1305" s="56" t="str">
        <f t="shared" si="534"/>
        <v/>
      </c>
      <c r="O1305" s="55"/>
      <c r="P1305" s="55"/>
      <c r="Q1305" s="47"/>
      <c r="R1305" s="47"/>
      <c r="S1305" s="64"/>
      <c r="T1305" s="2"/>
      <c r="U1305" s="2"/>
      <c r="V1305" s="2"/>
    </row>
    <row r="1306" spans="1:22" s="116" customFormat="1" ht="12.75" customHeight="1" x14ac:dyDescent="0.2">
      <c r="A1306" s="137"/>
      <c r="B1306" s="153" t="str">
        <f>IF(A1306="","",VLOOKUP(A1306,'6.A'!$A$11:$E$105,2,FALSE))</f>
        <v/>
      </c>
      <c r="C1306" s="138"/>
      <c r="D1306" s="120" t="str">
        <f>IF(A1306="","",VLOOKUP(A1306,'6.A'!$A$11:$E$105,4,FALSE))</f>
        <v/>
      </c>
      <c r="E1306" s="142" t="str">
        <f>IF(A1306="","",VLOOKUP(A1306,'6.A'!$A$11:$E$105,5,FALSE))</f>
        <v/>
      </c>
      <c r="F1306" s="141" t="str">
        <f t="shared" si="535"/>
        <v>0,00</v>
      </c>
      <c r="G1306" s="51"/>
      <c r="H1306" s="51" t="str">
        <f>IF(A1306="","",VLOOKUP(A1306,'6.A'!$A$11:$E$7900,5,FALSE))</f>
        <v/>
      </c>
      <c r="I1306" s="51" t="str">
        <f t="shared" si="532"/>
        <v/>
      </c>
      <c r="J1306" s="51" t="str">
        <f>IF(H1306="","",VLOOKUP(A1306,'6.A'!$A$11:$E$480,4,FALSE))</f>
        <v/>
      </c>
      <c r="K1306" s="51" t="str">
        <f t="shared" si="533"/>
        <v/>
      </c>
      <c r="L1306" s="51" t="str">
        <f>IF(H1306="","",IF(C1306="","",G1260*C1306))</f>
        <v/>
      </c>
      <c r="M1306" s="93" t="str">
        <f>IF(A1306="","",VLOOKUP(A1306,'6.A'!$A$11:$C$480,2,FALSE))</f>
        <v/>
      </c>
      <c r="N1306" s="56" t="str">
        <f t="shared" si="534"/>
        <v/>
      </c>
      <c r="O1306" s="55"/>
      <c r="P1306" s="55"/>
      <c r="Q1306" s="47"/>
      <c r="R1306" s="47"/>
      <c r="S1306" s="64"/>
      <c r="T1306" s="2"/>
      <c r="U1306" s="2"/>
      <c r="V1306" s="2"/>
    </row>
    <row r="1307" spans="1:22" s="116" customFormat="1" ht="12.75" customHeight="1" x14ac:dyDescent="0.2">
      <c r="A1307" s="137"/>
      <c r="B1307" s="153" t="str">
        <f>IF(A1307="","",VLOOKUP(A1307,'6.A'!$A$11:$E$105,2,FALSE))</f>
        <v/>
      </c>
      <c r="C1307" s="138"/>
      <c r="D1307" s="120" t="str">
        <f>IF(A1307="","",VLOOKUP(A1307,'6.A'!$A$11:$E$105,4,FALSE))</f>
        <v/>
      </c>
      <c r="E1307" s="142" t="str">
        <f>IF(A1307="","",VLOOKUP(A1307,'6.A'!$A$11:$E$105,5,FALSE))</f>
        <v/>
      </c>
      <c r="F1307" s="141" t="str">
        <f t="shared" si="535"/>
        <v>0,00</v>
      </c>
      <c r="G1307" s="51"/>
      <c r="H1307" s="51" t="str">
        <f>IF(A1307="","",VLOOKUP(A1307,'6.A'!$A$11:$E$7900,5,FALSE))</f>
        <v/>
      </c>
      <c r="I1307" s="51" t="str">
        <f t="shared" si="532"/>
        <v/>
      </c>
      <c r="J1307" s="51" t="str">
        <f>IF(H1307="","",VLOOKUP(A1307,'6.A'!$A$11:$E$480,4,FALSE))</f>
        <v/>
      </c>
      <c r="K1307" s="51" t="str">
        <f t="shared" si="533"/>
        <v/>
      </c>
      <c r="L1307" s="51" t="str">
        <f>IF(H1307="","",IF(C1307="","",G1260*C1307))</f>
        <v/>
      </c>
      <c r="M1307" s="93" t="str">
        <f>IF(A1307="","",VLOOKUP(A1307,'6.A'!$A$11:$C$480,2,FALSE))</f>
        <v/>
      </c>
      <c r="N1307" s="56" t="str">
        <f t="shared" si="534"/>
        <v/>
      </c>
      <c r="O1307" s="55"/>
      <c r="P1307" s="55"/>
      <c r="Q1307" s="47"/>
      <c r="R1307" s="47"/>
      <c r="S1307" s="64"/>
      <c r="T1307" s="2"/>
      <c r="U1307" s="2"/>
      <c r="V1307" s="2"/>
    </row>
    <row r="1308" spans="1:22" s="116" customFormat="1" ht="12.75" customHeight="1" x14ac:dyDescent="0.2">
      <c r="A1308" s="137"/>
      <c r="B1308" s="153" t="str">
        <f>IF(A1308="","",VLOOKUP(A1308,'6.A'!$A$11:$E$105,2,FALSE))</f>
        <v/>
      </c>
      <c r="C1308" s="138"/>
      <c r="D1308" s="120" t="str">
        <f>IF(A1308="","",VLOOKUP(A1308,'6.A'!$A$11:$E$105,4,FALSE))</f>
        <v/>
      </c>
      <c r="E1308" s="142" t="str">
        <f>IF(A1308="","",VLOOKUP(A1308,'6.A'!$A$11:$E$105,5,FALSE))</f>
        <v/>
      </c>
      <c r="F1308" s="141" t="str">
        <f t="shared" si="535"/>
        <v>0,00</v>
      </c>
      <c r="G1308" s="51"/>
      <c r="H1308" s="51" t="str">
        <f>IF(A1308="","",VLOOKUP(A1308,'6.A'!$A$11:$E$7900,5,FALSE))</f>
        <v/>
      </c>
      <c r="I1308" s="51" t="str">
        <f t="shared" si="532"/>
        <v/>
      </c>
      <c r="J1308" s="51" t="str">
        <f>IF(H1308="","",VLOOKUP(A1308,'6.A'!$A$11:$E$480,4,FALSE))</f>
        <v/>
      </c>
      <c r="K1308" s="51" t="str">
        <f t="shared" si="533"/>
        <v/>
      </c>
      <c r="L1308" s="51" t="str">
        <f>IF(H1308="","",IF(C1308="","",G1260*C1308))</f>
        <v/>
      </c>
      <c r="M1308" s="93" t="str">
        <f>IF(A1308="","",VLOOKUP(A1308,'6.A'!$A$11:$C$480,2,FALSE))</f>
        <v/>
      </c>
      <c r="N1308" s="56" t="str">
        <f t="shared" si="534"/>
        <v/>
      </c>
      <c r="O1308" s="55"/>
      <c r="P1308" s="55"/>
      <c r="Q1308" s="47"/>
      <c r="R1308" s="47"/>
      <c r="S1308" s="64"/>
      <c r="T1308" s="2"/>
      <c r="U1308" s="2"/>
      <c r="V1308" s="2"/>
    </row>
    <row r="1309" spans="1:22" s="116" customFormat="1" ht="12.75" customHeight="1" x14ac:dyDescent="0.2">
      <c r="A1309" s="137"/>
      <c r="B1309" s="26" t="str">
        <f>$A$9</f>
        <v>BDI - MÃO DE OBRA / SERVIÇOS / MATERIAIS EM GERAL</v>
      </c>
      <c r="C1309" s="27">
        <f>$C$9</f>
        <v>0</v>
      </c>
      <c r="D1309" s="120"/>
      <c r="E1309" s="126"/>
      <c r="F1309" s="144">
        <f>ROUND(SUM(F1289:F1308)*C1309,2)</f>
        <v>0</v>
      </c>
      <c r="G1309" s="62"/>
      <c r="H1309" s="51"/>
      <c r="I1309" s="56"/>
      <c r="J1309" s="56"/>
      <c r="K1309" s="56"/>
      <c r="L1309" s="51"/>
      <c r="M1309" s="56"/>
      <c r="N1309" s="56"/>
      <c r="O1309" s="55"/>
      <c r="P1309" s="55"/>
      <c r="Q1309" s="47"/>
      <c r="R1309" s="47"/>
      <c r="S1309" s="64"/>
      <c r="T1309" s="2"/>
      <c r="U1309" s="2"/>
      <c r="V1309" s="2"/>
    </row>
    <row r="1310" spans="1:22" s="116" customFormat="1" ht="12.75" customHeight="1" thickBot="1" x14ac:dyDescent="0.25">
      <c r="A1310" s="154"/>
      <c r="B1310" s="41" t="s">
        <v>57</v>
      </c>
      <c r="C1310" s="42"/>
      <c r="D1310" s="155"/>
      <c r="E1310" s="156"/>
      <c r="F1310" s="157">
        <f>ROUND(SUM(F1289:F1309),2)</f>
        <v>0</v>
      </c>
      <c r="G1310" s="62"/>
      <c r="H1310" s="51"/>
      <c r="I1310" s="56"/>
      <c r="J1310" s="56"/>
      <c r="K1310" s="56"/>
      <c r="L1310" s="51"/>
      <c r="M1310" s="56"/>
      <c r="N1310" s="56"/>
      <c r="O1310" s="55"/>
      <c r="P1310" s="55"/>
      <c r="Q1310" s="47"/>
      <c r="R1310" s="47"/>
      <c r="S1310" s="64"/>
      <c r="T1310" s="2"/>
      <c r="U1310" s="2"/>
      <c r="V1310" s="2"/>
    </row>
    <row r="1311" spans="1:22" s="128" customFormat="1" ht="12" customHeight="1" thickBot="1" x14ac:dyDescent="0.25">
      <c r="A1311" s="129"/>
      <c r="B1311" s="124"/>
      <c r="C1311" s="125"/>
      <c r="D1311" s="120"/>
      <c r="E1311" s="126"/>
      <c r="F1311" s="121"/>
      <c r="G1311" s="121"/>
      <c r="H1311" s="118"/>
      <c r="I1311" s="120"/>
      <c r="J1311" s="120"/>
      <c r="K1311" s="120"/>
      <c r="L1311" s="118"/>
      <c r="M1311" s="122"/>
      <c r="N1311" s="122"/>
      <c r="O1311" s="123"/>
      <c r="P1311" s="123"/>
      <c r="Q1311" s="114"/>
      <c r="R1311" s="114"/>
      <c r="T1311" s="116"/>
      <c r="U1311" s="116"/>
      <c r="V1311" s="116"/>
    </row>
    <row r="1312" spans="1:22" s="116" customFormat="1" ht="50.1" customHeight="1" x14ac:dyDescent="0.2">
      <c r="A1312" s="130" t="str">
        <f>'3.A'!$A$57</f>
        <v>4.1.4</v>
      </c>
      <c r="B1312" s="131" t="str">
        <f>IF(A1312="","",VLOOKUP(A1312,'3.A'!$A$16:$M$111,2,FALSE))</f>
        <v>PISO EM CONCRETO, 20MPA, ESPESSURA 15CM, COM ARMAÇÃO EM TELA SOLDADA</v>
      </c>
      <c r="C1312" s="284" t="s">
        <v>62</v>
      </c>
      <c r="D1312" s="284"/>
      <c r="E1312" s="132" t="str">
        <f>IF(A1312="","",VLOOKUP(A1312,'3.A'!$A$16:$M$111,3,FALSE))</f>
        <v>M2</v>
      </c>
      <c r="F1312" s="133">
        <f>ROUND(F1326+F1339+F1362,2)</f>
        <v>0</v>
      </c>
      <c r="G1312" s="94">
        <f>VLOOKUP(A1312,'3.A'!$A$18:$I$111,4,FALSE)</f>
        <v>4</v>
      </c>
      <c r="H1312" s="46">
        <f>SUM(F1314:F1325)</f>
        <v>0</v>
      </c>
      <c r="I1312" s="46">
        <f>SUM(F1328:F1338)</f>
        <v>0</v>
      </c>
      <c r="J1312" s="46">
        <f>SUM(F1341:F1361)</f>
        <v>0</v>
      </c>
      <c r="K1312" s="46">
        <f>SUM(H1312:J1312)</f>
        <v>0</v>
      </c>
      <c r="L1312" s="46" t="str">
        <f>IF(K1312=F1312,"SIM","NÃO")</f>
        <v>SIM</v>
      </c>
      <c r="M1312" s="57">
        <f>ROUND(SUM(F1314:F1323)*C1324,2)+ROUND(SUM(F1314:F1324)*C1325,2)+ROUND(SUM(F1314:F1323),2)+ROUND(SUM(F1328:F1337)*C1338,2)+ROUND(SUM(F1328:F1337),2)+ROUND(SUM(F1341:F1360)*C1361,2)+ROUND(SUM(F1341:F1360),2)</f>
        <v>0</v>
      </c>
      <c r="N1312" s="49" t="str">
        <f>IF(M1312=F1312,"SIM","NÃO")</f>
        <v>SIM</v>
      </c>
      <c r="O1312" s="50" t="str">
        <f>VLOOKUP(A1312,'3.A'!$A$8:$E$111,3,FALSE)</f>
        <v>M2</v>
      </c>
      <c r="P1312" s="50" t="str">
        <f>IF(O1312=E1312,"SIM","NÃO")</f>
        <v>SIM</v>
      </c>
      <c r="Q1312" s="52">
        <f>ROUND(G1312*F1326,2)+ROUND(G1312*F1339,2)+ROUND(G1312*F1362,2)</f>
        <v>0</v>
      </c>
      <c r="R1312" s="58">
        <f>VLOOKUP(A1312,'3.A'!$A$16:$L$111,12,FALSE)</f>
        <v>0</v>
      </c>
      <c r="S1312" s="59" t="str">
        <f>IF(Q1312=R1312,"si","no")</f>
        <v>si</v>
      </c>
      <c r="T1312" s="60">
        <f>SUM(L1314:L1323)+SUM(L1328:L1337)+SUM(L1341:L1360)</f>
        <v>25.094099999999997</v>
      </c>
      <c r="U1312" s="51">
        <f>G1312*C1320+G1312*C1322+G1312*C1316+G1312*C1315+G1312*C1317+G1312*C1321+G1312*C1319+G1312*C1318+G1312*C1314+G1312*C1323+G1312*C1334+G1312*C1328+G1312*C1336+G1312*C1335+G1312*C1333+G1312*C1330+G1312*C1329+G1312*C1331+G1312*C1337+G1312*C1332+G1312*C1341+G1312*C1342+G1312*C1343+G1312*C1351+G1312*C1352+G1312*C1353+G1312*C1354+G1312*C1355+G1312*C1356+G1312*C1357+G1312*C1358+G1312*C1359+G1312*C1360+G1312*C1349+G1312*C1350+G1312*C1344+G1312*C1345+G1312*C1346+G1312*C1347+G1312*C1348</f>
        <v>25.094100000000001</v>
      </c>
      <c r="V1312" s="53" t="str">
        <f>IF(T1312=U1312,"si","no")</f>
        <v>si</v>
      </c>
    </row>
    <row r="1313" spans="1:22" s="116" customFormat="1" ht="12.75" customHeight="1" x14ac:dyDescent="0.2">
      <c r="A1313" s="134" t="s">
        <v>3</v>
      </c>
      <c r="B1313" s="135" t="s">
        <v>58</v>
      </c>
      <c r="C1313" s="119" t="s">
        <v>59</v>
      </c>
      <c r="D1313" s="119" t="s">
        <v>17</v>
      </c>
      <c r="E1313" s="136" t="s">
        <v>60</v>
      </c>
      <c r="F1313" s="127" t="s">
        <v>61</v>
      </c>
      <c r="G1313" s="21"/>
      <c r="H1313" s="51"/>
      <c r="I1313" s="56"/>
      <c r="J1313" s="56"/>
      <c r="K1313" s="56"/>
      <c r="L1313" s="51"/>
      <c r="M1313" s="56"/>
      <c r="N1313" s="56"/>
      <c r="O1313" s="55"/>
      <c r="P1313" s="55"/>
      <c r="Q1313" s="47"/>
      <c r="R1313" s="47"/>
      <c r="S1313" s="64"/>
      <c r="T1313" s="2"/>
      <c r="U1313" s="2"/>
      <c r="V1313" s="2"/>
    </row>
    <row r="1314" spans="1:22" s="116" customFormat="1" ht="12.75" customHeight="1" x14ac:dyDescent="0.2">
      <c r="A1314" s="22">
        <f>'6.A'!$A$12</f>
        <v>88238</v>
      </c>
      <c r="B1314" s="23" t="str">
        <f>IF(A1314="","",VLOOKUP(A1314,'6.A'!$A$11:$E$105,2,FALSE))</f>
        <v xml:space="preserve">AJUDANTE DE ARMADOR COM ENCARGOS COMPLEMENTARES </v>
      </c>
      <c r="C1314" s="230">
        <f>3.11*0.008+0.0103*0.822</f>
        <v>3.3346599999999997E-2</v>
      </c>
      <c r="D1314" s="56" t="str">
        <f>IF(A1314="","",VLOOKUP(A1314,'6.A'!$A$11:$E$105,4,FALSE))</f>
        <v>H</v>
      </c>
      <c r="E1314" s="88">
        <f>IF(A1314="","",VLOOKUP(A1314,'6.A'!$A$11:$E$105,5,FALSE))</f>
        <v>0</v>
      </c>
      <c r="F1314" s="24">
        <f t="shared" ref="F1314:F1323" si="536">IF(A1314="","0,00",ROUND(C1314*E1314,2))</f>
        <v>0</v>
      </c>
      <c r="G1314" s="51"/>
      <c r="H1314" s="51">
        <f>IF(A1314="","",VLOOKUP(A1314,'6.A'!$A$11:$E$7900,5,FALSE))</f>
        <v>0</v>
      </c>
      <c r="I1314" s="51" t="str">
        <f>IF(H1314="","",IF(E1314=H1314,"SIM","NÃO"))</f>
        <v>SIM</v>
      </c>
      <c r="J1314" s="51" t="str">
        <f>IF(H1314="","",VLOOKUP(A1314,'6.A'!$A$11:$E$480,4,FALSE))</f>
        <v>H</v>
      </c>
      <c r="K1314" s="51" t="str">
        <f>IF(H1314="","",IF(J1314=D1314,"SIM","NÃO"))</f>
        <v>SIM</v>
      </c>
      <c r="L1314" s="51">
        <f>IF(H1314="","",IF(C1314="","",G1312*C1314))</f>
        <v>0.13338639999999999</v>
      </c>
      <c r="M1314" s="93" t="str">
        <f>IF(A1314="","",VLOOKUP(A1314,'6.A'!$A$11:$C$480,2,FALSE))</f>
        <v xml:space="preserve">AJUDANTE DE ARMADOR COM ENCARGOS COMPLEMENTARES </v>
      </c>
      <c r="N1314" s="56" t="str">
        <f>IF(A1314="","",IF(M1314=B1314,"si","no"))</f>
        <v>si</v>
      </c>
      <c r="O1314" s="55"/>
      <c r="P1314" s="55"/>
      <c r="Q1314" s="47"/>
      <c r="R1314" s="47"/>
      <c r="S1314" s="64"/>
      <c r="T1314" s="2"/>
      <c r="U1314" s="2"/>
      <c r="V1314" s="2"/>
    </row>
    <row r="1315" spans="1:22" s="116" customFormat="1" ht="12.75" customHeight="1" x14ac:dyDescent="0.2">
      <c r="A1315" s="22">
        <f>'6.A'!$A$14</f>
        <v>88245</v>
      </c>
      <c r="B1315" s="23" t="str">
        <f>IF(A1315="","",VLOOKUP(A1315,'6.A'!$A$11:$E$105,2,FALSE))</f>
        <v>ARMADOR COM ENCARGOS COMPLEMENTARES</v>
      </c>
      <c r="C1315" s="230">
        <f>3.11*0.024+0.822*0.21623</f>
        <v>0.25238105999999999</v>
      </c>
      <c r="D1315" s="56" t="str">
        <f>IF(A1315="","",VLOOKUP(A1315,'6.A'!$A$11:$E$105,4,FALSE))</f>
        <v>H</v>
      </c>
      <c r="E1315" s="88">
        <f>IF(A1315="","",VLOOKUP(A1315,'6.A'!$A$11:$E$105,5,FALSE))</f>
        <v>0</v>
      </c>
      <c r="F1315" s="24">
        <f t="shared" si="536"/>
        <v>0</v>
      </c>
      <c r="G1315" s="51"/>
      <c r="H1315" s="51">
        <f>IF(A1315="","",VLOOKUP(A1315,'6.A'!$A$11:$E$7900,5,FALSE))</f>
        <v>0</v>
      </c>
      <c r="I1315" s="51" t="str">
        <f>IF(H1315="","",IF(E1315=H1315,"SIM","NÃO"))</f>
        <v>SIM</v>
      </c>
      <c r="J1315" s="51" t="str">
        <f>IF(H1315="","",VLOOKUP(A1315,'6.A'!$A$11:$E$480,4,FALSE))</f>
        <v>H</v>
      </c>
      <c r="K1315" s="51" t="str">
        <f>IF(H1315="","",IF(J1315=D1315,"SIM","NÃO"))</f>
        <v>SIM</v>
      </c>
      <c r="L1315" s="51">
        <f>IF(H1315="","",IF(C1315="","",G1312*C1315))</f>
        <v>1.00952424</v>
      </c>
      <c r="M1315" s="93" t="str">
        <f>IF(A1315="","",VLOOKUP(A1315,'6.A'!$A$11:$C$480,2,FALSE))</f>
        <v>ARMADOR COM ENCARGOS COMPLEMENTARES</v>
      </c>
      <c r="N1315" s="56" t="str">
        <f>IF(A1315="","",IF(M1315=B1315,"si","no"))</f>
        <v>si</v>
      </c>
      <c r="O1315" s="55"/>
      <c r="P1315" s="55"/>
      <c r="Q1315" s="47"/>
      <c r="R1315" s="47"/>
      <c r="S1315" s="64"/>
      <c r="T1315" s="2"/>
      <c r="U1315" s="2"/>
      <c r="V1315" s="2"/>
    </row>
    <row r="1316" spans="1:22" s="116" customFormat="1" ht="12.75" customHeight="1" x14ac:dyDescent="0.2">
      <c r="A1316" s="22">
        <f>'6.A'!$A$17</f>
        <v>88262</v>
      </c>
      <c r="B1316" s="23" t="str">
        <f>IF(A1316="","",VLOOKUP(A1316,'6.A'!$A$11:$E$105,2,FALSE))</f>
        <v>CARPINTEIRO DE FORMAS COM ENCARGOS COMPLEMENTARES</v>
      </c>
      <c r="C1316" s="230">
        <v>3.2006E-2</v>
      </c>
      <c r="D1316" s="56" t="str">
        <f>IF(A1316="","",VLOOKUP(A1316,'6.A'!$A$11:$E$105,4,FALSE))</f>
        <v>H</v>
      </c>
      <c r="E1316" s="88">
        <f>IF(A1316="","",VLOOKUP(A1316,'6.A'!$A$11:$E$105,5,FALSE))</f>
        <v>0</v>
      </c>
      <c r="F1316" s="24">
        <f t="shared" si="536"/>
        <v>0</v>
      </c>
      <c r="G1316" s="51"/>
      <c r="H1316" s="51">
        <f>IF(A1316="","",VLOOKUP(A1316,'6.A'!$A$11:$E$7900,5,FALSE))</f>
        <v>0</v>
      </c>
      <c r="I1316" s="51" t="str">
        <f>IF(H1316="","",IF(E1316=H1316,"SIM","NÃO"))</f>
        <v>SIM</v>
      </c>
      <c r="J1316" s="51" t="str">
        <f>IF(H1316="","",VLOOKUP(A1316,'6.A'!$A$11:$E$480,4,FALSE))</f>
        <v>H</v>
      </c>
      <c r="K1316" s="51" t="str">
        <f t="shared" ref="K1316" si="537">IF(H1316="","",IF(J1316=D1316,"SIM","NÃO"))</f>
        <v>SIM</v>
      </c>
      <c r="L1316" s="51">
        <f>IF(H1316="","",IF(C1316="","",G1312*C1316))</f>
        <v>0.128024</v>
      </c>
      <c r="M1316" s="93" t="str">
        <f>IF(A1316="","",VLOOKUP(A1316,'6.A'!$A$11:$C$480,2,FALSE))</f>
        <v>CARPINTEIRO DE FORMAS COM ENCARGOS COMPLEMENTARES</v>
      </c>
      <c r="N1316" s="56" t="str">
        <f t="shared" ref="N1316" si="538">IF(A1316="","",IF(M1316=B1316,"si","no"))</f>
        <v>si</v>
      </c>
      <c r="O1316" s="55"/>
      <c r="P1316" s="55"/>
      <c r="Q1316" s="47"/>
      <c r="R1316" s="47"/>
      <c r="S1316" s="64"/>
      <c r="T1316" s="2"/>
      <c r="U1316" s="2"/>
      <c r="V1316" s="2"/>
    </row>
    <row r="1317" spans="1:22" s="116" customFormat="1" ht="12.75" customHeight="1" x14ac:dyDescent="0.2">
      <c r="A1317" s="22">
        <f>'6.A'!$A$19</f>
        <v>88309</v>
      </c>
      <c r="B1317" s="23" t="str">
        <f>IF(A1317="","",VLOOKUP(A1317,'6.A'!$A$11:$E$105,2,FALSE))</f>
        <v>PEDREIRO COM ENCARGOS COMPLEMENTARES</v>
      </c>
      <c r="C1317" s="230">
        <f>0.117236+0.00491+1.1655/4</f>
        <v>0.41352100000000003</v>
      </c>
      <c r="D1317" s="56" t="str">
        <f>IF(A1317="","",VLOOKUP(A1317,'6.A'!$A$11:$E$105,4,FALSE))</f>
        <v>H</v>
      </c>
      <c r="E1317" s="88">
        <f>IF(A1317="","",VLOOKUP(A1317,'6.A'!$A$11:$E$105,5,FALSE))</f>
        <v>0</v>
      </c>
      <c r="F1317" s="24">
        <f t="shared" si="536"/>
        <v>0</v>
      </c>
      <c r="G1317" s="51"/>
      <c r="H1317" s="51">
        <f>IF(A1317="","",VLOOKUP(A1317,'6.A'!$A$11:$E$7900,5,FALSE))</f>
        <v>0</v>
      </c>
      <c r="I1317" s="51" t="str">
        <f>IF(H1317="","",IF(E1317=H1317,"SIM","NÃO"))</f>
        <v>SIM</v>
      </c>
      <c r="J1317" s="51" t="str">
        <f>IF(H1317="","",VLOOKUP(A1317,'6.A'!$A$11:$E$480,4,FALSE))</f>
        <v>H</v>
      </c>
      <c r="K1317" s="51" t="str">
        <f>IF(H1317="","",IF(J1317=D1317,"SIM","NÃO"))</f>
        <v>SIM</v>
      </c>
      <c r="L1317" s="51">
        <f>IF(H1317="","",IF(C1317="","",G1312*C1317))</f>
        <v>1.6540840000000001</v>
      </c>
      <c r="M1317" s="93" t="str">
        <f>IF(A1317="","",VLOOKUP(A1317,'6.A'!$A$11:$C$480,2,FALSE))</f>
        <v>PEDREIRO COM ENCARGOS COMPLEMENTARES</v>
      </c>
      <c r="N1317" s="56" t="str">
        <f>IF(A1317="","",IF(M1317=B1317,"si","no"))</f>
        <v>si</v>
      </c>
      <c r="O1317" s="55"/>
      <c r="P1317" s="55"/>
      <c r="Q1317" s="47"/>
      <c r="R1317" s="47"/>
      <c r="S1317" s="64"/>
      <c r="T1317" s="2"/>
      <c r="U1317" s="2"/>
      <c r="V1317" s="2"/>
    </row>
    <row r="1318" spans="1:22" s="116" customFormat="1" ht="12.75" customHeight="1" x14ac:dyDescent="0.2">
      <c r="A1318" s="22">
        <f>'6.A'!$A$21</f>
        <v>88316</v>
      </c>
      <c r="B1318" s="23" t="str">
        <f>IF(A1318="","",VLOOKUP(A1318,'6.A'!$A$11:$E$105,2,FALSE))</f>
        <v>SERVENTE COM ENCARGOS COMPLEMENTARES</v>
      </c>
      <c r="C1318" s="230">
        <f>0.120624+0.00589+0.64609*0.03+0.2359/4</f>
        <v>0.20487169999999999</v>
      </c>
      <c r="D1318" s="56" t="str">
        <f>IF(A1318="","",VLOOKUP(A1318,'6.A'!$A$11:$E$105,4,FALSE))</f>
        <v>H</v>
      </c>
      <c r="E1318" s="89">
        <f>IF(A1318="","",VLOOKUP(A1318,'6.A'!$A$11:$E$105,5,FALSE))</f>
        <v>0</v>
      </c>
      <c r="F1318" s="24">
        <f t="shared" si="536"/>
        <v>0</v>
      </c>
      <c r="G1318" s="51"/>
      <c r="H1318" s="51">
        <f>IF(A1318="","",VLOOKUP(A1318,'6.A'!$A$11:$E$7900,5,FALSE))</f>
        <v>0</v>
      </c>
      <c r="I1318" s="51" t="str">
        <f t="shared" ref="I1318" si="539">IF(H1318="","",IF(E1318=H1318,"SIM","NÃO"))</f>
        <v>SIM</v>
      </c>
      <c r="J1318" s="51" t="str">
        <f>IF(H1318="","",VLOOKUP(A1318,'6.A'!$A$11:$E$480,4,FALSE))</f>
        <v>H</v>
      </c>
      <c r="K1318" s="51" t="str">
        <f t="shared" ref="K1318" si="540">IF(H1318="","",IF(J1318=D1318,"SIM","NÃO"))</f>
        <v>SIM</v>
      </c>
      <c r="L1318" s="51">
        <f>IF(H1318="","",IF(C1318="","",G1312*C1318))</f>
        <v>0.81948679999999996</v>
      </c>
      <c r="M1318" s="93" t="str">
        <f>IF(A1318="","",VLOOKUP(A1318,'6.A'!$A$11:$C$480,2,FALSE))</f>
        <v>SERVENTE COM ENCARGOS COMPLEMENTARES</v>
      </c>
      <c r="N1318" s="56" t="str">
        <f t="shared" ref="N1318" si="541">IF(A1318="","",IF(M1318=B1318,"si","no"))</f>
        <v>si</v>
      </c>
      <c r="O1318" s="55"/>
      <c r="P1318" s="55"/>
      <c r="Q1318" s="47"/>
      <c r="R1318" s="47"/>
      <c r="S1318" s="64"/>
      <c r="T1318" s="2"/>
      <c r="U1318" s="2"/>
      <c r="V1318" s="2"/>
    </row>
    <row r="1319" spans="1:22" s="116" customFormat="1" ht="12.75" customHeight="1" x14ac:dyDescent="0.2">
      <c r="A1319" s="22"/>
      <c r="B1319" s="23" t="str">
        <f>IF(A1319="","",VLOOKUP(A1319,'6.A'!$A$11:$E$105,2,FALSE))</f>
        <v/>
      </c>
      <c r="C1319" s="87"/>
      <c r="D1319" s="56" t="str">
        <f>IF(A1319="","",VLOOKUP(A1319,'6.A'!$A$11:$E$105,4,FALSE))</f>
        <v/>
      </c>
      <c r="E1319" s="89" t="str">
        <f>IF(A1319="","",VLOOKUP(A1319,'6.A'!$A$11:$E$105,5,FALSE))</f>
        <v/>
      </c>
      <c r="F1319" s="24" t="str">
        <f t="shared" si="536"/>
        <v>0,00</v>
      </c>
      <c r="G1319" s="51"/>
      <c r="H1319" s="51" t="str">
        <f>IF(A1319="","",VLOOKUP(A1319,'6.A'!$A$11:$E$7900,5,FALSE))</f>
        <v/>
      </c>
      <c r="I1319" s="51" t="str">
        <f>IF(H1319="","",IF(E1319=H1319,"SIM","NÃO"))</f>
        <v/>
      </c>
      <c r="J1319" s="51" t="str">
        <f>IF(H1319="","",VLOOKUP(A1319,'6.A'!$A$11:$E$480,4,FALSE))</f>
        <v/>
      </c>
      <c r="K1319" s="51" t="str">
        <f>IF(H1319="","",IF(J1319=D1319,"SIM","NÃO"))</f>
        <v/>
      </c>
      <c r="L1319" s="51" t="str">
        <f>IF(H1319="","",IF(C1319="","",G1312*C1319))</f>
        <v/>
      </c>
      <c r="M1319" s="93" t="str">
        <f>IF(A1319="","",VLOOKUP(A1319,'6.A'!$A$11:$C$480,2,FALSE))</f>
        <v/>
      </c>
      <c r="N1319" s="56" t="str">
        <f>IF(A1319="","",IF(M1319=B1319,"si","no"))</f>
        <v/>
      </c>
      <c r="O1319" s="55"/>
      <c r="P1319" s="55"/>
      <c r="Q1319" s="47"/>
      <c r="R1319" s="47"/>
      <c r="S1319" s="64"/>
      <c r="T1319" s="2"/>
      <c r="U1319" s="2"/>
      <c r="V1319" s="2"/>
    </row>
    <row r="1320" spans="1:22" s="116" customFormat="1" ht="12.75" customHeight="1" x14ac:dyDescent="0.2">
      <c r="A1320" s="22"/>
      <c r="B1320" s="23" t="str">
        <f>IF(A1320="","",VLOOKUP(A1320,'6.A'!$A$11:$E$105,2,FALSE))</f>
        <v/>
      </c>
      <c r="C1320" s="87"/>
      <c r="D1320" s="56" t="str">
        <f>IF(A1320="","",VLOOKUP(A1320,'6.A'!$A$11:$E$105,4,FALSE))</f>
        <v/>
      </c>
      <c r="E1320" s="88" t="str">
        <f>IF(A1320="","",VLOOKUP(A1320,'6.A'!$A$11:$E$105,5,FALSE))</f>
        <v/>
      </c>
      <c r="F1320" s="24" t="str">
        <f t="shared" si="536"/>
        <v>0,00</v>
      </c>
      <c r="G1320" s="51"/>
      <c r="H1320" s="51" t="str">
        <f>IF(A1320="","",VLOOKUP(A1320,'6.A'!$A$11:$E$7900,5,FALSE))</f>
        <v/>
      </c>
      <c r="I1320" s="51" t="str">
        <f>IF(H1320="","",IF(E1320=H1320,"SIM","NÃO"))</f>
        <v/>
      </c>
      <c r="J1320" s="51" t="str">
        <f>IF(H1320="","",VLOOKUP(A1320,'6.A'!$A$11:$E$480,4,FALSE))</f>
        <v/>
      </c>
      <c r="K1320" s="51" t="str">
        <f>IF(H1320="","",IF(J1320=D1320,"SIM","NÃO"))</f>
        <v/>
      </c>
      <c r="L1320" s="51" t="str">
        <f>IF(H1320="","",IF(C1320="","",G1312*C1320))</f>
        <v/>
      </c>
      <c r="M1320" s="93" t="str">
        <f>IF(A1320="","",VLOOKUP(A1320,'6.A'!$A$11:$C$480,2,FALSE))</f>
        <v/>
      </c>
      <c r="N1320" s="56" t="str">
        <f>IF(A1320="","",IF(M1320=B1320,"si","no"))</f>
        <v/>
      </c>
      <c r="O1320" s="55"/>
      <c r="P1320" s="55"/>
      <c r="Q1320" s="47"/>
      <c r="R1320" s="47"/>
      <c r="S1320" s="64"/>
      <c r="T1320" s="2"/>
      <c r="U1320" s="2"/>
      <c r="V1320" s="2"/>
    </row>
    <row r="1321" spans="1:22" s="116" customFormat="1" ht="12.75" customHeight="1" x14ac:dyDescent="0.2">
      <c r="A1321" s="22"/>
      <c r="B1321" s="23" t="str">
        <f>IF(A1321="","",VLOOKUP(A1321,'6.A'!$A$11:$E$105,2,FALSE))</f>
        <v/>
      </c>
      <c r="C1321" s="87"/>
      <c r="D1321" s="56" t="str">
        <f>IF(A1321="","",VLOOKUP(A1321,'6.A'!$A$11:$E$105,4,FALSE))</f>
        <v/>
      </c>
      <c r="E1321" s="88" t="str">
        <f>IF(A1321="","",VLOOKUP(A1321,'6.A'!$A$11:$E$105,5,FALSE))</f>
        <v/>
      </c>
      <c r="F1321" s="24" t="str">
        <f t="shared" si="536"/>
        <v>0,00</v>
      </c>
      <c r="G1321" s="51"/>
      <c r="H1321" s="51" t="str">
        <f>IF(A1321="","",VLOOKUP(A1321,'6.A'!$A$11:$E$7900,5,FALSE))</f>
        <v/>
      </c>
      <c r="I1321" s="51" t="str">
        <f t="shared" ref="I1321" si="542">IF(H1321="","",IF(E1321=H1321,"SIM","NÃO"))</f>
        <v/>
      </c>
      <c r="J1321" s="51" t="str">
        <f>IF(H1321="","",VLOOKUP(A1321,'6.A'!$A$11:$E$480,4,FALSE))</f>
        <v/>
      </c>
      <c r="K1321" s="51" t="str">
        <f t="shared" ref="K1321" si="543">IF(H1321="","",IF(J1321=D1321,"SIM","NÃO"))</f>
        <v/>
      </c>
      <c r="L1321" s="51" t="str">
        <f>IF(H1321="","",IF(C1321="","",G1312*C1321))</f>
        <v/>
      </c>
      <c r="M1321" s="93" t="str">
        <f>IF(A1321="","",VLOOKUP(A1321,'6.A'!$A$11:$C$480,2,FALSE))</f>
        <v/>
      </c>
      <c r="N1321" s="56" t="str">
        <f t="shared" ref="N1321" si="544">IF(A1321="","",IF(M1321=B1321,"si","no"))</f>
        <v/>
      </c>
      <c r="O1321" s="55"/>
      <c r="P1321" s="55"/>
      <c r="Q1321" s="47"/>
      <c r="R1321" s="47"/>
      <c r="S1321" s="64"/>
      <c r="T1321" s="2"/>
      <c r="U1321" s="2"/>
      <c r="V1321" s="2"/>
    </row>
    <row r="1322" spans="1:22" s="116" customFormat="1" ht="12.75" customHeight="1" x14ac:dyDescent="0.2">
      <c r="A1322" s="22"/>
      <c r="B1322" s="23" t="str">
        <f>IF(A1322="","",VLOOKUP(A1322,'6.A'!$A$11:$E$105,2,FALSE))</f>
        <v/>
      </c>
      <c r="C1322" s="87"/>
      <c r="D1322" s="69" t="str">
        <f>IF(A1322="","",VLOOKUP(A1322,'6.A'!$A$11:$E$105,4,FALSE))</f>
        <v/>
      </c>
      <c r="E1322" s="89" t="str">
        <f>IF(A1322="","",VLOOKUP(A1322,'6.A'!$A$11:$E$105,5,FALSE))</f>
        <v/>
      </c>
      <c r="F1322" s="24" t="str">
        <f t="shared" si="536"/>
        <v>0,00</v>
      </c>
      <c r="G1322" s="51"/>
      <c r="H1322" s="51" t="str">
        <f>IF(A1322="","",VLOOKUP(A1322,'6.A'!$A$11:$E$7900,5,FALSE))</f>
        <v/>
      </c>
      <c r="I1322" s="51" t="str">
        <f>IF(H1322="","",IF(E1322=H1322,"SIM","NÃO"))</f>
        <v/>
      </c>
      <c r="J1322" s="51" t="str">
        <f>IF(H1322="","",VLOOKUP(A1322,'6.A'!$A$11:$E$480,4,FALSE))</f>
        <v/>
      </c>
      <c r="K1322" s="51" t="str">
        <f>IF(H1322="","",IF(J1322=D1322,"SIM","NÃO"))</f>
        <v/>
      </c>
      <c r="L1322" s="51" t="str">
        <f>IF(H1322="","",IF(C1322="","",G1312*C1322))</f>
        <v/>
      </c>
      <c r="M1322" s="93" t="str">
        <f>IF(A1322="","",VLOOKUP(A1322,'6.A'!$A$11:$C$480,2,FALSE))</f>
        <v/>
      </c>
      <c r="N1322" s="56" t="str">
        <f>IF(A1322="","",IF(M1322=B1322,"si","no"))</f>
        <v/>
      </c>
      <c r="O1322" s="55"/>
      <c r="P1322" s="55"/>
      <c r="Q1322" s="47"/>
      <c r="R1322" s="47"/>
      <c r="S1322" s="64"/>
      <c r="T1322" s="2"/>
      <c r="U1322" s="2"/>
      <c r="V1322" s="2"/>
    </row>
    <row r="1323" spans="1:22" s="116" customFormat="1" ht="12.75" customHeight="1" x14ac:dyDescent="0.2">
      <c r="A1323" s="22"/>
      <c r="B1323" s="23" t="str">
        <f>IF(A1323="","",VLOOKUP(A1323,'6.A'!$A$11:$E$105,2,FALSE))</f>
        <v/>
      </c>
      <c r="C1323" s="87"/>
      <c r="D1323" s="25" t="str">
        <f>IF(A1323="","",VLOOKUP(A1323,'6.A'!$A$11:$E$105,4,FALSE))</f>
        <v/>
      </c>
      <c r="E1323" s="89" t="str">
        <f>IF(A1323="","",VLOOKUP(A1323,'6.A'!$A$11:$E$105,5,FALSE))</f>
        <v/>
      </c>
      <c r="F1323" s="24" t="str">
        <f t="shared" si="536"/>
        <v>0,00</v>
      </c>
      <c r="G1323" s="51"/>
      <c r="H1323" s="51" t="str">
        <f>IF(A1323="","",VLOOKUP(A1323,'6.A'!$A$11:$E$7900,5,FALSE))</f>
        <v/>
      </c>
      <c r="I1323" s="51" t="str">
        <f t="shared" ref="I1323" si="545">IF(H1323="","",IF(E1323=H1323,"SIM","NÃO"))</f>
        <v/>
      </c>
      <c r="J1323" s="51" t="str">
        <f>IF(H1323="","",VLOOKUP(A1323,'6.A'!$A$11:$E$480,4,FALSE))</f>
        <v/>
      </c>
      <c r="K1323" s="51" t="str">
        <f t="shared" ref="K1323" si="546">IF(H1323="","",IF(J1323=D1323,"SIM","NÃO"))</f>
        <v/>
      </c>
      <c r="L1323" s="51" t="str">
        <f>IF(H1323="","",IF(C1323="","",G1312*C1323))</f>
        <v/>
      </c>
      <c r="M1323" s="93" t="str">
        <f>IF(A1323="","",VLOOKUP(A1323,'6.A'!$A$11:$C$480,2,FALSE))</f>
        <v/>
      </c>
      <c r="N1323" s="56" t="str">
        <f t="shared" ref="N1323" si="547">IF(A1323="","",IF(M1323=B1323,"si","no"))</f>
        <v/>
      </c>
      <c r="O1323" s="55"/>
      <c r="P1323" s="55"/>
      <c r="Q1323" s="47"/>
      <c r="R1323" s="47"/>
      <c r="S1323" s="64"/>
      <c r="T1323" s="2"/>
      <c r="U1323" s="2"/>
      <c r="V1323" s="2"/>
    </row>
    <row r="1324" spans="1:22" s="116" customFormat="1" ht="12.75" customHeight="1" x14ac:dyDescent="0.2">
      <c r="A1324" s="17"/>
      <c r="B1324" s="26" t="str">
        <f>$A$8</f>
        <v>LEIS SOCIAIS HORISTA - JORNADA NORMAL</v>
      </c>
      <c r="C1324" s="27">
        <f>$C$8</f>
        <v>0</v>
      </c>
      <c r="D1324" s="56"/>
      <c r="E1324" s="11"/>
      <c r="F1324" s="28">
        <f>ROUND(SUM(F1314:F1323)*C1324,2)</f>
        <v>0</v>
      </c>
      <c r="G1324" s="62"/>
      <c r="H1324" s="51"/>
      <c r="I1324" s="56"/>
      <c r="J1324" s="56"/>
      <c r="K1324" s="56"/>
      <c r="L1324" s="51"/>
      <c r="M1324" s="61"/>
      <c r="N1324" s="56"/>
      <c r="O1324" s="55"/>
      <c r="P1324" s="55"/>
      <c r="Q1324" s="47"/>
      <c r="R1324" s="47"/>
      <c r="S1324" s="64"/>
      <c r="T1324" s="2"/>
      <c r="U1324" s="2"/>
      <c r="V1324" s="2"/>
    </row>
    <row r="1325" spans="1:22" s="116" customFormat="1" ht="12.75" customHeight="1" x14ac:dyDescent="0.2">
      <c r="A1325" s="22"/>
      <c r="B1325" s="26" t="str">
        <f>$A$9</f>
        <v>BDI - MÃO DE OBRA / SERVIÇOS / MATERIAIS EM GERAL</v>
      </c>
      <c r="C1325" s="27">
        <f>$C$9</f>
        <v>0</v>
      </c>
      <c r="D1325" s="29"/>
      <c r="E1325" s="11"/>
      <c r="F1325" s="28">
        <f>ROUND(SUM(F1314:F1324)*C1325,2)</f>
        <v>0</v>
      </c>
      <c r="G1325" s="62"/>
      <c r="H1325" s="51"/>
      <c r="I1325" s="56"/>
      <c r="J1325" s="56"/>
      <c r="K1325" s="56"/>
      <c r="L1325" s="51"/>
      <c r="M1325" s="61"/>
      <c r="N1325" s="56"/>
      <c r="O1325" s="55"/>
      <c r="P1325" s="55"/>
      <c r="Q1325" s="47"/>
      <c r="R1325" s="47"/>
      <c r="S1325" s="64"/>
      <c r="T1325" s="2"/>
      <c r="U1325" s="2"/>
      <c r="V1325" s="2"/>
    </row>
    <row r="1326" spans="1:22" s="128" customFormat="1" ht="12.75" customHeight="1" x14ac:dyDescent="0.2">
      <c r="A1326" s="30"/>
      <c r="B1326" s="31" t="s">
        <v>56</v>
      </c>
      <c r="C1326" s="32"/>
      <c r="D1326" s="33"/>
      <c r="E1326" s="34"/>
      <c r="F1326" s="35">
        <f>ROUND(SUM(F1314:F1325),2)</f>
        <v>0</v>
      </c>
      <c r="G1326" s="62"/>
      <c r="H1326" s="51"/>
      <c r="I1326" s="56"/>
      <c r="J1326" s="56"/>
      <c r="K1326" s="56"/>
      <c r="L1326" s="51"/>
      <c r="M1326" s="61"/>
      <c r="N1326" s="56"/>
      <c r="O1326" s="55"/>
      <c r="P1326" s="55"/>
      <c r="Q1326" s="47"/>
      <c r="R1326" s="47"/>
      <c r="S1326" s="64"/>
      <c r="T1326" s="2"/>
      <c r="U1326" s="2"/>
      <c r="V1326" s="2"/>
    </row>
    <row r="1327" spans="1:22" s="128" customFormat="1" ht="12.75" customHeight="1" x14ac:dyDescent="0.2">
      <c r="A1327" s="17" t="s">
        <v>5</v>
      </c>
      <c r="B1327" s="135" t="s">
        <v>132</v>
      </c>
      <c r="C1327" s="55" t="s">
        <v>59</v>
      </c>
      <c r="D1327" s="55" t="s">
        <v>17</v>
      </c>
      <c r="E1327" s="19" t="s">
        <v>60</v>
      </c>
      <c r="F1327" s="20" t="s">
        <v>61</v>
      </c>
      <c r="G1327" s="21"/>
      <c r="H1327" s="51"/>
      <c r="I1327" s="56"/>
      <c r="J1327" s="56"/>
      <c r="K1327" s="56"/>
      <c r="L1327" s="51"/>
      <c r="M1327" s="61"/>
      <c r="N1327" s="56"/>
      <c r="O1327" s="55"/>
      <c r="P1327" s="55"/>
      <c r="Q1327" s="47"/>
      <c r="R1327" s="47"/>
      <c r="S1327" s="64"/>
      <c r="T1327" s="2"/>
      <c r="U1327" s="2"/>
      <c r="V1327" s="2"/>
    </row>
    <row r="1328" spans="1:22" s="128" customFormat="1" ht="12.75" customHeight="1" x14ac:dyDescent="0.2">
      <c r="A1328" s="22" t="str">
        <f>'6.A'!$A$39</f>
        <v>EQ04618</v>
      </c>
      <c r="B1328" s="23" t="str">
        <f>IF(A1328="","",VLOOKUP(A1328,'6.A'!$A$11:$E$105,2,FALSE))</f>
        <v>VIBRADOR DE IMERSÃO COM PONTEIRA DE 60MM COMPRIMENTO DO MANGOTE DE 5M PARA CONCRETO</v>
      </c>
      <c r="C1328" s="230">
        <v>7.9570000000000005E-3</v>
      </c>
      <c r="D1328" s="56" t="str">
        <f>IF(A1328="","",VLOOKUP(A1328,'6.A'!$A$11:$E$105,4,FALSE))</f>
        <v>CHP</v>
      </c>
      <c r="E1328" s="88">
        <f>IF(A1328="","",VLOOKUP(A1328,'6.A'!$A$11:$E$105,5,FALSE))</f>
        <v>0</v>
      </c>
      <c r="F1328" s="24">
        <f t="shared" ref="F1328:F1337" si="548">IF(A1328="","0,00",ROUND(C1328*E1328,2))</f>
        <v>0</v>
      </c>
      <c r="G1328" s="51"/>
      <c r="H1328" s="51">
        <f>IF(A1328="","",VLOOKUP(A1328,'6.A'!$A$11:$E$7900,5,FALSE))</f>
        <v>0</v>
      </c>
      <c r="I1328" s="51" t="str">
        <f t="shared" ref="I1328:I1337" si="549">IF(H1328="","",IF(E1328=H1328,"SIM","NÃO"))</f>
        <v>SIM</v>
      </c>
      <c r="J1328" s="51" t="str">
        <f>IF(H1328="","",VLOOKUP(A1328,'6.A'!$A$11:$E$480,4,FALSE))</f>
        <v>CHP</v>
      </c>
      <c r="K1328" s="51" t="str">
        <f t="shared" ref="K1328:K1337" si="550">IF(H1328="","",IF(J1328=D1328,"SIM","NÃO"))</f>
        <v>SIM</v>
      </c>
      <c r="L1328" s="51">
        <f>IF(H1328="","",IF(C1328="","",G1312*C1328))</f>
        <v>3.1828000000000002E-2</v>
      </c>
      <c r="M1328" s="93" t="str">
        <f>IF(A1328="","",VLOOKUP(A1328,'6.A'!$A$11:$C$480,2,FALSE))</f>
        <v>VIBRADOR DE IMERSÃO COM PONTEIRA DE 60MM COMPRIMENTO DO MANGOTE DE 5M PARA CONCRETO</v>
      </c>
      <c r="N1328" s="56" t="str">
        <f t="shared" ref="N1328:N1333" si="551">IF(A1328="","",IF(M1328=B1328,"si","no"))</f>
        <v>si</v>
      </c>
      <c r="O1328" s="55"/>
      <c r="P1328" s="55"/>
      <c r="Q1328" s="47"/>
      <c r="R1328" s="47"/>
      <c r="S1328" s="64"/>
      <c r="T1328" s="2"/>
      <c r="U1328" s="2"/>
      <c r="V1328" s="2"/>
    </row>
    <row r="1329" spans="1:22" s="128" customFormat="1" ht="12.75" customHeight="1" x14ac:dyDescent="0.2">
      <c r="A1329" s="22">
        <f>'6.A'!$A$54</f>
        <v>95282</v>
      </c>
      <c r="B1329" s="23" t="str">
        <f>IF(A1329="","",VLOOKUP(A1329,'6.A'!$A$11:$E$105,2,FALSE))</f>
        <v>DESEMPENADEIRA DE CONCRETO, PESO DE 78 KG, 4 PÁS, MOTOR A GASOLINA, POTÊNCIA 5,5 HP - CHP DIURNO</v>
      </c>
      <c r="C1329" s="230">
        <v>7.9570000000000005E-3</v>
      </c>
      <c r="D1329" s="56" t="str">
        <f>IF(A1329="","",VLOOKUP(A1329,'6.A'!$A$11:$E$105,4,FALSE))</f>
        <v>CHP</v>
      </c>
      <c r="E1329" s="88">
        <f>IF(A1329="","",VLOOKUP(A1329,'6.A'!$A$11:$E$105,5,FALSE))</f>
        <v>0</v>
      </c>
      <c r="F1329" s="24">
        <f t="shared" si="548"/>
        <v>0</v>
      </c>
      <c r="G1329" s="51"/>
      <c r="H1329" s="51">
        <f>IF(A1329="","",VLOOKUP(A1329,'6.A'!$A$11:$E$7900,5,FALSE))</f>
        <v>0</v>
      </c>
      <c r="I1329" s="51" t="str">
        <f t="shared" si="549"/>
        <v>SIM</v>
      </c>
      <c r="J1329" s="51" t="str">
        <f>IF(H1329="","",VLOOKUP(A1329,'6.A'!$A$11:$E$480,4,FALSE))</f>
        <v>CHP</v>
      </c>
      <c r="K1329" s="51" t="str">
        <f t="shared" si="550"/>
        <v>SIM</v>
      </c>
      <c r="L1329" s="51">
        <f>IF(H1329="","",IF(C1329="","",G1312*C1329))</f>
        <v>3.1828000000000002E-2</v>
      </c>
      <c r="M1329" s="93" t="str">
        <f>IF(A1329="","",VLOOKUP(A1329,'6.A'!$A$11:$C$480,2,FALSE))</f>
        <v>DESEMPENADEIRA DE CONCRETO, PESO DE 78 KG, 4 PÁS, MOTOR A GASOLINA, POTÊNCIA 5,5 HP - CHP DIURNO</v>
      </c>
      <c r="N1329" s="56" t="str">
        <f t="shared" si="551"/>
        <v>si</v>
      </c>
      <c r="O1329" s="55"/>
      <c r="P1329" s="55"/>
      <c r="Q1329" s="47"/>
      <c r="R1329" s="47"/>
      <c r="S1329" s="64"/>
      <c r="T1329" s="2"/>
      <c r="U1329" s="2"/>
      <c r="V1329" s="2"/>
    </row>
    <row r="1330" spans="1:22" s="128" customFormat="1" ht="12.75" customHeight="1" x14ac:dyDescent="0.2">
      <c r="A1330" s="22"/>
      <c r="B1330" s="23" t="str">
        <f>IF(A1330="","",VLOOKUP(A1330,'6.A'!$A$11:$E$105,2,FALSE))</f>
        <v/>
      </c>
      <c r="C1330" s="87"/>
      <c r="D1330" s="56" t="str">
        <f>IF(A1330="","",VLOOKUP(A1330,'6.A'!$A$11:$E$105,4,FALSE))</f>
        <v/>
      </c>
      <c r="E1330" s="88" t="str">
        <f>IF(A1330="","",VLOOKUP(A1330,'6.A'!$A$11:$E$105,5,FALSE))</f>
        <v/>
      </c>
      <c r="F1330" s="24" t="str">
        <f t="shared" si="548"/>
        <v>0,00</v>
      </c>
      <c r="G1330" s="51"/>
      <c r="H1330" s="51" t="str">
        <f>IF(A1330="","",VLOOKUP(A1330,'6.A'!$A$11:$E$7900,5,FALSE))</f>
        <v/>
      </c>
      <c r="I1330" s="51" t="str">
        <f t="shared" si="549"/>
        <v/>
      </c>
      <c r="J1330" s="51" t="str">
        <f>IF(H1330="","",VLOOKUP(A1330,'6.A'!$A$11:$E$480,4,FALSE))</f>
        <v/>
      </c>
      <c r="K1330" s="51" t="str">
        <f t="shared" si="550"/>
        <v/>
      </c>
      <c r="L1330" s="51" t="str">
        <f>IF(H1330="","",IF(C1330="","",G1312*C1330))</f>
        <v/>
      </c>
      <c r="M1330" s="93" t="str">
        <f>IF(A1330="","",VLOOKUP(A1330,'6.A'!$A$11:$C$480,2,FALSE))</f>
        <v/>
      </c>
      <c r="N1330" s="56" t="str">
        <f t="shared" si="551"/>
        <v/>
      </c>
      <c r="O1330" s="55"/>
      <c r="P1330" s="55"/>
      <c r="Q1330" s="47"/>
      <c r="R1330" s="47"/>
      <c r="S1330" s="64"/>
      <c r="T1330" s="2"/>
      <c r="U1330" s="2"/>
      <c r="V1330" s="2"/>
    </row>
    <row r="1331" spans="1:22" s="128" customFormat="1" ht="12.75" customHeight="1" x14ac:dyDescent="0.2">
      <c r="A1331" s="22"/>
      <c r="B1331" s="54" t="str">
        <f>IF(A1331="","",VLOOKUP(A1331,'6.A'!$A$11:$E$105,2,FALSE))</f>
        <v/>
      </c>
      <c r="C1331" s="113"/>
      <c r="D1331" s="56" t="str">
        <f>IF(A1331="","",VLOOKUP(A1331,'6.A'!$A$11:$E$105,4,FALSE))</f>
        <v/>
      </c>
      <c r="E1331" s="88" t="str">
        <f>IF(A1331="","",VLOOKUP(A1331,'6.A'!$A$11:$E$105,5,FALSE))</f>
        <v/>
      </c>
      <c r="F1331" s="24" t="str">
        <f t="shared" si="548"/>
        <v>0,00</v>
      </c>
      <c r="G1331" s="51"/>
      <c r="H1331" s="51" t="str">
        <f>IF(A1331="","",VLOOKUP(A1331,'6.A'!$A$11:$E$7900,5,FALSE))</f>
        <v/>
      </c>
      <c r="I1331" s="51" t="str">
        <f t="shared" si="549"/>
        <v/>
      </c>
      <c r="J1331" s="51" t="str">
        <f>IF(H1331="","",VLOOKUP(A1331,'6.A'!$A$11:$E$480,4,FALSE))</f>
        <v/>
      </c>
      <c r="K1331" s="51" t="str">
        <f t="shared" si="550"/>
        <v/>
      </c>
      <c r="L1331" s="51" t="str">
        <f>IF(H1331="","",IF(C1331="","",G1312*C1331))</f>
        <v/>
      </c>
      <c r="M1331" s="93" t="str">
        <f>IF(A1331="","",VLOOKUP(A1331,'6.A'!$A$11:$C$480,2,FALSE))</f>
        <v/>
      </c>
      <c r="N1331" s="56" t="str">
        <f t="shared" si="551"/>
        <v/>
      </c>
      <c r="O1331" s="55"/>
      <c r="P1331" s="55"/>
      <c r="Q1331" s="47"/>
      <c r="R1331" s="47"/>
      <c r="S1331" s="64"/>
      <c r="T1331" s="2"/>
      <c r="U1331" s="2"/>
      <c r="V1331" s="2"/>
    </row>
    <row r="1332" spans="1:22" s="128" customFormat="1" ht="12.75" customHeight="1" x14ac:dyDescent="0.2">
      <c r="A1332" s="22"/>
      <c r="B1332" s="23" t="str">
        <f>IF(A1332="","",VLOOKUP(A1332,'6.A'!$A$11:$E$105,2,FALSE))</f>
        <v/>
      </c>
      <c r="C1332" s="87"/>
      <c r="D1332" s="56" t="str">
        <f>IF(A1332="","",VLOOKUP(A1332,'6.A'!$A$11:$E$105,4,FALSE))</f>
        <v/>
      </c>
      <c r="E1332" s="88" t="str">
        <f>IF(A1332="","",VLOOKUP(A1332,'6.A'!$A$11:$E$105,5,FALSE))</f>
        <v/>
      </c>
      <c r="F1332" s="24" t="str">
        <f t="shared" si="548"/>
        <v>0,00</v>
      </c>
      <c r="G1332" s="51"/>
      <c r="H1332" s="51" t="str">
        <f>IF(A1332="","",VLOOKUP(A1332,'6.A'!$A$11:$E$7900,5,FALSE))</f>
        <v/>
      </c>
      <c r="I1332" s="51" t="str">
        <f t="shared" si="549"/>
        <v/>
      </c>
      <c r="J1332" s="51" t="str">
        <f>IF(H1332="","",VLOOKUP(A1332,'6.A'!$A$11:$E$480,4,FALSE))</f>
        <v/>
      </c>
      <c r="K1332" s="51" t="str">
        <f t="shared" si="550"/>
        <v/>
      </c>
      <c r="L1332" s="51" t="str">
        <f>IF(H1332="","",IF(C1332="","",G1312*C1332))</f>
        <v/>
      </c>
      <c r="M1332" s="93" t="str">
        <f>IF(A1332="","",VLOOKUP(A1332,'6.A'!$A$11:$C$480,2,FALSE))</f>
        <v/>
      </c>
      <c r="N1332" s="56" t="str">
        <f t="shared" si="551"/>
        <v/>
      </c>
      <c r="O1332" s="55"/>
      <c r="P1332" s="55"/>
      <c r="Q1332" s="47"/>
      <c r="R1332" s="47"/>
      <c r="S1332" s="64"/>
      <c r="T1332" s="2"/>
      <c r="U1332" s="2"/>
      <c r="V1332" s="2"/>
    </row>
    <row r="1333" spans="1:22" s="128" customFormat="1" ht="12.75" customHeight="1" x14ac:dyDescent="0.2">
      <c r="A1333" s="22"/>
      <c r="B1333" s="23" t="str">
        <f>IF(A1333="","",VLOOKUP(A1333,'6.A'!$A$11:$E$105,2,FALSE))</f>
        <v/>
      </c>
      <c r="C1333" s="87"/>
      <c r="D1333" s="56" t="str">
        <f>IF(A1333="","",VLOOKUP(A1333,'6.A'!$A$11:$E$105,4,FALSE))</f>
        <v/>
      </c>
      <c r="E1333" s="88" t="str">
        <f>IF(A1333="","",VLOOKUP(A1333,'6.A'!$A$11:$E$105,5,FALSE))</f>
        <v/>
      </c>
      <c r="F1333" s="24" t="str">
        <f t="shared" si="548"/>
        <v>0,00</v>
      </c>
      <c r="G1333" s="51"/>
      <c r="H1333" s="51" t="str">
        <f>IF(A1333="","",VLOOKUP(A1333,'6.A'!$A$11:$E$7900,5,FALSE))</f>
        <v/>
      </c>
      <c r="I1333" s="51" t="str">
        <f t="shared" si="549"/>
        <v/>
      </c>
      <c r="J1333" s="51" t="str">
        <f>IF(H1333="","",VLOOKUP(A1333,'6.A'!$A$11:$E$480,4,FALSE))</f>
        <v/>
      </c>
      <c r="K1333" s="51" t="str">
        <f t="shared" si="550"/>
        <v/>
      </c>
      <c r="L1333" s="51" t="str">
        <f>IF(H1333="","",IF(C1333="","",G1312*C1333))</f>
        <v/>
      </c>
      <c r="M1333" s="93" t="str">
        <f>IF(A1333="","",VLOOKUP(A1333,'6.A'!$A$11:$C$480,2,FALSE))</f>
        <v/>
      </c>
      <c r="N1333" s="56" t="str">
        <f t="shared" si="551"/>
        <v/>
      </c>
      <c r="O1333" s="55"/>
      <c r="P1333" s="55"/>
      <c r="Q1333" s="47"/>
      <c r="R1333" s="47"/>
      <c r="S1333" s="64"/>
      <c r="T1333" s="2"/>
      <c r="U1333" s="2"/>
      <c r="V1333" s="2"/>
    </row>
    <row r="1334" spans="1:22" s="128" customFormat="1" ht="12.75" customHeight="1" x14ac:dyDescent="0.2">
      <c r="A1334" s="22"/>
      <c r="B1334" s="23" t="str">
        <f>IF(A1334="","",VLOOKUP(A1334,'6.A'!$A$11:$E$105,2,FALSE))</f>
        <v/>
      </c>
      <c r="C1334" s="87"/>
      <c r="D1334" s="56" t="str">
        <f>IF(A1334="","",VLOOKUP(A1334,'6.A'!$A$11:$E$105,4,FALSE))</f>
        <v/>
      </c>
      <c r="E1334" s="88" t="str">
        <f>IF(A1334="","",VLOOKUP(A1334,'6.A'!$A$11:$E$105,5,FALSE))</f>
        <v/>
      </c>
      <c r="F1334" s="24" t="str">
        <f t="shared" si="548"/>
        <v>0,00</v>
      </c>
      <c r="G1334" s="51"/>
      <c r="H1334" s="51" t="str">
        <f>IF(A1334="","",VLOOKUP(A1334,'6.A'!$A$11:$E$7900,5,FALSE))</f>
        <v/>
      </c>
      <c r="I1334" s="51" t="str">
        <f t="shared" si="549"/>
        <v/>
      </c>
      <c r="J1334" s="51" t="str">
        <f>IF(H1334="","",VLOOKUP(A1334,'6.A'!$A$11:$E$480,4,FALSE))</f>
        <v/>
      </c>
      <c r="K1334" s="51" t="str">
        <f t="shared" si="550"/>
        <v/>
      </c>
      <c r="L1334" s="51" t="str">
        <f>IF(H1334="","",IF(C1334="","",G1312*C1334))</f>
        <v/>
      </c>
      <c r="M1334" s="93" t="str">
        <f>IF(A1334="","",VLOOKUP(A1334,'6.A'!$A$11:$C$480,2,FALSE))</f>
        <v/>
      </c>
      <c r="N1334" s="56" t="str">
        <f>IF(A1334="","",IF(M1334=B1334,"si","no"))</f>
        <v/>
      </c>
      <c r="O1334" s="55"/>
      <c r="P1334" s="55"/>
      <c r="Q1334" s="47"/>
      <c r="R1334" s="47"/>
      <c r="S1334" s="64"/>
      <c r="T1334" s="2"/>
      <c r="U1334" s="2"/>
      <c r="V1334" s="2"/>
    </row>
    <row r="1335" spans="1:22" s="128" customFormat="1" ht="12.75" customHeight="1" x14ac:dyDescent="0.2">
      <c r="A1335" s="22"/>
      <c r="B1335" s="23" t="str">
        <f>IF(A1335="","",VLOOKUP(A1335,'6.A'!$A$11:$E$105,2,FALSE))</f>
        <v/>
      </c>
      <c r="C1335" s="87"/>
      <c r="D1335" s="56" t="str">
        <f>IF(A1335="","",VLOOKUP(A1335,'6.A'!$A$11:$E$105,4,FALSE))</f>
        <v/>
      </c>
      <c r="E1335" s="88" t="str">
        <f>IF(A1335="","",VLOOKUP(A1335,'6.A'!$A$11:$E$105,5,FALSE))</f>
        <v/>
      </c>
      <c r="F1335" s="24" t="str">
        <f t="shared" si="548"/>
        <v>0,00</v>
      </c>
      <c r="G1335" s="51"/>
      <c r="H1335" s="51" t="str">
        <f>IF(A1335="","",VLOOKUP(A1335,'6.A'!$A$11:$E$7900,5,FALSE))</f>
        <v/>
      </c>
      <c r="I1335" s="51" t="str">
        <f t="shared" si="549"/>
        <v/>
      </c>
      <c r="J1335" s="51" t="str">
        <f>IF(H1335="","",VLOOKUP(A1335,'6.A'!$A$11:$E$480,4,FALSE))</f>
        <v/>
      </c>
      <c r="K1335" s="51" t="str">
        <f t="shared" si="550"/>
        <v/>
      </c>
      <c r="L1335" s="51" t="str">
        <f>IF(H1335="","",IF(C1335="","",G1312*C1335))</f>
        <v/>
      </c>
      <c r="M1335" s="93" t="str">
        <f>IF(A1335="","",VLOOKUP(A1335,'6.A'!$A$11:$C$480,2,FALSE))</f>
        <v/>
      </c>
      <c r="N1335" s="56" t="str">
        <f>IF(A1335="","",IF(M1335=B1335,"si","no"))</f>
        <v/>
      </c>
      <c r="O1335" s="55"/>
      <c r="P1335" s="55"/>
      <c r="Q1335" s="47"/>
      <c r="R1335" s="47"/>
      <c r="S1335" s="64"/>
      <c r="T1335" s="2"/>
      <c r="U1335" s="2"/>
      <c r="V1335" s="2"/>
    </row>
    <row r="1336" spans="1:22" s="128" customFormat="1" ht="12.75" customHeight="1" x14ac:dyDescent="0.2">
      <c r="A1336" s="22"/>
      <c r="B1336" s="23" t="str">
        <f>IF(A1336="","",VLOOKUP(A1336,'6.A'!$A$11:$E$105,2,FALSE))</f>
        <v/>
      </c>
      <c r="C1336" s="87"/>
      <c r="D1336" s="56" t="str">
        <f>IF(A1336="","",VLOOKUP(A1336,'6.A'!$A$11:$E$105,4,FALSE))</f>
        <v/>
      </c>
      <c r="E1336" s="88" t="str">
        <f>IF(A1336="","",VLOOKUP(A1336,'6.A'!$A$11:$E$105,5,FALSE))</f>
        <v/>
      </c>
      <c r="F1336" s="24" t="str">
        <f t="shared" si="548"/>
        <v>0,00</v>
      </c>
      <c r="G1336" s="51"/>
      <c r="H1336" s="51" t="str">
        <f>IF(A1336="","",VLOOKUP(A1336,'6.A'!$A$11:$E$7900,5,FALSE))</f>
        <v/>
      </c>
      <c r="I1336" s="51" t="str">
        <f t="shared" si="549"/>
        <v/>
      </c>
      <c r="J1336" s="51" t="str">
        <f>IF(H1336="","",VLOOKUP(A1336,'6.A'!$A$11:$E$480,4,FALSE))</f>
        <v/>
      </c>
      <c r="K1336" s="51" t="str">
        <f t="shared" si="550"/>
        <v/>
      </c>
      <c r="L1336" s="51" t="str">
        <f>IF(H1336="","",IF(C1336="","",G1312*C1336))</f>
        <v/>
      </c>
      <c r="M1336" s="93" t="str">
        <f>IF(A1336="","",VLOOKUP(A1336,'6.A'!$A$11:$C$480,2,FALSE))</f>
        <v/>
      </c>
      <c r="N1336" s="56" t="str">
        <f t="shared" ref="N1336:N1337" si="552">IF(A1336="","",IF(M1336=B1336,"si","no"))</f>
        <v/>
      </c>
      <c r="O1336" s="55"/>
      <c r="P1336" s="55"/>
      <c r="Q1336" s="47"/>
      <c r="R1336" s="47"/>
      <c r="S1336" s="64"/>
      <c r="T1336" s="2"/>
      <c r="U1336" s="2"/>
      <c r="V1336" s="2"/>
    </row>
    <row r="1337" spans="1:22" s="128" customFormat="1" ht="12.75" customHeight="1" x14ac:dyDescent="0.2">
      <c r="A1337" s="22"/>
      <c r="B1337" s="23" t="str">
        <f>IF(A1337="","",VLOOKUP(A1337,'6.A'!$A$11:$E$105,2,FALSE))</f>
        <v/>
      </c>
      <c r="C1337" s="87"/>
      <c r="D1337" s="56" t="str">
        <f>IF(A1337="","",VLOOKUP(A1337,'6.A'!$A$11:$E$105,4,FALSE))</f>
        <v/>
      </c>
      <c r="E1337" s="88" t="str">
        <f>IF(A1337="","",VLOOKUP(A1337,'6.A'!$A$11:$E$105,5,FALSE))</f>
        <v/>
      </c>
      <c r="F1337" s="24" t="str">
        <f t="shared" si="548"/>
        <v>0,00</v>
      </c>
      <c r="G1337" s="51"/>
      <c r="H1337" s="51" t="str">
        <f>IF(A1337="","",VLOOKUP(A1337,'6.A'!$A$11:$E$7900,5,FALSE))</f>
        <v/>
      </c>
      <c r="I1337" s="51" t="str">
        <f t="shared" si="549"/>
        <v/>
      </c>
      <c r="J1337" s="51" t="str">
        <f>IF(H1337="","",VLOOKUP(A1337,'6.A'!$A$11:$E$480,4,FALSE))</f>
        <v/>
      </c>
      <c r="K1337" s="51" t="str">
        <f t="shared" si="550"/>
        <v/>
      </c>
      <c r="L1337" s="51" t="str">
        <f>IF(H1337="","",IF(C1337="","",G1312*C1337))</f>
        <v/>
      </c>
      <c r="M1337" s="93" t="str">
        <f>IF(A1337="","",VLOOKUP(A1337,'6.A'!$A$11:$C$480,2,FALSE))</f>
        <v/>
      </c>
      <c r="N1337" s="56" t="str">
        <f t="shared" si="552"/>
        <v/>
      </c>
      <c r="O1337" s="55"/>
      <c r="P1337" s="55"/>
      <c r="Q1337" s="47"/>
      <c r="R1337" s="47"/>
      <c r="S1337" s="64"/>
      <c r="T1337" s="2"/>
      <c r="U1337" s="2"/>
      <c r="V1337" s="2"/>
    </row>
    <row r="1338" spans="1:22" s="128" customFormat="1" ht="12.75" customHeight="1" x14ac:dyDescent="0.2">
      <c r="A1338" s="22"/>
      <c r="B1338" s="26" t="str">
        <f>$A$9</f>
        <v>BDI - MÃO DE OBRA / SERVIÇOS / MATERIAIS EM GERAL</v>
      </c>
      <c r="C1338" s="27">
        <f>$C$9</f>
        <v>0</v>
      </c>
      <c r="D1338" s="56"/>
      <c r="E1338" s="11"/>
      <c r="F1338" s="28">
        <f>ROUND(SUM(F1328:F1337)*C1338,2)</f>
        <v>0</v>
      </c>
      <c r="G1338" s="62"/>
      <c r="H1338" s="51"/>
      <c r="I1338" s="56"/>
      <c r="J1338" s="56"/>
      <c r="K1338" s="56"/>
      <c r="L1338" s="51"/>
      <c r="M1338" s="61"/>
      <c r="N1338" s="56"/>
      <c r="O1338" s="55"/>
      <c r="P1338" s="55"/>
      <c r="Q1338" s="47"/>
      <c r="R1338" s="47"/>
      <c r="S1338" s="64"/>
      <c r="T1338" s="2"/>
      <c r="U1338" s="2"/>
      <c r="V1338" s="2"/>
    </row>
    <row r="1339" spans="1:22" s="128" customFormat="1" ht="12.75" customHeight="1" x14ac:dyDescent="0.2">
      <c r="A1339" s="30"/>
      <c r="B1339" s="31" t="s">
        <v>120</v>
      </c>
      <c r="C1339" s="36"/>
      <c r="D1339" s="37"/>
      <c r="E1339" s="38"/>
      <c r="F1339" s="35">
        <f>ROUND(SUM(F1328:F1338),2)</f>
        <v>0</v>
      </c>
      <c r="G1339" s="62"/>
      <c r="H1339" s="51"/>
      <c r="I1339" s="56"/>
      <c r="J1339" s="56"/>
      <c r="K1339" s="56"/>
      <c r="L1339" s="51"/>
      <c r="M1339" s="61"/>
      <c r="N1339" s="56"/>
      <c r="O1339" s="55"/>
      <c r="P1339" s="55"/>
      <c r="Q1339" s="47"/>
      <c r="R1339" s="47"/>
      <c r="S1339" s="64"/>
      <c r="T1339" s="2"/>
      <c r="U1339" s="2"/>
      <c r="V1339" s="2"/>
    </row>
    <row r="1340" spans="1:22" s="128" customFormat="1" ht="12.75" customHeight="1" x14ac:dyDescent="0.2">
      <c r="A1340" s="17" t="s">
        <v>6</v>
      </c>
      <c r="B1340" s="18" t="s">
        <v>18</v>
      </c>
      <c r="C1340" s="55" t="s">
        <v>59</v>
      </c>
      <c r="D1340" s="55" t="s">
        <v>17</v>
      </c>
      <c r="E1340" s="19" t="s">
        <v>60</v>
      </c>
      <c r="F1340" s="20" t="s">
        <v>61</v>
      </c>
      <c r="G1340" s="21"/>
      <c r="H1340" s="51"/>
      <c r="I1340" s="56"/>
      <c r="J1340" s="56"/>
      <c r="K1340" s="56"/>
      <c r="L1340" s="51"/>
      <c r="M1340" s="61"/>
      <c r="N1340" s="56"/>
      <c r="O1340" s="55"/>
      <c r="P1340" s="55"/>
      <c r="Q1340" s="47"/>
      <c r="R1340" s="47"/>
      <c r="S1340" s="64"/>
      <c r="T1340" s="2"/>
      <c r="U1340" s="2"/>
      <c r="V1340" s="2"/>
    </row>
    <row r="1341" spans="1:22" s="128" customFormat="1" ht="12.75" customHeight="1" x14ac:dyDescent="0.2">
      <c r="A1341" s="22" t="str">
        <f>'6.A'!$A$66</f>
        <v>CV00198</v>
      </c>
      <c r="B1341" s="23" t="str">
        <f>IF(A1341="","",VLOOKUP(A1341,'6.A'!$A$11:$E$105,2,FALSE))</f>
        <v>CONCRETO ESTRUTURAL USINADO FCK 20 MPA</v>
      </c>
      <c r="C1341" s="230">
        <v>0.158946</v>
      </c>
      <c r="D1341" s="56" t="str">
        <f>IF(A1341="","",VLOOKUP(A1341,'6.A'!$A$11:$E$105,4,FALSE))</f>
        <v>M3</v>
      </c>
      <c r="E1341" s="88">
        <f>IF(A1341="","",VLOOKUP(A1341,'6.A'!$A$11:$E$105,5,FALSE))</f>
        <v>0</v>
      </c>
      <c r="F1341" s="24">
        <f t="shared" ref="F1341:F1358" si="553">IF(A1341="","0,00",ROUND(C1341*E1341,2))</f>
        <v>0</v>
      </c>
      <c r="G1341" s="51"/>
      <c r="H1341" s="51">
        <f>IF(A1341="","",VLOOKUP(A1341,'6.A'!$A$11:$E$7900,5,FALSE))</f>
        <v>0</v>
      </c>
      <c r="I1341" s="51" t="str">
        <f t="shared" ref="I1341:I1360" si="554">IF(H1341="","",IF(E1341=H1341,"SIM","NÃO"))</f>
        <v>SIM</v>
      </c>
      <c r="J1341" s="51" t="str">
        <f>IF(H1341="","",VLOOKUP(A1341,'6.A'!$A$11:$E$480,4,FALSE))</f>
        <v>M3</v>
      </c>
      <c r="K1341" s="51" t="str">
        <f t="shared" ref="K1341:K1360" si="555">IF(H1341="","",IF(J1341=D1341,"SIM","NÃO"))</f>
        <v>SIM</v>
      </c>
      <c r="L1341" s="51">
        <f>IF(H1341="","",IF(C1341="","",G1312*C1341))</f>
        <v>0.63578400000000002</v>
      </c>
      <c r="M1341" s="93" t="str">
        <f>IF(A1341="","",VLOOKUP(A1341,'6.A'!$A$11:$C$480,2,FALSE))</f>
        <v>CONCRETO ESTRUTURAL USINADO FCK 20 MPA</v>
      </c>
      <c r="N1341" s="56" t="str">
        <f t="shared" ref="N1341:N1360" si="556">IF(A1341="","",IF(M1341=B1341,"si","no"))</f>
        <v>si</v>
      </c>
      <c r="O1341" s="55"/>
      <c r="P1341" s="55"/>
      <c r="Q1341" s="47"/>
      <c r="R1341" s="47"/>
      <c r="S1341" s="64"/>
      <c r="T1341" s="2"/>
      <c r="U1341" s="2"/>
      <c r="V1341" s="2"/>
    </row>
    <row r="1342" spans="1:22" s="128" customFormat="1" ht="12.75" customHeight="1" x14ac:dyDescent="0.2">
      <c r="A1342" s="22">
        <f>'6.A'!$A$75</f>
        <v>142</v>
      </c>
      <c r="B1342" s="23" t="str">
        <f>IF(A1342="","",VLOOKUP(A1342,'6.A'!$A$11:$E$105,2,FALSE))</f>
        <v>SELANTE ELASTICO MONOCOMPONENTE A BASE DE POLIURETANO (PU) PARA JUNTAS DIVERSAS (310 ML)</v>
      </c>
      <c r="C1342" s="230">
        <f>0.6452/4</f>
        <v>0.1613</v>
      </c>
      <c r="D1342" s="56" t="str">
        <f>IF(A1342="","",VLOOKUP(A1342,'6.A'!$A$11:$E$105,4,FALSE))</f>
        <v>UN</v>
      </c>
      <c r="E1342" s="88">
        <f>IF(A1342="","",VLOOKUP(A1342,'6.A'!$A$11:$E$105,5,FALSE))</f>
        <v>0</v>
      </c>
      <c r="F1342" s="24">
        <f t="shared" si="553"/>
        <v>0</v>
      </c>
      <c r="G1342" s="51"/>
      <c r="H1342" s="51">
        <f>IF(A1342="","",VLOOKUP(A1342,'6.A'!$A$11:$E$7900,5,FALSE))</f>
        <v>0</v>
      </c>
      <c r="I1342" s="51" t="str">
        <f t="shared" si="554"/>
        <v>SIM</v>
      </c>
      <c r="J1342" s="51" t="str">
        <f>IF(H1342="","",VLOOKUP(A1342,'6.A'!$A$11:$E$480,4,FALSE))</f>
        <v>UN</v>
      </c>
      <c r="K1342" s="51" t="str">
        <f t="shared" si="555"/>
        <v>SIM</v>
      </c>
      <c r="L1342" s="51">
        <f>IF(H1342="","",IF(C1342="","",G1312*C1342))</f>
        <v>0.6452</v>
      </c>
      <c r="M1342" s="93" t="str">
        <f>IF(A1342="","",VLOOKUP(A1342,'6.A'!$A$11:$C$480,2,FALSE))</f>
        <v>SELANTE ELASTICO MONOCOMPONENTE A BASE DE POLIURETANO (PU) PARA JUNTAS DIVERSAS (310 ML)</v>
      </c>
      <c r="N1342" s="56" t="str">
        <f t="shared" si="556"/>
        <v>si</v>
      </c>
      <c r="O1342" s="55"/>
      <c r="P1342" s="55"/>
      <c r="Q1342" s="47"/>
      <c r="R1342" s="47"/>
      <c r="S1342" s="64"/>
      <c r="T1342" s="2"/>
      <c r="U1342" s="2"/>
      <c r="V1342" s="2"/>
    </row>
    <row r="1343" spans="1:22" s="128" customFormat="1" ht="12.75" customHeight="1" x14ac:dyDescent="0.2">
      <c r="A1343" s="22">
        <f>'6.A'!$A$83</f>
        <v>4229</v>
      </c>
      <c r="B1343" s="23" t="str">
        <f>IF(A1343="","",VLOOKUP(A1343,'6.A'!$A$11:$E$105,2,FALSE))</f>
        <v>GRAXA LUBRIFICANTE A BASE DE LITIO, DE MULTIPLAS APLICACOES E CONTENDO ADITIVOS DE EXTREMA PRESSAO (GRAU DE VISCOSIDADE NLGI 2)</v>
      </c>
      <c r="C1343" s="230">
        <v>2.9217E-2</v>
      </c>
      <c r="D1343" s="56" t="str">
        <f>IF(A1343="","",VLOOKUP(A1343,'6.A'!$A$11:$E$105,4,FALSE))</f>
        <v>KG</v>
      </c>
      <c r="E1343" s="88">
        <f>IF(A1343="","",VLOOKUP(A1343,'6.A'!$A$11:$E$105,5,FALSE))</f>
        <v>0</v>
      </c>
      <c r="F1343" s="24">
        <f t="shared" si="553"/>
        <v>0</v>
      </c>
      <c r="G1343" s="51"/>
      <c r="H1343" s="51">
        <f>IF(A1343="","",VLOOKUP(A1343,'6.A'!$A$11:$E$7900,5,FALSE))</f>
        <v>0</v>
      </c>
      <c r="I1343" s="51" t="str">
        <f t="shared" si="554"/>
        <v>SIM</v>
      </c>
      <c r="J1343" s="51" t="str">
        <f>IF(H1343="","",VLOOKUP(A1343,'6.A'!$A$11:$E$480,4,FALSE))</f>
        <v>KG</v>
      </c>
      <c r="K1343" s="51" t="str">
        <f t="shared" si="555"/>
        <v>SIM</v>
      </c>
      <c r="L1343" s="51">
        <f>IF(H1343="","",IF(C1343="","",G1312*C1343))</f>
        <v>0.116868</v>
      </c>
      <c r="M1343" s="93" t="str">
        <f>IF(A1343="","",VLOOKUP(A1343,'6.A'!$A$11:$C$480,2,FALSE))</f>
        <v>GRAXA LUBRIFICANTE A BASE DE LITIO, DE MULTIPLAS APLICACOES E CONTENDO ADITIVOS DE EXTREMA PRESSAO (GRAU DE VISCOSIDADE NLGI 2)</v>
      </c>
      <c r="N1343" s="56" t="str">
        <f t="shared" si="556"/>
        <v>si</v>
      </c>
      <c r="O1343" s="55"/>
      <c r="P1343" s="55"/>
      <c r="Q1343" s="47"/>
      <c r="R1343" s="47"/>
      <c r="S1343" s="64"/>
      <c r="T1343" s="2"/>
      <c r="U1343" s="2"/>
      <c r="V1343" s="2"/>
    </row>
    <row r="1344" spans="1:22" s="128" customFormat="1" ht="12.75" customHeight="1" x14ac:dyDescent="0.2">
      <c r="A1344" s="22">
        <f>'6.A'!$A$86</f>
        <v>4509</v>
      </c>
      <c r="B1344" s="23" t="str">
        <f>IF(A1344="","",VLOOKUP(A1344,'6.A'!$A$11:$E$105,2,FALSE))</f>
        <v>SARRAFO 2,5 X 10 CM EM PINUS, MISTA OU EQUIVALENTE DA REGIAO - BRUTA</v>
      </c>
      <c r="C1344" s="230">
        <v>5.1332999999999997E-2</v>
      </c>
      <c r="D1344" s="56" t="str">
        <f>IF(A1344="","",VLOOKUP(A1344,'6.A'!$A$11:$E$105,4,FALSE))</f>
        <v>M</v>
      </c>
      <c r="E1344" s="88">
        <f>IF(A1344="","",VLOOKUP(A1344,'6.A'!$A$11:$E$105,5,FALSE))</f>
        <v>0</v>
      </c>
      <c r="F1344" s="24">
        <f t="shared" si="553"/>
        <v>0</v>
      </c>
      <c r="G1344" s="51"/>
      <c r="H1344" s="51">
        <f>IF(A1344="","",VLOOKUP(A1344,'6.A'!$A$11:$E$7900,5,FALSE))</f>
        <v>0</v>
      </c>
      <c r="I1344" s="51" t="str">
        <f t="shared" si="554"/>
        <v>SIM</v>
      </c>
      <c r="J1344" s="51" t="str">
        <f>IF(H1344="","",VLOOKUP(A1344,'6.A'!$A$11:$E$480,4,FALSE))</f>
        <v>M</v>
      </c>
      <c r="K1344" s="51" t="str">
        <f t="shared" si="555"/>
        <v>SIM</v>
      </c>
      <c r="L1344" s="51">
        <f>IF(H1344="","",IF(C1344="","",G1312*C1344))</f>
        <v>0.20533199999999999</v>
      </c>
      <c r="M1344" s="93" t="str">
        <f>IF(A1344="","",VLOOKUP(A1344,'6.A'!$A$11:$C$480,2,FALSE))</f>
        <v>SARRAFO 2,5 X 10 CM EM PINUS, MISTA OU EQUIVALENTE DA REGIAO - BRUTA</v>
      </c>
      <c r="N1344" s="56" t="str">
        <f t="shared" si="556"/>
        <v>si</v>
      </c>
      <c r="O1344" s="55"/>
      <c r="P1344" s="55"/>
      <c r="Q1344" s="47"/>
      <c r="R1344" s="47"/>
      <c r="S1344" s="64"/>
      <c r="T1344" s="2"/>
      <c r="U1344" s="2"/>
      <c r="V1344" s="2"/>
    </row>
    <row r="1345" spans="1:22" s="128" customFormat="1" ht="12.75" customHeight="1" x14ac:dyDescent="0.2">
      <c r="A1345" s="22">
        <f>'6.A'!$A$88</f>
        <v>5061</v>
      </c>
      <c r="B1345" s="23" t="str">
        <f>IF(A1345="","",VLOOKUP(A1345,'6.A'!$A$11:$E$105,2,FALSE))</f>
        <v>PREGO DE ACO POLIDO COM CABECA 18 X 27 (2 1/2 X 10)</v>
      </c>
      <c r="C1345" s="230">
        <v>1.7700000000000001E-3</v>
      </c>
      <c r="D1345" s="56" t="str">
        <f>IF(A1345="","",VLOOKUP(A1345,'6.A'!$A$11:$E$105,4,FALSE))</f>
        <v>KG</v>
      </c>
      <c r="E1345" s="88">
        <f>IF(A1345="","",VLOOKUP(A1345,'6.A'!$A$11:$E$105,5,FALSE))</f>
        <v>0</v>
      </c>
      <c r="F1345" s="24">
        <f t="shared" si="553"/>
        <v>0</v>
      </c>
      <c r="G1345" s="51"/>
      <c r="H1345" s="51">
        <f>IF(A1345="","",VLOOKUP(A1345,'6.A'!$A$11:$E$7900,5,FALSE))</f>
        <v>0</v>
      </c>
      <c r="I1345" s="51" t="str">
        <f t="shared" si="554"/>
        <v>SIM</v>
      </c>
      <c r="J1345" s="51" t="str">
        <f>IF(H1345="","",VLOOKUP(A1345,'6.A'!$A$11:$E$480,4,FALSE))</f>
        <v>KG</v>
      </c>
      <c r="K1345" s="51" t="str">
        <f t="shared" si="555"/>
        <v>SIM</v>
      </c>
      <c r="L1345" s="51">
        <f>IF(H1345="","",IF(C1345="","",G1312*C1345))</f>
        <v>7.0800000000000004E-3</v>
      </c>
      <c r="M1345" s="93" t="str">
        <f>IF(A1345="","",VLOOKUP(A1345,'6.A'!$A$11:$C$480,2,FALSE))</f>
        <v>PREGO DE ACO POLIDO COM CABECA 18 X 27 (2 1/2 X 10)</v>
      </c>
      <c r="N1345" s="56" t="str">
        <f t="shared" si="556"/>
        <v>si</v>
      </c>
      <c r="O1345" s="55"/>
      <c r="P1345" s="55"/>
      <c r="Q1345" s="47"/>
      <c r="R1345" s="47"/>
      <c r="S1345" s="64"/>
      <c r="T1345" s="2"/>
      <c r="U1345" s="2"/>
      <c r="V1345" s="2"/>
    </row>
    <row r="1346" spans="1:22" s="128" customFormat="1" ht="12.75" customHeight="1" x14ac:dyDescent="0.2">
      <c r="A1346" s="22">
        <f>'6.A'!$A$92</f>
        <v>6189</v>
      </c>
      <c r="B1346" s="23" t="str">
        <f>IF(A1346="","",VLOOKUP(A1346,'6.A'!$A$11:$E$105,2,FALSE))</f>
        <v>TABUA  2,5 X 30 CM, EM MACARANDUBA, ANGELIM OU EQUIVALENTE DA REGIAO - BRUTA</v>
      </c>
      <c r="C1346" s="230">
        <v>6.4167000000000002E-2</v>
      </c>
      <c r="D1346" s="56" t="str">
        <f>IF(A1346="","",VLOOKUP(A1346,'6.A'!$A$11:$E$105,4,FALSE))</f>
        <v>M</v>
      </c>
      <c r="E1346" s="88">
        <f>IF(A1346="","",VLOOKUP(A1346,'6.A'!$A$11:$E$105,5,FALSE))</f>
        <v>0</v>
      </c>
      <c r="F1346" s="24">
        <f t="shared" si="553"/>
        <v>0</v>
      </c>
      <c r="G1346" s="51"/>
      <c r="H1346" s="51">
        <f>IF(A1346="","",VLOOKUP(A1346,'6.A'!$A$11:$E$7900,5,FALSE))</f>
        <v>0</v>
      </c>
      <c r="I1346" s="51" t="str">
        <f t="shared" si="554"/>
        <v>SIM</v>
      </c>
      <c r="J1346" s="51" t="str">
        <f>IF(H1346="","",VLOOKUP(A1346,'6.A'!$A$11:$E$480,4,FALSE))</f>
        <v>M</v>
      </c>
      <c r="K1346" s="51" t="str">
        <f t="shared" si="555"/>
        <v>SIM</v>
      </c>
      <c r="L1346" s="51">
        <f>IF(H1346="","",IF(C1346="","",G1312*C1346))</f>
        <v>0.25666800000000001</v>
      </c>
      <c r="M1346" s="93" t="str">
        <f>IF(A1346="","",VLOOKUP(A1346,'6.A'!$A$11:$C$480,2,FALSE))</f>
        <v>TABUA  2,5 X 30 CM, EM MACARANDUBA, ANGELIM OU EQUIVALENTE DA REGIAO - BRUTA</v>
      </c>
      <c r="N1346" s="56" t="str">
        <f t="shared" si="556"/>
        <v>si</v>
      </c>
      <c r="O1346" s="55"/>
      <c r="P1346" s="55"/>
      <c r="Q1346" s="47"/>
      <c r="R1346" s="47"/>
      <c r="S1346" s="64"/>
      <c r="T1346" s="2"/>
      <c r="U1346" s="2"/>
      <c r="V1346" s="2"/>
    </row>
    <row r="1347" spans="1:22" s="128" customFormat="1" ht="12.75" customHeight="1" x14ac:dyDescent="0.2">
      <c r="A1347" s="22">
        <f>'6.A'!$A$93</f>
        <v>7155</v>
      </c>
      <c r="B1347" s="23" t="str">
        <f>IF(A1347="","",VLOOKUP(A1347,'6.A'!$A$11:$E$105,2,FALSE))</f>
        <v>TELA DE ACO SOLDADA NERVURADA, CA-60, Q-138, (2,20 KG/M2), DIAMETRO DO FIO = 4,2 MM, LARGURA = 2,45 M, ESPACAMENTO DA MALHA = 10 X 10 CM</v>
      </c>
      <c r="C1347" s="230">
        <f>3.11*0.392</f>
        <v>1.21912</v>
      </c>
      <c r="D1347" s="56" t="str">
        <f>IF(A1347="","",VLOOKUP(A1347,'6.A'!$A$11:$E$105,4,FALSE))</f>
        <v>M2</v>
      </c>
      <c r="E1347" s="88">
        <f>IF(A1347="","",VLOOKUP(A1347,'6.A'!$A$11:$E$105,5,FALSE))</f>
        <v>0</v>
      </c>
      <c r="F1347" s="24">
        <f t="shared" si="553"/>
        <v>0</v>
      </c>
      <c r="G1347" s="51"/>
      <c r="H1347" s="51">
        <f>IF(A1347="","",VLOOKUP(A1347,'6.A'!$A$11:$E$7900,5,FALSE))</f>
        <v>0</v>
      </c>
      <c r="I1347" s="51" t="str">
        <f t="shared" si="554"/>
        <v>SIM</v>
      </c>
      <c r="J1347" s="51" t="str">
        <f>IF(H1347="","",VLOOKUP(A1347,'6.A'!$A$11:$E$480,4,FALSE))</f>
        <v>M2</v>
      </c>
      <c r="K1347" s="51" t="str">
        <f t="shared" si="555"/>
        <v>SIM</v>
      </c>
      <c r="L1347" s="51">
        <f>IF(H1347="","",IF(C1347="","",G1312*C1347))</f>
        <v>4.8764799999999999</v>
      </c>
      <c r="M1347" s="93" t="str">
        <f>IF(A1347="","",VLOOKUP(A1347,'6.A'!$A$11:$C$480,2,FALSE))</f>
        <v>TELA DE ACO SOLDADA NERVURADA, CA-60, Q-138, (2,20 KG/M2), DIAMETRO DO FIO = 4,2 MM, LARGURA = 2,45 M, ESPACAMENTO DA MALHA = 10 X 10 CM</v>
      </c>
      <c r="N1347" s="56" t="str">
        <f t="shared" si="556"/>
        <v>si</v>
      </c>
      <c r="O1347" s="55"/>
      <c r="P1347" s="55"/>
      <c r="Q1347" s="47"/>
      <c r="R1347" s="47"/>
      <c r="S1347" s="64"/>
      <c r="T1347" s="2"/>
      <c r="U1347" s="2"/>
      <c r="V1347" s="2"/>
    </row>
    <row r="1348" spans="1:22" s="128" customFormat="1" ht="12.75" customHeight="1" x14ac:dyDescent="0.2">
      <c r="A1348" s="22">
        <f>'6.A'!$A$98</f>
        <v>42403</v>
      </c>
      <c r="B1348" s="23" t="str">
        <f>IF(A1348="","",VLOOKUP(A1348,'6.A'!$A$11:$E$105,2,FALSE))</f>
        <v xml:space="preserve">ACO CA-25, 20,0 MM, BARRA DE TRANSFERENCIA </v>
      </c>
      <c r="C1348" s="230">
        <v>0.82199999999999995</v>
      </c>
      <c r="D1348" s="56" t="str">
        <f>IF(A1348="","",VLOOKUP(A1348,'6.A'!$A$11:$E$105,4,FALSE))</f>
        <v>KG</v>
      </c>
      <c r="E1348" s="88">
        <f>IF(A1348="","",VLOOKUP(A1348,'6.A'!$A$11:$E$105,5,FALSE))</f>
        <v>0</v>
      </c>
      <c r="F1348" s="24">
        <f t="shared" si="553"/>
        <v>0</v>
      </c>
      <c r="G1348" s="51"/>
      <c r="H1348" s="51">
        <f>IF(A1348="","",VLOOKUP(A1348,'6.A'!$A$11:$E$7900,5,FALSE))</f>
        <v>0</v>
      </c>
      <c r="I1348" s="51" t="str">
        <f t="shared" si="554"/>
        <v>SIM</v>
      </c>
      <c r="J1348" s="51" t="str">
        <f>IF(H1348="","",VLOOKUP(A1348,'6.A'!$A$11:$E$480,4,FALSE))</f>
        <v>KG</v>
      </c>
      <c r="K1348" s="51" t="str">
        <f t="shared" si="555"/>
        <v>SIM</v>
      </c>
      <c r="L1348" s="51">
        <f>IF(H1348="","",IF(C1348="","",G1312*C1348))</f>
        <v>3.2879999999999998</v>
      </c>
      <c r="M1348" s="93" t="str">
        <f>IF(A1348="","",VLOOKUP(A1348,'6.A'!$A$11:$C$480,2,FALSE))</f>
        <v xml:space="preserve">ACO CA-25, 20,0 MM, BARRA DE TRANSFERENCIA </v>
      </c>
      <c r="N1348" s="56" t="str">
        <f t="shared" si="556"/>
        <v>si</v>
      </c>
      <c r="O1348" s="55"/>
      <c r="P1348" s="55"/>
      <c r="Q1348" s="47"/>
      <c r="R1348" s="47"/>
      <c r="S1348" s="64"/>
      <c r="T1348" s="2"/>
      <c r="U1348" s="2"/>
      <c r="V1348" s="2"/>
    </row>
    <row r="1349" spans="1:22" s="128" customFormat="1" ht="12.75" customHeight="1" x14ac:dyDescent="0.2">
      <c r="A1349" s="22">
        <f>'6.A'!$A$99</f>
        <v>42407</v>
      </c>
      <c r="B1349" s="23" t="str">
        <f>IF(A1349="","",VLOOKUP(A1349,'6.A'!$A$11:$E$105,2,FALSE))</f>
        <v>TRELICA NERVURADA (ESPACADOR), ALTURA = 120,0 MM, DIAMETRO DOS BANZOS INFERIORES E SUPERIOR = 6,0 MM, DIAMETRO DA DIAGONAL = 4,2 MM</v>
      </c>
      <c r="C1349" s="230">
        <f>3.11*0.322+0.822*0.48662</f>
        <v>1.4014216399999999</v>
      </c>
      <c r="D1349" s="56" t="str">
        <f>IF(A1349="","",VLOOKUP(A1349,'6.A'!$A$11:$E$105,4,FALSE))</f>
        <v>M</v>
      </c>
      <c r="E1349" s="88">
        <f>IF(A1349="","",VLOOKUP(A1349,'6.A'!$A$11:$E$105,5,FALSE))</f>
        <v>0</v>
      </c>
      <c r="F1349" s="24">
        <f t="shared" si="553"/>
        <v>0</v>
      </c>
      <c r="G1349" s="51"/>
      <c r="H1349" s="51">
        <f>IF(A1349="","",VLOOKUP(A1349,'6.A'!$A$11:$E$7900,5,FALSE))</f>
        <v>0</v>
      </c>
      <c r="I1349" s="51" t="str">
        <f t="shared" si="554"/>
        <v>SIM</v>
      </c>
      <c r="J1349" s="51" t="str">
        <f>IF(H1349="","",VLOOKUP(A1349,'6.A'!$A$11:$E$480,4,FALSE))</f>
        <v>M</v>
      </c>
      <c r="K1349" s="51" t="str">
        <f t="shared" si="555"/>
        <v>SIM</v>
      </c>
      <c r="L1349" s="51">
        <f>IF(H1349="","",IF(C1349="","",G1312*C1349))</f>
        <v>5.6056865599999997</v>
      </c>
      <c r="M1349" s="93" t="str">
        <f>IF(A1349="","",VLOOKUP(A1349,'6.A'!$A$11:$C$480,2,FALSE))</f>
        <v>TRELICA NERVURADA (ESPACADOR), ALTURA = 120,0 MM, DIAMETRO DOS BANZOS INFERIORES E SUPERIOR = 6,0 MM, DIAMETRO DA DIAGONAL = 4,2 MM</v>
      </c>
      <c r="N1349" s="56" t="str">
        <f t="shared" si="556"/>
        <v>si</v>
      </c>
      <c r="O1349" s="55"/>
      <c r="P1349" s="55"/>
      <c r="Q1349" s="47"/>
      <c r="R1349" s="47"/>
      <c r="S1349" s="64"/>
      <c r="T1349" s="2"/>
      <c r="U1349" s="2"/>
      <c r="V1349" s="2"/>
    </row>
    <row r="1350" spans="1:22" s="128" customFormat="1" ht="12.75" customHeight="1" x14ac:dyDescent="0.2">
      <c r="A1350" s="22">
        <f>'6.A'!$A$100</f>
        <v>42408</v>
      </c>
      <c r="B1350" s="23" t="str">
        <f>IF(A1350="","",VLOOKUP(A1350,'6.A'!$A$11:$E$105,2,FALSE))</f>
        <v>LONA PLASTICA EXTRA FORTE PRETA, E = 200 MICRA</v>
      </c>
      <c r="C1350" s="230">
        <v>1.1279999999999999</v>
      </c>
      <c r="D1350" s="56" t="str">
        <f>IF(A1350="","",VLOOKUP(A1350,'6.A'!$A$11:$E$105,4,FALSE))</f>
        <v>M2</v>
      </c>
      <c r="E1350" s="88">
        <f>IF(A1350="","",VLOOKUP(A1350,'6.A'!$A$11:$E$105,5,FALSE))</f>
        <v>0</v>
      </c>
      <c r="F1350" s="24">
        <f t="shared" si="553"/>
        <v>0</v>
      </c>
      <c r="G1350" s="51"/>
      <c r="H1350" s="51">
        <f>IF(A1350="","",VLOOKUP(A1350,'6.A'!$A$11:$E$7900,5,FALSE))</f>
        <v>0</v>
      </c>
      <c r="I1350" s="51" t="str">
        <f t="shared" si="554"/>
        <v>SIM</v>
      </c>
      <c r="J1350" s="51" t="str">
        <f>IF(H1350="","",VLOOKUP(A1350,'6.A'!$A$11:$E$480,4,FALSE))</f>
        <v>M2</v>
      </c>
      <c r="K1350" s="51" t="str">
        <f t="shared" si="555"/>
        <v>SIM</v>
      </c>
      <c r="L1350" s="51">
        <f>IF(H1350="","",IF(C1350="","",G1312*C1350))</f>
        <v>4.5119999999999996</v>
      </c>
      <c r="M1350" s="93" t="str">
        <f>IF(A1350="","",VLOOKUP(A1350,'6.A'!$A$11:$C$480,2,FALSE))</f>
        <v>LONA PLASTICA EXTRA FORTE PRETA, E = 200 MICRA</v>
      </c>
      <c r="N1350" s="56" t="str">
        <f t="shared" si="556"/>
        <v>si</v>
      </c>
      <c r="O1350" s="55"/>
      <c r="P1350" s="55"/>
      <c r="Q1350" s="47"/>
      <c r="R1350" s="47"/>
      <c r="S1350" s="64"/>
      <c r="T1350" s="2"/>
      <c r="U1350" s="2"/>
      <c r="V1350" s="2"/>
    </row>
    <row r="1351" spans="1:22" s="128" customFormat="1" ht="12.75" customHeight="1" x14ac:dyDescent="0.2">
      <c r="A1351" s="22">
        <f>'6.A'!$A$101</f>
        <v>43132</v>
      </c>
      <c r="B1351" s="23" t="str">
        <f>IF(A1351="","",VLOOKUP(A1351,'6.A'!$A$11:$E$105,2,FALSE))</f>
        <v>ARAME RECOZIDO 16 BWG, D = 1,65 MM (0,016 KG/M) OU 18 BWG, D = 1,25 MM (0,01 KG/M)</v>
      </c>
      <c r="C1351" s="230">
        <f>3.11*0.011</f>
        <v>3.4209999999999997E-2</v>
      </c>
      <c r="D1351" s="56" t="str">
        <f>IF(A1351="","",VLOOKUP(A1351,'6.A'!$A$11:$E$105,4,FALSE))</f>
        <v>KG</v>
      </c>
      <c r="E1351" s="88">
        <f>IF(A1351="","",VLOOKUP(A1351,'6.A'!$A$11:$E$105,5,FALSE))</f>
        <v>0</v>
      </c>
      <c r="F1351" s="24">
        <f t="shared" si="553"/>
        <v>0</v>
      </c>
      <c r="G1351" s="51"/>
      <c r="H1351" s="51">
        <f>IF(A1351="","",VLOOKUP(A1351,'6.A'!$A$11:$E$7900,5,FALSE))</f>
        <v>0</v>
      </c>
      <c r="I1351" s="51" t="str">
        <f t="shared" si="554"/>
        <v>SIM</v>
      </c>
      <c r="J1351" s="51" t="str">
        <f>IF(H1351="","",VLOOKUP(A1351,'6.A'!$A$11:$E$480,4,FALSE))</f>
        <v>KG</v>
      </c>
      <c r="K1351" s="51" t="str">
        <f t="shared" si="555"/>
        <v>SIM</v>
      </c>
      <c r="L1351" s="51">
        <f>IF(H1351="","",IF(C1351="","",G1312*C1351))</f>
        <v>0.13683999999999999</v>
      </c>
      <c r="M1351" s="93" t="str">
        <f>IF(A1351="","",VLOOKUP(A1351,'6.A'!$A$11:$C$480,2,FALSE))</f>
        <v>ARAME RECOZIDO 16 BWG, D = 1,65 MM (0,016 KG/M) OU 18 BWG, D = 1,25 MM (0,01 KG/M)</v>
      </c>
      <c r="N1351" s="56" t="str">
        <f t="shared" si="556"/>
        <v>si</v>
      </c>
      <c r="O1351" s="55"/>
      <c r="P1351" s="55"/>
      <c r="Q1351" s="47"/>
      <c r="R1351" s="47"/>
      <c r="S1351" s="64"/>
      <c r="T1351" s="2"/>
      <c r="U1351" s="2"/>
      <c r="V1351" s="2"/>
    </row>
    <row r="1352" spans="1:22" s="128" customFormat="1" ht="12.75" customHeight="1" x14ac:dyDescent="0.2">
      <c r="A1352" s="22">
        <f>'6.A'!$A$105</f>
        <v>44073</v>
      </c>
      <c r="B1352" s="23" t="str">
        <f>IF(A1352="","",VLOOKUP(A1352,'6.A'!$A$11:$E$105,2,FALSE))</f>
        <v>TARUGO DELIMITADOR DE PROFUNDIDADE EM ESPUMA DE POLIETILENO DE BAIXA DENSIDADE 10 MM, CINZA</v>
      </c>
      <c r="C1352" s="230">
        <f>1/4</f>
        <v>0.25</v>
      </c>
      <c r="D1352" s="56" t="str">
        <f>IF(A1352="","",VLOOKUP(A1352,'6.A'!$A$11:$E$105,4,FALSE))</f>
        <v>M</v>
      </c>
      <c r="E1352" s="88">
        <f>IF(A1352="","",VLOOKUP(A1352,'6.A'!$A$11:$E$105,5,FALSE))</f>
        <v>0</v>
      </c>
      <c r="F1352" s="24">
        <f t="shared" si="553"/>
        <v>0</v>
      </c>
      <c r="G1352" s="51"/>
      <c r="H1352" s="51">
        <f>IF(A1352="","",VLOOKUP(A1352,'6.A'!$A$11:$E$7900,5,FALSE))</f>
        <v>0</v>
      </c>
      <c r="I1352" s="51" t="str">
        <f t="shared" si="554"/>
        <v>SIM</v>
      </c>
      <c r="J1352" s="51" t="str">
        <f>IF(H1352="","",VLOOKUP(A1352,'6.A'!$A$11:$E$480,4,FALSE))</f>
        <v>M</v>
      </c>
      <c r="K1352" s="51" t="str">
        <f t="shared" si="555"/>
        <v>SIM</v>
      </c>
      <c r="L1352" s="51">
        <f>IF(H1352="","",IF(C1352="","",G1312*C1352))</f>
        <v>1</v>
      </c>
      <c r="M1352" s="93" t="str">
        <f>IF(A1352="","",VLOOKUP(A1352,'6.A'!$A$11:$C$480,2,FALSE))</f>
        <v>TARUGO DELIMITADOR DE PROFUNDIDADE EM ESPUMA DE POLIETILENO DE BAIXA DENSIDADE 10 MM, CINZA</v>
      </c>
      <c r="N1352" s="56" t="str">
        <f t="shared" si="556"/>
        <v>si</v>
      </c>
      <c r="O1352" s="55"/>
      <c r="P1352" s="55"/>
      <c r="Q1352" s="47"/>
      <c r="R1352" s="47"/>
      <c r="S1352" s="64"/>
      <c r="T1352" s="2"/>
      <c r="U1352" s="2"/>
      <c r="V1352" s="2"/>
    </row>
    <row r="1353" spans="1:22" s="128" customFormat="1" ht="12.75" customHeight="1" x14ac:dyDescent="0.2">
      <c r="A1353" s="22"/>
      <c r="B1353" s="23" t="str">
        <f>IF(A1353="","",VLOOKUP(A1353,'6.A'!$A$11:$E$105,2,FALSE))</f>
        <v/>
      </c>
      <c r="C1353" s="87"/>
      <c r="D1353" s="56" t="str">
        <f>IF(A1353="","",VLOOKUP(A1353,'6.A'!$A$11:$E$105,4,FALSE))</f>
        <v/>
      </c>
      <c r="E1353" s="88" t="str">
        <f>IF(A1353="","",VLOOKUP(A1353,'6.A'!$A$11:$E$105,5,FALSE))</f>
        <v/>
      </c>
      <c r="F1353" s="24" t="str">
        <f t="shared" si="553"/>
        <v>0,00</v>
      </c>
      <c r="G1353" s="51"/>
      <c r="H1353" s="51" t="str">
        <f>IF(A1353="","",VLOOKUP(A1353,'6.A'!$A$11:$E$7900,5,FALSE))</f>
        <v/>
      </c>
      <c r="I1353" s="51" t="str">
        <f t="shared" si="554"/>
        <v/>
      </c>
      <c r="J1353" s="51" t="str">
        <f>IF(H1353="","",VLOOKUP(A1353,'6.A'!$A$11:$E$480,4,FALSE))</f>
        <v/>
      </c>
      <c r="K1353" s="51" t="str">
        <f t="shared" si="555"/>
        <v/>
      </c>
      <c r="L1353" s="51" t="str">
        <f>IF(H1353="","",IF(C1353="","",G1312*C1353))</f>
        <v/>
      </c>
      <c r="M1353" s="93" t="str">
        <f>IF(A1353="","",VLOOKUP(A1353,'6.A'!$A$11:$C$480,2,FALSE))</f>
        <v/>
      </c>
      <c r="N1353" s="56" t="str">
        <f t="shared" si="556"/>
        <v/>
      </c>
      <c r="O1353" s="55"/>
      <c r="P1353" s="55"/>
      <c r="Q1353" s="47"/>
      <c r="R1353" s="47"/>
      <c r="S1353" s="64"/>
      <c r="T1353" s="2"/>
      <c r="U1353" s="2"/>
      <c r="V1353" s="2"/>
    </row>
    <row r="1354" spans="1:22" s="128" customFormat="1" ht="12.75" customHeight="1" x14ac:dyDescent="0.2">
      <c r="A1354" s="22"/>
      <c r="B1354" s="23" t="str">
        <f>IF(A1354="","",VLOOKUP(A1354,'6.A'!$A$11:$E$105,2,FALSE))</f>
        <v/>
      </c>
      <c r="C1354" s="87"/>
      <c r="D1354" s="56" t="str">
        <f>IF(A1354="","",VLOOKUP(A1354,'6.A'!$A$11:$E$105,4,FALSE))</f>
        <v/>
      </c>
      <c r="E1354" s="88" t="str">
        <f>IF(A1354="","",VLOOKUP(A1354,'6.A'!$A$11:$E$105,5,FALSE))</f>
        <v/>
      </c>
      <c r="F1354" s="24" t="str">
        <f t="shared" si="553"/>
        <v>0,00</v>
      </c>
      <c r="G1354" s="51"/>
      <c r="H1354" s="51" t="str">
        <f>IF(A1354="","",VLOOKUP(A1354,'6.A'!$A$11:$E$7900,5,FALSE))</f>
        <v/>
      </c>
      <c r="I1354" s="51" t="str">
        <f t="shared" si="554"/>
        <v/>
      </c>
      <c r="J1354" s="51" t="str">
        <f>IF(H1354="","",VLOOKUP(A1354,'6.A'!$A$11:$E$480,4,FALSE))</f>
        <v/>
      </c>
      <c r="K1354" s="51" t="str">
        <f t="shared" si="555"/>
        <v/>
      </c>
      <c r="L1354" s="51" t="str">
        <f>IF(H1354="","",IF(C1354="","",G1312*C1354))</f>
        <v/>
      </c>
      <c r="M1354" s="93" t="str">
        <f>IF(A1354="","",VLOOKUP(A1354,'6.A'!$A$11:$C$480,2,FALSE))</f>
        <v/>
      </c>
      <c r="N1354" s="56" t="str">
        <f t="shared" si="556"/>
        <v/>
      </c>
      <c r="O1354" s="55"/>
      <c r="P1354" s="55"/>
      <c r="Q1354" s="47"/>
      <c r="R1354" s="47"/>
      <c r="S1354" s="64"/>
      <c r="T1354" s="2"/>
      <c r="U1354" s="2"/>
      <c r="V1354" s="2"/>
    </row>
    <row r="1355" spans="1:22" s="128" customFormat="1" ht="12.75" customHeight="1" x14ac:dyDescent="0.2">
      <c r="A1355" s="22"/>
      <c r="B1355" s="23" t="str">
        <f>IF(A1355="","",VLOOKUP(A1355,'6.A'!$A$11:$E$105,2,FALSE))</f>
        <v/>
      </c>
      <c r="C1355" s="87"/>
      <c r="D1355" s="56" t="str">
        <f>IF(A1355="","",VLOOKUP(A1355,'6.A'!$A$11:$E$105,4,FALSE))</f>
        <v/>
      </c>
      <c r="E1355" s="88" t="str">
        <f>IF(A1355="","",VLOOKUP(A1355,'6.A'!$A$11:$E$105,5,FALSE))</f>
        <v/>
      </c>
      <c r="F1355" s="24" t="str">
        <f t="shared" si="553"/>
        <v>0,00</v>
      </c>
      <c r="G1355" s="51"/>
      <c r="H1355" s="51" t="str">
        <f>IF(A1355="","",VLOOKUP(A1355,'6.A'!$A$11:$E$7900,5,FALSE))</f>
        <v/>
      </c>
      <c r="I1355" s="51" t="str">
        <f t="shared" si="554"/>
        <v/>
      </c>
      <c r="J1355" s="51" t="str">
        <f>IF(H1355="","",VLOOKUP(A1355,'6.A'!$A$11:$E$480,4,FALSE))</f>
        <v/>
      </c>
      <c r="K1355" s="51" t="str">
        <f t="shared" si="555"/>
        <v/>
      </c>
      <c r="L1355" s="51" t="str">
        <f>IF(H1355="","",IF(C1355="","",G1312*C1355))</f>
        <v/>
      </c>
      <c r="M1355" s="93" t="str">
        <f>IF(A1355="","",VLOOKUP(A1355,'6.A'!$A$11:$C$480,2,FALSE))</f>
        <v/>
      </c>
      <c r="N1355" s="56" t="str">
        <f t="shared" si="556"/>
        <v/>
      </c>
      <c r="O1355" s="55"/>
      <c r="P1355" s="55"/>
      <c r="Q1355" s="47"/>
      <c r="R1355" s="47"/>
      <c r="S1355" s="64"/>
      <c r="T1355" s="2"/>
      <c r="U1355" s="2"/>
      <c r="V1355" s="2"/>
    </row>
    <row r="1356" spans="1:22" s="128" customFormat="1" ht="12.75" customHeight="1" x14ac:dyDescent="0.2">
      <c r="A1356" s="22"/>
      <c r="B1356" s="23" t="str">
        <f>IF(A1356="","",VLOOKUP(A1356,'6.A'!$A$11:$E$105,2,FALSE))</f>
        <v/>
      </c>
      <c r="C1356" s="87"/>
      <c r="D1356" s="56" t="str">
        <f>IF(A1356="","",VLOOKUP(A1356,'6.A'!$A$11:$E$105,4,FALSE))</f>
        <v/>
      </c>
      <c r="E1356" s="88" t="str">
        <f>IF(A1356="","",VLOOKUP(A1356,'6.A'!$A$11:$E$105,5,FALSE))</f>
        <v/>
      </c>
      <c r="F1356" s="24" t="str">
        <f t="shared" si="553"/>
        <v>0,00</v>
      </c>
      <c r="G1356" s="51"/>
      <c r="H1356" s="51" t="str">
        <f>IF(A1356="","",VLOOKUP(A1356,'6.A'!$A$11:$E$7900,5,FALSE))</f>
        <v/>
      </c>
      <c r="I1356" s="51" t="str">
        <f t="shared" si="554"/>
        <v/>
      </c>
      <c r="J1356" s="51" t="str">
        <f>IF(H1356="","",VLOOKUP(A1356,'6.A'!$A$11:$E$480,4,FALSE))</f>
        <v/>
      </c>
      <c r="K1356" s="51" t="str">
        <f t="shared" si="555"/>
        <v/>
      </c>
      <c r="L1356" s="51" t="str">
        <f>IF(H1356="","",IF(C1356="","",G1312*C1356))</f>
        <v/>
      </c>
      <c r="M1356" s="93" t="str">
        <f>IF(A1356="","",VLOOKUP(A1356,'6.A'!$A$11:$C$480,2,FALSE))</f>
        <v/>
      </c>
      <c r="N1356" s="56" t="str">
        <f t="shared" si="556"/>
        <v/>
      </c>
      <c r="O1356" s="55"/>
      <c r="P1356" s="55"/>
      <c r="Q1356" s="47"/>
      <c r="R1356" s="47"/>
      <c r="S1356" s="64"/>
      <c r="T1356" s="2"/>
      <c r="U1356" s="2"/>
      <c r="V1356" s="2"/>
    </row>
    <row r="1357" spans="1:22" s="116" customFormat="1" ht="12.75" customHeight="1" x14ac:dyDescent="0.2">
      <c r="A1357" s="22"/>
      <c r="B1357" s="23" t="str">
        <f>IF(A1357="","",VLOOKUP(A1357,'6.A'!$A$11:$E$105,2,FALSE))</f>
        <v/>
      </c>
      <c r="C1357" s="87"/>
      <c r="D1357" s="56" t="str">
        <f>IF(A1357="","",VLOOKUP(A1357,'6.A'!$A$11:$E$105,4,FALSE))</f>
        <v/>
      </c>
      <c r="E1357" s="88" t="str">
        <f>IF(A1357="","",VLOOKUP(A1357,'6.A'!$A$11:$E$105,5,FALSE))</f>
        <v/>
      </c>
      <c r="F1357" s="24" t="str">
        <f t="shared" si="553"/>
        <v>0,00</v>
      </c>
      <c r="G1357" s="51"/>
      <c r="H1357" s="51" t="str">
        <f>IF(A1357="","",VLOOKUP(A1357,'6.A'!$A$11:$E$7900,5,FALSE))</f>
        <v/>
      </c>
      <c r="I1357" s="51" t="str">
        <f t="shared" si="554"/>
        <v/>
      </c>
      <c r="J1357" s="51" t="str">
        <f>IF(H1357="","",VLOOKUP(A1357,'6.A'!$A$11:$E$480,4,FALSE))</f>
        <v/>
      </c>
      <c r="K1357" s="51" t="str">
        <f t="shared" si="555"/>
        <v/>
      </c>
      <c r="L1357" s="51" t="str">
        <f>IF(H1357="","",IF(C1357="","",G1312*C1357))</f>
        <v/>
      </c>
      <c r="M1357" s="93" t="str">
        <f>IF(A1357="","",VLOOKUP(A1357,'6.A'!$A$11:$C$480,2,FALSE))</f>
        <v/>
      </c>
      <c r="N1357" s="56" t="str">
        <f t="shared" si="556"/>
        <v/>
      </c>
      <c r="O1357" s="55"/>
      <c r="P1357" s="55"/>
      <c r="Q1357" s="47"/>
      <c r="R1357" s="47"/>
      <c r="S1357" s="64"/>
      <c r="T1357" s="2"/>
      <c r="U1357" s="2"/>
      <c r="V1357" s="2"/>
    </row>
    <row r="1358" spans="1:22" s="116" customFormat="1" ht="12.75" customHeight="1" x14ac:dyDescent="0.2">
      <c r="A1358" s="22"/>
      <c r="B1358" s="39" t="str">
        <f>IF(A1358="","",VLOOKUP(A1358,'6.A'!$A$11:$E$105,2,FALSE))</f>
        <v/>
      </c>
      <c r="C1358" s="87"/>
      <c r="D1358" s="56" t="str">
        <f>IF(A1358="","",VLOOKUP(A1358,'6.A'!$A$11:$E$105,4,FALSE))</f>
        <v/>
      </c>
      <c r="E1358" s="88" t="str">
        <f>IF(A1358="","",VLOOKUP(A1358,'6.A'!$A$11:$E$105,5,FALSE))</f>
        <v/>
      </c>
      <c r="F1358" s="24" t="str">
        <f t="shared" si="553"/>
        <v>0,00</v>
      </c>
      <c r="G1358" s="51"/>
      <c r="H1358" s="51" t="str">
        <f>IF(A1358="","",VLOOKUP(A1358,'6.A'!$A$11:$E$7900,5,FALSE))</f>
        <v/>
      </c>
      <c r="I1358" s="51" t="str">
        <f t="shared" si="554"/>
        <v/>
      </c>
      <c r="J1358" s="51" t="str">
        <f>IF(H1358="","",VLOOKUP(A1358,'6.A'!$A$11:$E$480,4,FALSE))</f>
        <v/>
      </c>
      <c r="K1358" s="51" t="str">
        <f t="shared" si="555"/>
        <v/>
      </c>
      <c r="L1358" s="51" t="str">
        <f>IF(H1358="","",IF(C1358="","",G1312*C1358))</f>
        <v/>
      </c>
      <c r="M1358" s="93" t="str">
        <f>IF(A1358="","",VLOOKUP(A1358,'6.A'!$A$11:$C$480,2,FALSE))</f>
        <v/>
      </c>
      <c r="N1358" s="56" t="str">
        <f t="shared" si="556"/>
        <v/>
      </c>
      <c r="O1358" s="55"/>
      <c r="P1358" s="55"/>
      <c r="Q1358" s="47"/>
      <c r="R1358" s="47"/>
      <c r="S1358" s="64"/>
      <c r="T1358" s="2"/>
      <c r="U1358" s="2"/>
      <c r="V1358" s="2"/>
    </row>
    <row r="1359" spans="1:22" s="116" customFormat="1" ht="12.75" customHeight="1" x14ac:dyDescent="0.2">
      <c r="A1359" s="137"/>
      <c r="B1359" s="153" t="str">
        <f>IF(A1359="","",VLOOKUP(A1359,'6.A'!$A$11:$E$105,2,FALSE))</f>
        <v/>
      </c>
      <c r="C1359" s="138"/>
      <c r="D1359" s="120" t="str">
        <f>IF(A1359="","",VLOOKUP(A1359,'6.A'!$A$11:$E$105,4,FALSE))</f>
        <v/>
      </c>
      <c r="E1359" s="142" t="str">
        <f>IF(A1359="","",VLOOKUP(A1359,'6.A'!$A$11:$E$105,5,FALSE))</f>
        <v/>
      </c>
      <c r="F1359" s="141" t="str">
        <f t="shared" ref="F1359:F1360" si="557">IF(A1359="","0,00",ROUND(C1359*E1359,2))</f>
        <v>0,00</v>
      </c>
      <c r="G1359" s="51"/>
      <c r="H1359" s="51" t="str">
        <f>IF(A1359="","",VLOOKUP(A1359,'6.A'!$A$11:$E$7900,5,FALSE))</f>
        <v/>
      </c>
      <c r="I1359" s="51" t="str">
        <f t="shared" si="554"/>
        <v/>
      </c>
      <c r="J1359" s="51" t="str">
        <f>IF(H1359="","",VLOOKUP(A1359,'6.A'!$A$11:$E$480,4,FALSE))</f>
        <v/>
      </c>
      <c r="K1359" s="51" t="str">
        <f t="shared" si="555"/>
        <v/>
      </c>
      <c r="L1359" s="51" t="str">
        <f>IF(H1359="","",IF(C1359="","",G1312*C1359))</f>
        <v/>
      </c>
      <c r="M1359" s="93" t="str">
        <f>IF(A1359="","",VLOOKUP(A1359,'6.A'!$A$11:$C$480,2,FALSE))</f>
        <v/>
      </c>
      <c r="N1359" s="56" t="str">
        <f t="shared" si="556"/>
        <v/>
      </c>
      <c r="O1359" s="55"/>
      <c r="P1359" s="55"/>
      <c r="Q1359" s="47"/>
      <c r="R1359" s="47"/>
      <c r="S1359" s="64"/>
      <c r="T1359" s="2"/>
      <c r="U1359" s="2"/>
      <c r="V1359" s="2"/>
    </row>
    <row r="1360" spans="1:22" s="116" customFormat="1" ht="12.75" customHeight="1" x14ac:dyDescent="0.2">
      <c r="A1360" s="137"/>
      <c r="B1360" s="153" t="str">
        <f>IF(A1360="","",VLOOKUP(A1360,'6.A'!$A$11:$E$105,2,FALSE))</f>
        <v/>
      </c>
      <c r="C1360" s="138"/>
      <c r="D1360" s="120" t="str">
        <f>IF(A1360="","",VLOOKUP(A1360,'6.A'!$A$11:$E$105,4,FALSE))</f>
        <v/>
      </c>
      <c r="E1360" s="142" t="str">
        <f>IF(A1360="","",VLOOKUP(A1360,'6.A'!$A$11:$E$105,5,FALSE))</f>
        <v/>
      </c>
      <c r="F1360" s="141" t="str">
        <f t="shared" si="557"/>
        <v>0,00</v>
      </c>
      <c r="G1360" s="51"/>
      <c r="H1360" s="51" t="str">
        <f>IF(A1360="","",VLOOKUP(A1360,'6.A'!$A$11:$E$7900,5,FALSE))</f>
        <v/>
      </c>
      <c r="I1360" s="51" t="str">
        <f t="shared" si="554"/>
        <v/>
      </c>
      <c r="J1360" s="51" t="str">
        <f>IF(H1360="","",VLOOKUP(A1360,'6.A'!$A$11:$E$480,4,FALSE))</f>
        <v/>
      </c>
      <c r="K1360" s="51" t="str">
        <f t="shared" si="555"/>
        <v/>
      </c>
      <c r="L1360" s="51" t="str">
        <f>IF(H1360="","",IF(C1360="","",G1312*C1360))</f>
        <v/>
      </c>
      <c r="M1360" s="93" t="str">
        <f>IF(A1360="","",VLOOKUP(A1360,'6.A'!$A$11:$C$480,2,FALSE))</f>
        <v/>
      </c>
      <c r="N1360" s="56" t="str">
        <f t="shared" si="556"/>
        <v/>
      </c>
      <c r="O1360" s="55"/>
      <c r="P1360" s="55"/>
      <c r="Q1360" s="47"/>
      <c r="R1360" s="47"/>
      <c r="S1360" s="64"/>
      <c r="T1360" s="2"/>
      <c r="U1360" s="2"/>
      <c r="V1360" s="2"/>
    </row>
    <row r="1361" spans="1:22" s="116" customFormat="1" ht="12.75" customHeight="1" x14ac:dyDescent="0.2">
      <c r="A1361" s="137"/>
      <c r="B1361" s="26" t="str">
        <f>$A$9</f>
        <v>BDI - MÃO DE OBRA / SERVIÇOS / MATERIAIS EM GERAL</v>
      </c>
      <c r="C1361" s="27">
        <f>$C$9</f>
        <v>0</v>
      </c>
      <c r="D1361" s="120"/>
      <c r="E1361" s="126"/>
      <c r="F1361" s="144">
        <f>ROUND(SUM(F1341:F1360)*C1361,2)</f>
        <v>0</v>
      </c>
      <c r="G1361" s="62"/>
      <c r="H1361" s="51"/>
      <c r="I1361" s="56"/>
      <c r="J1361" s="56"/>
      <c r="K1361" s="56"/>
      <c r="L1361" s="51"/>
      <c r="M1361" s="56"/>
      <c r="N1361" s="56"/>
      <c r="O1361" s="55"/>
      <c r="P1361" s="55"/>
      <c r="Q1361" s="47"/>
      <c r="R1361" s="47"/>
      <c r="S1361" s="64"/>
      <c r="T1361" s="2"/>
      <c r="U1361" s="2"/>
      <c r="V1361" s="2"/>
    </row>
    <row r="1362" spans="1:22" s="116" customFormat="1" ht="12.75" customHeight="1" thickBot="1" x14ac:dyDescent="0.25">
      <c r="A1362" s="154"/>
      <c r="B1362" s="41" t="s">
        <v>57</v>
      </c>
      <c r="C1362" s="42"/>
      <c r="D1362" s="155"/>
      <c r="E1362" s="156"/>
      <c r="F1362" s="157">
        <f>ROUND(SUM(F1341:F1361),2)</f>
        <v>0</v>
      </c>
      <c r="G1362" s="62"/>
      <c r="H1362" s="51"/>
      <c r="I1362" s="56"/>
      <c r="J1362" s="56"/>
      <c r="K1362" s="56"/>
      <c r="L1362" s="51"/>
      <c r="M1362" s="56"/>
      <c r="N1362" s="56"/>
      <c r="O1362" s="55"/>
      <c r="P1362" s="55"/>
      <c r="Q1362" s="47"/>
      <c r="R1362" s="47"/>
      <c r="S1362" s="64"/>
      <c r="T1362" s="2"/>
      <c r="U1362" s="2"/>
      <c r="V1362" s="2"/>
    </row>
    <row r="1363" spans="1:22" s="128" customFormat="1" ht="12" customHeight="1" thickBot="1" x14ac:dyDescent="0.25">
      <c r="A1363" s="129"/>
      <c r="B1363" s="124"/>
      <c r="C1363" s="125"/>
      <c r="D1363" s="120"/>
      <c r="E1363" s="126"/>
      <c r="F1363" s="121"/>
      <c r="G1363" s="121"/>
      <c r="H1363" s="118"/>
      <c r="I1363" s="120"/>
      <c r="J1363" s="120"/>
      <c r="K1363" s="120"/>
      <c r="L1363" s="118"/>
      <c r="M1363" s="122"/>
      <c r="N1363" s="122"/>
      <c r="O1363" s="123"/>
      <c r="P1363" s="123"/>
      <c r="Q1363" s="114"/>
      <c r="R1363" s="114"/>
      <c r="T1363" s="116"/>
      <c r="U1363" s="116"/>
      <c r="V1363" s="116"/>
    </row>
    <row r="1364" spans="1:22" s="116" customFormat="1" ht="50.1" customHeight="1" x14ac:dyDescent="0.2">
      <c r="A1364" s="130" t="str">
        <f>'3.A'!$A$58</f>
        <v>4.1.5</v>
      </c>
      <c r="B1364" s="131" t="str">
        <f>IF(A1364="","",VLOOKUP(A1364,'3.A'!$A$16:$M$111,2,FALSE))</f>
        <v>ARMADURA EM AÇO CA 50 - FORNECIMENTO, CORTE, DOBRA E MONTAGEM</v>
      </c>
      <c r="C1364" s="284" t="s">
        <v>62</v>
      </c>
      <c r="D1364" s="284"/>
      <c r="E1364" s="132" t="str">
        <f>IF(A1364="","",VLOOKUP(A1364,'3.A'!$A$16:$M$111,3,FALSE))</f>
        <v>KG</v>
      </c>
      <c r="F1364" s="133">
        <f>ROUND(F1378+F1391+F1414,2)</f>
        <v>0</v>
      </c>
      <c r="G1364" s="94">
        <f>VLOOKUP(A1364,'3.A'!$A$18:$I$111,4,FALSE)</f>
        <v>28</v>
      </c>
      <c r="H1364" s="46">
        <f>SUM(F1366:F1377)</f>
        <v>0</v>
      </c>
      <c r="I1364" s="46">
        <f>SUM(F1380:F1390)</f>
        <v>0</v>
      </c>
      <c r="J1364" s="46">
        <f>SUM(F1393:F1413)</f>
        <v>0</v>
      </c>
      <c r="K1364" s="46">
        <f>SUM(H1364:J1364)</f>
        <v>0</v>
      </c>
      <c r="L1364" s="46" t="str">
        <f>IF(K1364=F1364,"SIM","NÃO")</f>
        <v>SIM</v>
      </c>
      <c r="M1364" s="57">
        <f>ROUND(SUM(F1366:F1375)*C1376,2)+ROUND(SUM(F1366:F1376)*C1377,2)+ROUND(SUM(F1366:F1375),2)+ROUND(SUM(F1380:F1389)*C1390,2)+ROUND(SUM(F1380:F1389),2)+ROUND(SUM(F1393:F1412)*C1413,2)+ROUND(SUM(F1393:F1412),2)</f>
        <v>0</v>
      </c>
      <c r="N1364" s="49" t="str">
        <f>IF(M1364=F1364,"SIM","NÃO")</f>
        <v>SIM</v>
      </c>
      <c r="O1364" s="50" t="str">
        <f>VLOOKUP(A1364,'3.A'!$A$8:$E$111,3,FALSE)</f>
        <v>KG</v>
      </c>
      <c r="P1364" s="50" t="str">
        <f>IF(O1364=E1364,"SIM","NÃO")</f>
        <v>SIM</v>
      </c>
      <c r="Q1364" s="52">
        <f>ROUND(G1364*F1378,2)+ROUND(G1364*F1391,2)+ROUND(G1364*F1414,2)</f>
        <v>0</v>
      </c>
      <c r="R1364" s="58">
        <f>VLOOKUP(A1364,'3.A'!$A$16:$L$111,12,FALSE)</f>
        <v>0</v>
      </c>
      <c r="S1364" s="59" t="str">
        <f>IF(Q1364=R1364,"si","no")</f>
        <v>si</v>
      </c>
      <c r="T1364" s="60">
        <f>SUM(L1366:L1375)+SUM(L1380:L1389)+SUM(L1393:L1412)</f>
        <v>35.000000000000007</v>
      </c>
      <c r="U1364" s="51">
        <f>G1364*C1372+G1364*C1374+G1364*C1368+G1364*C1367+G1364*C1369+G1364*C1373+G1364*C1371+G1364*C1370+G1364*C1366+G1364*C1375+G1364*C1386+G1364*C1380+G1364*C1388+G1364*C1387+G1364*C1385+G1364*C1382+G1364*C1381+G1364*C1383+G1364*C1389+G1364*C1384+G1364*C1393+G1364*C1394+G1364*C1395+G1364*C1403+G1364*C1404+G1364*C1405+G1364*C1406+G1364*C1407+G1364*C1408+G1364*C1409+G1364*C1410+G1364*C1411+G1364*C1412+G1364*C1401+G1364*C1402+G1364*C1396+G1364*C1397+G1364*C1398+G1364*C1399+G1364*C1400</f>
        <v>35.000000000000007</v>
      </c>
      <c r="V1364" s="53" t="str">
        <f>IF(T1364=U1364,"si","no")</f>
        <v>si</v>
      </c>
    </row>
    <row r="1365" spans="1:22" s="116" customFormat="1" ht="12.75" customHeight="1" x14ac:dyDescent="0.2">
      <c r="A1365" s="134" t="s">
        <v>3</v>
      </c>
      <c r="B1365" s="135" t="s">
        <v>58</v>
      </c>
      <c r="C1365" s="119" t="s">
        <v>59</v>
      </c>
      <c r="D1365" s="119" t="s">
        <v>17</v>
      </c>
      <c r="E1365" s="136" t="s">
        <v>60</v>
      </c>
      <c r="F1365" s="127" t="s">
        <v>61</v>
      </c>
      <c r="G1365" s="21"/>
      <c r="H1365" s="51"/>
      <c r="I1365" s="56"/>
      <c r="J1365" s="56"/>
      <c r="K1365" s="56"/>
      <c r="L1365" s="51"/>
      <c r="M1365" s="56"/>
      <c r="N1365" s="56"/>
      <c r="O1365" s="55"/>
      <c r="P1365" s="55"/>
      <c r="Q1365" s="47"/>
      <c r="R1365" s="47"/>
      <c r="S1365" s="64"/>
      <c r="T1365" s="2"/>
      <c r="U1365" s="2"/>
      <c r="V1365" s="2"/>
    </row>
    <row r="1366" spans="1:22" s="116" customFormat="1" ht="12.75" customHeight="1" x14ac:dyDescent="0.2">
      <c r="A1366" s="22">
        <f>'6.A'!$A$12</f>
        <v>88238</v>
      </c>
      <c r="B1366" s="23" t="str">
        <f>IF(A1366="","",VLOOKUP(A1366,'6.A'!$A$11:$E$105,2,FALSE))</f>
        <v xml:space="preserve">AJUDANTE DE ARMADOR COM ENCARGOS COMPLEMENTARES </v>
      </c>
      <c r="C1366" s="87">
        <v>0.08</v>
      </c>
      <c r="D1366" s="56" t="str">
        <f>IF(A1366="","",VLOOKUP(A1366,'6.A'!$A$11:$E$105,4,FALSE))</f>
        <v>H</v>
      </c>
      <c r="E1366" s="88">
        <f>IF(A1366="","",VLOOKUP(A1366,'6.A'!$A$11:$E$105,5,FALSE))</f>
        <v>0</v>
      </c>
      <c r="F1366" s="24">
        <f t="shared" ref="F1366:F1375" si="558">IF(A1366="","0,00",ROUND(C1366*E1366,2))</f>
        <v>0</v>
      </c>
      <c r="G1366" s="51"/>
      <c r="H1366" s="51">
        <f>IF(A1366="","",VLOOKUP(A1366,'6.A'!$A$11:$E$7900,5,FALSE))</f>
        <v>0</v>
      </c>
      <c r="I1366" s="51" t="str">
        <f>IF(H1366="","",IF(E1366=H1366,"SIM","NÃO"))</f>
        <v>SIM</v>
      </c>
      <c r="J1366" s="51" t="str">
        <f>IF(H1366="","",VLOOKUP(A1366,'6.A'!$A$11:$E$480,4,FALSE))</f>
        <v>H</v>
      </c>
      <c r="K1366" s="51" t="str">
        <f>IF(H1366="","",IF(J1366=D1366,"SIM","NÃO"))</f>
        <v>SIM</v>
      </c>
      <c r="L1366" s="51">
        <f>IF(H1366="","",IF(C1366="","",G1364*C1366))</f>
        <v>2.2400000000000002</v>
      </c>
      <c r="M1366" s="93" t="str">
        <f>IF(A1366="","",VLOOKUP(A1366,'6.A'!$A$11:$C$480,2,FALSE))</f>
        <v xml:space="preserve">AJUDANTE DE ARMADOR COM ENCARGOS COMPLEMENTARES </v>
      </c>
      <c r="N1366" s="56" t="str">
        <f>IF(A1366="","",IF(M1366=B1366,"si","no"))</f>
        <v>si</v>
      </c>
      <c r="O1366" s="55"/>
      <c r="P1366" s="55"/>
      <c r="Q1366" s="47"/>
      <c r="R1366" s="47"/>
      <c r="S1366" s="64"/>
      <c r="T1366" s="2"/>
      <c r="U1366" s="2"/>
      <c r="V1366" s="2"/>
    </row>
    <row r="1367" spans="1:22" s="116" customFormat="1" ht="12.75" customHeight="1" x14ac:dyDescent="0.2">
      <c r="A1367" s="22">
        <f>'6.A'!$A$14</f>
        <v>88245</v>
      </c>
      <c r="B1367" s="23" t="str">
        <f>IF(A1367="","",VLOOKUP(A1367,'6.A'!$A$11:$E$105,2,FALSE))</f>
        <v>ARMADOR COM ENCARGOS COMPLEMENTARES</v>
      </c>
      <c r="C1367" s="87">
        <v>0.04</v>
      </c>
      <c r="D1367" s="56" t="str">
        <f>IF(A1367="","",VLOOKUP(A1367,'6.A'!$A$11:$E$105,4,FALSE))</f>
        <v>H</v>
      </c>
      <c r="E1367" s="88">
        <f>IF(A1367="","",VLOOKUP(A1367,'6.A'!$A$11:$E$105,5,FALSE))</f>
        <v>0</v>
      </c>
      <c r="F1367" s="24">
        <f t="shared" si="558"/>
        <v>0</v>
      </c>
      <c r="G1367" s="51"/>
      <c r="H1367" s="51">
        <f>IF(A1367="","",VLOOKUP(A1367,'6.A'!$A$11:$E$7900,5,FALSE))</f>
        <v>0</v>
      </c>
      <c r="I1367" s="51" t="str">
        <f>IF(H1367="","",IF(E1367=H1367,"SIM","NÃO"))</f>
        <v>SIM</v>
      </c>
      <c r="J1367" s="51" t="str">
        <f>IF(H1367="","",VLOOKUP(A1367,'6.A'!$A$11:$E$480,4,FALSE))</f>
        <v>H</v>
      </c>
      <c r="K1367" s="51" t="str">
        <f>IF(H1367="","",IF(J1367=D1367,"SIM","NÃO"))</f>
        <v>SIM</v>
      </c>
      <c r="L1367" s="51">
        <f>IF(H1367="","",IF(C1367="","",G1364*C1367))</f>
        <v>1.1200000000000001</v>
      </c>
      <c r="M1367" s="93" t="str">
        <f>IF(A1367="","",VLOOKUP(A1367,'6.A'!$A$11:$C$480,2,FALSE))</f>
        <v>ARMADOR COM ENCARGOS COMPLEMENTARES</v>
      </c>
      <c r="N1367" s="56" t="str">
        <f>IF(A1367="","",IF(M1367=B1367,"si","no"))</f>
        <v>si</v>
      </c>
      <c r="O1367" s="55"/>
      <c r="P1367" s="55"/>
      <c r="Q1367" s="47"/>
      <c r="R1367" s="47"/>
      <c r="S1367" s="64"/>
      <c r="T1367" s="2"/>
      <c r="U1367" s="2"/>
      <c r="V1367" s="2"/>
    </row>
    <row r="1368" spans="1:22" s="116" customFormat="1" ht="12.75" customHeight="1" x14ac:dyDescent="0.2">
      <c r="A1368" s="22"/>
      <c r="B1368" s="23" t="str">
        <f>IF(A1368="","",VLOOKUP(A1368,'6.A'!$A$11:$E$105,2,FALSE))</f>
        <v/>
      </c>
      <c r="C1368" s="87"/>
      <c r="D1368" s="56" t="str">
        <f>IF(A1368="","",VLOOKUP(A1368,'6.A'!$A$11:$E$105,4,FALSE))</f>
        <v/>
      </c>
      <c r="E1368" s="88" t="str">
        <f>IF(A1368="","",VLOOKUP(A1368,'6.A'!$A$11:$E$105,5,FALSE))</f>
        <v/>
      </c>
      <c r="F1368" s="24" t="str">
        <f t="shared" si="558"/>
        <v>0,00</v>
      </c>
      <c r="G1368" s="51"/>
      <c r="H1368" s="51" t="str">
        <f>IF(A1368="","",VLOOKUP(A1368,'6.A'!$A$11:$E$7900,5,FALSE))</f>
        <v/>
      </c>
      <c r="I1368" s="51" t="str">
        <f>IF(H1368="","",IF(E1368=H1368,"SIM","NÃO"))</f>
        <v/>
      </c>
      <c r="J1368" s="51" t="str">
        <f>IF(H1368="","",VLOOKUP(A1368,'6.A'!$A$11:$E$480,4,FALSE))</f>
        <v/>
      </c>
      <c r="K1368" s="51" t="str">
        <f t="shared" ref="K1368" si="559">IF(H1368="","",IF(J1368=D1368,"SIM","NÃO"))</f>
        <v/>
      </c>
      <c r="L1368" s="51" t="str">
        <f>IF(H1368="","",IF(C1368="","",G1364*C1368))</f>
        <v/>
      </c>
      <c r="M1368" s="93" t="str">
        <f>IF(A1368="","",VLOOKUP(A1368,'6.A'!$A$11:$C$480,2,FALSE))</f>
        <v/>
      </c>
      <c r="N1368" s="56" t="str">
        <f t="shared" ref="N1368" si="560">IF(A1368="","",IF(M1368=B1368,"si","no"))</f>
        <v/>
      </c>
      <c r="O1368" s="55"/>
      <c r="P1368" s="55"/>
      <c r="Q1368" s="47"/>
      <c r="R1368" s="47"/>
      <c r="S1368" s="64"/>
      <c r="T1368" s="2"/>
      <c r="U1368" s="2"/>
      <c r="V1368" s="2"/>
    </row>
    <row r="1369" spans="1:22" s="116" customFormat="1" ht="12.75" customHeight="1" x14ac:dyDescent="0.2">
      <c r="A1369" s="22"/>
      <c r="B1369" s="23" t="str">
        <f>IF(A1369="","",VLOOKUP(A1369,'6.A'!$A$11:$E$105,2,FALSE))</f>
        <v/>
      </c>
      <c r="C1369" s="87"/>
      <c r="D1369" s="56" t="str">
        <f>IF(A1369="","",VLOOKUP(A1369,'6.A'!$A$11:$E$105,4,FALSE))</f>
        <v/>
      </c>
      <c r="E1369" s="88" t="str">
        <f>IF(A1369="","",VLOOKUP(A1369,'6.A'!$A$11:$E$105,5,FALSE))</f>
        <v/>
      </c>
      <c r="F1369" s="24" t="str">
        <f t="shared" si="558"/>
        <v>0,00</v>
      </c>
      <c r="G1369" s="51"/>
      <c r="H1369" s="51" t="str">
        <f>IF(A1369="","",VLOOKUP(A1369,'6.A'!$A$11:$E$7900,5,FALSE))</f>
        <v/>
      </c>
      <c r="I1369" s="51" t="str">
        <f>IF(H1369="","",IF(E1369=H1369,"SIM","NÃO"))</f>
        <v/>
      </c>
      <c r="J1369" s="51" t="str">
        <f>IF(H1369="","",VLOOKUP(A1369,'6.A'!$A$11:$E$480,4,FALSE))</f>
        <v/>
      </c>
      <c r="K1369" s="51" t="str">
        <f>IF(H1369="","",IF(J1369=D1369,"SIM","NÃO"))</f>
        <v/>
      </c>
      <c r="L1369" s="51" t="str">
        <f>IF(H1369="","",IF(C1369="","",G1364*C1369))</f>
        <v/>
      </c>
      <c r="M1369" s="93" t="str">
        <f>IF(A1369="","",VLOOKUP(A1369,'6.A'!$A$11:$C$480,2,FALSE))</f>
        <v/>
      </c>
      <c r="N1369" s="56" t="str">
        <f>IF(A1369="","",IF(M1369=B1369,"si","no"))</f>
        <v/>
      </c>
      <c r="O1369" s="55"/>
      <c r="P1369" s="55"/>
      <c r="Q1369" s="47"/>
      <c r="R1369" s="47"/>
      <c r="S1369" s="64"/>
      <c r="T1369" s="2"/>
      <c r="U1369" s="2"/>
      <c r="V1369" s="2"/>
    </row>
    <row r="1370" spans="1:22" s="116" customFormat="1" ht="12.75" customHeight="1" x14ac:dyDescent="0.2">
      <c r="A1370" s="22"/>
      <c r="B1370" s="23" t="str">
        <f>IF(A1370="","",VLOOKUP(A1370,'6.A'!$A$11:$E$105,2,FALSE))</f>
        <v/>
      </c>
      <c r="C1370" s="87"/>
      <c r="D1370" s="56" t="str">
        <f>IF(A1370="","",VLOOKUP(A1370,'6.A'!$A$11:$E$105,4,FALSE))</f>
        <v/>
      </c>
      <c r="E1370" s="89" t="str">
        <f>IF(A1370="","",VLOOKUP(A1370,'6.A'!$A$11:$E$105,5,FALSE))</f>
        <v/>
      </c>
      <c r="F1370" s="24" t="str">
        <f t="shared" si="558"/>
        <v>0,00</v>
      </c>
      <c r="G1370" s="51"/>
      <c r="H1370" s="51" t="str">
        <f>IF(A1370="","",VLOOKUP(A1370,'6.A'!$A$11:$E$7900,5,FALSE))</f>
        <v/>
      </c>
      <c r="I1370" s="51" t="str">
        <f t="shared" ref="I1370" si="561">IF(H1370="","",IF(E1370=H1370,"SIM","NÃO"))</f>
        <v/>
      </c>
      <c r="J1370" s="51" t="str">
        <f>IF(H1370="","",VLOOKUP(A1370,'6.A'!$A$11:$E$480,4,FALSE))</f>
        <v/>
      </c>
      <c r="K1370" s="51" t="str">
        <f t="shared" ref="K1370" si="562">IF(H1370="","",IF(J1370=D1370,"SIM","NÃO"))</f>
        <v/>
      </c>
      <c r="L1370" s="51" t="str">
        <f>IF(H1370="","",IF(C1370="","",G1364*C1370))</f>
        <v/>
      </c>
      <c r="M1370" s="93" t="str">
        <f>IF(A1370="","",VLOOKUP(A1370,'6.A'!$A$11:$C$480,2,FALSE))</f>
        <v/>
      </c>
      <c r="N1370" s="56" t="str">
        <f t="shared" ref="N1370" si="563">IF(A1370="","",IF(M1370=B1370,"si","no"))</f>
        <v/>
      </c>
      <c r="O1370" s="55"/>
      <c r="P1370" s="55"/>
      <c r="Q1370" s="47"/>
      <c r="R1370" s="47"/>
      <c r="S1370" s="64"/>
      <c r="T1370" s="2"/>
      <c r="U1370" s="2"/>
      <c r="V1370" s="2"/>
    </row>
    <row r="1371" spans="1:22" s="116" customFormat="1" ht="12.75" customHeight="1" x14ac:dyDescent="0.2">
      <c r="A1371" s="22"/>
      <c r="B1371" s="23" t="str">
        <f>IF(A1371="","",VLOOKUP(A1371,'6.A'!$A$11:$E$105,2,FALSE))</f>
        <v/>
      </c>
      <c r="C1371" s="87"/>
      <c r="D1371" s="56" t="str">
        <f>IF(A1371="","",VLOOKUP(A1371,'6.A'!$A$11:$E$105,4,FALSE))</f>
        <v/>
      </c>
      <c r="E1371" s="89" t="str">
        <f>IF(A1371="","",VLOOKUP(A1371,'6.A'!$A$11:$E$105,5,FALSE))</f>
        <v/>
      </c>
      <c r="F1371" s="24" t="str">
        <f t="shared" si="558"/>
        <v>0,00</v>
      </c>
      <c r="G1371" s="51"/>
      <c r="H1371" s="51" t="str">
        <f>IF(A1371="","",VLOOKUP(A1371,'6.A'!$A$11:$E$7900,5,FALSE))</f>
        <v/>
      </c>
      <c r="I1371" s="51" t="str">
        <f>IF(H1371="","",IF(E1371=H1371,"SIM","NÃO"))</f>
        <v/>
      </c>
      <c r="J1371" s="51" t="str">
        <f>IF(H1371="","",VLOOKUP(A1371,'6.A'!$A$11:$E$480,4,FALSE))</f>
        <v/>
      </c>
      <c r="K1371" s="51" t="str">
        <f>IF(H1371="","",IF(J1371=D1371,"SIM","NÃO"))</f>
        <v/>
      </c>
      <c r="L1371" s="51" t="str">
        <f>IF(H1371="","",IF(C1371="","",G1364*C1371))</f>
        <v/>
      </c>
      <c r="M1371" s="93" t="str">
        <f>IF(A1371="","",VLOOKUP(A1371,'6.A'!$A$11:$C$480,2,FALSE))</f>
        <v/>
      </c>
      <c r="N1371" s="56" t="str">
        <f>IF(A1371="","",IF(M1371=B1371,"si","no"))</f>
        <v/>
      </c>
      <c r="O1371" s="55"/>
      <c r="P1371" s="55"/>
      <c r="Q1371" s="47"/>
      <c r="R1371" s="47"/>
      <c r="S1371" s="64"/>
      <c r="T1371" s="2"/>
      <c r="U1371" s="2"/>
      <c r="V1371" s="2"/>
    </row>
    <row r="1372" spans="1:22" s="116" customFormat="1" ht="12.75" customHeight="1" x14ac:dyDescent="0.2">
      <c r="A1372" s="22"/>
      <c r="B1372" s="23" t="str">
        <f>IF(A1372="","",VLOOKUP(A1372,'6.A'!$A$11:$E$105,2,FALSE))</f>
        <v/>
      </c>
      <c r="C1372" s="87"/>
      <c r="D1372" s="56" t="str">
        <f>IF(A1372="","",VLOOKUP(A1372,'6.A'!$A$11:$E$105,4,FALSE))</f>
        <v/>
      </c>
      <c r="E1372" s="88" t="str">
        <f>IF(A1372="","",VLOOKUP(A1372,'6.A'!$A$11:$E$105,5,FALSE))</f>
        <v/>
      </c>
      <c r="F1372" s="24" t="str">
        <f t="shared" si="558"/>
        <v>0,00</v>
      </c>
      <c r="G1372" s="51"/>
      <c r="H1372" s="51" t="str">
        <f>IF(A1372="","",VLOOKUP(A1372,'6.A'!$A$11:$E$7900,5,FALSE))</f>
        <v/>
      </c>
      <c r="I1372" s="51" t="str">
        <f>IF(H1372="","",IF(E1372=H1372,"SIM","NÃO"))</f>
        <v/>
      </c>
      <c r="J1372" s="51" t="str">
        <f>IF(H1372="","",VLOOKUP(A1372,'6.A'!$A$11:$E$480,4,FALSE))</f>
        <v/>
      </c>
      <c r="K1372" s="51" t="str">
        <f>IF(H1372="","",IF(J1372=D1372,"SIM","NÃO"))</f>
        <v/>
      </c>
      <c r="L1372" s="51" t="str">
        <f>IF(H1372="","",IF(C1372="","",G1364*C1372))</f>
        <v/>
      </c>
      <c r="M1372" s="93" t="str">
        <f>IF(A1372="","",VLOOKUP(A1372,'6.A'!$A$11:$C$480,2,FALSE))</f>
        <v/>
      </c>
      <c r="N1372" s="56" t="str">
        <f>IF(A1372="","",IF(M1372=B1372,"si","no"))</f>
        <v/>
      </c>
      <c r="O1372" s="55"/>
      <c r="P1372" s="55"/>
      <c r="Q1372" s="47"/>
      <c r="R1372" s="47"/>
      <c r="S1372" s="64"/>
      <c r="T1372" s="2"/>
      <c r="U1372" s="2"/>
      <c r="V1372" s="2"/>
    </row>
    <row r="1373" spans="1:22" s="116" customFormat="1" ht="12.75" customHeight="1" x14ac:dyDescent="0.2">
      <c r="A1373" s="22"/>
      <c r="B1373" s="23" t="str">
        <f>IF(A1373="","",VLOOKUP(A1373,'6.A'!$A$11:$E$105,2,FALSE))</f>
        <v/>
      </c>
      <c r="C1373" s="87"/>
      <c r="D1373" s="56" t="str">
        <f>IF(A1373="","",VLOOKUP(A1373,'6.A'!$A$11:$E$105,4,FALSE))</f>
        <v/>
      </c>
      <c r="E1373" s="88" t="str">
        <f>IF(A1373="","",VLOOKUP(A1373,'6.A'!$A$11:$E$105,5,FALSE))</f>
        <v/>
      </c>
      <c r="F1373" s="24" t="str">
        <f t="shared" si="558"/>
        <v>0,00</v>
      </c>
      <c r="G1373" s="51"/>
      <c r="H1373" s="51" t="str">
        <f>IF(A1373="","",VLOOKUP(A1373,'6.A'!$A$11:$E$7900,5,FALSE))</f>
        <v/>
      </c>
      <c r="I1373" s="51" t="str">
        <f t="shared" ref="I1373" si="564">IF(H1373="","",IF(E1373=H1373,"SIM","NÃO"))</f>
        <v/>
      </c>
      <c r="J1373" s="51" t="str">
        <f>IF(H1373="","",VLOOKUP(A1373,'6.A'!$A$11:$E$480,4,FALSE))</f>
        <v/>
      </c>
      <c r="K1373" s="51" t="str">
        <f t="shared" ref="K1373" si="565">IF(H1373="","",IF(J1373=D1373,"SIM","NÃO"))</f>
        <v/>
      </c>
      <c r="L1373" s="51" t="str">
        <f>IF(H1373="","",IF(C1373="","",G1364*C1373))</f>
        <v/>
      </c>
      <c r="M1373" s="93" t="str">
        <f>IF(A1373="","",VLOOKUP(A1373,'6.A'!$A$11:$C$480,2,FALSE))</f>
        <v/>
      </c>
      <c r="N1373" s="56" t="str">
        <f t="shared" ref="N1373" si="566">IF(A1373="","",IF(M1373=B1373,"si","no"))</f>
        <v/>
      </c>
      <c r="O1373" s="55"/>
      <c r="P1373" s="55"/>
      <c r="Q1373" s="47"/>
      <c r="R1373" s="47"/>
      <c r="S1373" s="64"/>
      <c r="T1373" s="2"/>
      <c r="U1373" s="2"/>
      <c r="V1373" s="2"/>
    </row>
    <row r="1374" spans="1:22" s="116" customFormat="1" ht="12.75" customHeight="1" x14ac:dyDescent="0.2">
      <c r="A1374" s="22"/>
      <c r="B1374" s="23" t="str">
        <f>IF(A1374="","",VLOOKUP(A1374,'6.A'!$A$11:$E$105,2,FALSE))</f>
        <v/>
      </c>
      <c r="C1374" s="87"/>
      <c r="D1374" s="69" t="str">
        <f>IF(A1374="","",VLOOKUP(A1374,'6.A'!$A$11:$E$105,4,FALSE))</f>
        <v/>
      </c>
      <c r="E1374" s="89" t="str">
        <f>IF(A1374="","",VLOOKUP(A1374,'6.A'!$A$11:$E$105,5,FALSE))</f>
        <v/>
      </c>
      <c r="F1374" s="24" t="str">
        <f t="shared" si="558"/>
        <v>0,00</v>
      </c>
      <c r="G1374" s="51"/>
      <c r="H1374" s="51" t="str">
        <f>IF(A1374="","",VLOOKUP(A1374,'6.A'!$A$11:$E$7900,5,FALSE))</f>
        <v/>
      </c>
      <c r="I1374" s="51" t="str">
        <f>IF(H1374="","",IF(E1374=H1374,"SIM","NÃO"))</f>
        <v/>
      </c>
      <c r="J1374" s="51" t="str">
        <f>IF(H1374="","",VLOOKUP(A1374,'6.A'!$A$11:$E$480,4,FALSE))</f>
        <v/>
      </c>
      <c r="K1374" s="51" t="str">
        <f>IF(H1374="","",IF(J1374=D1374,"SIM","NÃO"))</f>
        <v/>
      </c>
      <c r="L1374" s="51" t="str">
        <f>IF(H1374="","",IF(C1374="","",G1364*C1374))</f>
        <v/>
      </c>
      <c r="M1374" s="93" t="str">
        <f>IF(A1374="","",VLOOKUP(A1374,'6.A'!$A$11:$C$480,2,FALSE))</f>
        <v/>
      </c>
      <c r="N1374" s="56" t="str">
        <f>IF(A1374="","",IF(M1374=B1374,"si","no"))</f>
        <v/>
      </c>
      <c r="O1374" s="55"/>
      <c r="P1374" s="55"/>
      <c r="Q1374" s="47"/>
      <c r="R1374" s="47"/>
      <c r="S1374" s="64"/>
      <c r="T1374" s="2"/>
      <c r="U1374" s="2"/>
      <c r="V1374" s="2"/>
    </row>
    <row r="1375" spans="1:22" s="116" customFormat="1" ht="12.75" customHeight="1" x14ac:dyDescent="0.2">
      <c r="A1375" s="22"/>
      <c r="B1375" s="23" t="str">
        <f>IF(A1375="","",VLOOKUP(A1375,'6.A'!$A$11:$E$105,2,FALSE))</f>
        <v/>
      </c>
      <c r="C1375" s="87"/>
      <c r="D1375" s="25" t="str">
        <f>IF(A1375="","",VLOOKUP(A1375,'6.A'!$A$11:$E$105,4,FALSE))</f>
        <v/>
      </c>
      <c r="E1375" s="89" t="str">
        <f>IF(A1375="","",VLOOKUP(A1375,'6.A'!$A$11:$E$105,5,FALSE))</f>
        <v/>
      </c>
      <c r="F1375" s="24" t="str">
        <f t="shared" si="558"/>
        <v>0,00</v>
      </c>
      <c r="G1375" s="51"/>
      <c r="H1375" s="51" t="str">
        <f>IF(A1375="","",VLOOKUP(A1375,'6.A'!$A$11:$E$7900,5,FALSE))</f>
        <v/>
      </c>
      <c r="I1375" s="51" t="str">
        <f t="shared" ref="I1375" si="567">IF(H1375="","",IF(E1375=H1375,"SIM","NÃO"))</f>
        <v/>
      </c>
      <c r="J1375" s="51" t="str">
        <f>IF(H1375="","",VLOOKUP(A1375,'6.A'!$A$11:$E$480,4,FALSE))</f>
        <v/>
      </c>
      <c r="K1375" s="51" t="str">
        <f t="shared" ref="K1375" si="568">IF(H1375="","",IF(J1375=D1375,"SIM","NÃO"))</f>
        <v/>
      </c>
      <c r="L1375" s="51" t="str">
        <f>IF(H1375="","",IF(C1375="","",G1364*C1375))</f>
        <v/>
      </c>
      <c r="M1375" s="93" t="str">
        <f>IF(A1375="","",VLOOKUP(A1375,'6.A'!$A$11:$C$480,2,FALSE))</f>
        <v/>
      </c>
      <c r="N1375" s="56" t="str">
        <f t="shared" ref="N1375" si="569">IF(A1375="","",IF(M1375=B1375,"si","no"))</f>
        <v/>
      </c>
      <c r="O1375" s="55"/>
      <c r="P1375" s="55"/>
      <c r="Q1375" s="47"/>
      <c r="R1375" s="47"/>
      <c r="S1375" s="64"/>
      <c r="T1375" s="2"/>
      <c r="U1375" s="2"/>
      <c r="V1375" s="2"/>
    </row>
    <row r="1376" spans="1:22" s="116" customFormat="1" ht="12.75" customHeight="1" x14ac:dyDescent="0.2">
      <c r="A1376" s="17"/>
      <c r="B1376" s="26" t="str">
        <f>$A$8</f>
        <v>LEIS SOCIAIS HORISTA - JORNADA NORMAL</v>
      </c>
      <c r="C1376" s="27">
        <f>$C$8</f>
        <v>0</v>
      </c>
      <c r="D1376" s="56"/>
      <c r="E1376" s="11"/>
      <c r="F1376" s="28">
        <f>ROUND(SUM(F1366:F1375)*C1376,2)</f>
        <v>0</v>
      </c>
      <c r="G1376" s="62"/>
      <c r="H1376" s="51"/>
      <c r="I1376" s="56"/>
      <c r="J1376" s="56"/>
      <c r="K1376" s="56"/>
      <c r="L1376" s="51"/>
      <c r="M1376" s="61"/>
      <c r="N1376" s="56"/>
      <c r="O1376" s="55"/>
      <c r="P1376" s="55"/>
      <c r="Q1376" s="47"/>
      <c r="R1376" s="47"/>
      <c r="S1376" s="64"/>
      <c r="T1376" s="2"/>
      <c r="U1376" s="2"/>
      <c r="V1376" s="2"/>
    </row>
    <row r="1377" spans="1:22" s="116" customFormat="1" ht="12.75" customHeight="1" x14ac:dyDescent="0.2">
      <c r="A1377" s="22"/>
      <c r="B1377" s="26" t="str">
        <f>$A$9</f>
        <v>BDI - MÃO DE OBRA / SERVIÇOS / MATERIAIS EM GERAL</v>
      </c>
      <c r="C1377" s="27">
        <f>$C$9</f>
        <v>0</v>
      </c>
      <c r="D1377" s="29"/>
      <c r="E1377" s="11"/>
      <c r="F1377" s="28">
        <f>ROUND(SUM(F1366:F1376)*C1377,2)</f>
        <v>0</v>
      </c>
      <c r="G1377" s="62"/>
      <c r="H1377" s="51"/>
      <c r="I1377" s="56"/>
      <c r="J1377" s="56"/>
      <c r="K1377" s="56"/>
      <c r="L1377" s="51"/>
      <c r="M1377" s="61"/>
      <c r="N1377" s="56"/>
      <c r="O1377" s="55"/>
      <c r="P1377" s="55"/>
      <c r="Q1377" s="47"/>
      <c r="R1377" s="47"/>
      <c r="S1377" s="64"/>
      <c r="T1377" s="2"/>
      <c r="U1377" s="2"/>
      <c r="V1377" s="2"/>
    </row>
    <row r="1378" spans="1:22" s="128" customFormat="1" ht="12.75" customHeight="1" x14ac:dyDescent="0.2">
      <c r="A1378" s="30"/>
      <c r="B1378" s="31" t="s">
        <v>56</v>
      </c>
      <c r="C1378" s="32"/>
      <c r="D1378" s="33"/>
      <c r="E1378" s="34"/>
      <c r="F1378" s="35">
        <f>ROUND(SUM(F1366:F1377),2)</f>
        <v>0</v>
      </c>
      <c r="G1378" s="62"/>
      <c r="H1378" s="51"/>
      <c r="I1378" s="56"/>
      <c r="J1378" s="56"/>
      <c r="K1378" s="56"/>
      <c r="L1378" s="51"/>
      <c r="M1378" s="61"/>
      <c r="N1378" s="56"/>
      <c r="O1378" s="55"/>
      <c r="P1378" s="55"/>
      <c r="Q1378" s="47"/>
      <c r="R1378" s="47"/>
      <c r="S1378" s="64"/>
      <c r="T1378" s="2"/>
      <c r="U1378" s="2"/>
      <c r="V1378" s="2"/>
    </row>
    <row r="1379" spans="1:22" s="128" customFormat="1" ht="12.75" customHeight="1" x14ac:dyDescent="0.2">
      <c r="A1379" s="17" t="s">
        <v>5</v>
      </c>
      <c r="B1379" s="135" t="s">
        <v>132</v>
      </c>
      <c r="C1379" s="55" t="s">
        <v>59</v>
      </c>
      <c r="D1379" s="55" t="s">
        <v>17</v>
      </c>
      <c r="E1379" s="19" t="s">
        <v>60</v>
      </c>
      <c r="F1379" s="20" t="s">
        <v>61</v>
      </c>
      <c r="G1379" s="21"/>
      <c r="H1379" s="51"/>
      <c r="I1379" s="56"/>
      <c r="J1379" s="56"/>
      <c r="K1379" s="56"/>
      <c r="L1379" s="51"/>
      <c r="M1379" s="61"/>
      <c r="N1379" s="56"/>
      <c r="O1379" s="55"/>
      <c r="P1379" s="55"/>
      <c r="Q1379" s="47"/>
      <c r="R1379" s="47"/>
      <c r="S1379" s="64"/>
      <c r="T1379" s="2"/>
      <c r="U1379" s="2"/>
      <c r="V1379" s="2"/>
    </row>
    <row r="1380" spans="1:22" s="128" customFormat="1" ht="12.75" customHeight="1" x14ac:dyDescent="0.2">
      <c r="A1380" s="22"/>
      <c r="B1380" s="23" t="str">
        <f>IF(A1380="","",VLOOKUP(A1380,'6.A'!$A$11:$E$105,2,FALSE))</f>
        <v/>
      </c>
      <c r="C1380" s="87"/>
      <c r="D1380" s="56" t="str">
        <f>IF(A1380="","",VLOOKUP(A1380,'6.A'!$A$11:$E$105,4,FALSE))</f>
        <v/>
      </c>
      <c r="E1380" s="88" t="str">
        <f>IF(A1380="","",VLOOKUP(A1380,'6.A'!$A$11:$E$105,5,FALSE))</f>
        <v/>
      </c>
      <c r="F1380" s="24" t="str">
        <f t="shared" ref="F1380:F1389" si="570">IF(A1380="","0,00",ROUND(C1380*E1380,2))</f>
        <v>0,00</v>
      </c>
      <c r="G1380" s="51"/>
      <c r="H1380" s="51" t="str">
        <f>IF(A1380="","",VLOOKUP(A1380,'6.A'!$A$11:$E$7900,5,FALSE))</f>
        <v/>
      </c>
      <c r="I1380" s="51" t="str">
        <f t="shared" ref="I1380:I1389" si="571">IF(H1380="","",IF(E1380=H1380,"SIM","NÃO"))</f>
        <v/>
      </c>
      <c r="J1380" s="51" t="str">
        <f>IF(H1380="","",VLOOKUP(A1380,'6.A'!$A$11:$E$480,4,FALSE))</f>
        <v/>
      </c>
      <c r="K1380" s="51" t="str">
        <f t="shared" ref="K1380:K1389" si="572">IF(H1380="","",IF(J1380=D1380,"SIM","NÃO"))</f>
        <v/>
      </c>
      <c r="L1380" s="51" t="str">
        <f>IF(H1380="","",IF(C1380="","",G1364*C1380))</f>
        <v/>
      </c>
      <c r="M1380" s="93" t="str">
        <f>IF(A1380="","",VLOOKUP(A1380,'6.A'!$A$11:$C$480,2,FALSE))</f>
        <v/>
      </c>
      <c r="N1380" s="56" t="str">
        <f t="shared" ref="N1380:N1385" si="573">IF(A1380="","",IF(M1380=B1380,"si","no"))</f>
        <v/>
      </c>
      <c r="O1380" s="55"/>
      <c r="P1380" s="55"/>
      <c r="Q1380" s="47"/>
      <c r="R1380" s="47"/>
      <c r="S1380" s="64"/>
      <c r="T1380" s="2"/>
      <c r="U1380" s="2"/>
      <c r="V1380" s="2"/>
    </row>
    <row r="1381" spans="1:22" s="128" customFormat="1" ht="12.75" customHeight="1" x14ac:dyDescent="0.2">
      <c r="A1381" s="22"/>
      <c r="B1381" s="23" t="str">
        <f>IF(A1381="","",VLOOKUP(A1381,'6.A'!$A$11:$E$105,2,FALSE))</f>
        <v/>
      </c>
      <c r="C1381" s="87"/>
      <c r="D1381" s="56" t="str">
        <f>IF(A1381="","",VLOOKUP(A1381,'6.A'!$A$11:$E$105,4,FALSE))</f>
        <v/>
      </c>
      <c r="E1381" s="88" t="str">
        <f>IF(A1381="","",VLOOKUP(A1381,'6.A'!$A$11:$E$105,5,FALSE))</f>
        <v/>
      </c>
      <c r="F1381" s="24" t="str">
        <f t="shared" si="570"/>
        <v>0,00</v>
      </c>
      <c r="G1381" s="51"/>
      <c r="H1381" s="51" t="str">
        <f>IF(A1381="","",VLOOKUP(A1381,'6.A'!$A$11:$E$7900,5,FALSE))</f>
        <v/>
      </c>
      <c r="I1381" s="51" t="str">
        <f t="shared" si="571"/>
        <v/>
      </c>
      <c r="J1381" s="51" t="str">
        <f>IF(H1381="","",VLOOKUP(A1381,'6.A'!$A$11:$E$480,4,FALSE))</f>
        <v/>
      </c>
      <c r="K1381" s="51" t="str">
        <f t="shared" si="572"/>
        <v/>
      </c>
      <c r="L1381" s="51" t="str">
        <f>IF(H1381="","",IF(C1381="","",G1364*C1381))</f>
        <v/>
      </c>
      <c r="M1381" s="93" t="str">
        <f>IF(A1381="","",VLOOKUP(A1381,'6.A'!$A$11:$C$480,2,FALSE))</f>
        <v/>
      </c>
      <c r="N1381" s="56" t="str">
        <f t="shared" si="573"/>
        <v/>
      </c>
      <c r="O1381" s="55"/>
      <c r="P1381" s="55"/>
      <c r="Q1381" s="47"/>
      <c r="R1381" s="47"/>
      <c r="S1381" s="64"/>
      <c r="T1381" s="2"/>
      <c r="U1381" s="2"/>
      <c r="V1381" s="2"/>
    </row>
    <row r="1382" spans="1:22" s="128" customFormat="1" ht="12.75" customHeight="1" x14ac:dyDescent="0.2">
      <c r="A1382" s="22"/>
      <c r="B1382" s="23" t="str">
        <f>IF(A1382="","",VLOOKUP(A1382,'6.A'!$A$11:$E$105,2,FALSE))</f>
        <v/>
      </c>
      <c r="C1382" s="87"/>
      <c r="D1382" s="56" t="str">
        <f>IF(A1382="","",VLOOKUP(A1382,'6.A'!$A$11:$E$105,4,FALSE))</f>
        <v/>
      </c>
      <c r="E1382" s="88" t="str">
        <f>IF(A1382="","",VLOOKUP(A1382,'6.A'!$A$11:$E$105,5,FALSE))</f>
        <v/>
      </c>
      <c r="F1382" s="24" t="str">
        <f t="shared" si="570"/>
        <v>0,00</v>
      </c>
      <c r="G1382" s="51"/>
      <c r="H1382" s="51" t="str">
        <f>IF(A1382="","",VLOOKUP(A1382,'6.A'!$A$11:$E$7900,5,FALSE))</f>
        <v/>
      </c>
      <c r="I1382" s="51" t="str">
        <f t="shared" si="571"/>
        <v/>
      </c>
      <c r="J1382" s="51" t="str">
        <f>IF(H1382="","",VLOOKUP(A1382,'6.A'!$A$11:$E$480,4,FALSE))</f>
        <v/>
      </c>
      <c r="K1382" s="51" t="str">
        <f t="shared" si="572"/>
        <v/>
      </c>
      <c r="L1382" s="51" t="str">
        <f>IF(H1382="","",IF(C1382="","",G1364*C1382))</f>
        <v/>
      </c>
      <c r="M1382" s="93" t="str">
        <f>IF(A1382="","",VLOOKUP(A1382,'6.A'!$A$11:$C$480,2,FALSE))</f>
        <v/>
      </c>
      <c r="N1382" s="56" t="str">
        <f t="shared" si="573"/>
        <v/>
      </c>
      <c r="O1382" s="55"/>
      <c r="P1382" s="55"/>
      <c r="Q1382" s="47"/>
      <c r="R1382" s="47"/>
      <c r="S1382" s="64"/>
      <c r="T1382" s="2"/>
      <c r="U1382" s="2"/>
      <c r="V1382" s="2"/>
    </row>
    <row r="1383" spans="1:22" s="128" customFormat="1" ht="12.75" customHeight="1" x14ac:dyDescent="0.2">
      <c r="A1383" s="22"/>
      <c r="B1383" s="54" t="str">
        <f>IF(A1383="","",VLOOKUP(A1383,'6.A'!$A$11:$E$105,2,FALSE))</f>
        <v/>
      </c>
      <c r="C1383" s="113"/>
      <c r="D1383" s="56" t="str">
        <f>IF(A1383="","",VLOOKUP(A1383,'6.A'!$A$11:$E$105,4,FALSE))</f>
        <v/>
      </c>
      <c r="E1383" s="88" t="str">
        <f>IF(A1383="","",VLOOKUP(A1383,'6.A'!$A$11:$E$105,5,FALSE))</f>
        <v/>
      </c>
      <c r="F1383" s="24" t="str">
        <f t="shared" si="570"/>
        <v>0,00</v>
      </c>
      <c r="G1383" s="51"/>
      <c r="H1383" s="51" t="str">
        <f>IF(A1383="","",VLOOKUP(A1383,'6.A'!$A$11:$E$7900,5,FALSE))</f>
        <v/>
      </c>
      <c r="I1383" s="51" t="str">
        <f t="shared" si="571"/>
        <v/>
      </c>
      <c r="J1383" s="51" t="str">
        <f>IF(H1383="","",VLOOKUP(A1383,'6.A'!$A$11:$E$480,4,FALSE))</f>
        <v/>
      </c>
      <c r="K1383" s="51" t="str">
        <f t="shared" si="572"/>
        <v/>
      </c>
      <c r="L1383" s="51" t="str">
        <f>IF(H1383="","",IF(C1383="","",G1364*C1383))</f>
        <v/>
      </c>
      <c r="M1383" s="93" t="str">
        <f>IF(A1383="","",VLOOKUP(A1383,'6.A'!$A$11:$C$480,2,FALSE))</f>
        <v/>
      </c>
      <c r="N1383" s="56" t="str">
        <f t="shared" si="573"/>
        <v/>
      </c>
      <c r="O1383" s="55"/>
      <c r="P1383" s="55"/>
      <c r="Q1383" s="47"/>
      <c r="R1383" s="47"/>
      <c r="S1383" s="64"/>
      <c r="T1383" s="2"/>
      <c r="U1383" s="2"/>
      <c r="V1383" s="2"/>
    </row>
    <row r="1384" spans="1:22" s="128" customFormat="1" ht="12.75" customHeight="1" x14ac:dyDescent="0.2">
      <c r="A1384" s="22"/>
      <c r="B1384" s="23" t="str">
        <f>IF(A1384="","",VLOOKUP(A1384,'6.A'!$A$11:$E$105,2,FALSE))</f>
        <v/>
      </c>
      <c r="C1384" s="87"/>
      <c r="D1384" s="56" t="str">
        <f>IF(A1384="","",VLOOKUP(A1384,'6.A'!$A$11:$E$105,4,FALSE))</f>
        <v/>
      </c>
      <c r="E1384" s="88" t="str">
        <f>IF(A1384="","",VLOOKUP(A1384,'6.A'!$A$11:$E$105,5,FALSE))</f>
        <v/>
      </c>
      <c r="F1384" s="24" t="str">
        <f t="shared" si="570"/>
        <v>0,00</v>
      </c>
      <c r="G1384" s="51"/>
      <c r="H1384" s="51" t="str">
        <f>IF(A1384="","",VLOOKUP(A1384,'6.A'!$A$11:$E$7900,5,FALSE))</f>
        <v/>
      </c>
      <c r="I1384" s="51" t="str">
        <f t="shared" si="571"/>
        <v/>
      </c>
      <c r="J1384" s="51" t="str">
        <f>IF(H1384="","",VLOOKUP(A1384,'6.A'!$A$11:$E$480,4,FALSE))</f>
        <v/>
      </c>
      <c r="K1384" s="51" t="str">
        <f t="shared" si="572"/>
        <v/>
      </c>
      <c r="L1384" s="51" t="str">
        <f>IF(H1384="","",IF(C1384="","",G1364*C1384))</f>
        <v/>
      </c>
      <c r="M1384" s="93" t="str">
        <f>IF(A1384="","",VLOOKUP(A1384,'6.A'!$A$11:$C$480,2,FALSE))</f>
        <v/>
      </c>
      <c r="N1384" s="56" t="str">
        <f t="shared" si="573"/>
        <v/>
      </c>
      <c r="O1384" s="55"/>
      <c r="P1384" s="55"/>
      <c r="Q1384" s="47"/>
      <c r="R1384" s="47"/>
      <c r="S1384" s="64"/>
      <c r="T1384" s="2"/>
      <c r="U1384" s="2"/>
      <c r="V1384" s="2"/>
    </row>
    <row r="1385" spans="1:22" s="128" customFormat="1" ht="12.75" customHeight="1" x14ac:dyDescent="0.2">
      <c r="A1385" s="22"/>
      <c r="B1385" s="23" t="str">
        <f>IF(A1385="","",VLOOKUP(A1385,'6.A'!$A$11:$E$105,2,FALSE))</f>
        <v/>
      </c>
      <c r="C1385" s="87"/>
      <c r="D1385" s="56" t="str">
        <f>IF(A1385="","",VLOOKUP(A1385,'6.A'!$A$11:$E$105,4,FALSE))</f>
        <v/>
      </c>
      <c r="E1385" s="88" t="str">
        <f>IF(A1385="","",VLOOKUP(A1385,'6.A'!$A$11:$E$105,5,FALSE))</f>
        <v/>
      </c>
      <c r="F1385" s="24" t="str">
        <f t="shared" si="570"/>
        <v>0,00</v>
      </c>
      <c r="G1385" s="51"/>
      <c r="H1385" s="51" t="str">
        <f>IF(A1385="","",VLOOKUP(A1385,'6.A'!$A$11:$E$7900,5,FALSE))</f>
        <v/>
      </c>
      <c r="I1385" s="51" t="str">
        <f t="shared" si="571"/>
        <v/>
      </c>
      <c r="J1385" s="51" t="str">
        <f>IF(H1385="","",VLOOKUP(A1385,'6.A'!$A$11:$E$480,4,FALSE))</f>
        <v/>
      </c>
      <c r="K1385" s="51" t="str">
        <f t="shared" si="572"/>
        <v/>
      </c>
      <c r="L1385" s="51" t="str">
        <f>IF(H1385="","",IF(C1385="","",G1364*C1385))</f>
        <v/>
      </c>
      <c r="M1385" s="93" t="str">
        <f>IF(A1385="","",VLOOKUP(A1385,'6.A'!$A$11:$C$480,2,FALSE))</f>
        <v/>
      </c>
      <c r="N1385" s="56" t="str">
        <f t="shared" si="573"/>
        <v/>
      </c>
      <c r="O1385" s="55"/>
      <c r="P1385" s="55"/>
      <c r="Q1385" s="47"/>
      <c r="R1385" s="47"/>
      <c r="S1385" s="64"/>
      <c r="T1385" s="2"/>
      <c r="U1385" s="2"/>
      <c r="V1385" s="2"/>
    </row>
    <row r="1386" spans="1:22" s="128" customFormat="1" ht="12.75" customHeight="1" x14ac:dyDescent="0.2">
      <c r="A1386" s="22"/>
      <c r="B1386" s="23" t="str">
        <f>IF(A1386="","",VLOOKUP(A1386,'6.A'!$A$11:$E$105,2,FALSE))</f>
        <v/>
      </c>
      <c r="C1386" s="87"/>
      <c r="D1386" s="56" t="str">
        <f>IF(A1386="","",VLOOKUP(A1386,'6.A'!$A$11:$E$105,4,FALSE))</f>
        <v/>
      </c>
      <c r="E1386" s="88" t="str">
        <f>IF(A1386="","",VLOOKUP(A1386,'6.A'!$A$11:$E$105,5,FALSE))</f>
        <v/>
      </c>
      <c r="F1386" s="24" t="str">
        <f t="shared" si="570"/>
        <v>0,00</v>
      </c>
      <c r="G1386" s="51"/>
      <c r="H1386" s="51" t="str">
        <f>IF(A1386="","",VLOOKUP(A1386,'6.A'!$A$11:$E$7900,5,FALSE))</f>
        <v/>
      </c>
      <c r="I1386" s="51" t="str">
        <f t="shared" si="571"/>
        <v/>
      </c>
      <c r="J1386" s="51" t="str">
        <f>IF(H1386="","",VLOOKUP(A1386,'6.A'!$A$11:$E$480,4,FALSE))</f>
        <v/>
      </c>
      <c r="K1386" s="51" t="str">
        <f t="shared" si="572"/>
        <v/>
      </c>
      <c r="L1386" s="51" t="str">
        <f>IF(H1386="","",IF(C1386="","",G1364*C1386))</f>
        <v/>
      </c>
      <c r="M1386" s="93" t="str">
        <f>IF(A1386="","",VLOOKUP(A1386,'6.A'!$A$11:$C$480,2,FALSE))</f>
        <v/>
      </c>
      <c r="N1386" s="56" t="str">
        <f>IF(A1386="","",IF(M1386=B1386,"si","no"))</f>
        <v/>
      </c>
      <c r="O1386" s="55"/>
      <c r="P1386" s="55"/>
      <c r="Q1386" s="47"/>
      <c r="R1386" s="47"/>
      <c r="S1386" s="64"/>
      <c r="T1386" s="2"/>
      <c r="U1386" s="2"/>
      <c r="V1386" s="2"/>
    </row>
    <row r="1387" spans="1:22" s="128" customFormat="1" ht="12.75" customHeight="1" x14ac:dyDescent="0.2">
      <c r="A1387" s="22"/>
      <c r="B1387" s="23" t="str">
        <f>IF(A1387="","",VLOOKUP(A1387,'6.A'!$A$11:$E$105,2,FALSE))</f>
        <v/>
      </c>
      <c r="C1387" s="87"/>
      <c r="D1387" s="56" t="str">
        <f>IF(A1387="","",VLOOKUP(A1387,'6.A'!$A$11:$E$105,4,FALSE))</f>
        <v/>
      </c>
      <c r="E1387" s="88" t="str">
        <f>IF(A1387="","",VLOOKUP(A1387,'6.A'!$A$11:$E$105,5,FALSE))</f>
        <v/>
      </c>
      <c r="F1387" s="24" t="str">
        <f t="shared" si="570"/>
        <v>0,00</v>
      </c>
      <c r="G1387" s="51"/>
      <c r="H1387" s="51" t="str">
        <f>IF(A1387="","",VLOOKUP(A1387,'6.A'!$A$11:$E$7900,5,FALSE))</f>
        <v/>
      </c>
      <c r="I1387" s="51" t="str">
        <f t="shared" si="571"/>
        <v/>
      </c>
      <c r="J1387" s="51" t="str">
        <f>IF(H1387="","",VLOOKUP(A1387,'6.A'!$A$11:$E$480,4,FALSE))</f>
        <v/>
      </c>
      <c r="K1387" s="51" t="str">
        <f t="shared" si="572"/>
        <v/>
      </c>
      <c r="L1387" s="51" t="str">
        <f>IF(H1387="","",IF(C1387="","",G1364*C1387))</f>
        <v/>
      </c>
      <c r="M1387" s="93" t="str">
        <f>IF(A1387="","",VLOOKUP(A1387,'6.A'!$A$11:$C$480,2,FALSE))</f>
        <v/>
      </c>
      <c r="N1387" s="56" t="str">
        <f>IF(A1387="","",IF(M1387=B1387,"si","no"))</f>
        <v/>
      </c>
      <c r="O1387" s="55"/>
      <c r="P1387" s="55"/>
      <c r="Q1387" s="47"/>
      <c r="R1387" s="47"/>
      <c r="S1387" s="64"/>
      <c r="T1387" s="2"/>
      <c r="U1387" s="2"/>
      <c r="V1387" s="2"/>
    </row>
    <row r="1388" spans="1:22" s="128" customFormat="1" ht="12.75" customHeight="1" x14ac:dyDescent="0.2">
      <c r="A1388" s="22"/>
      <c r="B1388" s="23" t="str">
        <f>IF(A1388="","",VLOOKUP(A1388,'6.A'!$A$11:$E$105,2,FALSE))</f>
        <v/>
      </c>
      <c r="C1388" s="87"/>
      <c r="D1388" s="56" t="str">
        <f>IF(A1388="","",VLOOKUP(A1388,'6.A'!$A$11:$E$105,4,FALSE))</f>
        <v/>
      </c>
      <c r="E1388" s="88" t="str">
        <f>IF(A1388="","",VLOOKUP(A1388,'6.A'!$A$11:$E$105,5,FALSE))</f>
        <v/>
      </c>
      <c r="F1388" s="24" t="str">
        <f t="shared" si="570"/>
        <v>0,00</v>
      </c>
      <c r="G1388" s="51"/>
      <c r="H1388" s="51" t="str">
        <f>IF(A1388="","",VLOOKUP(A1388,'6.A'!$A$11:$E$7900,5,FALSE))</f>
        <v/>
      </c>
      <c r="I1388" s="51" t="str">
        <f t="shared" si="571"/>
        <v/>
      </c>
      <c r="J1388" s="51" t="str">
        <f>IF(H1388="","",VLOOKUP(A1388,'6.A'!$A$11:$E$480,4,FALSE))</f>
        <v/>
      </c>
      <c r="K1388" s="51" t="str">
        <f t="shared" si="572"/>
        <v/>
      </c>
      <c r="L1388" s="51" t="str">
        <f>IF(H1388="","",IF(C1388="","",G1364*C1388))</f>
        <v/>
      </c>
      <c r="M1388" s="93" t="str">
        <f>IF(A1388="","",VLOOKUP(A1388,'6.A'!$A$11:$C$480,2,FALSE))</f>
        <v/>
      </c>
      <c r="N1388" s="56" t="str">
        <f t="shared" ref="N1388:N1389" si="574">IF(A1388="","",IF(M1388=B1388,"si","no"))</f>
        <v/>
      </c>
      <c r="O1388" s="55"/>
      <c r="P1388" s="55"/>
      <c r="Q1388" s="47"/>
      <c r="R1388" s="47"/>
      <c r="S1388" s="64"/>
      <c r="T1388" s="2"/>
      <c r="U1388" s="2"/>
      <c r="V1388" s="2"/>
    </row>
    <row r="1389" spans="1:22" s="128" customFormat="1" ht="12.75" customHeight="1" x14ac:dyDescent="0.2">
      <c r="A1389" s="22"/>
      <c r="B1389" s="23" t="str">
        <f>IF(A1389="","",VLOOKUP(A1389,'6.A'!$A$11:$E$105,2,FALSE))</f>
        <v/>
      </c>
      <c r="C1389" s="87"/>
      <c r="D1389" s="56" t="str">
        <f>IF(A1389="","",VLOOKUP(A1389,'6.A'!$A$11:$E$105,4,FALSE))</f>
        <v/>
      </c>
      <c r="E1389" s="88" t="str">
        <f>IF(A1389="","",VLOOKUP(A1389,'6.A'!$A$11:$E$105,5,FALSE))</f>
        <v/>
      </c>
      <c r="F1389" s="24" t="str">
        <f t="shared" si="570"/>
        <v>0,00</v>
      </c>
      <c r="G1389" s="51"/>
      <c r="H1389" s="51" t="str">
        <f>IF(A1389="","",VLOOKUP(A1389,'6.A'!$A$11:$E$7900,5,FALSE))</f>
        <v/>
      </c>
      <c r="I1389" s="51" t="str">
        <f t="shared" si="571"/>
        <v/>
      </c>
      <c r="J1389" s="51" t="str">
        <f>IF(H1389="","",VLOOKUP(A1389,'6.A'!$A$11:$E$480,4,FALSE))</f>
        <v/>
      </c>
      <c r="K1389" s="51" t="str">
        <f t="shared" si="572"/>
        <v/>
      </c>
      <c r="L1389" s="51" t="str">
        <f>IF(H1389="","",IF(C1389="","",G1364*C1389))</f>
        <v/>
      </c>
      <c r="M1389" s="93" t="str">
        <f>IF(A1389="","",VLOOKUP(A1389,'6.A'!$A$11:$C$480,2,FALSE))</f>
        <v/>
      </c>
      <c r="N1389" s="56" t="str">
        <f t="shared" si="574"/>
        <v/>
      </c>
      <c r="O1389" s="55"/>
      <c r="P1389" s="55"/>
      <c r="Q1389" s="47"/>
      <c r="R1389" s="47"/>
      <c r="S1389" s="64"/>
      <c r="T1389" s="2"/>
      <c r="U1389" s="2"/>
      <c r="V1389" s="2"/>
    </row>
    <row r="1390" spans="1:22" s="128" customFormat="1" ht="12.75" customHeight="1" x14ac:dyDescent="0.2">
      <c r="A1390" s="22"/>
      <c r="B1390" s="26" t="str">
        <f>$A$9</f>
        <v>BDI - MÃO DE OBRA / SERVIÇOS / MATERIAIS EM GERAL</v>
      </c>
      <c r="C1390" s="27">
        <f>$C$9</f>
        <v>0</v>
      </c>
      <c r="D1390" s="56"/>
      <c r="E1390" s="11"/>
      <c r="F1390" s="28">
        <f>ROUND(SUM(F1380:F1389)*C1390,2)</f>
        <v>0</v>
      </c>
      <c r="G1390" s="62"/>
      <c r="H1390" s="51"/>
      <c r="I1390" s="56"/>
      <c r="J1390" s="56"/>
      <c r="K1390" s="56"/>
      <c r="L1390" s="51"/>
      <c r="M1390" s="61"/>
      <c r="N1390" s="56"/>
      <c r="O1390" s="55"/>
      <c r="P1390" s="55"/>
      <c r="Q1390" s="47"/>
      <c r="R1390" s="47"/>
      <c r="S1390" s="64"/>
      <c r="T1390" s="2"/>
      <c r="U1390" s="2"/>
      <c r="V1390" s="2"/>
    </row>
    <row r="1391" spans="1:22" s="128" customFormat="1" ht="12.75" customHeight="1" x14ac:dyDescent="0.2">
      <c r="A1391" s="30"/>
      <c r="B1391" s="31" t="s">
        <v>120</v>
      </c>
      <c r="C1391" s="36"/>
      <c r="D1391" s="37"/>
      <c r="E1391" s="38"/>
      <c r="F1391" s="35">
        <f>ROUND(SUM(F1380:F1390),2)</f>
        <v>0</v>
      </c>
      <c r="G1391" s="62"/>
      <c r="H1391" s="51"/>
      <c r="I1391" s="56"/>
      <c r="J1391" s="56"/>
      <c r="K1391" s="56"/>
      <c r="L1391" s="51"/>
      <c r="M1391" s="61"/>
      <c r="N1391" s="56"/>
      <c r="O1391" s="55"/>
      <c r="P1391" s="55"/>
      <c r="Q1391" s="47"/>
      <c r="R1391" s="47"/>
      <c r="S1391" s="64"/>
      <c r="T1391" s="2"/>
      <c r="U1391" s="2"/>
      <c r="V1391" s="2"/>
    </row>
    <row r="1392" spans="1:22" s="128" customFormat="1" ht="12.75" customHeight="1" x14ac:dyDescent="0.2">
      <c r="A1392" s="17" t="s">
        <v>6</v>
      </c>
      <c r="B1392" s="18" t="s">
        <v>18</v>
      </c>
      <c r="C1392" s="55" t="s">
        <v>59</v>
      </c>
      <c r="D1392" s="55" t="s">
        <v>17</v>
      </c>
      <c r="E1392" s="19" t="s">
        <v>60</v>
      </c>
      <c r="F1392" s="20" t="s">
        <v>61</v>
      </c>
      <c r="G1392" s="21"/>
      <c r="H1392" s="51"/>
      <c r="I1392" s="56"/>
      <c r="J1392" s="56"/>
      <c r="K1392" s="56"/>
      <c r="L1392" s="51"/>
      <c r="M1392" s="61"/>
      <c r="N1392" s="56"/>
      <c r="O1392" s="55"/>
      <c r="P1392" s="55"/>
      <c r="Q1392" s="47"/>
      <c r="R1392" s="47"/>
      <c r="S1392" s="64"/>
      <c r="T1392" s="2"/>
      <c r="U1392" s="2"/>
      <c r="V1392" s="2"/>
    </row>
    <row r="1393" spans="1:22" s="128" customFormat="1" ht="12.75" customHeight="1" x14ac:dyDescent="0.2">
      <c r="A1393" s="22" t="str">
        <f>'6.A'!$A$68</f>
        <v>CV00238</v>
      </c>
      <c r="B1393" s="23" t="str">
        <f>IF(A1393="","",VLOOKUP(A1393,'6.A'!$A$11:$E$105,2,FALSE))</f>
        <v>VERGALHÃO (AÇO-CA-50) - (MÉDIA DAS BITOLAS ENTRE 6,3 A 25,0MM)</v>
      </c>
      <c r="C1393" s="87">
        <v>1.1000000000000001</v>
      </c>
      <c r="D1393" s="56" t="str">
        <f>IF(A1393="","",VLOOKUP(A1393,'6.A'!$A$11:$E$105,4,FALSE))</f>
        <v>KG</v>
      </c>
      <c r="E1393" s="88">
        <f>IF(A1393="","",VLOOKUP(A1393,'6.A'!$A$11:$E$105,5,FALSE))</f>
        <v>0</v>
      </c>
      <c r="F1393" s="24">
        <f t="shared" ref="F1393:F1406" si="575">IF(A1393="","0,00",ROUND(C1393*E1393,2))</f>
        <v>0</v>
      </c>
      <c r="G1393" s="51"/>
      <c r="H1393" s="51">
        <f>IF(A1393="","",VLOOKUP(A1393,'6.A'!$A$11:$E$7900,5,FALSE))</f>
        <v>0</v>
      </c>
      <c r="I1393" s="51" t="str">
        <f t="shared" ref="I1393:I1412" si="576">IF(H1393="","",IF(E1393=H1393,"SIM","NÃO"))</f>
        <v>SIM</v>
      </c>
      <c r="J1393" s="51" t="str">
        <f>IF(H1393="","",VLOOKUP(A1393,'6.A'!$A$11:$E$480,4,FALSE))</f>
        <v>KG</v>
      </c>
      <c r="K1393" s="51" t="str">
        <f t="shared" ref="K1393:K1412" si="577">IF(H1393="","",IF(J1393=D1393,"SIM","NÃO"))</f>
        <v>SIM</v>
      </c>
      <c r="L1393" s="51">
        <f>IF(H1393="","",IF(C1393="","",G1364*C1393))</f>
        <v>30.800000000000004</v>
      </c>
      <c r="M1393" s="93" t="str">
        <f>IF(A1393="","",VLOOKUP(A1393,'6.A'!$A$11:$C$480,2,FALSE))</f>
        <v>VERGALHÃO (AÇO-CA-50) - (MÉDIA DAS BITOLAS ENTRE 6,3 A 25,0MM)</v>
      </c>
      <c r="N1393" s="56" t="str">
        <f t="shared" ref="N1393:N1412" si="578">IF(A1393="","",IF(M1393=B1393,"si","no"))</f>
        <v>si</v>
      </c>
      <c r="O1393" s="55"/>
      <c r="P1393" s="55"/>
      <c r="Q1393" s="47"/>
      <c r="R1393" s="47"/>
      <c r="S1393" s="64"/>
      <c r="T1393" s="2"/>
      <c r="U1393" s="2"/>
      <c r="V1393" s="2"/>
    </row>
    <row r="1394" spans="1:22" s="128" customFormat="1" ht="12.75" customHeight="1" x14ac:dyDescent="0.2">
      <c r="A1394" s="22">
        <f>'6.A'!$A$101</f>
        <v>43132</v>
      </c>
      <c r="B1394" s="23" t="str">
        <f>IF(A1394="","",VLOOKUP(A1394,'6.A'!$A$11:$E$105,2,FALSE))</f>
        <v>ARAME RECOZIDO 16 BWG, D = 1,65 MM (0,016 KG/M) OU 18 BWG, D = 1,25 MM (0,01 KG/M)</v>
      </c>
      <c r="C1394" s="87">
        <v>0.03</v>
      </c>
      <c r="D1394" s="56" t="str">
        <f>IF(A1394="","",VLOOKUP(A1394,'6.A'!$A$11:$E$105,4,FALSE))</f>
        <v>KG</v>
      </c>
      <c r="E1394" s="88">
        <f>IF(A1394="","",VLOOKUP(A1394,'6.A'!$A$11:$E$105,5,FALSE))</f>
        <v>0</v>
      </c>
      <c r="F1394" s="24">
        <f t="shared" si="575"/>
        <v>0</v>
      </c>
      <c r="G1394" s="51"/>
      <c r="H1394" s="51">
        <f>IF(A1394="","",VLOOKUP(A1394,'6.A'!$A$11:$E$7900,5,FALSE))</f>
        <v>0</v>
      </c>
      <c r="I1394" s="51" t="str">
        <f t="shared" si="576"/>
        <v>SIM</v>
      </c>
      <c r="J1394" s="51" t="str">
        <f>IF(H1394="","",VLOOKUP(A1394,'6.A'!$A$11:$E$480,4,FALSE))</f>
        <v>KG</v>
      </c>
      <c r="K1394" s="51" t="str">
        <f t="shared" si="577"/>
        <v>SIM</v>
      </c>
      <c r="L1394" s="51">
        <f>IF(H1394="","",IF(C1394="","",G1364*C1394))</f>
        <v>0.84</v>
      </c>
      <c r="M1394" s="93" t="str">
        <f>IF(A1394="","",VLOOKUP(A1394,'6.A'!$A$11:$C$480,2,FALSE))</f>
        <v>ARAME RECOZIDO 16 BWG, D = 1,65 MM (0,016 KG/M) OU 18 BWG, D = 1,25 MM (0,01 KG/M)</v>
      </c>
      <c r="N1394" s="56" t="str">
        <f t="shared" si="578"/>
        <v>si</v>
      </c>
      <c r="O1394" s="55"/>
      <c r="P1394" s="55"/>
      <c r="Q1394" s="47"/>
      <c r="R1394" s="47"/>
      <c r="S1394" s="64"/>
      <c r="T1394" s="2"/>
      <c r="U1394" s="2"/>
      <c r="V1394" s="2"/>
    </row>
    <row r="1395" spans="1:22" s="128" customFormat="1" ht="12.75" customHeight="1" x14ac:dyDescent="0.2">
      <c r="A1395" s="22"/>
      <c r="B1395" s="23" t="str">
        <f>IF(A1395="","",VLOOKUP(A1395,'6.A'!$A$11:$E$105,2,FALSE))</f>
        <v/>
      </c>
      <c r="C1395" s="87"/>
      <c r="D1395" s="56" t="str">
        <f>IF(A1395="","",VLOOKUP(A1395,'6.A'!$A$11:$E$105,4,FALSE))</f>
        <v/>
      </c>
      <c r="E1395" s="88" t="str">
        <f>IF(A1395="","",VLOOKUP(A1395,'6.A'!$A$11:$E$105,5,FALSE))</f>
        <v/>
      </c>
      <c r="F1395" s="24" t="str">
        <f t="shared" si="575"/>
        <v>0,00</v>
      </c>
      <c r="G1395" s="51"/>
      <c r="H1395" s="51" t="str">
        <f>IF(A1395="","",VLOOKUP(A1395,'6.A'!$A$11:$E$7900,5,FALSE))</f>
        <v/>
      </c>
      <c r="I1395" s="51" t="str">
        <f t="shared" si="576"/>
        <v/>
      </c>
      <c r="J1395" s="51" t="str">
        <f>IF(H1395="","",VLOOKUP(A1395,'6.A'!$A$11:$E$480,4,FALSE))</f>
        <v/>
      </c>
      <c r="K1395" s="51" t="str">
        <f t="shared" si="577"/>
        <v/>
      </c>
      <c r="L1395" s="51" t="str">
        <f>IF(H1395="","",IF(C1395="","",G1364*C1395))</f>
        <v/>
      </c>
      <c r="M1395" s="93" t="str">
        <f>IF(A1395="","",VLOOKUP(A1395,'6.A'!$A$11:$C$480,2,FALSE))</f>
        <v/>
      </c>
      <c r="N1395" s="56" t="str">
        <f t="shared" si="578"/>
        <v/>
      </c>
      <c r="O1395" s="55"/>
      <c r="P1395" s="55"/>
      <c r="Q1395" s="47"/>
      <c r="R1395" s="47"/>
      <c r="S1395" s="64"/>
      <c r="T1395" s="2"/>
      <c r="U1395" s="2"/>
      <c r="V1395" s="2"/>
    </row>
    <row r="1396" spans="1:22" s="128" customFormat="1" ht="12.75" customHeight="1" x14ac:dyDescent="0.2">
      <c r="A1396" s="22"/>
      <c r="B1396" s="23" t="str">
        <f>IF(A1396="","",VLOOKUP(A1396,'6.A'!$A$11:$E$105,2,FALSE))</f>
        <v/>
      </c>
      <c r="C1396" s="87"/>
      <c r="D1396" s="56" t="str">
        <f>IF(A1396="","",VLOOKUP(A1396,'6.A'!$A$11:$E$105,4,FALSE))</f>
        <v/>
      </c>
      <c r="E1396" s="88" t="str">
        <f>IF(A1396="","",VLOOKUP(A1396,'6.A'!$A$11:$E$105,5,FALSE))</f>
        <v/>
      </c>
      <c r="F1396" s="24" t="str">
        <f t="shared" si="575"/>
        <v>0,00</v>
      </c>
      <c r="G1396" s="51"/>
      <c r="H1396" s="51" t="str">
        <f>IF(A1396="","",VLOOKUP(A1396,'6.A'!$A$11:$E$7900,5,FALSE))</f>
        <v/>
      </c>
      <c r="I1396" s="51" t="str">
        <f t="shared" si="576"/>
        <v/>
      </c>
      <c r="J1396" s="51" t="str">
        <f>IF(H1396="","",VLOOKUP(A1396,'6.A'!$A$11:$E$480,4,FALSE))</f>
        <v/>
      </c>
      <c r="K1396" s="51" t="str">
        <f t="shared" si="577"/>
        <v/>
      </c>
      <c r="L1396" s="51" t="str">
        <f>IF(H1396="","",IF(C1396="","",G1364*C1396))</f>
        <v/>
      </c>
      <c r="M1396" s="93" t="str">
        <f>IF(A1396="","",VLOOKUP(A1396,'6.A'!$A$11:$C$480,2,FALSE))</f>
        <v/>
      </c>
      <c r="N1396" s="56" t="str">
        <f t="shared" si="578"/>
        <v/>
      </c>
      <c r="O1396" s="55"/>
      <c r="P1396" s="55"/>
      <c r="Q1396" s="47"/>
      <c r="R1396" s="47"/>
      <c r="S1396" s="64"/>
      <c r="T1396" s="2"/>
      <c r="U1396" s="2"/>
      <c r="V1396" s="2"/>
    </row>
    <row r="1397" spans="1:22" s="128" customFormat="1" ht="12.75" customHeight="1" x14ac:dyDescent="0.2">
      <c r="A1397" s="22"/>
      <c r="B1397" s="23" t="str">
        <f>IF(A1397="","",VLOOKUP(A1397,'6.A'!$A$11:$E$105,2,FALSE))</f>
        <v/>
      </c>
      <c r="C1397" s="87"/>
      <c r="D1397" s="56" t="str">
        <f>IF(A1397="","",VLOOKUP(A1397,'6.A'!$A$11:$E$105,4,FALSE))</f>
        <v/>
      </c>
      <c r="E1397" s="88" t="str">
        <f>IF(A1397="","",VLOOKUP(A1397,'6.A'!$A$11:$E$105,5,FALSE))</f>
        <v/>
      </c>
      <c r="F1397" s="24" t="str">
        <f t="shared" si="575"/>
        <v>0,00</v>
      </c>
      <c r="G1397" s="51"/>
      <c r="H1397" s="51" t="str">
        <f>IF(A1397="","",VLOOKUP(A1397,'6.A'!$A$11:$E$7900,5,FALSE))</f>
        <v/>
      </c>
      <c r="I1397" s="51" t="str">
        <f t="shared" si="576"/>
        <v/>
      </c>
      <c r="J1397" s="51" t="str">
        <f>IF(H1397="","",VLOOKUP(A1397,'6.A'!$A$11:$E$480,4,FALSE))</f>
        <v/>
      </c>
      <c r="K1397" s="51" t="str">
        <f t="shared" si="577"/>
        <v/>
      </c>
      <c r="L1397" s="51" t="str">
        <f>IF(H1397="","",IF(C1397="","",G1364*C1397))</f>
        <v/>
      </c>
      <c r="M1397" s="93" t="str">
        <f>IF(A1397="","",VLOOKUP(A1397,'6.A'!$A$11:$C$480,2,FALSE))</f>
        <v/>
      </c>
      <c r="N1397" s="56" t="str">
        <f t="shared" si="578"/>
        <v/>
      </c>
      <c r="O1397" s="55"/>
      <c r="P1397" s="55"/>
      <c r="Q1397" s="47"/>
      <c r="R1397" s="47"/>
      <c r="S1397" s="64"/>
      <c r="T1397" s="2"/>
      <c r="U1397" s="2"/>
      <c r="V1397" s="2"/>
    </row>
    <row r="1398" spans="1:22" s="128" customFormat="1" ht="12.75" customHeight="1" x14ac:dyDescent="0.2">
      <c r="A1398" s="22"/>
      <c r="B1398" s="23" t="str">
        <f>IF(A1398="","",VLOOKUP(A1398,'6.A'!$A$11:$E$105,2,FALSE))</f>
        <v/>
      </c>
      <c r="C1398" s="87"/>
      <c r="D1398" s="56" t="str">
        <f>IF(A1398="","",VLOOKUP(A1398,'6.A'!$A$11:$E$105,4,FALSE))</f>
        <v/>
      </c>
      <c r="E1398" s="88" t="str">
        <f>IF(A1398="","",VLOOKUP(A1398,'6.A'!$A$11:$E$105,5,FALSE))</f>
        <v/>
      </c>
      <c r="F1398" s="24" t="str">
        <f t="shared" si="575"/>
        <v>0,00</v>
      </c>
      <c r="G1398" s="51"/>
      <c r="H1398" s="51" t="str">
        <f>IF(A1398="","",VLOOKUP(A1398,'6.A'!$A$11:$E$7900,5,FALSE))</f>
        <v/>
      </c>
      <c r="I1398" s="51" t="str">
        <f t="shared" si="576"/>
        <v/>
      </c>
      <c r="J1398" s="51" t="str">
        <f>IF(H1398="","",VLOOKUP(A1398,'6.A'!$A$11:$E$480,4,FALSE))</f>
        <v/>
      </c>
      <c r="K1398" s="51" t="str">
        <f t="shared" si="577"/>
        <v/>
      </c>
      <c r="L1398" s="51" t="str">
        <f>IF(H1398="","",IF(C1398="","",G1364*C1398))</f>
        <v/>
      </c>
      <c r="M1398" s="93" t="str">
        <f>IF(A1398="","",VLOOKUP(A1398,'6.A'!$A$11:$C$480,2,FALSE))</f>
        <v/>
      </c>
      <c r="N1398" s="56" t="str">
        <f t="shared" si="578"/>
        <v/>
      </c>
      <c r="O1398" s="55"/>
      <c r="P1398" s="55"/>
      <c r="Q1398" s="47"/>
      <c r="R1398" s="47"/>
      <c r="S1398" s="64"/>
      <c r="T1398" s="2"/>
      <c r="U1398" s="2"/>
      <c r="V1398" s="2"/>
    </row>
    <row r="1399" spans="1:22" s="128" customFormat="1" ht="12.75" customHeight="1" x14ac:dyDescent="0.2">
      <c r="A1399" s="22"/>
      <c r="B1399" s="23" t="str">
        <f>IF(A1399="","",VLOOKUP(A1399,'6.A'!$A$11:$E$105,2,FALSE))</f>
        <v/>
      </c>
      <c r="C1399" s="87"/>
      <c r="D1399" s="56" t="str">
        <f>IF(A1399="","",VLOOKUP(A1399,'6.A'!$A$11:$E$105,4,FALSE))</f>
        <v/>
      </c>
      <c r="E1399" s="88" t="str">
        <f>IF(A1399="","",VLOOKUP(A1399,'6.A'!$A$11:$E$105,5,FALSE))</f>
        <v/>
      </c>
      <c r="F1399" s="24" t="str">
        <f t="shared" si="575"/>
        <v>0,00</v>
      </c>
      <c r="G1399" s="51"/>
      <c r="H1399" s="51" t="str">
        <f>IF(A1399="","",VLOOKUP(A1399,'6.A'!$A$11:$E$7900,5,FALSE))</f>
        <v/>
      </c>
      <c r="I1399" s="51" t="str">
        <f t="shared" si="576"/>
        <v/>
      </c>
      <c r="J1399" s="51" t="str">
        <f>IF(H1399="","",VLOOKUP(A1399,'6.A'!$A$11:$E$480,4,FALSE))</f>
        <v/>
      </c>
      <c r="K1399" s="51" t="str">
        <f t="shared" si="577"/>
        <v/>
      </c>
      <c r="L1399" s="51" t="str">
        <f>IF(H1399="","",IF(C1399="","",G1364*C1399))</f>
        <v/>
      </c>
      <c r="M1399" s="93" t="str">
        <f>IF(A1399="","",VLOOKUP(A1399,'6.A'!$A$11:$C$480,2,FALSE))</f>
        <v/>
      </c>
      <c r="N1399" s="56" t="str">
        <f t="shared" si="578"/>
        <v/>
      </c>
      <c r="O1399" s="55"/>
      <c r="P1399" s="55"/>
      <c r="Q1399" s="47"/>
      <c r="R1399" s="47"/>
      <c r="S1399" s="64"/>
      <c r="T1399" s="2"/>
      <c r="U1399" s="2"/>
      <c r="V1399" s="2"/>
    </row>
    <row r="1400" spans="1:22" s="128" customFormat="1" ht="12.75" customHeight="1" x14ac:dyDescent="0.2">
      <c r="A1400" s="22"/>
      <c r="B1400" s="23" t="str">
        <f>IF(A1400="","",VLOOKUP(A1400,'6.A'!$A$11:$E$105,2,FALSE))</f>
        <v/>
      </c>
      <c r="C1400" s="87"/>
      <c r="D1400" s="56" t="str">
        <f>IF(A1400="","",VLOOKUP(A1400,'6.A'!$A$11:$E$105,4,FALSE))</f>
        <v/>
      </c>
      <c r="E1400" s="88" t="str">
        <f>IF(A1400="","",VLOOKUP(A1400,'6.A'!$A$11:$E$105,5,FALSE))</f>
        <v/>
      </c>
      <c r="F1400" s="24" t="str">
        <f t="shared" si="575"/>
        <v>0,00</v>
      </c>
      <c r="G1400" s="51"/>
      <c r="H1400" s="51" t="str">
        <f>IF(A1400="","",VLOOKUP(A1400,'6.A'!$A$11:$E$7900,5,FALSE))</f>
        <v/>
      </c>
      <c r="I1400" s="51" t="str">
        <f t="shared" si="576"/>
        <v/>
      </c>
      <c r="J1400" s="51" t="str">
        <f>IF(H1400="","",VLOOKUP(A1400,'6.A'!$A$11:$E$480,4,FALSE))</f>
        <v/>
      </c>
      <c r="K1400" s="51" t="str">
        <f t="shared" si="577"/>
        <v/>
      </c>
      <c r="L1400" s="51" t="str">
        <f>IF(H1400="","",IF(C1400="","",G1364*C1400))</f>
        <v/>
      </c>
      <c r="M1400" s="93" t="str">
        <f>IF(A1400="","",VLOOKUP(A1400,'6.A'!$A$11:$C$480,2,FALSE))</f>
        <v/>
      </c>
      <c r="N1400" s="56" t="str">
        <f t="shared" si="578"/>
        <v/>
      </c>
      <c r="O1400" s="55"/>
      <c r="P1400" s="55"/>
      <c r="Q1400" s="47"/>
      <c r="R1400" s="47"/>
      <c r="S1400" s="64"/>
      <c r="T1400" s="2"/>
      <c r="U1400" s="2"/>
      <c r="V1400" s="2"/>
    </row>
    <row r="1401" spans="1:22" s="128" customFormat="1" ht="12.75" customHeight="1" x14ac:dyDescent="0.2">
      <c r="A1401" s="22"/>
      <c r="B1401" s="23" t="str">
        <f>IF(A1401="","",VLOOKUP(A1401,'6.A'!$A$11:$E$105,2,FALSE))</f>
        <v/>
      </c>
      <c r="C1401" s="87"/>
      <c r="D1401" s="56" t="str">
        <f>IF(A1401="","",VLOOKUP(A1401,'6.A'!$A$11:$E$105,4,FALSE))</f>
        <v/>
      </c>
      <c r="E1401" s="88" t="str">
        <f>IF(A1401="","",VLOOKUP(A1401,'6.A'!$A$11:$E$105,5,FALSE))</f>
        <v/>
      </c>
      <c r="F1401" s="24" t="str">
        <f t="shared" si="575"/>
        <v>0,00</v>
      </c>
      <c r="G1401" s="51"/>
      <c r="H1401" s="51" t="str">
        <f>IF(A1401="","",VLOOKUP(A1401,'6.A'!$A$11:$E$7900,5,FALSE))</f>
        <v/>
      </c>
      <c r="I1401" s="51" t="str">
        <f t="shared" si="576"/>
        <v/>
      </c>
      <c r="J1401" s="51" t="str">
        <f>IF(H1401="","",VLOOKUP(A1401,'6.A'!$A$11:$E$480,4,FALSE))</f>
        <v/>
      </c>
      <c r="K1401" s="51" t="str">
        <f t="shared" si="577"/>
        <v/>
      </c>
      <c r="L1401" s="51" t="str">
        <f>IF(H1401="","",IF(C1401="","",G1364*C1401))</f>
        <v/>
      </c>
      <c r="M1401" s="93" t="str">
        <f>IF(A1401="","",VLOOKUP(A1401,'6.A'!$A$11:$C$480,2,FALSE))</f>
        <v/>
      </c>
      <c r="N1401" s="56" t="str">
        <f t="shared" si="578"/>
        <v/>
      </c>
      <c r="O1401" s="55"/>
      <c r="P1401" s="55"/>
      <c r="Q1401" s="47"/>
      <c r="R1401" s="47"/>
      <c r="S1401" s="64"/>
      <c r="T1401" s="2"/>
      <c r="U1401" s="2"/>
      <c r="V1401" s="2"/>
    </row>
    <row r="1402" spans="1:22" s="128" customFormat="1" ht="12.75" customHeight="1" x14ac:dyDescent="0.2">
      <c r="A1402" s="22"/>
      <c r="B1402" s="23" t="str">
        <f>IF(A1402="","",VLOOKUP(A1402,'6.A'!$A$11:$E$105,2,FALSE))</f>
        <v/>
      </c>
      <c r="C1402" s="87"/>
      <c r="D1402" s="56" t="str">
        <f>IF(A1402="","",VLOOKUP(A1402,'6.A'!$A$11:$E$105,4,FALSE))</f>
        <v/>
      </c>
      <c r="E1402" s="88" t="str">
        <f>IF(A1402="","",VLOOKUP(A1402,'6.A'!$A$11:$E$105,5,FALSE))</f>
        <v/>
      </c>
      <c r="F1402" s="24" t="str">
        <f t="shared" si="575"/>
        <v>0,00</v>
      </c>
      <c r="G1402" s="51"/>
      <c r="H1402" s="51" t="str">
        <f>IF(A1402="","",VLOOKUP(A1402,'6.A'!$A$11:$E$7900,5,FALSE))</f>
        <v/>
      </c>
      <c r="I1402" s="51" t="str">
        <f t="shared" si="576"/>
        <v/>
      </c>
      <c r="J1402" s="51" t="str">
        <f>IF(H1402="","",VLOOKUP(A1402,'6.A'!$A$11:$E$480,4,FALSE))</f>
        <v/>
      </c>
      <c r="K1402" s="51" t="str">
        <f t="shared" si="577"/>
        <v/>
      </c>
      <c r="L1402" s="51" t="str">
        <f>IF(H1402="","",IF(C1402="","",G1364*C1402))</f>
        <v/>
      </c>
      <c r="M1402" s="93" t="str">
        <f>IF(A1402="","",VLOOKUP(A1402,'6.A'!$A$11:$C$480,2,FALSE))</f>
        <v/>
      </c>
      <c r="N1402" s="56" t="str">
        <f t="shared" si="578"/>
        <v/>
      </c>
      <c r="O1402" s="55"/>
      <c r="P1402" s="55"/>
      <c r="Q1402" s="47"/>
      <c r="R1402" s="47"/>
      <c r="S1402" s="64"/>
      <c r="T1402" s="2"/>
      <c r="U1402" s="2"/>
      <c r="V1402" s="2"/>
    </row>
    <row r="1403" spans="1:22" s="128" customFormat="1" ht="12.75" customHeight="1" x14ac:dyDescent="0.2">
      <c r="A1403" s="22"/>
      <c r="B1403" s="23" t="str">
        <f>IF(A1403="","",VLOOKUP(A1403,'6.A'!$A$11:$E$105,2,FALSE))</f>
        <v/>
      </c>
      <c r="C1403" s="87"/>
      <c r="D1403" s="56" t="str">
        <f>IF(A1403="","",VLOOKUP(A1403,'6.A'!$A$11:$E$105,4,FALSE))</f>
        <v/>
      </c>
      <c r="E1403" s="88" t="str">
        <f>IF(A1403="","",VLOOKUP(A1403,'6.A'!$A$11:$E$105,5,FALSE))</f>
        <v/>
      </c>
      <c r="F1403" s="24" t="str">
        <f t="shared" si="575"/>
        <v>0,00</v>
      </c>
      <c r="G1403" s="51"/>
      <c r="H1403" s="51" t="str">
        <f>IF(A1403="","",VLOOKUP(A1403,'6.A'!$A$11:$E$7900,5,FALSE))</f>
        <v/>
      </c>
      <c r="I1403" s="51" t="str">
        <f t="shared" si="576"/>
        <v/>
      </c>
      <c r="J1403" s="51" t="str">
        <f>IF(H1403="","",VLOOKUP(A1403,'6.A'!$A$11:$E$480,4,FALSE))</f>
        <v/>
      </c>
      <c r="K1403" s="51" t="str">
        <f t="shared" si="577"/>
        <v/>
      </c>
      <c r="L1403" s="51" t="str">
        <f>IF(H1403="","",IF(C1403="","",G1364*C1403))</f>
        <v/>
      </c>
      <c r="M1403" s="93" t="str">
        <f>IF(A1403="","",VLOOKUP(A1403,'6.A'!$A$11:$C$480,2,FALSE))</f>
        <v/>
      </c>
      <c r="N1403" s="56" t="str">
        <f t="shared" si="578"/>
        <v/>
      </c>
      <c r="O1403" s="55"/>
      <c r="P1403" s="55"/>
      <c r="Q1403" s="47"/>
      <c r="R1403" s="47"/>
      <c r="S1403" s="64"/>
      <c r="T1403" s="2"/>
      <c r="U1403" s="2"/>
      <c r="V1403" s="2"/>
    </row>
    <row r="1404" spans="1:22" s="128" customFormat="1" ht="12.75" customHeight="1" x14ac:dyDescent="0.2">
      <c r="A1404" s="22"/>
      <c r="B1404" s="23" t="str">
        <f>IF(A1404="","",VLOOKUP(A1404,'6.A'!$A$11:$E$105,2,FALSE))</f>
        <v/>
      </c>
      <c r="C1404" s="87"/>
      <c r="D1404" s="56" t="str">
        <f>IF(A1404="","",VLOOKUP(A1404,'6.A'!$A$11:$E$105,4,FALSE))</f>
        <v/>
      </c>
      <c r="E1404" s="88" t="str">
        <f>IF(A1404="","",VLOOKUP(A1404,'6.A'!$A$11:$E$105,5,FALSE))</f>
        <v/>
      </c>
      <c r="F1404" s="24" t="str">
        <f t="shared" si="575"/>
        <v>0,00</v>
      </c>
      <c r="G1404" s="51"/>
      <c r="H1404" s="51" t="str">
        <f>IF(A1404="","",VLOOKUP(A1404,'6.A'!$A$11:$E$7900,5,FALSE))</f>
        <v/>
      </c>
      <c r="I1404" s="51" t="str">
        <f t="shared" si="576"/>
        <v/>
      </c>
      <c r="J1404" s="51" t="str">
        <f>IF(H1404="","",VLOOKUP(A1404,'6.A'!$A$11:$E$480,4,FALSE))</f>
        <v/>
      </c>
      <c r="K1404" s="51" t="str">
        <f t="shared" si="577"/>
        <v/>
      </c>
      <c r="L1404" s="51" t="str">
        <f>IF(H1404="","",IF(C1404="","",G1364*C1404))</f>
        <v/>
      </c>
      <c r="M1404" s="93" t="str">
        <f>IF(A1404="","",VLOOKUP(A1404,'6.A'!$A$11:$C$480,2,FALSE))</f>
        <v/>
      </c>
      <c r="N1404" s="56" t="str">
        <f t="shared" si="578"/>
        <v/>
      </c>
      <c r="O1404" s="55"/>
      <c r="P1404" s="55"/>
      <c r="Q1404" s="47"/>
      <c r="R1404" s="47"/>
      <c r="S1404" s="64"/>
      <c r="T1404" s="2"/>
      <c r="U1404" s="2"/>
      <c r="V1404" s="2"/>
    </row>
    <row r="1405" spans="1:22" s="128" customFormat="1" ht="12.75" customHeight="1" x14ac:dyDescent="0.2">
      <c r="A1405" s="22"/>
      <c r="B1405" s="23" t="str">
        <f>IF(A1405="","",VLOOKUP(A1405,'6.A'!$A$11:$E$105,2,FALSE))</f>
        <v/>
      </c>
      <c r="C1405" s="87"/>
      <c r="D1405" s="56" t="str">
        <f>IF(A1405="","",VLOOKUP(A1405,'6.A'!$A$11:$E$105,4,FALSE))</f>
        <v/>
      </c>
      <c r="E1405" s="88" t="str">
        <f>IF(A1405="","",VLOOKUP(A1405,'6.A'!$A$11:$E$105,5,FALSE))</f>
        <v/>
      </c>
      <c r="F1405" s="24" t="str">
        <f t="shared" si="575"/>
        <v>0,00</v>
      </c>
      <c r="G1405" s="51"/>
      <c r="H1405" s="51" t="str">
        <f>IF(A1405="","",VLOOKUP(A1405,'6.A'!$A$11:$E$7900,5,FALSE))</f>
        <v/>
      </c>
      <c r="I1405" s="51" t="str">
        <f t="shared" si="576"/>
        <v/>
      </c>
      <c r="J1405" s="51" t="str">
        <f>IF(H1405="","",VLOOKUP(A1405,'6.A'!$A$11:$E$480,4,FALSE))</f>
        <v/>
      </c>
      <c r="K1405" s="51" t="str">
        <f t="shared" si="577"/>
        <v/>
      </c>
      <c r="L1405" s="51" t="str">
        <f>IF(H1405="","",IF(C1405="","",G1364*C1405))</f>
        <v/>
      </c>
      <c r="M1405" s="93" t="str">
        <f>IF(A1405="","",VLOOKUP(A1405,'6.A'!$A$11:$C$480,2,FALSE))</f>
        <v/>
      </c>
      <c r="N1405" s="56" t="str">
        <f t="shared" si="578"/>
        <v/>
      </c>
      <c r="O1405" s="55"/>
      <c r="P1405" s="55"/>
      <c r="Q1405" s="47"/>
      <c r="R1405" s="47"/>
      <c r="S1405" s="64"/>
      <c r="T1405" s="2"/>
      <c r="U1405" s="2"/>
      <c r="V1405" s="2"/>
    </row>
    <row r="1406" spans="1:22" s="128" customFormat="1" ht="12.75" customHeight="1" x14ac:dyDescent="0.2">
      <c r="A1406" s="22"/>
      <c r="B1406" s="23" t="str">
        <f>IF(A1406="","",VLOOKUP(A1406,'6.A'!$A$11:$E$105,2,FALSE))</f>
        <v/>
      </c>
      <c r="C1406" s="87"/>
      <c r="D1406" s="56" t="str">
        <f>IF(A1406="","",VLOOKUP(A1406,'6.A'!$A$11:$E$105,4,FALSE))</f>
        <v/>
      </c>
      <c r="E1406" s="88" t="str">
        <f>IF(A1406="","",VLOOKUP(A1406,'6.A'!$A$11:$E$105,5,FALSE))</f>
        <v/>
      </c>
      <c r="F1406" s="24" t="str">
        <f t="shared" si="575"/>
        <v>0,00</v>
      </c>
      <c r="G1406" s="51"/>
      <c r="H1406" s="51" t="str">
        <f>IF(A1406="","",VLOOKUP(A1406,'6.A'!$A$11:$E$7900,5,FALSE))</f>
        <v/>
      </c>
      <c r="I1406" s="51" t="str">
        <f t="shared" si="576"/>
        <v/>
      </c>
      <c r="J1406" s="51" t="str">
        <f>IF(H1406="","",VLOOKUP(A1406,'6.A'!$A$11:$E$480,4,FALSE))</f>
        <v/>
      </c>
      <c r="K1406" s="51" t="str">
        <f t="shared" si="577"/>
        <v/>
      </c>
      <c r="L1406" s="51" t="str">
        <f>IF(H1406="","",IF(C1406="","",G1364*C1406))</f>
        <v/>
      </c>
      <c r="M1406" s="93" t="str">
        <f>IF(A1406="","",VLOOKUP(A1406,'6.A'!$A$11:$C$480,2,FALSE))</f>
        <v/>
      </c>
      <c r="N1406" s="56" t="str">
        <f t="shared" si="578"/>
        <v/>
      </c>
      <c r="O1406" s="55"/>
      <c r="P1406" s="55"/>
      <c r="Q1406" s="47"/>
      <c r="R1406" s="47"/>
      <c r="S1406" s="64"/>
      <c r="T1406" s="2"/>
      <c r="U1406" s="2"/>
      <c r="V1406" s="2"/>
    </row>
    <row r="1407" spans="1:22" s="128" customFormat="1" ht="12.75" customHeight="1" x14ac:dyDescent="0.2">
      <c r="A1407" s="137"/>
      <c r="B1407" s="117" t="str">
        <f>IF(A1407="","",VLOOKUP(A1407,'6.A'!$A$11:$E$105,2,FALSE))</f>
        <v/>
      </c>
      <c r="C1407" s="138"/>
      <c r="D1407" s="120" t="str">
        <f>IF(A1407="","",VLOOKUP(A1407,'6.A'!$A$11:$E$105,4,FALSE))</f>
        <v/>
      </c>
      <c r="E1407" s="142" t="str">
        <f>IF(A1407="","",VLOOKUP(A1407,'6.A'!$A$11:$E$105,5,FALSE))</f>
        <v/>
      </c>
      <c r="F1407" s="141" t="str">
        <f t="shared" ref="F1407:F1412" si="579">IF(A1407="","0,00",ROUND(C1407*E1407,2))</f>
        <v>0,00</v>
      </c>
      <c r="G1407" s="51"/>
      <c r="H1407" s="51" t="str">
        <f>IF(A1407="","",VLOOKUP(A1407,'6.A'!$A$11:$E$7900,5,FALSE))</f>
        <v/>
      </c>
      <c r="I1407" s="51" t="str">
        <f t="shared" si="576"/>
        <v/>
      </c>
      <c r="J1407" s="51" t="str">
        <f>IF(H1407="","",VLOOKUP(A1407,'6.A'!$A$11:$E$480,4,FALSE))</f>
        <v/>
      </c>
      <c r="K1407" s="51" t="str">
        <f t="shared" si="577"/>
        <v/>
      </c>
      <c r="L1407" s="51" t="str">
        <f>IF(H1407="","",IF(C1407="","",G1364*C1407))</f>
        <v/>
      </c>
      <c r="M1407" s="93" t="str">
        <f>IF(A1407="","",VLOOKUP(A1407,'6.A'!$A$11:$C$480,2,FALSE))</f>
        <v/>
      </c>
      <c r="N1407" s="56" t="str">
        <f t="shared" si="578"/>
        <v/>
      </c>
      <c r="O1407" s="55"/>
      <c r="P1407" s="55"/>
      <c r="Q1407" s="47"/>
      <c r="R1407" s="47"/>
      <c r="S1407" s="64"/>
      <c r="T1407" s="2"/>
      <c r="U1407" s="2"/>
      <c r="V1407" s="2"/>
    </row>
    <row r="1408" spans="1:22" s="128" customFormat="1" ht="12.75" customHeight="1" x14ac:dyDescent="0.2">
      <c r="A1408" s="137"/>
      <c r="B1408" s="117" t="str">
        <f>IF(A1408="","",VLOOKUP(A1408,'6.A'!$A$11:$E$105,2,FALSE))</f>
        <v/>
      </c>
      <c r="C1408" s="138"/>
      <c r="D1408" s="120" t="str">
        <f>IF(A1408="","",VLOOKUP(A1408,'6.A'!$A$11:$E$105,4,FALSE))</f>
        <v/>
      </c>
      <c r="E1408" s="142" t="str">
        <f>IF(A1408="","",VLOOKUP(A1408,'6.A'!$A$11:$E$105,5,FALSE))</f>
        <v/>
      </c>
      <c r="F1408" s="141" t="str">
        <f t="shared" si="579"/>
        <v>0,00</v>
      </c>
      <c r="G1408" s="51"/>
      <c r="H1408" s="51" t="str">
        <f>IF(A1408="","",VLOOKUP(A1408,'6.A'!$A$11:$E$7900,5,FALSE))</f>
        <v/>
      </c>
      <c r="I1408" s="51" t="str">
        <f t="shared" si="576"/>
        <v/>
      </c>
      <c r="J1408" s="51" t="str">
        <f>IF(H1408="","",VLOOKUP(A1408,'6.A'!$A$11:$E$480,4,FALSE))</f>
        <v/>
      </c>
      <c r="K1408" s="51" t="str">
        <f t="shared" si="577"/>
        <v/>
      </c>
      <c r="L1408" s="51" t="str">
        <f>IF(H1408="","",IF(C1408="","",G1364*C1408))</f>
        <v/>
      </c>
      <c r="M1408" s="93" t="str">
        <f>IF(A1408="","",VLOOKUP(A1408,'6.A'!$A$11:$C$480,2,FALSE))</f>
        <v/>
      </c>
      <c r="N1408" s="56" t="str">
        <f t="shared" si="578"/>
        <v/>
      </c>
      <c r="O1408" s="55"/>
      <c r="P1408" s="55"/>
      <c r="Q1408" s="47"/>
      <c r="R1408" s="47"/>
      <c r="S1408" s="64"/>
      <c r="T1408" s="2"/>
      <c r="U1408" s="2"/>
      <c r="V1408" s="2"/>
    </row>
    <row r="1409" spans="1:22" s="116" customFormat="1" ht="12.75" customHeight="1" x14ac:dyDescent="0.2">
      <c r="A1409" s="137"/>
      <c r="B1409" s="153" t="str">
        <f>IF(A1409="","",VLOOKUP(A1409,'6.A'!$A$11:$E$105,2,FALSE))</f>
        <v/>
      </c>
      <c r="C1409" s="138"/>
      <c r="D1409" s="120" t="str">
        <f>IF(A1409="","",VLOOKUP(A1409,'6.A'!$A$11:$E$105,4,FALSE))</f>
        <v/>
      </c>
      <c r="E1409" s="142" t="str">
        <f>IF(A1409="","",VLOOKUP(A1409,'6.A'!$A$11:$E$105,5,FALSE))</f>
        <v/>
      </c>
      <c r="F1409" s="141" t="str">
        <f t="shared" si="579"/>
        <v>0,00</v>
      </c>
      <c r="G1409" s="51"/>
      <c r="H1409" s="51" t="str">
        <f>IF(A1409="","",VLOOKUP(A1409,'6.A'!$A$11:$E$7900,5,FALSE))</f>
        <v/>
      </c>
      <c r="I1409" s="51" t="str">
        <f t="shared" si="576"/>
        <v/>
      </c>
      <c r="J1409" s="51" t="str">
        <f>IF(H1409="","",VLOOKUP(A1409,'6.A'!$A$11:$E$480,4,FALSE))</f>
        <v/>
      </c>
      <c r="K1409" s="51" t="str">
        <f t="shared" si="577"/>
        <v/>
      </c>
      <c r="L1409" s="51" t="str">
        <f>IF(H1409="","",IF(C1409="","",G1364*C1409))</f>
        <v/>
      </c>
      <c r="M1409" s="93" t="str">
        <f>IF(A1409="","",VLOOKUP(A1409,'6.A'!$A$11:$C$480,2,FALSE))</f>
        <v/>
      </c>
      <c r="N1409" s="56" t="str">
        <f t="shared" si="578"/>
        <v/>
      </c>
      <c r="O1409" s="55"/>
      <c r="P1409" s="55"/>
      <c r="Q1409" s="47"/>
      <c r="R1409" s="47"/>
      <c r="S1409" s="64"/>
      <c r="T1409" s="2"/>
      <c r="U1409" s="2"/>
      <c r="V1409" s="2"/>
    </row>
    <row r="1410" spans="1:22" s="116" customFormat="1" ht="12.75" customHeight="1" x14ac:dyDescent="0.2">
      <c r="A1410" s="137"/>
      <c r="B1410" s="153" t="str">
        <f>IF(A1410="","",VLOOKUP(A1410,'6.A'!$A$11:$E$105,2,FALSE))</f>
        <v/>
      </c>
      <c r="C1410" s="138"/>
      <c r="D1410" s="120" t="str">
        <f>IF(A1410="","",VLOOKUP(A1410,'6.A'!$A$11:$E$105,4,FALSE))</f>
        <v/>
      </c>
      <c r="E1410" s="142" t="str">
        <f>IF(A1410="","",VLOOKUP(A1410,'6.A'!$A$11:$E$105,5,FALSE))</f>
        <v/>
      </c>
      <c r="F1410" s="141" t="str">
        <f t="shared" si="579"/>
        <v>0,00</v>
      </c>
      <c r="G1410" s="51"/>
      <c r="H1410" s="51" t="str">
        <f>IF(A1410="","",VLOOKUP(A1410,'6.A'!$A$11:$E$7900,5,FALSE))</f>
        <v/>
      </c>
      <c r="I1410" s="51" t="str">
        <f t="shared" si="576"/>
        <v/>
      </c>
      <c r="J1410" s="51" t="str">
        <f>IF(H1410="","",VLOOKUP(A1410,'6.A'!$A$11:$E$480,4,FALSE))</f>
        <v/>
      </c>
      <c r="K1410" s="51" t="str">
        <f t="shared" si="577"/>
        <v/>
      </c>
      <c r="L1410" s="51" t="str">
        <f>IF(H1410="","",IF(C1410="","",G1364*C1410))</f>
        <v/>
      </c>
      <c r="M1410" s="93" t="str">
        <f>IF(A1410="","",VLOOKUP(A1410,'6.A'!$A$11:$C$480,2,FALSE))</f>
        <v/>
      </c>
      <c r="N1410" s="56" t="str">
        <f t="shared" si="578"/>
        <v/>
      </c>
      <c r="O1410" s="55"/>
      <c r="P1410" s="55"/>
      <c r="Q1410" s="47"/>
      <c r="R1410" s="47"/>
      <c r="S1410" s="64"/>
      <c r="T1410" s="2"/>
      <c r="U1410" s="2"/>
      <c r="V1410" s="2"/>
    </row>
    <row r="1411" spans="1:22" s="116" customFormat="1" ht="12.75" customHeight="1" x14ac:dyDescent="0.2">
      <c r="A1411" s="137"/>
      <c r="B1411" s="153" t="str">
        <f>IF(A1411="","",VLOOKUP(A1411,'6.A'!$A$11:$E$105,2,FALSE))</f>
        <v/>
      </c>
      <c r="C1411" s="138"/>
      <c r="D1411" s="120" t="str">
        <f>IF(A1411="","",VLOOKUP(A1411,'6.A'!$A$11:$E$105,4,FALSE))</f>
        <v/>
      </c>
      <c r="E1411" s="142" t="str">
        <f>IF(A1411="","",VLOOKUP(A1411,'6.A'!$A$11:$E$105,5,FALSE))</f>
        <v/>
      </c>
      <c r="F1411" s="141" t="str">
        <f t="shared" si="579"/>
        <v>0,00</v>
      </c>
      <c r="G1411" s="51"/>
      <c r="H1411" s="51" t="str">
        <f>IF(A1411="","",VLOOKUP(A1411,'6.A'!$A$11:$E$7900,5,FALSE))</f>
        <v/>
      </c>
      <c r="I1411" s="51" t="str">
        <f t="shared" si="576"/>
        <v/>
      </c>
      <c r="J1411" s="51" t="str">
        <f>IF(H1411="","",VLOOKUP(A1411,'6.A'!$A$11:$E$480,4,FALSE))</f>
        <v/>
      </c>
      <c r="K1411" s="51" t="str">
        <f t="shared" si="577"/>
        <v/>
      </c>
      <c r="L1411" s="51" t="str">
        <f>IF(H1411="","",IF(C1411="","",G1364*C1411))</f>
        <v/>
      </c>
      <c r="M1411" s="93" t="str">
        <f>IF(A1411="","",VLOOKUP(A1411,'6.A'!$A$11:$C$480,2,FALSE))</f>
        <v/>
      </c>
      <c r="N1411" s="56" t="str">
        <f t="shared" si="578"/>
        <v/>
      </c>
      <c r="O1411" s="55"/>
      <c r="P1411" s="55"/>
      <c r="Q1411" s="47"/>
      <c r="R1411" s="47"/>
      <c r="S1411" s="64"/>
      <c r="T1411" s="2"/>
      <c r="U1411" s="2"/>
      <c r="V1411" s="2"/>
    </row>
    <row r="1412" spans="1:22" s="116" customFormat="1" ht="12.75" customHeight="1" x14ac:dyDescent="0.2">
      <c r="A1412" s="137"/>
      <c r="B1412" s="153" t="str">
        <f>IF(A1412="","",VLOOKUP(A1412,'6.A'!$A$11:$E$105,2,FALSE))</f>
        <v/>
      </c>
      <c r="C1412" s="138"/>
      <c r="D1412" s="120" t="str">
        <f>IF(A1412="","",VLOOKUP(A1412,'6.A'!$A$11:$E$105,4,FALSE))</f>
        <v/>
      </c>
      <c r="E1412" s="142" t="str">
        <f>IF(A1412="","",VLOOKUP(A1412,'6.A'!$A$11:$E$105,5,FALSE))</f>
        <v/>
      </c>
      <c r="F1412" s="141" t="str">
        <f t="shared" si="579"/>
        <v>0,00</v>
      </c>
      <c r="G1412" s="51"/>
      <c r="H1412" s="51" t="str">
        <f>IF(A1412="","",VLOOKUP(A1412,'6.A'!$A$11:$E$7900,5,FALSE))</f>
        <v/>
      </c>
      <c r="I1412" s="51" t="str">
        <f t="shared" si="576"/>
        <v/>
      </c>
      <c r="J1412" s="51" t="str">
        <f>IF(H1412="","",VLOOKUP(A1412,'6.A'!$A$11:$E$480,4,FALSE))</f>
        <v/>
      </c>
      <c r="K1412" s="51" t="str">
        <f t="shared" si="577"/>
        <v/>
      </c>
      <c r="L1412" s="51" t="str">
        <f>IF(H1412="","",IF(C1412="","",G1364*C1412))</f>
        <v/>
      </c>
      <c r="M1412" s="93" t="str">
        <f>IF(A1412="","",VLOOKUP(A1412,'6.A'!$A$11:$C$480,2,FALSE))</f>
        <v/>
      </c>
      <c r="N1412" s="56" t="str">
        <f t="shared" si="578"/>
        <v/>
      </c>
      <c r="O1412" s="55"/>
      <c r="P1412" s="55"/>
      <c r="Q1412" s="47"/>
      <c r="R1412" s="47"/>
      <c r="S1412" s="64"/>
      <c r="T1412" s="2"/>
      <c r="U1412" s="2"/>
      <c r="V1412" s="2"/>
    </row>
    <row r="1413" spans="1:22" s="116" customFormat="1" ht="12.75" customHeight="1" x14ac:dyDescent="0.2">
      <c r="A1413" s="137"/>
      <c r="B1413" s="26" t="str">
        <f>$A$9</f>
        <v>BDI - MÃO DE OBRA / SERVIÇOS / MATERIAIS EM GERAL</v>
      </c>
      <c r="C1413" s="27">
        <f>$C$9</f>
        <v>0</v>
      </c>
      <c r="D1413" s="120"/>
      <c r="E1413" s="126"/>
      <c r="F1413" s="144">
        <f>ROUND(SUM(F1393:F1412)*C1413,2)</f>
        <v>0</v>
      </c>
      <c r="G1413" s="62"/>
      <c r="H1413" s="51"/>
      <c r="I1413" s="56"/>
      <c r="J1413" s="56"/>
      <c r="K1413" s="56"/>
      <c r="L1413" s="51"/>
      <c r="M1413" s="56"/>
      <c r="N1413" s="56"/>
      <c r="O1413" s="55"/>
      <c r="P1413" s="55"/>
      <c r="Q1413" s="47"/>
      <c r="R1413" s="47"/>
      <c r="S1413" s="64"/>
      <c r="T1413" s="2"/>
      <c r="U1413" s="2"/>
      <c r="V1413" s="2"/>
    </row>
    <row r="1414" spans="1:22" s="116" customFormat="1" ht="12.75" customHeight="1" thickBot="1" x14ac:dyDescent="0.25">
      <c r="A1414" s="154"/>
      <c r="B1414" s="41" t="s">
        <v>57</v>
      </c>
      <c r="C1414" s="42"/>
      <c r="D1414" s="155"/>
      <c r="E1414" s="156"/>
      <c r="F1414" s="157">
        <f>ROUND(SUM(F1393:F1413),2)</f>
        <v>0</v>
      </c>
      <c r="G1414" s="62"/>
      <c r="H1414" s="51"/>
      <c r="I1414" s="56"/>
      <c r="J1414" s="56"/>
      <c r="K1414" s="56"/>
      <c r="L1414" s="51"/>
      <c r="M1414" s="56"/>
      <c r="N1414" s="56"/>
      <c r="O1414" s="55"/>
      <c r="P1414" s="55"/>
      <c r="Q1414" s="47"/>
      <c r="R1414" s="47"/>
      <c r="S1414" s="64"/>
      <c r="T1414" s="2"/>
      <c r="U1414" s="2"/>
      <c r="V1414" s="2"/>
    </row>
    <row r="1415" spans="1:22" s="128" customFormat="1" ht="12" customHeight="1" thickBot="1" x14ac:dyDescent="0.25">
      <c r="A1415" s="129"/>
      <c r="B1415" s="124"/>
      <c r="C1415" s="125"/>
      <c r="D1415" s="120"/>
      <c r="E1415" s="126"/>
      <c r="F1415" s="121"/>
      <c r="G1415" s="121"/>
      <c r="H1415" s="118"/>
      <c r="I1415" s="120"/>
      <c r="J1415" s="120"/>
      <c r="K1415" s="120"/>
      <c r="L1415" s="118"/>
      <c r="M1415" s="122"/>
      <c r="N1415" s="122"/>
      <c r="O1415" s="123"/>
      <c r="P1415" s="123"/>
      <c r="Q1415" s="114"/>
      <c r="R1415" s="114"/>
      <c r="T1415" s="116"/>
      <c r="U1415" s="116"/>
      <c r="V1415" s="116"/>
    </row>
    <row r="1416" spans="1:22" s="116" customFormat="1" ht="50.1" customHeight="1" x14ac:dyDescent="0.2">
      <c r="A1416" s="130" t="str">
        <f>'3.A'!$A$59</f>
        <v>4.1.6</v>
      </c>
      <c r="B1416" s="131" t="str">
        <f>IF(A1416="","",VLOOKUP(A1416,'3.A'!$A$16:$M$111,2,FALSE))</f>
        <v>REMOÇÃO DE PINTURA EXISTENTE COM LIXAMENTO</v>
      </c>
      <c r="C1416" s="284" t="s">
        <v>62</v>
      </c>
      <c r="D1416" s="284"/>
      <c r="E1416" s="132" t="str">
        <f>IF(A1416="","",VLOOKUP(A1416,'3.A'!$A$16:$M$111,3,FALSE))</f>
        <v>M2</v>
      </c>
      <c r="F1416" s="133">
        <f>ROUND(F1430+F1443+F1466,2)</f>
        <v>0</v>
      </c>
      <c r="G1416" s="94">
        <f>VLOOKUP(A1416,'3.A'!$A$18:$I$111,4,FALSE)</f>
        <v>69</v>
      </c>
      <c r="H1416" s="46">
        <f>SUM(F1418:F1429)</f>
        <v>0</v>
      </c>
      <c r="I1416" s="46">
        <f>SUM(F1432:F1442)</f>
        <v>0</v>
      </c>
      <c r="J1416" s="46">
        <f>SUM(F1445:F1465)</f>
        <v>0</v>
      </c>
      <c r="K1416" s="46">
        <f>SUM(H1416:J1416)</f>
        <v>0</v>
      </c>
      <c r="L1416" s="46" t="str">
        <f>IF(K1416=F1416,"SIM","NÃO")</f>
        <v>SIM</v>
      </c>
      <c r="M1416" s="57">
        <f>ROUND(SUM(F1418:F1427)*C1428,2)+ROUND(SUM(F1418:F1428)*C1429,2)+ROUND(SUM(F1418:F1427),2)+ROUND(SUM(F1432:F1441)*C1442,2)+ROUND(SUM(F1432:F1441),2)+ROUND(SUM(F1445:F1464)*C1465,2)+ROUND(SUM(F1445:F1464),2)</f>
        <v>0</v>
      </c>
      <c r="N1416" s="49" t="str">
        <f>IF(M1416=F1416,"SIM","NÃO")</f>
        <v>SIM</v>
      </c>
      <c r="O1416" s="50" t="str">
        <f>VLOOKUP(A1416,'3.A'!$A$8:$E$111,3,FALSE)</f>
        <v>M2</v>
      </c>
      <c r="P1416" s="50" t="str">
        <f>IF(O1416=E1416,"SIM","NÃO")</f>
        <v>SIM</v>
      </c>
      <c r="Q1416" s="52">
        <f>ROUND(G1416*F1430,2)+ROUND(G1416*F1443,2)+ROUND(G1416*F1466,2)</f>
        <v>0</v>
      </c>
      <c r="R1416" s="58">
        <f>VLOOKUP(A1416,'3.A'!$A$16:$L$111,12,FALSE)</f>
        <v>0</v>
      </c>
      <c r="S1416" s="59" t="str">
        <f>IF(Q1416=R1416,"si","no")</f>
        <v>si</v>
      </c>
      <c r="T1416" s="60">
        <f>SUM(L1418:L1427)+SUM(L1432:L1441)+SUM(L1445:L1464)</f>
        <v>55.2</v>
      </c>
      <c r="U1416" s="51">
        <f>G1416*C1424+G1416*C1426+G1416*C1420+G1416*C1419+G1416*C1421+G1416*C1425+G1416*C1423+G1416*C1422+G1416*C1418+G1416*C1427+G1416*C1438+G1416*C1432+G1416*C1440+G1416*C1439+G1416*C1437+G1416*C1434+G1416*C1433+G1416*C1435+G1416*C1441+G1416*C1436+G1416*C1445+G1416*C1446+G1416*C1447+G1416*C1455+G1416*C1456+G1416*C1457+G1416*C1458+G1416*C1459+G1416*C1460+G1416*C1461+G1416*C1462+G1416*C1463+G1416*C1464+G1416*C1453+G1416*C1454+G1416*C1448+G1416*C1449+G1416*C1450+G1416*C1451+G1416*C1452</f>
        <v>55.2</v>
      </c>
      <c r="V1416" s="53" t="str">
        <f>IF(T1416=U1416,"si","no")</f>
        <v>si</v>
      </c>
    </row>
    <row r="1417" spans="1:22" s="116" customFormat="1" ht="12.75" customHeight="1" x14ac:dyDescent="0.2">
      <c r="A1417" s="134" t="s">
        <v>3</v>
      </c>
      <c r="B1417" s="135" t="s">
        <v>58</v>
      </c>
      <c r="C1417" s="119" t="s">
        <v>59</v>
      </c>
      <c r="D1417" s="119" t="s">
        <v>17</v>
      </c>
      <c r="E1417" s="136" t="s">
        <v>60</v>
      </c>
      <c r="F1417" s="127" t="s">
        <v>61</v>
      </c>
      <c r="G1417" s="21"/>
      <c r="H1417" s="51"/>
      <c r="I1417" s="56"/>
      <c r="J1417" s="56"/>
      <c r="K1417" s="56"/>
      <c r="L1417" s="51"/>
      <c r="M1417" s="56"/>
      <c r="N1417" s="56"/>
      <c r="O1417" s="55"/>
      <c r="P1417" s="55"/>
      <c r="Q1417" s="47"/>
      <c r="R1417" s="47"/>
      <c r="S1417" s="64"/>
      <c r="T1417" s="2"/>
      <c r="U1417" s="2"/>
      <c r="V1417" s="2"/>
    </row>
    <row r="1418" spans="1:22" s="116" customFormat="1" ht="12.75" customHeight="1" x14ac:dyDescent="0.2">
      <c r="A1418" s="137">
        <f>'6.A'!$A$20</f>
        <v>88310</v>
      </c>
      <c r="B1418" s="117" t="str">
        <f>IF(A1418="","",VLOOKUP(A1418,'6.A'!$A$11:$E$105,2,FALSE))</f>
        <v>PINTOR COM ENCARGOS COMPLEMENTARES</v>
      </c>
      <c r="C1418" s="138">
        <v>0.3</v>
      </c>
      <c r="D1418" s="139" t="str">
        <f>IF(A1418="","",VLOOKUP(A1418,'6.A'!$A$11:$E$105,4,FALSE))</f>
        <v>H</v>
      </c>
      <c r="E1418" s="140">
        <f>IF(A1418="","",VLOOKUP(A1418,'6.A'!$A$11:$E$105,5,FALSE))</f>
        <v>0</v>
      </c>
      <c r="F1418" s="141">
        <f t="shared" ref="F1418:F1427" si="580">IF(A1418="","0,00",ROUND(C1418*E1418,2))</f>
        <v>0</v>
      </c>
      <c r="G1418" s="51"/>
      <c r="H1418" s="51">
        <f>IF(A1418="","",VLOOKUP(A1418,'6.A'!$A$11:$E$7900,5,FALSE))</f>
        <v>0</v>
      </c>
      <c r="I1418" s="51" t="str">
        <f>IF(H1418="","",IF(E1418=H1418,"SIM","NÃO"))</f>
        <v>SIM</v>
      </c>
      <c r="J1418" s="51" t="str">
        <f>IF(H1418="","",VLOOKUP(A1418,'6.A'!$A$11:$E$480,4,FALSE))</f>
        <v>H</v>
      </c>
      <c r="K1418" s="51" t="str">
        <f>IF(H1418="","",IF(J1418=D1418,"SIM","NÃO"))</f>
        <v>SIM</v>
      </c>
      <c r="L1418" s="51">
        <f>IF(H1418="","",IF(C1418="","",G1416*C1418))</f>
        <v>20.7</v>
      </c>
      <c r="M1418" s="93" t="str">
        <f>IF(A1418="","",VLOOKUP(A1418,'6.A'!$A$11:$C$480,2,FALSE))</f>
        <v>PINTOR COM ENCARGOS COMPLEMENTARES</v>
      </c>
      <c r="N1418" s="56" t="str">
        <f>IF(A1418="","",IF(M1418=B1418,"si","no"))</f>
        <v>si</v>
      </c>
      <c r="O1418" s="55"/>
      <c r="P1418" s="55"/>
      <c r="Q1418" s="47"/>
      <c r="R1418" s="47"/>
      <c r="S1418" s="64"/>
      <c r="T1418" s="2"/>
      <c r="U1418" s="2"/>
      <c r="V1418" s="2"/>
    </row>
    <row r="1419" spans="1:22" s="116" customFormat="1" ht="12.75" customHeight="1" x14ac:dyDescent="0.2">
      <c r="A1419" s="137"/>
      <c r="B1419" s="117" t="str">
        <f>IF(A1419="","",VLOOKUP(A1419,'6.A'!$A$11:$E$105,2,FALSE))</f>
        <v/>
      </c>
      <c r="C1419" s="138"/>
      <c r="D1419" s="139" t="str">
        <f>IF(A1419="","",VLOOKUP(A1419,'6.A'!$A$11:$E$105,4,FALSE))</f>
        <v/>
      </c>
      <c r="E1419" s="140" t="str">
        <f>IF(A1419="","",VLOOKUP(A1419,'6.A'!$A$11:$E$105,5,FALSE))</f>
        <v/>
      </c>
      <c r="F1419" s="141" t="str">
        <f t="shared" si="580"/>
        <v>0,00</v>
      </c>
      <c r="G1419" s="51"/>
      <c r="H1419" s="51" t="str">
        <f>IF(A1419="","",VLOOKUP(A1419,'6.A'!$A$11:$E$7900,5,FALSE))</f>
        <v/>
      </c>
      <c r="I1419" s="51" t="str">
        <f>IF(H1419="","",IF(E1419=H1419,"SIM","NÃO"))</f>
        <v/>
      </c>
      <c r="J1419" s="51" t="str">
        <f>IF(H1419="","",VLOOKUP(A1419,'6.A'!$A$11:$E$480,4,FALSE))</f>
        <v/>
      </c>
      <c r="K1419" s="51" t="str">
        <f>IF(H1419="","",IF(J1419=D1419,"SIM","NÃO"))</f>
        <v/>
      </c>
      <c r="L1419" s="51" t="str">
        <f>IF(H1419="","",IF(C1419="","",G1416*C1419))</f>
        <v/>
      </c>
      <c r="M1419" s="93" t="str">
        <f>IF(A1419="","",VLOOKUP(A1419,'6.A'!$A$11:$C$480,2,FALSE))</f>
        <v/>
      </c>
      <c r="N1419" s="56" t="str">
        <f>IF(A1419="","",IF(M1419=B1419,"si","no"))</f>
        <v/>
      </c>
      <c r="O1419" s="55"/>
      <c r="P1419" s="55"/>
      <c r="Q1419" s="47"/>
      <c r="R1419" s="47"/>
      <c r="S1419" s="64"/>
      <c r="T1419" s="2"/>
      <c r="U1419" s="2"/>
      <c r="V1419" s="2"/>
    </row>
    <row r="1420" spans="1:22" s="116" customFormat="1" ht="12.75" customHeight="1" x14ac:dyDescent="0.2">
      <c r="A1420" s="137"/>
      <c r="B1420" s="117" t="str">
        <f>IF(A1420="","",VLOOKUP(A1420,'6.A'!$A$11:$E$105,2,FALSE))</f>
        <v/>
      </c>
      <c r="C1420" s="138"/>
      <c r="D1420" s="139" t="str">
        <f>IF(A1420="","",VLOOKUP(A1420,'6.A'!$A$11:$E$105,4,FALSE))</f>
        <v/>
      </c>
      <c r="E1420" s="140" t="str">
        <f>IF(A1420="","",VLOOKUP(A1420,'6.A'!$A$11:$E$105,5,FALSE))</f>
        <v/>
      </c>
      <c r="F1420" s="141" t="str">
        <f t="shared" si="580"/>
        <v>0,00</v>
      </c>
      <c r="G1420" s="51"/>
      <c r="H1420" s="51" t="str">
        <f>IF(A1420="","",VLOOKUP(A1420,'6.A'!$A$11:$E$7900,5,FALSE))</f>
        <v/>
      </c>
      <c r="I1420" s="51" t="str">
        <f>IF(H1420="","",IF(E1420=H1420,"SIM","NÃO"))</f>
        <v/>
      </c>
      <c r="J1420" s="51" t="str">
        <f>IF(H1420="","",VLOOKUP(A1420,'6.A'!$A$11:$E$480,4,FALSE))</f>
        <v/>
      </c>
      <c r="K1420" s="51" t="str">
        <f t="shared" ref="K1420" si="581">IF(H1420="","",IF(J1420=D1420,"SIM","NÃO"))</f>
        <v/>
      </c>
      <c r="L1420" s="51" t="str">
        <f>IF(H1420="","",IF(C1420="","",G1416*C1420))</f>
        <v/>
      </c>
      <c r="M1420" s="93" t="str">
        <f>IF(A1420="","",VLOOKUP(A1420,'6.A'!$A$11:$C$480,2,FALSE))</f>
        <v/>
      </c>
      <c r="N1420" s="56" t="str">
        <f t="shared" ref="N1420" si="582">IF(A1420="","",IF(M1420=B1420,"si","no"))</f>
        <v/>
      </c>
      <c r="O1420" s="55"/>
      <c r="P1420" s="55"/>
      <c r="Q1420" s="47"/>
      <c r="R1420" s="47"/>
      <c r="S1420" s="64"/>
      <c r="T1420" s="2"/>
      <c r="U1420" s="2"/>
      <c r="V1420" s="2"/>
    </row>
    <row r="1421" spans="1:22" s="116" customFormat="1" ht="12.75" customHeight="1" x14ac:dyDescent="0.2">
      <c r="A1421" s="137"/>
      <c r="B1421" s="117" t="str">
        <f>IF(A1421="","",VLOOKUP(A1421,'6.A'!$A$11:$E$105,2,FALSE))</f>
        <v/>
      </c>
      <c r="C1421" s="138"/>
      <c r="D1421" s="139" t="str">
        <f>IF(A1421="","",VLOOKUP(A1421,'6.A'!$A$11:$E$105,4,FALSE))</f>
        <v/>
      </c>
      <c r="E1421" s="140" t="str">
        <f>IF(A1421="","",VLOOKUP(A1421,'6.A'!$A$11:$E$105,5,FALSE))</f>
        <v/>
      </c>
      <c r="F1421" s="141" t="str">
        <f t="shared" si="580"/>
        <v>0,00</v>
      </c>
      <c r="G1421" s="51"/>
      <c r="H1421" s="51" t="str">
        <f>IF(A1421="","",VLOOKUP(A1421,'6.A'!$A$11:$E$7900,5,FALSE))</f>
        <v/>
      </c>
      <c r="I1421" s="51" t="str">
        <f>IF(H1421="","",IF(E1421=H1421,"SIM","NÃO"))</f>
        <v/>
      </c>
      <c r="J1421" s="51" t="str">
        <f>IF(H1421="","",VLOOKUP(A1421,'6.A'!$A$11:$E$480,4,FALSE))</f>
        <v/>
      </c>
      <c r="K1421" s="51" t="str">
        <f>IF(H1421="","",IF(J1421=D1421,"SIM","NÃO"))</f>
        <v/>
      </c>
      <c r="L1421" s="51" t="str">
        <f>IF(H1421="","",IF(C1421="","",G1416*C1421))</f>
        <v/>
      </c>
      <c r="M1421" s="93" t="str">
        <f>IF(A1421="","",VLOOKUP(A1421,'6.A'!$A$11:$C$480,2,FALSE))</f>
        <v/>
      </c>
      <c r="N1421" s="56" t="str">
        <f>IF(A1421="","",IF(M1421=B1421,"si","no"))</f>
        <v/>
      </c>
      <c r="O1421" s="55"/>
      <c r="P1421" s="55"/>
      <c r="Q1421" s="47"/>
      <c r="R1421" s="47"/>
      <c r="S1421" s="64"/>
      <c r="T1421" s="2"/>
      <c r="U1421" s="2"/>
      <c r="V1421" s="2"/>
    </row>
    <row r="1422" spans="1:22" s="116" customFormat="1" ht="12.75" customHeight="1" x14ac:dyDescent="0.2">
      <c r="A1422" s="137"/>
      <c r="B1422" s="117" t="str">
        <f>IF(A1422="","",VLOOKUP(A1422,'6.A'!$A$11:$E$105,2,FALSE))</f>
        <v/>
      </c>
      <c r="C1422" s="138"/>
      <c r="D1422" s="139" t="str">
        <f>IF(A1422="","",VLOOKUP(A1422,'6.A'!$A$11:$E$105,4,FALSE))</f>
        <v/>
      </c>
      <c r="E1422" s="140" t="str">
        <f>IF(A1422="","",VLOOKUP(A1422,'6.A'!$A$11:$E$105,5,FALSE))</f>
        <v/>
      </c>
      <c r="F1422" s="141" t="str">
        <f t="shared" si="580"/>
        <v>0,00</v>
      </c>
      <c r="G1422" s="51"/>
      <c r="H1422" s="51" t="str">
        <f>IF(A1422="","",VLOOKUP(A1422,'6.A'!$A$11:$E$7900,5,FALSE))</f>
        <v/>
      </c>
      <c r="I1422" s="51" t="str">
        <f t="shared" ref="I1422" si="583">IF(H1422="","",IF(E1422=H1422,"SIM","NÃO"))</f>
        <v/>
      </c>
      <c r="J1422" s="51" t="str">
        <f>IF(H1422="","",VLOOKUP(A1422,'6.A'!$A$11:$E$480,4,FALSE))</f>
        <v/>
      </c>
      <c r="K1422" s="51" t="str">
        <f t="shared" ref="K1422" si="584">IF(H1422="","",IF(J1422=D1422,"SIM","NÃO"))</f>
        <v/>
      </c>
      <c r="L1422" s="51" t="str">
        <f>IF(H1422="","",IF(C1422="","",G1416*C1422))</f>
        <v/>
      </c>
      <c r="M1422" s="93" t="str">
        <f>IF(A1422="","",VLOOKUP(A1422,'6.A'!$A$11:$C$480,2,FALSE))</f>
        <v/>
      </c>
      <c r="N1422" s="56" t="str">
        <f t="shared" ref="N1422" si="585">IF(A1422="","",IF(M1422=B1422,"si","no"))</f>
        <v/>
      </c>
      <c r="O1422" s="55"/>
      <c r="P1422" s="55"/>
      <c r="Q1422" s="47"/>
      <c r="R1422" s="47"/>
      <c r="S1422" s="64"/>
      <c r="T1422" s="2"/>
      <c r="U1422" s="2"/>
      <c r="V1422" s="2"/>
    </row>
    <row r="1423" spans="1:22" s="116" customFormat="1" ht="12.75" customHeight="1" x14ac:dyDescent="0.2">
      <c r="A1423" s="137"/>
      <c r="B1423" s="117" t="str">
        <f>IF(A1423="","",VLOOKUP(A1423,'6.A'!$A$11:$E$105,2,FALSE))</f>
        <v/>
      </c>
      <c r="C1423" s="138"/>
      <c r="D1423" s="139" t="str">
        <f>IF(A1423="","",VLOOKUP(A1423,'6.A'!$A$11:$E$105,4,FALSE))</f>
        <v/>
      </c>
      <c r="E1423" s="140" t="str">
        <f>IF(A1423="","",VLOOKUP(A1423,'6.A'!$A$11:$E$105,5,FALSE))</f>
        <v/>
      </c>
      <c r="F1423" s="141" t="str">
        <f t="shared" si="580"/>
        <v>0,00</v>
      </c>
      <c r="G1423" s="51"/>
      <c r="H1423" s="51" t="str">
        <f>IF(A1423="","",VLOOKUP(A1423,'6.A'!$A$11:$E$7900,5,FALSE))</f>
        <v/>
      </c>
      <c r="I1423" s="51" t="str">
        <f>IF(H1423="","",IF(E1423=H1423,"SIM","NÃO"))</f>
        <v/>
      </c>
      <c r="J1423" s="51" t="str">
        <f>IF(H1423="","",VLOOKUP(A1423,'6.A'!$A$11:$E$480,4,FALSE))</f>
        <v/>
      </c>
      <c r="K1423" s="51" t="str">
        <f>IF(H1423="","",IF(J1423=D1423,"SIM","NÃO"))</f>
        <v/>
      </c>
      <c r="L1423" s="51" t="str">
        <f>IF(H1423="","",IF(C1423="","",G1416*C1423))</f>
        <v/>
      </c>
      <c r="M1423" s="93" t="str">
        <f>IF(A1423="","",VLOOKUP(A1423,'6.A'!$A$11:$C$480,2,FALSE))</f>
        <v/>
      </c>
      <c r="N1423" s="56" t="str">
        <f>IF(A1423="","",IF(M1423=B1423,"si","no"))</f>
        <v/>
      </c>
      <c r="O1423" s="55"/>
      <c r="P1423" s="55"/>
      <c r="Q1423" s="47"/>
      <c r="R1423" s="47"/>
      <c r="S1423" s="64"/>
      <c r="T1423" s="2"/>
      <c r="U1423" s="2"/>
      <c r="V1423" s="2"/>
    </row>
    <row r="1424" spans="1:22" s="116" customFormat="1" ht="12.75" customHeight="1" x14ac:dyDescent="0.2">
      <c r="A1424" s="137"/>
      <c r="B1424" s="117" t="str">
        <f>IF(A1424="","",VLOOKUP(A1424,'6.A'!$A$11:$E$105,2,FALSE))</f>
        <v/>
      </c>
      <c r="C1424" s="138"/>
      <c r="D1424" s="120" t="str">
        <f>IF(A1424="","",VLOOKUP(A1424,'6.A'!$A$11:$E$105,4,FALSE))</f>
        <v/>
      </c>
      <c r="E1424" s="142" t="str">
        <f>IF(A1424="","",VLOOKUP(A1424,'6.A'!$A$11:$E$105,5,FALSE))</f>
        <v/>
      </c>
      <c r="F1424" s="141" t="str">
        <f t="shared" si="580"/>
        <v>0,00</v>
      </c>
      <c r="G1424" s="51"/>
      <c r="H1424" s="51" t="str">
        <f>IF(A1424="","",VLOOKUP(A1424,'6.A'!$A$11:$E$7900,5,FALSE))</f>
        <v/>
      </c>
      <c r="I1424" s="51" t="str">
        <f>IF(H1424="","",IF(E1424=H1424,"SIM","NÃO"))</f>
        <v/>
      </c>
      <c r="J1424" s="51" t="str">
        <f>IF(H1424="","",VLOOKUP(A1424,'6.A'!$A$11:$E$480,4,FALSE))</f>
        <v/>
      </c>
      <c r="K1424" s="51" t="str">
        <f>IF(H1424="","",IF(J1424=D1424,"SIM","NÃO"))</f>
        <v/>
      </c>
      <c r="L1424" s="51" t="str">
        <f>IF(H1424="","",IF(C1424="","",G1416*C1424))</f>
        <v/>
      </c>
      <c r="M1424" s="93" t="str">
        <f>IF(A1424="","",VLOOKUP(A1424,'6.A'!$A$11:$C$480,2,FALSE))</f>
        <v/>
      </c>
      <c r="N1424" s="56" t="str">
        <f>IF(A1424="","",IF(M1424=B1424,"si","no"))</f>
        <v/>
      </c>
      <c r="O1424" s="55"/>
      <c r="P1424" s="55"/>
      <c r="Q1424" s="47"/>
      <c r="R1424" s="47"/>
      <c r="S1424" s="64"/>
      <c r="T1424" s="2"/>
      <c r="U1424" s="2"/>
      <c r="V1424" s="2"/>
    </row>
    <row r="1425" spans="1:22" s="116" customFormat="1" ht="12.75" customHeight="1" x14ac:dyDescent="0.2">
      <c r="A1425" s="137"/>
      <c r="B1425" s="117" t="str">
        <f>IF(A1425="","",VLOOKUP(A1425,'6.A'!$A$11:$E$105,2,FALSE))</f>
        <v/>
      </c>
      <c r="C1425" s="138"/>
      <c r="D1425" s="120" t="str">
        <f>IF(A1425="","",VLOOKUP(A1425,'6.A'!$A$11:$E$105,4,FALSE))</f>
        <v/>
      </c>
      <c r="E1425" s="140" t="str">
        <f>IF(A1425="","",VLOOKUP(A1425,'6.A'!$A$11:$E$105,5,FALSE))</f>
        <v/>
      </c>
      <c r="F1425" s="141" t="str">
        <f t="shared" si="580"/>
        <v>0,00</v>
      </c>
      <c r="G1425" s="51"/>
      <c r="H1425" s="51" t="str">
        <f>IF(A1425="","",VLOOKUP(A1425,'6.A'!$A$11:$E$7900,5,FALSE))</f>
        <v/>
      </c>
      <c r="I1425" s="51" t="str">
        <f t="shared" ref="I1425" si="586">IF(H1425="","",IF(E1425=H1425,"SIM","NÃO"))</f>
        <v/>
      </c>
      <c r="J1425" s="51" t="str">
        <f>IF(H1425="","",VLOOKUP(A1425,'6.A'!$A$11:$E$480,4,FALSE))</f>
        <v/>
      </c>
      <c r="K1425" s="51" t="str">
        <f t="shared" ref="K1425" si="587">IF(H1425="","",IF(J1425=D1425,"SIM","NÃO"))</f>
        <v/>
      </c>
      <c r="L1425" s="51" t="str">
        <f>IF(H1425="","",IF(C1425="","",G1416*C1425))</f>
        <v/>
      </c>
      <c r="M1425" s="93" t="str">
        <f>IF(A1425="","",VLOOKUP(A1425,'6.A'!$A$11:$C$480,2,FALSE))</f>
        <v/>
      </c>
      <c r="N1425" s="56" t="str">
        <f t="shared" ref="N1425" si="588">IF(A1425="","",IF(M1425=B1425,"si","no"))</f>
        <v/>
      </c>
      <c r="O1425" s="55"/>
      <c r="P1425" s="55"/>
      <c r="Q1425" s="47"/>
      <c r="R1425" s="47"/>
      <c r="S1425" s="64"/>
      <c r="T1425" s="2"/>
      <c r="U1425" s="2"/>
      <c r="V1425" s="2"/>
    </row>
    <row r="1426" spans="1:22" s="116" customFormat="1" ht="12.75" customHeight="1" x14ac:dyDescent="0.2">
      <c r="A1426" s="137"/>
      <c r="B1426" s="117" t="str">
        <f>IF(A1426="","",VLOOKUP(A1426,'6.A'!$A$11:$E$105,2,FALSE))</f>
        <v/>
      </c>
      <c r="C1426" s="138"/>
      <c r="D1426" s="120" t="str">
        <f>IF(A1426="","",VLOOKUP(A1426,'6.A'!$A$11:$E$105,4,FALSE))</f>
        <v/>
      </c>
      <c r="E1426" s="140" t="str">
        <f>IF(A1426="","",VLOOKUP(A1426,'6.A'!$A$11:$E$105,5,FALSE))</f>
        <v/>
      </c>
      <c r="F1426" s="141" t="str">
        <f t="shared" si="580"/>
        <v>0,00</v>
      </c>
      <c r="G1426" s="51"/>
      <c r="H1426" s="51" t="str">
        <f>IF(A1426="","",VLOOKUP(A1426,'6.A'!$A$11:$E$7900,5,FALSE))</f>
        <v/>
      </c>
      <c r="I1426" s="51" t="str">
        <f>IF(H1426="","",IF(E1426=H1426,"SIM","NÃO"))</f>
        <v/>
      </c>
      <c r="J1426" s="51" t="str">
        <f>IF(H1426="","",VLOOKUP(A1426,'6.A'!$A$11:$E$480,4,FALSE))</f>
        <v/>
      </c>
      <c r="K1426" s="51" t="str">
        <f>IF(H1426="","",IF(J1426=D1426,"SIM","NÃO"))</f>
        <v/>
      </c>
      <c r="L1426" s="51" t="str">
        <f>IF(H1426="","",IF(C1426="","",G1416*C1426))</f>
        <v/>
      </c>
      <c r="M1426" s="93" t="str">
        <f>IF(A1426="","",VLOOKUP(A1426,'6.A'!$A$11:$C$480,2,FALSE))</f>
        <v/>
      </c>
      <c r="N1426" s="56" t="str">
        <f>IF(A1426="","",IF(M1426=B1426,"si","no"))</f>
        <v/>
      </c>
      <c r="O1426" s="55"/>
      <c r="P1426" s="55"/>
      <c r="Q1426" s="47"/>
      <c r="R1426" s="47"/>
      <c r="S1426" s="64"/>
      <c r="T1426" s="2"/>
      <c r="U1426" s="2"/>
      <c r="V1426" s="2"/>
    </row>
    <row r="1427" spans="1:22" s="116" customFormat="1" ht="12.75" customHeight="1" x14ac:dyDescent="0.2">
      <c r="A1427" s="137"/>
      <c r="B1427" s="117" t="str">
        <f>IF(A1427="","",VLOOKUP(A1427,'6.A'!$A$11:$E$105,2,FALSE))</f>
        <v/>
      </c>
      <c r="C1427" s="138"/>
      <c r="D1427" s="143" t="str">
        <f>IF(A1427="","",VLOOKUP(A1427,'6.A'!$A$11:$E$105,4,FALSE))</f>
        <v/>
      </c>
      <c r="E1427" s="140" t="str">
        <f>IF(A1427="","",VLOOKUP(A1427,'6.A'!$A$11:$E$105,5,FALSE))</f>
        <v/>
      </c>
      <c r="F1427" s="141" t="str">
        <f t="shared" si="580"/>
        <v>0,00</v>
      </c>
      <c r="G1427" s="51"/>
      <c r="H1427" s="51" t="str">
        <f>IF(A1427="","",VLOOKUP(A1427,'6.A'!$A$11:$E$7900,5,FALSE))</f>
        <v/>
      </c>
      <c r="I1427" s="51" t="str">
        <f t="shared" ref="I1427" si="589">IF(H1427="","",IF(E1427=H1427,"SIM","NÃO"))</f>
        <v/>
      </c>
      <c r="J1427" s="51" t="str">
        <f>IF(H1427="","",VLOOKUP(A1427,'6.A'!$A$11:$E$480,4,FALSE))</f>
        <v/>
      </c>
      <c r="K1427" s="51" t="str">
        <f t="shared" ref="K1427" si="590">IF(H1427="","",IF(J1427=D1427,"SIM","NÃO"))</f>
        <v/>
      </c>
      <c r="L1427" s="51" t="str">
        <f>IF(H1427="","",IF(C1427="","",G1416*C1427))</f>
        <v/>
      </c>
      <c r="M1427" s="93" t="str">
        <f>IF(A1427="","",VLOOKUP(A1427,'6.A'!$A$11:$C$480,2,FALSE))</f>
        <v/>
      </c>
      <c r="N1427" s="56" t="str">
        <f t="shared" ref="N1427" si="591">IF(A1427="","",IF(M1427=B1427,"si","no"))</f>
        <v/>
      </c>
      <c r="O1427" s="55"/>
      <c r="P1427" s="55"/>
      <c r="Q1427" s="47"/>
      <c r="R1427" s="47"/>
      <c r="S1427" s="64"/>
      <c r="T1427" s="2"/>
      <c r="U1427" s="2"/>
      <c r="V1427" s="2"/>
    </row>
    <row r="1428" spans="1:22" s="116" customFormat="1" ht="12.75" customHeight="1" x14ac:dyDescent="0.2">
      <c r="A1428" s="134"/>
      <c r="B1428" s="26" t="str">
        <f>$A$8</f>
        <v>LEIS SOCIAIS HORISTA - JORNADA NORMAL</v>
      </c>
      <c r="C1428" s="27">
        <f>$C$8</f>
        <v>0</v>
      </c>
      <c r="D1428" s="120"/>
      <c r="E1428" s="126"/>
      <c r="F1428" s="144">
        <f>ROUND(SUM(F1418:F1427)*C1428,2)</f>
        <v>0</v>
      </c>
      <c r="G1428" s="62"/>
      <c r="H1428" s="51"/>
      <c r="I1428" s="56"/>
      <c r="J1428" s="56"/>
      <c r="K1428" s="56"/>
      <c r="L1428" s="51"/>
      <c r="M1428" s="61"/>
      <c r="N1428" s="56"/>
      <c r="O1428" s="55"/>
      <c r="P1428" s="55"/>
      <c r="Q1428" s="47"/>
      <c r="R1428" s="47"/>
      <c r="S1428" s="64"/>
      <c r="T1428" s="2"/>
      <c r="U1428" s="2"/>
      <c r="V1428" s="2"/>
    </row>
    <row r="1429" spans="1:22" s="116" customFormat="1" ht="12.75" customHeight="1" x14ac:dyDescent="0.2">
      <c r="A1429" s="137"/>
      <c r="B1429" s="26" t="str">
        <f>$A$9</f>
        <v>BDI - MÃO DE OBRA / SERVIÇOS / MATERIAIS EM GERAL</v>
      </c>
      <c r="C1429" s="27">
        <f>$C$9</f>
        <v>0</v>
      </c>
      <c r="D1429" s="115"/>
      <c r="E1429" s="126"/>
      <c r="F1429" s="144">
        <f>ROUND(SUM(F1418:F1428)*C1429,2)</f>
        <v>0</v>
      </c>
      <c r="G1429" s="62"/>
      <c r="H1429" s="51"/>
      <c r="I1429" s="56"/>
      <c r="J1429" s="56"/>
      <c r="K1429" s="56"/>
      <c r="L1429" s="51"/>
      <c r="M1429" s="61"/>
      <c r="N1429" s="56"/>
      <c r="O1429" s="55"/>
      <c r="P1429" s="55"/>
      <c r="Q1429" s="47"/>
      <c r="R1429" s="47"/>
      <c r="S1429" s="64"/>
      <c r="T1429" s="2"/>
      <c r="U1429" s="2"/>
      <c r="V1429" s="2"/>
    </row>
    <row r="1430" spans="1:22" s="128" customFormat="1" ht="12.75" customHeight="1" x14ac:dyDescent="0.2">
      <c r="A1430" s="145"/>
      <c r="B1430" s="146" t="s">
        <v>56</v>
      </c>
      <c r="C1430" s="147"/>
      <c r="D1430" s="148"/>
      <c r="E1430" s="149"/>
      <c r="F1430" s="150">
        <f>ROUND(SUM(F1418:F1429),2)</f>
        <v>0</v>
      </c>
      <c r="G1430" s="62"/>
      <c r="H1430" s="51"/>
      <c r="I1430" s="56"/>
      <c r="J1430" s="56"/>
      <c r="K1430" s="56"/>
      <c r="L1430" s="51"/>
      <c r="M1430" s="61"/>
      <c r="N1430" s="56"/>
      <c r="O1430" s="55"/>
      <c r="P1430" s="55"/>
      <c r="Q1430" s="47"/>
      <c r="R1430" s="47"/>
      <c r="S1430" s="64"/>
      <c r="T1430" s="2"/>
      <c r="U1430" s="2"/>
      <c r="V1430" s="2"/>
    </row>
    <row r="1431" spans="1:22" s="128" customFormat="1" ht="12.75" customHeight="1" x14ac:dyDescent="0.2">
      <c r="A1431" s="134" t="s">
        <v>5</v>
      </c>
      <c r="B1431" s="135" t="s">
        <v>132</v>
      </c>
      <c r="C1431" s="119" t="s">
        <v>59</v>
      </c>
      <c r="D1431" s="119" t="s">
        <v>17</v>
      </c>
      <c r="E1431" s="136" t="s">
        <v>60</v>
      </c>
      <c r="F1431" s="127" t="s">
        <v>61</v>
      </c>
      <c r="G1431" s="21"/>
      <c r="H1431" s="51"/>
      <c r="I1431" s="56"/>
      <c r="J1431" s="56"/>
      <c r="K1431" s="56"/>
      <c r="L1431" s="51"/>
      <c r="M1431" s="61"/>
      <c r="N1431" s="56"/>
      <c r="O1431" s="55"/>
      <c r="P1431" s="55"/>
      <c r="Q1431" s="47"/>
      <c r="R1431" s="47"/>
      <c r="S1431" s="64"/>
      <c r="T1431" s="2"/>
      <c r="U1431" s="2"/>
      <c r="V1431" s="2"/>
    </row>
    <row r="1432" spans="1:22" s="128" customFormat="1" ht="12.75" customHeight="1" x14ac:dyDescent="0.2">
      <c r="A1432" s="137"/>
      <c r="B1432" s="117" t="str">
        <f>IF(A1432="","",VLOOKUP(A1432,'6.A'!$A$11:$E$105,2,FALSE))</f>
        <v/>
      </c>
      <c r="C1432" s="138"/>
      <c r="D1432" s="139" t="str">
        <f>IF(A1432="","",VLOOKUP(A1432,'6.A'!$A$11:$E$105,4,FALSE))</f>
        <v/>
      </c>
      <c r="E1432" s="140" t="str">
        <f>IF(A1432="","",VLOOKUP(A1432,'6.A'!$A$11:$E$105,5,FALSE))</f>
        <v/>
      </c>
      <c r="F1432" s="141" t="str">
        <f t="shared" ref="F1432:F1441" si="592">IF(A1432="","0,00",ROUND(C1432*E1432,2))</f>
        <v>0,00</v>
      </c>
      <c r="G1432" s="51"/>
      <c r="H1432" s="51" t="str">
        <f>IF(A1432="","",VLOOKUP(A1432,'6.A'!$A$11:$E$7900,5,FALSE))</f>
        <v/>
      </c>
      <c r="I1432" s="51" t="str">
        <f t="shared" ref="I1432:I1441" si="593">IF(H1432="","",IF(E1432=H1432,"SIM","NÃO"))</f>
        <v/>
      </c>
      <c r="J1432" s="51" t="str">
        <f>IF(H1432="","",VLOOKUP(A1432,'6.A'!$A$11:$E$480,4,FALSE))</f>
        <v/>
      </c>
      <c r="K1432" s="51" t="str">
        <f t="shared" ref="K1432:K1441" si="594">IF(H1432="","",IF(J1432=D1432,"SIM","NÃO"))</f>
        <v/>
      </c>
      <c r="L1432" s="51" t="str">
        <f>IF(H1432="","",IF(C1432="","",G1416*C1432))</f>
        <v/>
      </c>
      <c r="M1432" s="93" t="str">
        <f>IF(A1432="","",VLOOKUP(A1432,'6.A'!$A$11:$C$480,2,FALSE))</f>
        <v/>
      </c>
      <c r="N1432" s="56" t="str">
        <f t="shared" ref="N1432:N1437" si="595">IF(A1432="","",IF(M1432=B1432,"si","no"))</f>
        <v/>
      </c>
      <c r="O1432" s="55"/>
      <c r="P1432" s="55"/>
      <c r="Q1432" s="47"/>
      <c r="R1432" s="47"/>
      <c r="S1432" s="64"/>
      <c r="T1432" s="2"/>
      <c r="U1432" s="2"/>
      <c r="V1432" s="2"/>
    </row>
    <row r="1433" spans="1:22" s="128" customFormat="1" ht="12.75" customHeight="1" x14ac:dyDescent="0.2">
      <c r="A1433" s="137"/>
      <c r="B1433" s="117" t="str">
        <f>IF(A1433="","",VLOOKUP(A1433,'6.A'!$A$11:$E$105,2,FALSE))</f>
        <v/>
      </c>
      <c r="C1433" s="138"/>
      <c r="D1433" s="139" t="str">
        <f>IF(A1433="","",VLOOKUP(A1433,'6.A'!$A$11:$E$105,4,FALSE))</f>
        <v/>
      </c>
      <c r="E1433" s="140" t="str">
        <f>IF(A1433="","",VLOOKUP(A1433,'6.A'!$A$11:$E$105,5,FALSE))</f>
        <v/>
      </c>
      <c r="F1433" s="141" t="str">
        <f t="shared" si="592"/>
        <v>0,00</v>
      </c>
      <c r="G1433" s="51"/>
      <c r="H1433" s="51" t="str">
        <f>IF(A1433="","",VLOOKUP(A1433,'6.A'!$A$11:$E$7900,5,FALSE))</f>
        <v/>
      </c>
      <c r="I1433" s="51" t="str">
        <f t="shared" si="593"/>
        <v/>
      </c>
      <c r="J1433" s="51" t="str">
        <f>IF(H1433="","",VLOOKUP(A1433,'6.A'!$A$11:$E$480,4,FALSE))</f>
        <v/>
      </c>
      <c r="K1433" s="51" t="str">
        <f t="shared" si="594"/>
        <v/>
      </c>
      <c r="L1433" s="51" t="str">
        <f>IF(H1433="","",IF(C1433="","",G1416*C1433))</f>
        <v/>
      </c>
      <c r="M1433" s="93" t="str">
        <f>IF(A1433="","",VLOOKUP(A1433,'6.A'!$A$11:$C$480,2,FALSE))</f>
        <v/>
      </c>
      <c r="N1433" s="56" t="str">
        <f t="shared" si="595"/>
        <v/>
      </c>
      <c r="O1433" s="55"/>
      <c r="P1433" s="55"/>
      <c r="Q1433" s="47"/>
      <c r="R1433" s="47"/>
      <c r="S1433" s="64"/>
      <c r="T1433" s="2"/>
      <c r="U1433" s="2"/>
      <c r="V1433" s="2"/>
    </row>
    <row r="1434" spans="1:22" s="128" customFormat="1" ht="12.75" customHeight="1" x14ac:dyDescent="0.2">
      <c r="A1434" s="137"/>
      <c r="B1434" s="117" t="str">
        <f>IF(A1434="","",VLOOKUP(A1434,'6.A'!$A$11:$E$105,2,FALSE))</f>
        <v/>
      </c>
      <c r="C1434" s="138"/>
      <c r="D1434" s="139" t="str">
        <f>IF(A1434="","",VLOOKUP(A1434,'6.A'!$A$11:$E$105,4,FALSE))</f>
        <v/>
      </c>
      <c r="E1434" s="140" t="str">
        <f>IF(A1434="","",VLOOKUP(A1434,'6.A'!$A$11:$E$105,5,FALSE))</f>
        <v/>
      </c>
      <c r="F1434" s="141" t="str">
        <f t="shared" si="592"/>
        <v>0,00</v>
      </c>
      <c r="G1434" s="51"/>
      <c r="H1434" s="51" t="str">
        <f>IF(A1434="","",VLOOKUP(A1434,'6.A'!$A$11:$E$7900,5,FALSE))</f>
        <v/>
      </c>
      <c r="I1434" s="51" t="str">
        <f t="shared" si="593"/>
        <v/>
      </c>
      <c r="J1434" s="51" t="str">
        <f>IF(H1434="","",VLOOKUP(A1434,'6.A'!$A$11:$E$480,4,FALSE))</f>
        <v/>
      </c>
      <c r="K1434" s="51" t="str">
        <f t="shared" si="594"/>
        <v/>
      </c>
      <c r="L1434" s="51" t="str">
        <f>IF(H1434="","",IF(C1434="","",G1416*C1434))</f>
        <v/>
      </c>
      <c r="M1434" s="93" t="str">
        <f>IF(A1434="","",VLOOKUP(A1434,'6.A'!$A$11:$C$480,2,FALSE))</f>
        <v/>
      </c>
      <c r="N1434" s="56" t="str">
        <f t="shared" si="595"/>
        <v/>
      </c>
      <c r="O1434" s="55"/>
      <c r="P1434" s="55"/>
      <c r="Q1434" s="47"/>
      <c r="R1434" s="47"/>
      <c r="S1434" s="64"/>
      <c r="T1434" s="2"/>
      <c r="U1434" s="2"/>
      <c r="V1434" s="2"/>
    </row>
    <row r="1435" spans="1:22" s="128" customFormat="1" ht="12.75" customHeight="1" x14ac:dyDescent="0.2">
      <c r="A1435" s="137"/>
      <c r="B1435" s="117" t="str">
        <f>IF(A1435="","",VLOOKUP(A1435,'6.A'!$A$11:$E$105,2,FALSE))</f>
        <v/>
      </c>
      <c r="C1435" s="138"/>
      <c r="D1435" s="139" t="str">
        <f>IF(A1435="","",VLOOKUP(A1435,'6.A'!$A$11:$E$105,4,FALSE))</f>
        <v/>
      </c>
      <c r="E1435" s="140" t="str">
        <f>IF(A1435="","",VLOOKUP(A1435,'6.A'!$A$11:$E$105,5,FALSE))</f>
        <v/>
      </c>
      <c r="F1435" s="141" t="str">
        <f t="shared" si="592"/>
        <v>0,00</v>
      </c>
      <c r="G1435" s="51"/>
      <c r="H1435" s="51" t="str">
        <f>IF(A1435="","",VLOOKUP(A1435,'6.A'!$A$11:$E$7900,5,FALSE))</f>
        <v/>
      </c>
      <c r="I1435" s="51" t="str">
        <f t="shared" si="593"/>
        <v/>
      </c>
      <c r="J1435" s="51" t="str">
        <f>IF(H1435="","",VLOOKUP(A1435,'6.A'!$A$11:$E$480,4,FALSE))</f>
        <v/>
      </c>
      <c r="K1435" s="51" t="str">
        <f t="shared" si="594"/>
        <v/>
      </c>
      <c r="L1435" s="51" t="str">
        <f>IF(H1435="","",IF(C1435="","",G1416*C1435))</f>
        <v/>
      </c>
      <c r="M1435" s="93" t="str">
        <f>IF(A1435="","",VLOOKUP(A1435,'6.A'!$A$11:$C$480,2,FALSE))</f>
        <v/>
      </c>
      <c r="N1435" s="56" t="str">
        <f t="shared" si="595"/>
        <v/>
      </c>
      <c r="O1435" s="55"/>
      <c r="P1435" s="55"/>
      <c r="Q1435" s="47"/>
      <c r="R1435" s="47"/>
      <c r="S1435" s="64"/>
      <c r="T1435" s="2"/>
      <c r="U1435" s="2"/>
      <c r="V1435" s="2"/>
    </row>
    <row r="1436" spans="1:22" s="128" customFormat="1" ht="12.75" customHeight="1" x14ac:dyDescent="0.2">
      <c r="A1436" s="137"/>
      <c r="B1436" s="117" t="str">
        <f>IF(A1436="","",VLOOKUP(A1436,'6.A'!$A$11:$E$105,2,FALSE))</f>
        <v/>
      </c>
      <c r="C1436" s="138"/>
      <c r="D1436" s="139" t="str">
        <f>IF(A1436="","",VLOOKUP(A1436,'6.A'!$A$11:$E$105,4,FALSE))</f>
        <v/>
      </c>
      <c r="E1436" s="140" t="str">
        <f>IF(A1436="","",VLOOKUP(A1436,'6.A'!$A$11:$E$105,5,FALSE))</f>
        <v/>
      </c>
      <c r="F1436" s="141" t="str">
        <f t="shared" si="592"/>
        <v>0,00</v>
      </c>
      <c r="G1436" s="51"/>
      <c r="H1436" s="51" t="str">
        <f>IF(A1436="","",VLOOKUP(A1436,'6.A'!$A$11:$E$7900,5,FALSE))</f>
        <v/>
      </c>
      <c r="I1436" s="51" t="str">
        <f t="shared" si="593"/>
        <v/>
      </c>
      <c r="J1436" s="51" t="str">
        <f>IF(H1436="","",VLOOKUP(A1436,'6.A'!$A$11:$E$480,4,FALSE))</f>
        <v/>
      </c>
      <c r="K1436" s="51" t="str">
        <f t="shared" si="594"/>
        <v/>
      </c>
      <c r="L1436" s="51" t="str">
        <f>IF(H1436="","",IF(C1436="","",G1416*C1436))</f>
        <v/>
      </c>
      <c r="M1436" s="93" t="str">
        <f>IF(A1436="","",VLOOKUP(A1436,'6.A'!$A$11:$C$480,2,FALSE))</f>
        <v/>
      </c>
      <c r="N1436" s="56" t="str">
        <f t="shared" si="595"/>
        <v/>
      </c>
      <c r="O1436" s="55"/>
      <c r="P1436" s="55"/>
      <c r="Q1436" s="47"/>
      <c r="R1436" s="47"/>
      <c r="S1436" s="64"/>
      <c r="T1436" s="2"/>
      <c r="U1436" s="2"/>
      <c r="V1436" s="2"/>
    </row>
    <row r="1437" spans="1:22" s="128" customFormat="1" ht="12.75" customHeight="1" x14ac:dyDescent="0.2">
      <c r="A1437" s="137"/>
      <c r="B1437" s="158" t="str">
        <f>IF(A1437="","",VLOOKUP(A1437,'6.A'!$A$11:$E$105,2,FALSE))</f>
        <v/>
      </c>
      <c r="C1437" s="138"/>
      <c r="D1437" s="120" t="str">
        <f>IF(A1437="","",VLOOKUP(A1437,'6.A'!$A$11:$E$105,4,FALSE))</f>
        <v/>
      </c>
      <c r="E1437" s="142" t="str">
        <f>IF(A1437="","",VLOOKUP(A1437,'6.A'!$A$11:$E$105,5,FALSE))</f>
        <v/>
      </c>
      <c r="F1437" s="141" t="str">
        <f t="shared" si="592"/>
        <v>0,00</v>
      </c>
      <c r="G1437" s="51"/>
      <c r="H1437" s="51" t="str">
        <f>IF(A1437="","",VLOOKUP(A1437,'6.A'!$A$11:$E$7900,5,FALSE))</f>
        <v/>
      </c>
      <c r="I1437" s="51" t="str">
        <f t="shared" si="593"/>
        <v/>
      </c>
      <c r="J1437" s="51" t="str">
        <f>IF(H1437="","",VLOOKUP(A1437,'6.A'!$A$11:$E$480,4,FALSE))</f>
        <v/>
      </c>
      <c r="K1437" s="51" t="str">
        <f t="shared" si="594"/>
        <v/>
      </c>
      <c r="L1437" s="51" t="str">
        <f>IF(H1437="","",IF(C1437="","",G1416*C1437))</f>
        <v/>
      </c>
      <c r="M1437" s="93" t="str">
        <f>IF(A1437="","",VLOOKUP(A1437,'6.A'!$A$11:$C$480,2,FALSE))</f>
        <v/>
      </c>
      <c r="N1437" s="56" t="str">
        <f t="shared" si="595"/>
        <v/>
      </c>
      <c r="O1437" s="55"/>
      <c r="P1437" s="55"/>
      <c r="Q1437" s="47"/>
      <c r="R1437" s="47"/>
      <c r="S1437" s="64"/>
      <c r="T1437" s="2"/>
      <c r="U1437" s="2"/>
      <c r="V1437" s="2"/>
    </row>
    <row r="1438" spans="1:22" s="128" customFormat="1" ht="12.75" customHeight="1" x14ac:dyDescent="0.2">
      <c r="A1438" s="137"/>
      <c r="B1438" s="158" t="str">
        <f>IF(A1438="","",VLOOKUP(A1438,'6.A'!$A$11:$E$105,2,FALSE))</f>
        <v/>
      </c>
      <c r="C1438" s="138"/>
      <c r="D1438" s="120" t="str">
        <f>IF(A1438="","",VLOOKUP(A1438,'6.A'!$A$11:$E$105,4,FALSE))</f>
        <v/>
      </c>
      <c r="E1438" s="142" t="str">
        <f>IF(A1438="","",VLOOKUP(A1438,'6.A'!$A$11:$E$105,5,FALSE))</f>
        <v/>
      </c>
      <c r="F1438" s="141" t="str">
        <f t="shared" si="592"/>
        <v>0,00</v>
      </c>
      <c r="G1438" s="51"/>
      <c r="H1438" s="51" t="str">
        <f>IF(A1438="","",VLOOKUP(A1438,'6.A'!$A$11:$E$7900,5,FALSE))</f>
        <v/>
      </c>
      <c r="I1438" s="51" t="str">
        <f t="shared" si="593"/>
        <v/>
      </c>
      <c r="J1438" s="51" t="str">
        <f>IF(H1438="","",VLOOKUP(A1438,'6.A'!$A$11:$E$480,4,FALSE))</f>
        <v/>
      </c>
      <c r="K1438" s="51" t="str">
        <f t="shared" si="594"/>
        <v/>
      </c>
      <c r="L1438" s="51" t="str">
        <f>IF(H1438="","",IF(C1438="","",G1416*C1438))</f>
        <v/>
      </c>
      <c r="M1438" s="93" t="str">
        <f>IF(A1438="","",VLOOKUP(A1438,'6.A'!$A$11:$C$480,2,FALSE))</f>
        <v/>
      </c>
      <c r="N1438" s="56" t="str">
        <f>IF(A1438="","",IF(M1438=B1438,"si","no"))</f>
        <v/>
      </c>
      <c r="O1438" s="55"/>
      <c r="P1438" s="55"/>
      <c r="Q1438" s="47"/>
      <c r="R1438" s="47"/>
      <c r="S1438" s="64"/>
      <c r="T1438" s="2"/>
      <c r="U1438" s="2"/>
      <c r="V1438" s="2"/>
    </row>
    <row r="1439" spans="1:22" s="128" customFormat="1" ht="12.75" customHeight="1" x14ac:dyDescent="0.2">
      <c r="A1439" s="137"/>
      <c r="B1439" s="117" t="str">
        <f>IF(A1439="","",VLOOKUP(A1439,'6.A'!$A$11:$E$105,2,FALSE))</f>
        <v/>
      </c>
      <c r="C1439" s="138"/>
      <c r="D1439" s="120" t="str">
        <f>IF(A1439="","",VLOOKUP(A1439,'6.A'!$A$11:$E$105,4,FALSE))</f>
        <v/>
      </c>
      <c r="E1439" s="142" t="str">
        <f>IF(A1439="","",VLOOKUP(A1439,'6.A'!$A$11:$E$105,5,FALSE))</f>
        <v/>
      </c>
      <c r="F1439" s="141" t="str">
        <f t="shared" si="592"/>
        <v>0,00</v>
      </c>
      <c r="G1439" s="51"/>
      <c r="H1439" s="51" t="str">
        <f>IF(A1439="","",VLOOKUP(A1439,'6.A'!$A$11:$E$7900,5,FALSE))</f>
        <v/>
      </c>
      <c r="I1439" s="51" t="str">
        <f t="shared" si="593"/>
        <v/>
      </c>
      <c r="J1439" s="51" t="str">
        <f>IF(H1439="","",VLOOKUP(A1439,'6.A'!$A$11:$E$480,4,FALSE))</f>
        <v/>
      </c>
      <c r="K1439" s="51" t="str">
        <f t="shared" si="594"/>
        <v/>
      </c>
      <c r="L1439" s="51" t="str">
        <f>IF(H1439="","",IF(C1439="","",G1416*C1439))</f>
        <v/>
      </c>
      <c r="M1439" s="93" t="str">
        <f>IF(A1439="","",VLOOKUP(A1439,'6.A'!$A$11:$C$480,2,FALSE))</f>
        <v/>
      </c>
      <c r="N1439" s="56" t="str">
        <f>IF(A1439="","",IF(M1439=B1439,"si","no"))</f>
        <v/>
      </c>
      <c r="O1439" s="55"/>
      <c r="P1439" s="55"/>
      <c r="Q1439" s="47"/>
      <c r="R1439" s="47"/>
      <c r="S1439" s="64"/>
      <c r="T1439" s="2"/>
      <c r="U1439" s="2"/>
      <c r="V1439" s="2"/>
    </row>
    <row r="1440" spans="1:22" s="128" customFormat="1" ht="12.75" customHeight="1" x14ac:dyDescent="0.2">
      <c r="A1440" s="137"/>
      <c r="B1440" s="117" t="str">
        <f>IF(A1440="","",VLOOKUP(A1440,'6.A'!$A$11:$E$105,2,FALSE))</f>
        <v/>
      </c>
      <c r="C1440" s="138"/>
      <c r="D1440" s="120" t="str">
        <f>IF(A1440="","",VLOOKUP(A1440,'6.A'!$A$11:$E$105,4,FALSE))</f>
        <v/>
      </c>
      <c r="E1440" s="142" t="str">
        <f>IF(A1440="","",VLOOKUP(A1440,'6.A'!$A$11:$E$105,5,FALSE))</f>
        <v/>
      </c>
      <c r="F1440" s="141" t="str">
        <f t="shared" si="592"/>
        <v>0,00</v>
      </c>
      <c r="G1440" s="51"/>
      <c r="H1440" s="51" t="str">
        <f>IF(A1440="","",VLOOKUP(A1440,'6.A'!$A$11:$E$7900,5,FALSE))</f>
        <v/>
      </c>
      <c r="I1440" s="51" t="str">
        <f t="shared" si="593"/>
        <v/>
      </c>
      <c r="J1440" s="51" t="str">
        <f>IF(H1440="","",VLOOKUP(A1440,'6.A'!$A$11:$E$480,4,FALSE))</f>
        <v/>
      </c>
      <c r="K1440" s="51" t="str">
        <f t="shared" si="594"/>
        <v/>
      </c>
      <c r="L1440" s="51" t="str">
        <f>IF(H1440="","",IF(C1440="","",G1416*C1440))</f>
        <v/>
      </c>
      <c r="M1440" s="93" t="str">
        <f>IF(A1440="","",VLOOKUP(A1440,'6.A'!$A$11:$C$480,2,FALSE))</f>
        <v/>
      </c>
      <c r="N1440" s="56" t="str">
        <f t="shared" ref="N1440:N1441" si="596">IF(A1440="","",IF(M1440=B1440,"si","no"))</f>
        <v/>
      </c>
      <c r="O1440" s="55"/>
      <c r="P1440" s="55"/>
      <c r="Q1440" s="47"/>
      <c r="R1440" s="47"/>
      <c r="S1440" s="64"/>
      <c r="T1440" s="2"/>
      <c r="U1440" s="2"/>
      <c r="V1440" s="2"/>
    </row>
    <row r="1441" spans="1:22" s="128" customFormat="1" ht="12.75" customHeight="1" x14ac:dyDescent="0.2">
      <c r="A1441" s="137"/>
      <c r="B1441" s="117" t="str">
        <f>IF(A1441="","",VLOOKUP(A1441,'6.A'!$A$11:$E$105,2,FALSE))</f>
        <v/>
      </c>
      <c r="C1441" s="138"/>
      <c r="D1441" s="120" t="str">
        <f>IF(A1441="","",VLOOKUP(A1441,'6.A'!$A$11:$E$105,4,FALSE))</f>
        <v/>
      </c>
      <c r="E1441" s="142" t="str">
        <f>IF(A1441="","",VLOOKUP(A1441,'6.A'!$A$11:$E$105,5,FALSE))</f>
        <v/>
      </c>
      <c r="F1441" s="141" t="str">
        <f t="shared" si="592"/>
        <v>0,00</v>
      </c>
      <c r="G1441" s="51"/>
      <c r="H1441" s="51" t="str">
        <f>IF(A1441="","",VLOOKUP(A1441,'6.A'!$A$11:$E$7900,5,FALSE))</f>
        <v/>
      </c>
      <c r="I1441" s="51" t="str">
        <f t="shared" si="593"/>
        <v/>
      </c>
      <c r="J1441" s="51" t="str">
        <f>IF(H1441="","",VLOOKUP(A1441,'6.A'!$A$11:$E$480,4,FALSE))</f>
        <v/>
      </c>
      <c r="K1441" s="51" t="str">
        <f t="shared" si="594"/>
        <v/>
      </c>
      <c r="L1441" s="51" t="str">
        <f>IF(H1441="","",IF(C1441="","",G1416*C1441))</f>
        <v/>
      </c>
      <c r="M1441" s="93" t="str">
        <f>IF(A1441="","",VLOOKUP(A1441,'6.A'!$A$11:$C$480,2,FALSE))</f>
        <v/>
      </c>
      <c r="N1441" s="56" t="str">
        <f t="shared" si="596"/>
        <v/>
      </c>
      <c r="O1441" s="55"/>
      <c r="P1441" s="55"/>
      <c r="Q1441" s="47"/>
      <c r="R1441" s="47"/>
      <c r="S1441" s="64"/>
      <c r="T1441" s="2"/>
      <c r="U1441" s="2"/>
      <c r="V1441" s="2"/>
    </row>
    <row r="1442" spans="1:22" s="128" customFormat="1" ht="12.75" customHeight="1" x14ac:dyDescent="0.2">
      <c r="A1442" s="137"/>
      <c r="B1442" s="26" t="str">
        <f>$A$9</f>
        <v>BDI - MÃO DE OBRA / SERVIÇOS / MATERIAIS EM GERAL</v>
      </c>
      <c r="C1442" s="27">
        <f>$C$9</f>
        <v>0</v>
      </c>
      <c r="D1442" s="120"/>
      <c r="E1442" s="126"/>
      <c r="F1442" s="144">
        <f>ROUND(SUM(F1432:F1441)*C1442,2)</f>
        <v>0</v>
      </c>
      <c r="G1442" s="62"/>
      <c r="H1442" s="51"/>
      <c r="I1442" s="56"/>
      <c r="J1442" s="56"/>
      <c r="K1442" s="56"/>
      <c r="L1442" s="51"/>
      <c r="M1442" s="61"/>
      <c r="N1442" s="56"/>
      <c r="O1442" s="55"/>
      <c r="P1442" s="55"/>
      <c r="Q1442" s="47"/>
      <c r="R1442" s="47"/>
      <c r="S1442" s="64"/>
      <c r="T1442" s="2"/>
      <c r="U1442" s="2"/>
      <c r="V1442" s="2"/>
    </row>
    <row r="1443" spans="1:22" s="128" customFormat="1" ht="12.75" customHeight="1" x14ac:dyDescent="0.2">
      <c r="A1443" s="145"/>
      <c r="B1443" s="31" t="s">
        <v>120</v>
      </c>
      <c r="C1443" s="36"/>
      <c r="D1443" s="151"/>
      <c r="E1443" s="152"/>
      <c r="F1443" s="150">
        <f>ROUND(SUM(F1432:F1442),2)</f>
        <v>0</v>
      </c>
      <c r="G1443" s="62"/>
      <c r="H1443" s="51"/>
      <c r="I1443" s="56"/>
      <c r="J1443" s="56"/>
      <c r="K1443" s="56"/>
      <c r="L1443" s="51"/>
      <c r="M1443" s="61"/>
      <c r="N1443" s="56"/>
      <c r="O1443" s="55"/>
      <c r="P1443" s="55"/>
      <c r="Q1443" s="47"/>
      <c r="R1443" s="47"/>
      <c r="S1443" s="64"/>
      <c r="T1443" s="2"/>
      <c r="U1443" s="2"/>
      <c r="V1443" s="2"/>
    </row>
    <row r="1444" spans="1:22" s="128" customFormat="1" ht="12.75" customHeight="1" x14ac:dyDescent="0.2">
      <c r="A1444" s="134" t="s">
        <v>6</v>
      </c>
      <c r="B1444" s="135" t="s">
        <v>18</v>
      </c>
      <c r="C1444" s="119" t="s">
        <v>59</v>
      </c>
      <c r="D1444" s="119" t="s">
        <v>17</v>
      </c>
      <c r="E1444" s="136" t="s">
        <v>60</v>
      </c>
      <c r="F1444" s="127" t="s">
        <v>61</v>
      </c>
      <c r="G1444" s="21"/>
      <c r="H1444" s="51"/>
      <c r="I1444" s="56"/>
      <c r="J1444" s="56"/>
      <c r="K1444" s="56"/>
      <c r="L1444" s="51"/>
      <c r="M1444" s="61"/>
      <c r="N1444" s="56"/>
      <c r="O1444" s="55"/>
      <c r="P1444" s="55"/>
      <c r="Q1444" s="47"/>
      <c r="R1444" s="47"/>
      <c r="S1444" s="64"/>
      <c r="T1444" s="2"/>
      <c r="U1444" s="2"/>
      <c r="V1444" s="2"/>
    </row>
    <row r="1445" spans="1:22" s="128" customFormat="1" ht="12.75" customHeight="1" x14ac:dyDescent="0.2">
      <c r="A1445" s="137">
        <f>'6.A'!$A$97</f>
        <v>38383</v>
      </c>
      <c r="B1445" s="117" t="str">
        <f>IF(A1445="","",VLOOKUP(A1445,'6.A'!$A$11:$E$105,2,FALSE))</f>
        <v>LIXA D'AGUA EM FOLHA</v>
      </c>
      <c r="C1445" s="138">
        <v>0.5</v>
      </c>
      <c r="D1445" s="139" t="str">
        <f>IF(A1445="","",VLOOKUP(A1445,'6.A'!$A$11:$E$105,4,FALSE))</f>
        <v>UN</v>
      </c>
      <c r="E1445" s="140">
        <f>IF(A1445="","",VLOOKUP(A1445,'6.A'!$A$11:$E$105,5,FALSE))</f>
        <v>0</v>
      </c>
      <c r="F1445" s="141">
        <f t="shared" ref="F1445:F1457" si="597">IF(A1445="","0,00",ROUND(C1445*E1445,2))</f>
        <v>0</v>
      </c>
      <c r="G1445" s="51"/>
      <c r="H1445" s="51">
        <f>IF(A1445="","",VLOOKUP(A1445,'6.A'!$A$11:$E$7900,5,FALSE))</f>
        <v>0</v>
      </c>
      <c r="I1445" s="51" t="str">
        <f t="shared" ref="I1445:I1464" si="598">IF(H1445="","",IF(E1445=H1445,"SIM","NÃO"))</f>
        <v>SIM</v>
      </c>
      <c r="J1445" s="51" t="str">
        <f>IF(H1445="","",VLOOKUP(A1445,'6.A'!$A$11:$E$480,4,FALSE))</f>
        <v>UN</v>
      </c>
      <c r="K1445" s="51" t="str">
        <f t="shared" ref="K1445:K1464" si="599">IF(H1445="","",IF(J1445=D1445,"SIM","NÃO"))</f>
        <v>SIM</v>
      </c>
      <c r="L1445" s="51">
        <f>IF(H1445="","",IF(C1445="","",G1416*C1445))</f>
        <v>34.5</v>
      </c>
      <c r="M1445" s="93" t="str">
        <f>IF(A1445="","",VLOOKUP(A1445,'6.A'!$A$11:$C$480,2,FALSE))</f>
        <v>LIXA D'AGUA EM FOLHA</v>
      </c>
      <c r="N1445" s="56" t="str">
        <f t="shared" ref="N1445:N1464" si="600">IF(A1445="","",IF(M1445=B1445,"si","no"))</f>
        <v>si</v>
      </c>
      <c r="O1445" s="55"/>
      <c r="P1445" s="55"/>
      <c r="Q1445" s="47"/>
      <c r="R1445" s="47"/>
      <c r="S1445" s="64"/>
      <c r="T1445" s="2"/>
      <c r="U1445" s="2"/>
      <c r="V1445" s="2"/>
    </row>
    <row r="1446" spans="1:22" s="128" customFormat="1" ht="12.75" customHeight="1" x14ac:dyDescent="0.2">
      <c r="A1446" s="137"/>
      <c r="B1446" s="117" t="str">
        <f>IF(A1446="","",VLOOKUP(A1446,'6.A'!$A$11:$E$105,2,FALSE))</f>
        <v/>
      </c>
      <c r="C1446" s="138"/>
      <c r="D1446" s="139" t="str">
        <f>IF(A1446="","",VLOOKUP(A1446,'6.A'!$A$11:$E$105,4,FALSE))</f>
        <v/>
      </c>
      <c r="E1446" s="140" t="str">
        <f>IF(A1446="","",VLOOKUP(A1446,'6.A'!$A$11:$E$105,5,FALSE))</f>
        <v/>
      </c>
      <c r="F1446" s="141" t="str">
        <f t="shared" si="597"/>
        <v>0,00</v>
      </c>
      <c r="G1446" s="51"/>
      <c r="H1446" s="51" t="str">
        <f>IF(A1446="","",VLOOKUP(A1446,'6.A'!$A$11:$E$7900,5,FALSE))</f>
        <v/>
      </c>
      <c r="I1446" s="51" t="str">
        <f t="shared" si="598"/>
        <v/>
      </c>
      <c r="J1446" s="51" t="str">
        <f>IF(H1446="","",VLOOKUP(A1446,'6.A'!$A$11:$E$480,4,FALSE))</f>
        <v/>
      </c>
      <c r="K1446" s="51" t="str">
        <f t="shared" si="599"/>
        <v/>
      </c>
      <c r="L1446" s="51" t="str">
        <f>IF(H1446="","",IF(C1446="","",G1416*C1446))</f>
        <v/>
      </c>
      <c r="M1446" s="93" t="str">
        <f>IF(A1446="","",VLOOKUP(A1446,'6.A'!$A$11:$C$480,2,FALSE))</f>
        <v/>
      </c>
      <c r="N1446" s="56" t="str">
        <f t="shared" si="600"/>
        <v/>
      </c>
      <c r="O1446" s="55"/>
      <c r="P1446" s="55"/>
      <c r="Q1446" s="47"/>
      <c r="R1446" s="47"/>
      <c r="S1446" s="64"/>
      <c r="T1446" s="2"/>
      <c r="U1446" s="2"/>
      <c r="V1446" s="2"/>
    </row>
    <row r="1447" spans="1:22" s="128" customFormat="1" ht="12.75" customHeight="1" x14ac:dyDescent="0.2">
      <c r="A1447" s="137"/>
      <c r="B1447" s="117" t="str">
        <f>IF(A1447="","",VLOOKUP(A1447,'6.A'!$A$11:$E$105,2,FALSE))</f>
        <v/>
      </c>
      <c r="C1447" s="138"/>
      <c r="D1447" s="139" t="str">
        <f>IF(A1447="","",VLOOKUP(A1447,'6.A'!$A$11:$E$105,4,FALSE))</f>
        <v/>
      </c>
      <c r="E1447" s="140" t="str">
        <f>IF(A1447="","",VLOOKUP(A1447,'6.A'!$A$11:$E$105,5,FALSE))</f>
        <v/>
      </c>
      <c r="F1447" s="141" t="str">
        <f t="shared" si="597"/>
        <v>0,00</v>
      </c>
      <c r="G1447" s="51"/>
      <c r="H1447" s="51" t="str">
        <f>IF(A1447="","",VLOOKUP(A1447,'6.A'!$A$11:$E$7900,5,FALSE))</f>
        <v/>
      </c>
      <c r="I1447" s="51" t="str">
        <f t="shared" si="598"/>
        <v/>
      </c>
      <c r="J1447" s="51" t="str">
        <f>IF(H1447="","",VLOOKUP(A1447,'6.A'!$A$11:$E$480,4,FALSE))</f>
        <v/>
      </c>
      <c r="K1447" s="51" t="str">
        <f t="shared" si="599"/>
        <v/>
      </c>
      <c r="L1447" s="51" t="str">
        <f>IF(H1447="","",IF(C1447="","",G1416*C1447))</f>
        <v/>
      </c>
      <c r="M1447" s="93" t="str">
        <f>IF(A1447="","",VLOOKUP(A1447,'6.A'!$A$11:$C$480,2,FALSE))</f>
        <v/>
      </c>
      <c r="N1447" s="56" t="str">
        <f t="shared" si="600"/>
        <v/>
      </c>
      <c r="O1447" s="55"/>
      <c r="P1447" s="55"/>
      <c r="Q1447" s="47"/>
      <c r="R1447" s="47"/>
      <c r="S1447" s="64"/>
      <c r="T1447" s="2"/>
      <c r="U1447" s="2"/>
      <c r="V1447" s="2"/>
    </row>
    <row r="1448" spans="1:22" s="128" customFormat="1" ht="12.75" customHeight="1" x14ac:dyDescent="0.2">
      <c r="A1448" s="137"/>
      <c r="B1448" s="117" t="str">
        <f>IF(A1448="","",VLOOKUP(A1448,'6.A'!$A$11:$E$105,2,FALSE))</f>
        <v/>
      </c>
      <c r="C1448" s="138"/>
      <c r="D1448" s="139" t="str">
        <f>IF(A1448="","",VLOOKUP(A1448,'6.A'!$A$11:$E$105,4,FALSE))</f>
        <v/>
      </c>
      <c r="E1448" s="140" t="str">
        <f>IF(A1448="","",VLOOKUP(A1448,'6.A'!$A$11:$E$105,5,FALSE))</f>
        <v/>
      </c>
      <c r="F1448" s="141" t="str">
        <f t="shared" si="597"/>
        <v>0,00</v>
      </c>
      <c r="G1448" s="51"/>
      <c r="H1448" s="51" t="str">
        <f>IF(A1448="","",VLOOKUP(A1448,'6.A'!$A$11:$E$7900,5,FALSE))</f>
        <v/>
      </c>
      <c r="I1448" s="51" t="str">
        <f t="shared" si="598"/>
        <v/>
      </c>
      <c r="J1448" s="51" t="str">
        <f>IF(H1448="","",VLOOKUP(A1448,'6.A'!$A$11:$E$480,4,FALSE))</f>
        <v/>
      </c>
      <c r="K1448" s="51" t="str">
        <f t="shared" si="599"/>
        <v/>
      </c>
      <c r="L1448" s="51" t="str">
        <f>IF(H1448="","",IF(C1448="","",G1416*C1448))</f>
        <v/>
      </c>
      <c r="M1448" s="93" t="str">
        <f>IF(A1448="","",VLOOKUP(A1448,'6.A'!$A$11:$C$480,2,FALSE))</f>
        <v/>
      </c>
      <c r="N1448" s="56" t="str">
        <f t="shared" si="600"/>
        <v/>
      </c>
      <c r="O1448" s="55"/>
      <c r="P1448" s="55"/>
      <c r="Q1448" s="47"/>
      <c r="R1448" s="47"/>
      <c r="S1448" s="64"/>
      <c r="T1448" s="2"/>
      <c r="U1448" s="2"/>
      <c r="V1448" s="2"/>
    </row>
    <row r="1449" spans="1:22" s="128" customFormat="1" ht="12.75" customHeight="1" x14ac:dyDescent="0.2">
      <c r="A1449" s="137"/>
      <c r="B1449" s="117" t="str">
        <f>IF(A1449="","",VLOOKUP(A1449,'6.A'!$A$11:$E$105,2,FALSE))</f>
        <v/>
      </c>
      <c r="C1449" s="138"/>
      <c r="D1449" s="120" t="str">
        <f>IF(A1449="","",VLOOKUP(A1449,'6.A'!$A$11:$E$105,4,FALSE))</f>
        <v/>
      </c>
      <c r="E1449" s="142" t="str">
        <f>IF(A1449="","",VLOOKUP(A1449,'6.A'!$A$11:$E$105,5,FALSE))</f>
        <v/>
      </c>
      <c r="F1449" s="141" t="str">
        <f t="shared" si="597"/>
        <v>0,00</v>
      </c>
      <c r="G1449" s="51"/>
      <c r="H1449" s="51" t="str">
        <f>IF(A1449="","",VLOOKUP(A1449,'6.A'!$A$11:$E$7900,5,FALSE))</f>
        <v/>
      </c>
      <c r="I1449" s="51" t="str">
        <f t="shared" si="598"/>
        <v/>
      </c>
      <c r="J1449" s="51" t="str">
        <f>IF(H1449="","",VLOOKUP(A1449,'6.A'!$A$11:$E$480,4,FALSE))</f>
        <v/>
      </c>
      <c r="K1449" s="51" t="str">
        <f t="shared" si="599"/>
        <v/>
      </c>
      <c r="L1449" s="51" t="str">
        <f>IF(H1449="","",IF(C1449="","",G1416*C1449))</f>
        <v/>
      </c>
      <c r="M1449" s="93" t="str">
        <f>IF(A1449="","",VLOOKUP(A1449,'6.A'!$A$11:$C$480,2,FALSE))</f>
        <v/>
      </c>
      <c r="N1449" s="56" t="str">
        <f t="shared" si="600"/>
        <v/>
      </c>
      <c r="O1449" s="55"/>
      <c r="P1449" s="55"/>
      <c r="Q1449" s="47"/>
      <c r="R1449" s="47"/>
      <c r="S1449" s="64"/>
      <c r="T1449" s="2"/>
      <c r="U1449" s="2"/>
      <c r="V1449" s="2"/>
    </row>
    <row r="1450" spans="1:22" s="128" customFormat="1" ht="12.75" customHeight="1" x14ac:dyDescent="0.2">
      <c r="A1450" s="137"/>
      <c r="B1450" s="117" t="str">
        <f>IF(A1450="","",VLOOKUP(A1450,'6.A'!$A$11:$E$105,2,FALSE))</f>
        <v/>
      </c>
      <c r="C1450" s="138"/>
      <c r="D1450" s="120" t="str">
        <f>IF(A1450="","",VLOOKUP(A1450,'6.A'!$A$11:$E$105,4,FALSE))</f>
        <v/>
      </c>
      <c r="E1450" s="142" t="str">
        <f>IF(A1450="","",VLOOKUP(A1450,'6.A'!$A$11:$E$105,5,FALSE))</f>
        <v/>
      </c>
      <c r="F1450" s="141" t="str">
        <f t="shared" si="597"/>
        <v>0,00</v>
      </c>
      <c r="G1450" s="51"/>
      <c r="H1450" s="51" t="str">
        <f>IF(A1450="","",VLOOKUP(A1450,'6.A'!$A$11:$E$7900,5,FALSE))</f>
        <v/>
      </c>
      <c r="I1450" s="51" t="str">
        <f t="shared" si="598"/>
        <v/>
      </c>
      <c r="J1450" s="51" t="str">
        <f>IF(H1450="","",VLOOKUP(A1450,'6.A'!$A$11:$E$480,4,FALSE))</f>
        <v/>
      </c>
      <c r="K1450" s="51" t="str">
        <f t="shared" si="599"/>
        <v/>
      </c>
      <c r="L1450" s="51" t="str">
        <f>IF(H1450="","",IF(C1450="","",G1416*C1450))</f>
        <v/>
      </c>
      <c r="M1450" s="93" t="str">
        <f>IF(A1450="","",VLOOKUP(A1450,'6.A'!$A$11:$C$480,2,FALSE))</f>
        <v/>
      </c>
      <c r="N1450" s="56" t="str">
        <f t="shared" si="600"/>
        <v/>
      </c>
      <c r="O1450" s="55"/>
      <c r="P1450" s="55"/>
      <c r="Q1450" s="47"/>
      <c r="R1450" s="47"/>
      <c r="S1450" s="64"/>
      <c r="T1450" s="2"/>
      <c r="U1450" s="2"/>
      <c r="V1450" s="2"/>
    </row>
    <row r="1451" spans="1:22" s="128" customFormat="1" ht="12.75" customHeight="1" x14ac:dyDescent="0.2">
      <c r="A1451" s="137"/>
      <c r="B1451" s="117" t="str">
        <f>IF(A1451="","",VLOOKUP(A1451,'6.A'!$A$11:$E$105,2,FALSE))</f>
        <v/>
      </c>
      <c r="C1451" s="138"/>
      <c r="D1451" s="139" t="str">
        <f>IF(A1451="","",VLOOKUP(A1451,'6.A'!$A$11:$E$105,4,FALSE))</f>
        <v/>
      </c>
      <c r="E1451" s="140" t="str">
        <f>IF(A1451="","",VLOOKUP(A1451,'6.A'!$A$11:$E$105,5,FALSE))</f>
        <v/>
      </c>
      <c r="F1451" s="141" t="str">
        <f t="shared" si="597"/>
        <v>0,00</v>
      </c>
      <c r="G1451" s="51"/>
      <c r="H1451" s="51" t="str">
        <f>IF(A1451="","",VLOOKUP(A1451,'6.A'!$A$11:$E$7900,5,FALSE))</f>
        <v/>
      </c>
      <c r="I1451" s="51" t="str">
        <f t="shared" si="598"/>
        <v/>
      </c>
      <c r="J1451" s="51" t="str">
        <f>IF(H1451="","",VLOOKUP(A1451,'6.A'!$A$11:$E$480,4,FALSE))</f>
        <v/>
      </c>
      <c r="K1451" s="51" t="str">
        <f t="shared" si="599"/>
        <v/>
      </c>
      <c r="L1451" s="51" t="str">
        <f>IF(H1451="","",IF(C1451="","",G1416*C1451))</f>
        <v/>
      </c>
      <c r="M1451" s="93" t="str">
        <f>IF(A1451="","",VLOOKUP(A1451,'6.A'!$A$11:$C$480,2,FALSE))</f>
        <v/>
      </c>
      <c r="N1451" s="56" t="str">
        <f t="shared" si="600"/>
        <v/>
      </c>
      <c r="O1451" s="55"/>
      <c r="P1451" s="55"/>
      <c r="Q1451" s="47"/>
      <c r="R1451" s="47"/>
      <c r="S1451" s="64"/>
      <c r="T1451" s="2"/>
      <c r="U1451" s="2"/>
      <c r="V1451" s="2"/>
    </row>
    <row r="1452" spans="1:22" s="128" customFormat="1" ht="12.75" customHeight="1" x14ac:dyDescent="0.2">
      <c r="A1452" s="137"/>
      <c r="B1452" s="117" t="str">
        <f>IF(A1452="","",VLOOKUP(A1452,'6.A'!$A$11:$E$105,2,FALSE))</f>
        <v/>
      </c>
      <c r="C1452" s="138"/>
      <c r="D1452" s="139" t="str">
        <f>IF(A1452="","",VLOOKUP(A1452,'6.A'!$A$11:$E$105,4,FALSE))</f>
        <v/>
      </c>
      <c r="E1452" s="140" t="str">
        <f>IF(A1452="","",VLOOKUP(A1452,'6.A'!$A$11:$E$105,5,FALSE))</f>
        <v/>
      </c>
      <c r="F1452" s="141" t="str">
        <f t="shared" si="597"/>
        <v>0,00</v>
      </c>
      <c r="G1452" s="51"/>
      <c r="H1452" s="51" t="str">
        <f>IF(A1452="","",VLOOKUP(A1452,'6.A'!$A$11:$E$7900,5,FALSE))</f>
        <v/>
      </c>
      <c r="I1452" s="51" t="str">
        <f t="shared" si="598"/>
        <v/>
      </c>
      <c r="J1452" s="51" t="str">
        <f>IF(H1452="","",VLOOKUP(A1452,'6.A'!$A$11:$E$480,4,FALSE))</f>
        <v/>
      </c>
      <c r="K1452" s="51" t="str">
        <f t="shared" si="599"/>
        <v/>
      </c>
      <c r="L1452" s="51" t="str">
        <f>IF(H1452="","",IF(C1452="","",G1416*C1452))</f>
        <v/>
      </c>
      <c r="M1452" s="93" t="str">
        <f>IF(A1452="","",VLOOKUP(A1452,'6.A'!$A$11:$C$480,2,FALSE))</f>
        <v/>
      </c>
      <c r="N1452" s="56" t="str">
        <f t="shared" si="600"/>
        <v/>
      </c>
      <c r="O1452" s="55"/>
      <c r="P1452" s="55"/>
      <c r="Q1452" s="47"/>
      <c r="R1452" s="47"/>
      <c r="S1452" s="64"/>
      <c r="T1452" s="2"/>
      <c r="U1452" s="2"/>
      <c r="V1452" s="2"/>
    </row>
    <row r="1453" spans="1:22" s="128" customFormat="1" ht="12.75" customHeight="1" x14ac:dyDescent="0.2">
      <c r="A1453" s="137"/>
      <c r="B1453" s="117" t="str">
        <f>IF(A1453="","",VLOOKUP(A1453,'6.A'!$A$11:$E$105,2,FALSE))</f>
        <v/>
      </c>
      <c r="C1453" s="138"/>
      <c r="D1453" s="120" t="str">
        <f>IF(A1453="","",VLOOKUP(A1453,'6.A'!$A$11:$E$105,4,FALSE))</f>
        <v/>
      </c>
      <c r="E1453" s="142" t="str">
        <f>IF(A1453="","",VLOOKUP(A1453,'6.A'!$A$11:$E$105,5,FALSE))</f>
        <v/>
      </c>
      <c r="F1453" s="141" t="str">
        <f t="shared" si="597"/>
        <v>0,00</v>
      </c>
      <c r="G1453" s="51"/>
      <c r="H1453" s="51" t="str">
        <f>IF(A1453="","",VLOOKUP(A1453,'6.A'!$A$11:$E$7900,5,FALSE))</f>
        <v/>
      </c>
      <c r="I1453" s="51" t="str">
        <f t="shared" si="598"/>
        <v/>
      </c>
      <c r="J1453" s="51" t="str">
        <f>IF(H1453="","",VLOOKUP(A1453,'6.A'!$A$11:$E$480,4,FALSE))</f>
        <v/>
      </c>
      <c r="K1453" s="51" t="str">
        <f t="shared" si="599"/>
        <v/>
      </c>
      <c r="L1453" s="51" t="str">
        <f>IF(H1453="","",IF(C1453="","",G1416*C1453))</f>
        <v/>
      </c>
      <c r="M1453" s="93" t="str">
        <f>IF(A1453="","",VLOOKUP(A1453,'6.A'!$A$11:$C$480,2,FALSE))</f>
        <v/>
      </c>
      <c r="N1453" s="56" t="str">
        <f t="shared" si="600"/>
        <v/>
      </c>
      <c r="O1453" s="55"/>
      <c r="P1453" s="55"/>
      <c r="Q1453" s="47"/>
      <c r="R1453" s="47"/>
      <c r="S1453" s="64"/>
      <c r="T1453" s="2"/>
      <c r="U1453" s="2"/>
      <c r="V1453" s="2"/>
    </row>
    <row r="1454" spans="1:22" s="128" customFormat="1" ht="12.75" customHeight="1" x14ac:dyDescent="0.2">
      <c r="A1454" s="137"/>
      <c r="B1454" s="117" t="str">
        <f>IF(A1454="","",VLOOKUP(A1454,'6.A'!$A$11:$E$105,2,FALSE))</f>
        <v/>
      </c>
      <c r="C1454" s="138"/>
      <c r="D1454" s="120" t="str">
        <f>IF(A1454="","",VLOOKUP(A1454,'6.A'!$A$11:$E$105,4,FALSE))</f>
        <v/>
      </c>
      <c r="E1454" s="142" t="str">
        <f>IF(A1454="","",VLOOKUP(A1454,'6.A'!$A$11:$E$105,5,FALSE))</f>
        <v/>
      </c>
      <c r="F1454" s="141" t="str">
        <f t="shared" si="597"/>
        <v>0,00</v>
      </c>
      <c r="G1454" s="51"/>
      <c r="H1454" s="51" t="str">
        <f>IF(A1454="","",VLOOKUP(A1454,'6.A'!$A$11:$E$7900,5,FALSE))</f>
        <v/>
      </c>
      <c r="I1454" s="51" t="str">
        <f t="shared" si="598"/>
        <v/>
      </c>
      <c r="J1454" s="51" t="str">
        <f>IF(H1454="","",VLOOKUP(A1454,'6.A'!$A$11:$E$480,4,FALSE))</f>
        <v/>
      </c>
      <c r="K1454" s="51" t="str">
        <f t="shared" si="599"/>
        <v/>
      </c>
      <c r="L1454" s="51" t="str">
        <f>IF(H1454="","",IF(C1454="","",G1416*C1454))</f>
        <v/>
      </c>
      <c r="M1454" s="93" t="str">
        <f>IF(A1454="","",VLOOKUP(A1454,'6.A'!$A$11:$C$480,2,FALSE))</f>
        <v/>
      </c>
      <c r="N1454" s="56" t="str">
        <f t="shared" si="600"/>
        <v/>
      </c>
      <c r="O1454" s="55"/>
      <c r="P1454" s="55"/>
      <c r="Q1454" s="47"/>
      <c r="R1454" s="47"/>
      <c r="S1454" s="64"/>
      <c r="T1454" s="2"/>
      <c r="U1454" s="2"/>
      <c r="V1454" s="2"/>
    </row>
    <row r="1455" spans="1:22" s="128" customFormat="1" ht="12.75" customHeight="1" x14ac:dyDescent="0.2">
      <c r="A1455" s="137"/>
      <c r="B1455" s="117" t="str">
        <f>IF(A1455="","",VLOOKUP(A1455,'6.A'!$A$11:$E$105,2,FALSE))</f>
        <v/>
      </c>
      <c r="C1455" s="138"/>
      <c r="D1455" s="120" t="str">
        <f>IF(A1455="","",VLOOKUP(A1455,'6.A'!$A$11:$E$105,4,FALSE))</f>
        <v/>
      </c>
      <c r="E1455" s="142" t="str">
        <f>IF(A1455="","",VLOOKUP(A1455,'6.A'!$A$11:$E$105,5,FALSE))</f>
        <v/>
      </c>
      <c r="F1455" s="141" t="str">
        <f t="shared" si="597"/>
        <v>0,00</v>
      </c>
      <c r="G1455" s="51"/>
      <c r="H1455" s="51" t="str">
        <f>IF(A1455="","",VLOOKUP(A1455,'6.A'!$A$11:$E$7900,5,FALSE))</f>
        <v/>
      </c>
      <c r="I1455" s="51" t="str">
        <f t="shared" si="598"/>
        <v/>
      </c>
      <c r="J1455" s="51" t="str">
        <f>IF(H1455="","",VLOOKUP(A1455,'6.A'!$A$11:$E$480,4,FALSE))</f>
        <v/>
      </c>
      <c r="K1455" s="51" t="str">
        <f t="shared" si="599"/>
        <v/>
      </c>
      <c r="L1455" s="51" t="str">
        <f>IF(H1455="","",IF(C1455="","",G1416*C1455))</f>
        <v/>
      </c>
      <c r="M1455" s="93" t="str">
        <f>IF(A1455="","",VLOOKUP(A1455,'6.A'!$A$11:$C$480,2,FALSE))</f>
        <v/>
      </c>
      <c r="N1455" s="56" t="str">
        <f t="shared" si="600"/>
        <v/>
      </c>
      <c r="O1455" s="55"/>
      <c r="P1455" s="55"/>
      <c r="Q1455" s="47"/>
      <c r="R1455" s="47"/>
      <c r="S1455" s="64"/>
      <c r="T1455" s="2"/>
      <c r="U1455" s="2"/>
      <c r="V1455" s="2"/>
    </row>
    <row r="1456" spans="1:22" s="128" customFormat="1" ht="12.75" customHeight="1" x14ac:dyDescent="0.2">
      <c r="A1456" s="137"/>
      <c r="B1456" s="117" t="str">
        <f>IF(A1456="","",VLOOKUP(A1456,'6.A'!$A$11:$E$105,2,FALSE))</f>
        <v/>
      </c>
      <c r="C1456" s="138"/>
      <c r="D1456" s="120" t="str">
        <f>IF(A1456="","",VLOOKUP(A1456,'6.A'!$A$11:$E$105,4,FALSE))</f>
        <v/>
      </c>
      <c r="E1456" s="142" t="str">
        <f>IF(A1456="","",VLOOKUP(A1456,'6.A'!$A$11:$E$105,5,FALSE))</f>
        <v/>
      </c>
      <c r="F1456" s="141" t="str">
        <f t="shared" si="597"/>
        <v>0,00</v>
      </c>
      <c r="G1456" s="51"/>
      <c r="H1456" s="51" t="str">
        <f>IF(A1456="","",VLOOKUP(A1456,'6.A'!$A$11:$E$7900,5,FALSE))</f>
        <v/>
      </c>
      <c r="I1456" s="51" t="str">
        <f t="shared" si="598"/>
        <v/>
      </c>
      <c r="J1456" s="51" t="str">
        <f>IF(H1456="","",VLOOKUP(A1456,'6.A'!$A$11:$E$480,4,FALSE))</f>
        <v/>
      </c>
      <c r="K1456" s="51" t="str">
        <f t="shared" si="599"/>
        <v/>
      </c>
      <c r="L1456" s="51" t="str">
        <f>IF(H1456="","",IF(C1456="","",G1416*C1456))</f>
        <v/>
      </c>
      <c r="M1456" s="93" t="str">
        <f>IF(A1456="","",VLOOKUP(A1456,'6.A'!$A$11:$C$480,2,FALSE))</f>
        <v/>
      </c>
      <c r="N1456" s="56" t="str">
        <f t="shared" si="600"/>
        <v/>
      </c>
      <c r="O1456" s="55"/>
      <c r="P1456" s="55"/>
      <c r="Q1456" s="47"/>
      <c r="R1456" s="47"/>
      <c r="S1456" s="64"/>
      <c r="T1456" s="2"/>
      <c r="U1456" s="2"/>
      <c r="V1456" s="2"/>
    </row>
    <row r="1457" spans="1:22" s="128" customFormat="1" ht="12.75" customHeight="1" x14ac:dyDescent="0.2">
      <c r="A1457" s="137"/>
      <c r="B1457" s="117" t="str">
        <f>IF(A1457="","",VLOOKUP(A1457,'6.A'!$A$11:$E$105,2,FALSE))</f>
        <v/>
      </c>
      <c r="C1457" s="138"/>
      <c r="D1457" s="120" t="str">
        <f>IF(A1457="","",VLOOKUP(A1457,'6.A'!$A$11:$E$105,4,FALSE))</f>
        <v/>
      </c>
      <c r="E1457" s="142" t="str">
        <f>IF(A1457="","",VLOOKUP(A1457,'6.A'!$A$11:$E$105,5,FALSE))</f>
        <v/>
      </c>
      <c r="F1457" s="141" t="str">
        <f t="shared" si="597"/>
        <v>0,00</v>
      </c>
      <c r="G1457" s="51"/>
      <c r="H1457" s="51" t="str">
        <f>IF(A1457="","",VLOOKUP(A1457,'6.A'!$A$11:$E$7900,5,FALSE))</f>
        <v/>
      </c>
      <c r="I1457" s="51" t="str">
        <f t="shared" si="598"/>
        <v/>
      </c>
      <c r="J1457" s="51" t="str">
        <f>IF(H1457="","",VLOOKUP(A1457,'6.A'!$A$11:$E$480,4,FALSE))</f>
        <v/>
      </c>
      <c r="K1457" s="51" t="str">
        <f t="shared" si="599"/>
        <v/>
      </c>
      <c r="L1457" s="51" t="str">
        <f>IF(H1457="","",IF(C1457="","",G1416*C1457))</f>
        <v/>
      </c>
      <c r="M1457" s="93" t="str">
        <f>IF(A1457="","",VLOOKUP(A1457,'6.A'!$A$11:$C$480,2,FALSE))</f>
        <v/>
      </c>
      <c r="N1457" s="56" t="str">
        <f t="shared" si="600"/>
        <v/>
      </c>
      <c r="O1457" s="55"/>
      <c r="P1457" s="55"/>
      <c r="Q1457" s="47"/>
      <c r="R1457" s="47"/>
      <c r="S1457" s="64"/>
      <c r="T1457" s="2"/>
      <c r="U1457" s="2"/>
      <c r="V1457" s="2"/>
    </row>
    <row r="1458" spans="1:22" s="128" customFormat="1" ht="12.75" customHeight="1" x14ac:dyDescent="0.2">
      <c r="A1458" s="137"/>
      <c r="B1458" s="117" t="str">
        <f>IF(A1458="","",VLOOKUP(A1458,'6.A'!$A$11:$E$105,2,FALSE))</f>
        <v/>
      </c>
      <c r="C1458" s="138"/>
      <c r="D1458" s="120" t="str">
        <f>IF(A1458="","",VLOOKUP(A1458,'6.A'!$A$11:$E$105,4,FALSE))</f>
        <v/>
      </c>
      <c r="E1458" s="142" t="str">
        <f>IF(A1458="","",VLOOKUP(A1458,'6.A'!$A$11:$E$105,5,FALSE))</f>
        <v/>
      </c>
      <c r="F1458" s="141" t="str">
        <f t="shared" ref="F1458:F1464" si="601">IF(A1458="","0,00",ROUND(C1458*E1458,2))</f>
        <v>0,00</v>
      </c>
      <c r="G1458" s="51"/>
      <c r="H1458" s="51" t="str">
        <f>IF(A1458="","",VLOOKUP(A1458,'6.A'!$A$11:$E$7900,5,FALSE))</f>
        <v/>
      </c>
      <c r="I1458" s="51" t="str">
        <f t="shared" si="598"/>
        <v/>
      </c>
      <c r="J1458" s="51" t="str">
        <f>IF(H1458="","",VLOOKUP(A1458,'6.A'!$A$11:$E$480,4,FALSE))</f>
        <v/>
      </c>
      <c r="K1458" s="51" t="str">
        <f t="shared" si="599"/>
        <v/>
      </c>
      <c r="L1458" s="51" t="str">
        <f>IF(H1458="","",IF(C1458="","",G1416*C1458))</f>
        <v/>
      </c>
      <c r="M1458" s="93" t="str">
        <f>IF(A1458="","",VLOOKUP(A1458,'6.A'!$A$11:$C$480,2,FALSE))</f>
        <v/>
      </c>
      <c r="N1458" s="56" t="str">
        <f t="shared" si="600"/>
        <v/>
      </c>
      <c r="O1458" s="55"/>
      <c r="P1458" s="55"/>
      <c r="Q1458" s="47"/>
      <c r="R1458" s="47"/>
      <c r="S1458" s="64"/>
      <c r="T1458" s="2"/>
      <c r="U1458" s="2"/>
      <c r="V1458" s="2"/>
    </row>
    <row r="1459" spans="1:22" s="128" customFormat="1" ht="12.75" customHeight="1" x14ac:dyDescent="0.2">
      <c r="A1459" s="137"/>
      <c r="B1459" s="117" t="str">
        <f>IF(A1459="","",VLOOKUP(A1459,'6.A'!$A$11:$E$105,2,FALSE))</f>
        <v/>
      </c>
      <c r="C1459" s="138"/>
      <c r="D1459" s="120" t="str">
        <f>IF(A1459="","",VLOOKUP(A1459,'6.A'!$A$11:$E$105,4,FALSE))</f>
        <v/>
      </c>
      <c r="E1459" s="142" t="str">
        <f>IF(A1459="","",VLOOKUP(A1459,'6.A'!$A$11:$E$105,5,FALSE))</f>
        <v/>
      </c>
      <c r="F1459" s="141" t="str">
        <f t="shared" si="601"/>
        <v>0,00</v>
      </c>
      <c r="G1459" s="51"/>
      <c r="H1459" s="51" t="str">
        <f>IF(A1459="","",VLOOKUP(A1459,'6.A'!$A$11:$E$7900,5,FALSE))</f>
        <v/>
      </c>
      <c r="I1459" s="51" t="str">
        <f t="shared" si="598"/>
        <v/>
      </c>
      <c r="J1459" s="51" t="str">
        <f>IF(H1459="","",VLOOKUP(A1459,'6.A'!$A$11:$E$480,4,FALSE))</f>
        <v/>
      </c>
      <c r="K1459" s="51" t="str">
        <f t="shared" si="599"/>
        <v/>
      </c>
      <c r="L1459" s="51" t="str">
        <f>IF(H1459="","",IF(C1459="","",G1416*C1459))</f>
        <v/>
      </c>
      <c r="M1459" s="93" t="str">
        <f>IF(A1459="","",VLOOKUP(A1459,'6.A'!$A$11:$C$480,2,FALSE))</f>
        <v/>
      </c>
      <c r="N1459" s="56" t="str">
        <f t="shared" si="600"/>
        <v/>
      </c>
      <c r="O1459" s="55"/>
      <c r="P1459" s="55"/>
      <c r="Q1459" s="47"/>
      <c r="R1459" s="47"/>
      <c r="S1459" s="64"/>
      <c r="T1459" s="2"/>
      <c r="U1459" s="2"/>
      <c r="V1459" s="2"/>
    </row>
    <row r="1460" spans="1:22" s="128" customFormat="1" ht="12.75" customHeight="1" x14ac:dyDescent="0.2">
      <c r="A1460" s="137"/>
      <c r="B1460" s="117" t="str">
        <f>IF(A1460="","",VLOOKUP(A1460,'6.A'!$A$11:$E$105,2,FALSE))</f>
        <v/>
      </c>
      <c r="C1460" s="138"/>
      <c r="D1460" s="120" t="str">
        <f>IF(A1460="","",VLOOKUP(A1460,'6.A'!$A$11:$E$105,4,FALSE))</f>
        <v/>
      </c>
      <c r="E1460" s="142" t="str">
        <f>IF(A1460="","",VLOOKUP(A1460,'6.A'!$A$11:$E$105,5,FALSE))</f>
        <v/>
      </c>
      <c r="F1460" s="141" t="str">
        <f t="shared" si="601"/>
        <v>0,00</v>
      </c>
      <c r="G1460" s="51"/>
      <c r="H1460" s="51" t="str">
        <f>IF(A1460="","",VLOOKUP(A1460,'6.A'!$A$11:$E$7900,5,FALSE))</f>
        <v/>
      </c>
      <c r="I1460" s="51" t="str">
        <f t="shared" si="598"/>
        <v/>
      </c>
      <c r="J1460" s="51" t="str">
        <f>IF(H1460="","",VLOOKUP(A1460,'6.A'!$A$11:$E$480,4,FALSE))</f>
        <v/>
      </c>
      <c r="K1460" s="51" t="str">
        <f t="shared" si="599"/>
        <v/>
      </c>
      <c r="L1460" s="51" t="str">
        <f>IF(H1460="","",IF(C1460="","",G1416*C1460))</f>
        <v/>
      </c>
      <c r="M1460" s="93" t="str">
        <f>IF(A1460="","",VLOOKUP(A1460,'6.A'!$A$11:$C$480,2,FALSE))</f>
        <v/>
      </c>
      <c r="N1460" s="56" t="str">
        <f t="shared" si="600"/>
        <v/>
      </c>
      <c r="O1460" s="55"/>
      <c r="P1460" s="55"/>
      <c r="Q1460" s="47"/>
      <c r="R1460" s="47"/>
      <c r="S1460" s="64"/>
      <c r="T1460" s="2"/>
      <c r="U1460" s="2"/>
      <c r="V1460" s="2"/>
    </row>
    <row r="1461" spans="1:22" s="116" customFormat="1" ht="12.75" customHeight="1" x14ac:dyDescent="0.2">
      <c r="A1461" s="137"/>
      <c r="B1461" s="153" t="str">
        <f>IF(A1461="","",VLOOKUP(A1461,'6.A'!$A$11:$E$105,2,FALSE))</f>
        <v/>
      </c>
      <c r="C1461" s="138"/>
      <c r="D1461" s="120" t="str">
        <f>IF(A1461="","",VLOOKUP(A1461,'6.A'!$A$11:$E$105,4,FALSE))</f>
        <v/>
      </c>
      <c r="E1461" s="142" t="str">
        <f>IF(A1461="","",VLOOKUP(A1461,'6.A'!$A$11:$E$105,5,FALSE))</f>
        <v/>
      </c>
      <c r="F1461" s="141" t="str">
        <f t="shared" si="601"/>
        <v>0,00</v>
      </c>
      <c r="G1461" s="51"/>
      <c r="H1461" s="51" t="str">
        <f>IF(A1461="","",VLOOKUP(A1461,'6.A'!$A$11:$E$7900,5,FALSE))</f>
        <v/>
      </c>
      <c r="I1461" s="51" t="str">
        <f t="shared" si="598"/>
        <v/>
      </c>
      <c r="J1461" s="51" t="str">
        <f>IF(H1461="","",VLOOKUP(A1461,'6.A'!$A$11:$E$480,4,FALSE))</f>
        <v/>
      </c>
      <c r="K1461" s="51" t="str">
        <f t="shared" si="599"/>
        <v/>
      </c>
      <c r="L1461" s="51" t="str">
        <f>IF(H1461="","",IF(C1461="","",G1416*C1461))</f>
        <v/>
      </c>
      <c r="M1461" s="93" t="str">
        <f>IF(A1461="","",VLOOKUP(A1461,'6.A'!$A$11:$C$480,2,FALSE))</f>
        <v/>
      </c>
      <c r="N1461" s="56" t="str">
        <f t="shared" si="600"/>
        <v/>
      </c>
      <c r="O1461" s="55"/>
      <c r="P1461" s="55"/>
      <c r="Q1461" s="47"/>
      <c r="R1461" s="47"/>
      <c r="S1461" s="64"/>
      <c r="T1461" s="2"/>
      <c r="U1461" s="2"/>
      <c r="V1461" s="2"/>
    </row>
    <row r="1462" spans="1:22" s="116" customFormat="1" ht="12.75" customHeight="1" x14ac:dyDescent="0.2">
      <c r="A1462" s="137"/>
      <c r="B1462" s="153" t="str">
        <f>IF(A1462="","",VLOOKUP(A1462,'6.A'!$A$11:$E$105,2,FALSE))</f>
        <v/>
      </c>
      <c r="C1462" s="138"/>
      <c r="D1462" s="120" t="str">
        <f>IF(A1462="","",VLOOKUP(A1462,'6.A'!$A$11:$E$105,4,FALSE))</f>
        <v/>
      </c>
      <c r="E1462" s="142" t="str">
        <f>IF(A1462="","",VLOOKUP(A1462,'6.A'!$A$11:$E$105,5,FALSE))</f>
        <v/>
      </c>
      <c r="F1462" s="141" t="str">
        <f t="shared" si="601"/>
        <v>0,00</v>
      </c>
      <c r="G1462" s="51"/>
      <c r="H1462" s="51" t="str">
        <f>IF(A1462="","",VLOOKUP(A1462,'6.A'!$A$11:$E$7900,5,FALSE))</f>
        <v/>
      </c>
      <c r="I1462" s="51" t="str">
        <f t="shared" si="598"/>
        <v/>
      </c>
      <c r="J1462" s="51" t="str">
        <f>IF(H1462="","",VLOOKUP(A1462,'6.A'!$A$11:$E$480,4,FALSE))</f>
        <v/>
      </c>
      <c r="K1462" s="51" t="str">
        <f t="shared" si="599"/>
        <v/>
      </c>
      <c r="L1462" s="51" t="str">
        <f>IF(H1462="","",IF(C1462="","",G1416*C1462))</f>
        <v/>
      </c>
      <c r="M1462" s="93" t="str">
        <f>IF(A1462="","",VLOOKUP(A1462,'6.A'!$A$11:$C$480,2,FALSE))</f>
        <v/>
      </c>
      <c r="N1462" s="56" t="str">
        <f t="shared" si="600"/>
        <v/>
      </c>
      <c r="O1462" s="55"/>
      <c r="P1462" s="55"/>
      <c r="Q1462" s="47"/>
      <c r="R1462" s="47"/>
      <c r="S1462" s="64"/>
      <c r="T1462" s="2"/>
      <c r="U1462" s="2"/>
      <c r="V1462" s="2"/>
    </row>
    <row r="1463" spans="1:22" s="116" customFormat="1" ht="12.75" customHeight="1" x14ac:dyDescent="0.2">
      <c r="A1463" s="137"/>
      <c r="B1463" s="153" t="str">
        <f>IF(A1463="","",VLOOKUP(A1463,'6.A'!$A$11:$E$105,2,FALSE))</f>
        <v/>
      </c>
      <c r="C1463" s="138"/>
      <c r="D1463" s="120" t="str">
        <f>IF(A1463="","",VLOOKUP(A1463,'6.A'!$A$11:$E$105,4,FALSE))</f>
        <v/>
      </c>
      <c r="E1463" s="142" t="str">
        <f>IF(A1463="","",VLOOKUP(A1463,'6.A'!$A$11:$E$105,5,FALSE))</f>
        <v/>
      </c>
      <c r="F1463" s="141" t="str">
        <f t="shared" si="601"/>
        <v>0,00</v>
      </c>
      <c r="G1463" s="51"/>
      <c r="H1463" s="51" t="str">
        <f>IF(A1463="","",VLOOKUP(A1463,'6.A'!$A$11:$E$7900,5,FALSE))</f>
        <v/>
      </c>
      <c r="I1463" s="51" t="str">
        <f t="shared" si="598"/>
        <v/>
      </c>
      <c r="J1463" s="51" t="str">
        <f>IF(H1463="","",VLOOKUP(A1463,'6.A'!$A$11:$E$480,4,FALSE))</f>
        <v/>
      </c>
      <c r="K1463" s="51" t="str">
        <f t="shared" si="599"/>
        <v/>
      </c>
      <c r="L1463" s="51" t="str">
        <f>IF(H1463="","",IF(C1463="","",G1416*C1463))</f>
        <v/>
      </c>
      <c r="M1463" s="93" t="str">
        <f>IF(A1463="","",VLOOKUP(A1463,'6.A'!$A$11:$C$480,2,FALSE))</f>
        <v/>
      </c>
      <c r="N1463" s="56" t="str">
        <f t="shared" si="600"/>
        <v/>
      </c>
      <c r="O1463" s="55"/>
      <c r="P1463" s="55"/>
      <c r="Q1463" s="47"/>
      <c r="R1463" s="47"/>
      <c r="S1463" s="64"/>
      <c r="T1463" s="2"/>
      <c r="U1463" s="2"/>
      <c r="V1463" s="2"/>
    </row>
    <row r="1464" spans="1:22" s="116" customFormat="1" ht="12.75" customHeight="1" x14ac:dyDescent="0.2">
      <c r="A1464" s="137"/>
      <c r="B1464" s="153" t="str">
        <f>IF(A1464="","",VLOOKUP(A1464,'6.A'!$A$11:$E$105,2,FALSE))</f>
        <v/>
      </c>
      <c r="C1464" s="138"/>
      <c r="D1464" s="120" t="str">
        <f>IF(A1464="","",VLOOKUP(A1464,'6.A'!$A$11:$E$105,4,FALSE))</f>
        <v/>
      </c>
      <c r="E1464" s="142" t="str">
        <f>IF(A1464="","",VLOOKUP(A1464,'6.A'!$A$11:$E$105,5,FALSE))</f>
        <v/>
      </c>
      <c r="F1464" s="141" t="str">
        <f t="shared" si="601"/>
        <v>0,00</v>
      </c>
      <c r="G1464" s="51"/>
      <c r="H1464" s="51" t="str">
        <f>IF(A1464="","",VLOOKUP(A1464,'6.A'!$A$11:$E$7900,5,FALSE))</f>
        <v/>
      </c>
      <c r="I1464" s="51" t="str">
        <f t="shared" si="598"/>
        <v/>
      </c>
      <c r="J1464" s="51" t="str">
        <f>IF(H1464="","",VLOOKUP(A1464,'6.A'!$A$11:$E$480,4,FALSE))</f>
        <v/>
      </c>
      <c r="K1464" s="51" t="str">
        <f t="shared" si="599"/>
        <v/>
      </c>
      <c r="L1464" s="51" t="str">
        <f>IF(H1464="","",IF(C1464="","",G1416*C1464))</f>
        <v/>
      </c>
      <c r="M1464" s="93" t="str">
        <f>IF(A1464="","",VLOOKUP(A1464,'6.A'!$A$11:$C$480,2,FALSE))</f>
        <v/>
      </c>
      <c r="N1464" s="56" t="str">
        <f t="shared" si="600"/>
        <v/>
      </c>
      <c r="O1464" s="55"/>
      <c r="P1464" s="55"/>
      <c r="Q1464" s="47"/>
      <c r="R1464" s="47"/>
      <c r="S1464" s="64"/>
      <c r="T1464" s="2"/>
      <c r="U1464" s="2"/>
      <c r="V1464" s="2"/>
    </row>
    <row r="1465" spans="1:22" s="116" customFormat="1" ht="12.75" customHeight="1" x14ac:dyDescent="0.2">
      <c r="A1465" s="137"/>
      <c r="B1465" s="26" t="str">
        <f>$A$9</f>
        <v>BDI - MÃO DE OBRA / SERVIÇOS / MATERIAIS EM GERAL</v>
      </c>
      <c r="C1465" s="27">
        <f>$C$9</f>
        <v>0</v>
      </c>
      <c r="D1465" s="120"/>
      <c r="E1465" s="126"/>
      <c r="F1465" s="144">
        <f>ROUND(SUM(F1445:F1464)*C1465,2)</f>
        <v>0</v>
      </c>
      <c r="G1465" s="62"/>
      <c r="H1465" s="51"/>
      <c r="I1465" s="56"/>
      <c r="J1465" s="56"/>
      <c r="K1465" s="56"/>
      <c r="L1465" s="51"/>
      <c r="M1465" s="56"/>
      <c r="N1465" s="56"/>
      <c r="O1465" s="55"/>
      <c r="P1465" s="55"/>
      <c r="Q1465" s="47"/>
      <c r="R1465" s="47"/>
      <c r="S1465" s="64"/>
      <c r="T1465" s="2"/>
      <c r="U1465" s="2"/>
      <c r="V1465" s="2"/>
    </row>
    <row r="1466" spans="1:22" s="116" customFormat="1" ht="12.75" customHeight="1" thickBot="1" x14ac:dyDescent="0.25">
      <c r="A1466" s="154"/>
      <c r="B1466" s="41" t="s">
        <v>57</v>
      </c>
      <c r="C1466" s="42"/>
      <c r="D1466" s="155"/>
      <c r="E1466" s="156"/>
      <c r="F1466" s="157">
        <f>ROUND(SUM(F1445:F1465),2)</f>
        <v>0</v>
      </c>
      <c r="G1466" s="62"/>
      <c r="H1466" s="51"/>
      <c r="I1466" s="56"/>
      <c r="J1466" s="56"/>
      <c r="K1466" s="56"/>
      <c r="L1466" s="51"/>
      <c r="M1466" s="56"/>
      <c r="N1466" s="56"/>
      <c r="O1466" s="55"/>
      <c r="P1466" s="55"/>
      <c r="Q1466" s="47"/>
      <c r="R1466" s="47"/>
      <c r="S1466" s="64"/>
      <c r="T1466" s="2"/>
      <c r="U1466" s="2"/>
      <c r="V1466" s="2"/>
    </row>
    <row r="1467" spans="1:22" s="128" customFormat="1" ht="12" customHeight="1" thickBot="1" x14ac:dyDescent="0.25">
      <c r="A1467" s="129"/>
      <c r="B1467" s="124"/>
      <c r="C1467" s="125"/>
      <c r="D1467" s="120"/>
      <c r="E1467" s="126"/>
      <c r="F1467" s="121"/>
      <c r="G1467" s="121"/>
      <c r="H1467" s="118"/>
      <c r="I1467" s="120"/>
      <c r="J1467" s="120"/>
      <c r="K1467" s="120"/>
      <c r="L1467" s="118"/>
      <c r="M1467" s="122"/>
      <c r="N1467" s="122"/>
      <c r="O1467" s="123"/>
      <c r="P1467" s="123"/>
      <c r="Q1467" s="114"/>
      <c r="R1467" s="114"/>
      <c r="T1467" s="116"/>
      <c r="U1467" s="116"/>
      <c r="V1467" s="116"/>
    </row>
    <row r="1468" spans="1:22" s="116" customFormat="1" ht="50.1" customHeight="1" x14ac:dyDescent="0.2">
      <c r="A1468" s="130" t="str">
        <f>'3.A'!$A$60</f>
        <v>4.1.7</v>
      </c>
      <c r="B1468" s="131" t="str">
        <f>IF(A1468="","",VLOOKUP(A1468,'3.A'!$A$16:$M$111,2,FALSE))</f>
        <v>REGULARIZAÇÃO DE PISO COM NATA DE CIMENTO</v>
      </c>
      <c r="C1468" s="284" t="s">
        <v>62</v>
      </c>
      <c r="D1468" s="284"/>
      <c r="E1468" s="132" t="str">
        <f>IF(A1468="","",VLOOKUP(A1468,'3.A'!$A$16:$M$111,3,FALSE))</f>
        <v>M2</v>
      </c>
      <c r="F1468" s="133">
        <f>ROUND(F1482+F1495+F1518,2)</f>
        <v>0</v>
      </c>
      <c r="G1468" s="94">
        <f>VLOOKUP(A1468,'3.A'!$A$18:$I$111,4,FALSE)</f>
        <v>69</v>
      </c>
      <c r="H1468" s="46">
        <f>SUM(F1470:F1481)</f>
        <v>0</v>
      </c>
      <c r="I1468" s="46">
        <f>SUM(F1484:F1494)</f>
        <v>0</v>
      </c>
      <c r="J1468" s="46">
        <f>SUM(F1497:F1517)</f>
        <v>0</v>
      </c>
      <c r="K1468" s="46">
        <f>SUM(H1468:J1468)</f>
        <v>0</v>
      </c>
      <c r="L1468" s="46" t="str">
        <f>IF(K1468=F1468,"SIM","NÃO")</f>
        <v>SIM</v>
      </c>
      <c r="M1468" s="57">
        <f>ROUND(SUM(F1470:F1479)*C1480,2)+ROUND(SUM(F1470:F1480)*C1481,2)+ROUND(SUM(F1470:F1479),2)+ROUND(SUM(F1484:F1493)*C1494,2)+ROUND(SUM(F1484:F1493),2)+ROUND(SUM(F1497:F1516)*C1517,2)+ROUND(SUM(F1497:F1516),2)</f>
        <v>0</v>
      </c>
      <c r="N1468" s="49" t="str">
        <f>IF(M1468=F1468,"SIM","NÃO")</f>
        <v>SIM</v>
      </c>
      <c r="O1468" s="50" t="str">
        <f>VLOOKUP(A1468,'3.A'!$A$8:$E$111,3,FALSE)</f>
        <v>M2</v>
      </c>
      <c r="P1468" s="50" t="str">
        <f>IF(O1468=E1468,"SIM","NÃO")</f>
        <v>SIM</v>
      </c>
      <c r="Q1468" s="52">
        <f>ROUND(G1468*F1482,2)+ROUND(G1468*F1495,2)+ROUND(G1468*F1518,2)</f>
        <v>0</v>
      </c>
      <c r="R1468" s="58">
        <f>VLOOKUP(A1468,'3.A'!$A$16:$L$111,12,FALSE)</f>
        <v>0</v>
      </c>
      <c r="S1468" s="59" t="str">
        <f>IF(Q1468=R1468,"si","no")</f>
        <v>si</v>
      </c>
      <c r="T1468" s="60">
        <f>SUM(L1470:L1479)+SUM(L1484:L1493)+SUM(L1497:L1516)</f>
        <v>272.77769999999998</v>
      </c>
      <c r="U1468" s="51">
        <f>G1468*C1476+G1468*C1478+G1468*C1472+G1468*C1471+G1468*C1473+G1468*C1477+G1468*C1475+G1468*C1474+G1468*C1470+G1468*C1479+G1468*C1490+G1468*C1484+G1468*C1492+G1468*C1491+G1468*C1489+G1468*C1486+G1468*C1485+G1468*C1487+G1468*C1493+G1468*C1488+G1468*C1497+G1468*C1498+G1468*C1499+G1468*C1507+G1468*C1508+G1468*C1509+G1468*C1510+G1468*C1511+G1468*C1512+G1468*C1513+G1468*C1514+G1468*C1515+G1468*C1516+G1468*C1505+G1468*C1506+G1468*C1500+G1468*C1501+G1468*C1502+G1468*C1503+G1468*C1504</f>
        <v>272.77770000000004</v>
      </c>
      <c r="V1468" s="53" t="str">
        <f>IF(T1468=U1468,"si","no")</f>
        <v>si</v>
      </c>
    </row>
    <row r="1469" spans="1:22" s="116" customFormat="1" ht="12.75" customHeight="1" x14ac:dyDescent="0.2">
      <c r="A1469" s="134" t="s">
        <v>3</v>
      </c>
      <c r="B1469" s="135" t="s">
        <v>58</v>
      </c>
      <c r="C1469" s="119" t="s">
        <v>59</v>
      </c>
      <c r="D1469" s="119" t="s">
        <v>17</v>
      </c>
      <c r="E1469" s="136" t="s">
        <v>60</v>
      </c>
      <c r="F1469" s="127" t="s">
        <v>61</v>
      </c>
      <c r="G1469" s="21"/>
      <c r="H1469" s="51"/>
      <c r="I1469" s="56"/>
      <c r="J1469" s="56"/>
      <c r="K1469" s="56"/>
      <c r="L1469" s="51"/>
      <c r="M1469" s="56"/>
      <c r="N1469" s="56"/>
      <c r="O1469" s="55"/>
      <c r="P1469" s="55"/>
      <c r="Q1469" s="47"/>
      <c r="R1469" s="47"/>
      <c r="S1469" s="64"/>
      <c r="T1469" s="2"/>
      <c r="U1469" s="2"/>
      <c r="V1469" s="2"/>
    </row>
    <row r="1470" spans="1:22" s="116" customFormat="1" ht="12.75" customHeight="1" x14ac:dyDescent="0.2">
      <c r="A1470" s="137">
        <f>'6.A'!$A$19</f>
        <v>88309</v>
      </c>
      <c r="B1470" s="117" t="str">
        <f>IF(A1470="","",VLOOKUP(A1470,'6.A'!$A$11:$E$105,2,FALSE))</f>
        <v>PEDREIRO COM ENCARGOS COMPLEMENTARES</v>
      </c>
      <c r="C1470" s="138">
        <v>0.6</v>
      </c>
      <c r="D1470" s="139" t="str">
        <f>IF(A1470="","",VLOOKUP(A1470,'6.A'!$A$11:$E$105,4,FALSE))</f>
        <v>H</v>
      </c>
      <c r="E1470" s="140">
        <f>IF(A1470="","",VLOOKUP(A1470,'6.A'!$A$11:$E$105,5,FALSE))</f>
        <v>0</v>
      </c>
      <c r="F1470" s="141">
        <f t="shared" ref="F1470:F1479" si="602">IF(A1470="","0,00",ROUND(C1470*E1470,2))</f>
        <v>0</v>
      </c>
      <c r="G1470" s="51"/>
      <c r="H1470" s="51">
        <f>IF(A1470="","",VLOOKUP(A1470,'6.A'!$A$11:$E$7900,5,FALSE))</f>
        <v>0</v>
      </c>
      <c r="I1470" s="51" t="str">
        <f>IF(H1470="","",IF(E1470=H1470,"SIM","NÃO"))</f>
        <v>SIM</v>
      </c>
      <c r="J1470" s="51" t="str">
        <f>IF(H1470="","",VLOOKUP(A1470,'6.A'!$A$11:$E$480,4,FALSE))</f>
        <v>H</v>
      </c>
      <c r="K1470" s="51" t="str">
        <f>IF(H1470="","",IF(J1470=D1470,"SIM","NÃO"))</f>
        <v>SIM</v>
      </c>
      <c r="L1470" s="51">
        <f>IF(H1470="","",IF(C1470="","",G1468*C1470))</f>
        <v>41.4</v>
      </c>
      <c r="M1470" s="93" t="str">
        <f>IF(A1470="","",VLOOKUP(A1470,'6.A'!$A$11:$C$480,2,FALSE))</f>
        <v>PEDREIRO COM ENCARGOS COMPLEMENTARES</v>
      </c>
      <c r="N1470" s="56" t="str">
        <f>IF(A1470="","",IF(M1470=B1470,"si","no"))</f>
        <v>si</v>
      </c>
      <c r="O1470" s="55"/>
      <c r="P1470" s="55"/>
      <c r="Q1470" s="47"/>
      <c r="R1470" s="47"/>
      <c r="S1470" s="64"/>
      <c r="T1470" s="2"/>
      <c r="U1470" s="2"/>
      <c r="V1470" s="2"/>
    </row>
    <row r="1471" spans="1:22" s="116" customFormat="1" ht="12.75" customHeight="1" x14ac:dyDescent="0.2">
      <c r="A1471" s="137">
        <f>'6.A'!$A$21</f>
        <v>88316</v>
      </c>
      <c r="B1471" s="117" t="str">
        <f>IF(A1471="","",VLOOKUP(A1471,'6.A'!$A$11:$E$105,2,FALSE))</f>
        <v>SERVENTE COM ENCARGOS COMPLEMENTARES</v>
      </c>
      <c r="C1471" s="138">
        <v>0.5</v>
      </c>
      <c r="D1471" s="139" t="str">
        <f>IF(A1471="","",VLOOKUP(A1471,'6.A'!$A$11:$E$105,4,FALSE))</f>
        <v>H</v>
      </c>
      <c r="E1471" s="140">
        <f>IF(A1471="","",VLOOKUP(A1471,'6.A'!$A$11:$E$105,5,FALSE))</f>
        <v>0</v>
      </c>
      <c r="F1471" s="141">
        <f t="shared" si="602"/>
        <v>0</v>
      </c>
      <c r="G1471" s="51"/>
      <c r="H1471" s="51">
        <f>IF(A1471="","",VLOOKUP(A1471,'6.A'!$A$11:$E$7900,5,FALSE))</f>
        <v>0</v>
      </c>
      <c r="I1471" s="51" t="str">
        <f>IF(H1471="","",IF(E1471=H1471,"SIM","NÃO"))</f>
        <v>SIM</v>
      </c>
      <c r="J1471" s="51" t="str">
        <f>IF(H1471="","",VLOOKUP(A1471,'6.A'!$A$11:$E$480,4,FALSE))</f>
        <v>H</v>
      </c>
      <c r="K1471" s="51" t="str">
        <f>IF(H1471="","",IF(J1471=D1471,"SIM","NÃO"))</f>
        <v>SIM</v>
      </c>
      <c r="L1471" s="51">
        <f>IF(H1471="","",IF(C1471="","",G1468*C1471))</f>
        <v>34.5</v>
      </c>
      <c r="M1471" s="93" t="str">
        <f>IF(A1471="","",VLOOKUP(A1471,'6.A'!$A$11:$C$480,2,FALSE))</f>
        <v>SERVENTE COM ENCARGOS COMPLEMENTARES</v>
      </c>
      <c r="N1471" s="56" t="str">
        <f>IF(A1471="","",IF(M1471=B1471,"si","no"))</f>
        <v>si</v>
      </c>
      <c r="O1471" s="55"/>
      <c r="P1471" s="55"/>
      <c r="Q1471" s="47"/>
      <c r="R1471" s="47"/>
      <c r="S1471" s="64"/>
      <c r="T1471" s="2"/>
      <c r="U1471" s="2"/>
      <c r="V1471" s="2"/>
    </row>
    <row r="1472" spans="1:22" s="116" customFormat="1" ht="12.75" customHeight="1" x14ac:dyDescent="0.2">
      <c r="A1472" s="137"/>
      <c r="B1472" s="117" t="str">
        <f>IF(A1472="","",VLOOKUP(A1472,'6.A'!$A$11:$E$105,2,FALSE))</f>
        <v/>
      </c>
      <c r="C1472" s="138"/>
      <c r="D1472" s="139" t="str">
        <f>IF(A1472="","",VLOOKUP(A1472,'6.A'!$A$11:$E$105,4,FALSE))</f>
        <v/>
      </c>
      <c r="E1472" s="140" t="str">
        <f>IF(A1472="","",VLOOKUP(A1472,'6.A'!$A$11:$E$105,5,FALSE))</f>
        <v/>
      </c>
      <c r="F1472" s="141" t="str">
        <f t="shared" si="602"/>
        <v>0,00</v>
      </c>
      <c r="G1472" s="51"/>
      <c r="H1472" s="51" t="str">
        <f>IF(A1472="","",VLOOKUP(A1472,'6.A'!$A$11:$E$7900,5,FALSE))</f>
        <v/>
      </c>
      <c r="I1472" s="51" t="str">
        <f>IF(H1472="","",IF(E1472=H1472,"SIM","NÃO"))</f>
        <v/>
      </c>
      <c r="J1472" s="51" t="str">
        <f>IF(H1472="","",VLOOKUP(A1472,'6.A'!$A$11:$E$480,4,FALSE))</f>
        <v/>
      </c>
      <c r="K1472" s="51" t="str">
        <f t="shared" ref="K1472" si="603">IF(H1472="","",IF(J1472=D1472,"SIM","NÃO"))</f>
        <v/>
      </c>
      <c r="L1472" s="51" t="str">
        <f>IF(H1472="","",IF(C1472="","",G1468*C1472))</f>
        <v/>
      </c>
      <c r="M1472" s="93" t="str">
        <f>IF(A1472="","",VLOOKUP(A1472,'6.A'!$A$11:$C$480,2,FALSE))</f>
        <v/>
      </c>
      <c r="N1472" s="56" t="str">
        <f t="shared" ref="N1472" si="604">IF(A1472="","",IF(M1472=B1472,"si","no"))</f>
        <v/>
      </c>
      <c r="O1472" s="55"/>
      <c r="P1472" s="55"/>
      <c r="Q1472" s="47"/>
      <c r="R1472" s="47"/>
      <c r="S1472" s="64"/>
      <c r="T1472" s="2"/>
      <c r="U1472" s="2"/>
      <c r="V1472" s="2"/>
    </row>
    <row r="1473" spans="1:22" s="116" customFormat="1" ht="12.75" customHeight="1" x14ac:dyDescent="0.2">
      <c r="A1473" s="137"/>
      <c r="B1473" s="117" t="str">
        <f>IF(A1473="","",VLOOKUP(A1473,'6.A'!$A$11:$E$105,2,FALSE))</f>
        <v/>
      </c>
      <c r="C1473" s="138"/>
      <c r="D1473" s="139" t="str">
        <f>IF(A1473="","",VLOOKUP(A1473,'6.A'!$A$11:$E$105,4,FALSE))</f>
        <v/>
      </c>
      <c r="E1473" s="140" t="str">
        <f>IF(A1473="","",VLOOKUP(A1473,'6.A'!$A$11:$E$105,5,FALSE))</f>
        <v/>
      </c>
      <c r="F1473" s="141" t="str">
        <f t="shared" si="602"/>
        <v>0,00</v>
      </c>
      <c r="G1473" s="51"/>
      <c r="H1473" s="51" t="str">
        <f>IF(A1473="","",VLOOKUP(A1473,'6.A'!$A$11:$E$7900,5,FALSE))</f>
        <v/>
      </c>
      <c r="I1473" s="51" t="str">
        <f>IF(H1473="","",IF(E1473=H1473,"SIM","NÃO"))</f>
        <v/>
      </c>
      <c r="J1473" s="51" t="str">
        <f>IF(H1473="","",VLOOKUP(A1473,'6.A'!$A$11:$E$480,4,FALSE))</f>
        <v/>
      </c>
      <c r="K1473" s="51" t="str">
        <f>IF(H1473="","",IF(J1473=D1473,"SIM","NÃO"))</f>
        <v/>
      </c>
      <c r="L1473" s="51" t="str">
        <f>IF(H1473="","",IF(C1473="","",G1468*C1473))</f>
        <v/>
      </c>
      <c r="M1473" s="93" t="str">
        <f>IF(A1473="","",VLOOKUP(A1473,'6.A'!$A$11:$C$480,2,FALSE))</f>
        <v/>
      </c>
      <c r="N1473" s="56" t="str">
        <f>IF(A1473="","",IF(M1473=B1473,"si","no"))</f>
        <v/>
      </c>
      <c r="O1473" s="55"/>
      <c r="P1473" s="55"/>
      <c r="Q1473" s="47"/>
      <c r="R1473" s="47"/>
      <c r="S1473" s="64"/>
      <c r="T1473" s="2"/>
      <c r="U1473" s="2"/>
      <c r="V1473" s="2"/>
    </row>
    <row r="1474" spans="1:22" s="116" customFormat="1" ht="12.75" customHeight="1" x14ac:dyDescent="0.2">
      <c r="A1474" s="137"/>
      <c r="B1474" s="117" t="str">
        <f>IF(A1474="","",VLOOKUP(A1474,'6.A'!$A$11:$E$105,2,FALSE))</f>
        <v/>
      </c>
      <c r="C1474" s="138"/>
      <c r="D1474" s="139" t="str">
        <f>IF(A1474="","",VLOOKUP(A1474,'6.A'!$A$11:$E$105,4,FALSE))</f>
        <v/>
      </c>
      <c r="E1474" s="140" t="str">
        <f>IF(A1474="","",VLOOKUP(A1474,'6.A'!$A$11:$E$105,5,FALSE))</f>
        <v/>
      </c>
      <c r="F1474" s="141" t="str">
        <f t="shared" si="602"/>
        <v>0,00</v>
      </c>
      <c r="G1474" s="51"/>
      <c r="H1474" s="51" t="str">
        <f>IF(A1474="","",VLOOKUP(A1474,'6.A'!$A$11:$E$7900,5,FALSE))</f>
        <v/>
      </c>
      <c r="I1474" s="51" t="str">
        <f t="shared" ref="I1474" si="605">IF(H1474="","",IF(E1474=H1474,"SIM","NÃO"))</f>
        <v/>
      </c>
      <c r="J1474" s="51" t="str">
        <f>IF(H1474="","",VLOOKUP(A1474,'6.A'!$A$11:$E$480,4,FALSE))</f>
        <v/>
      </c>
      <c r="K1474" s="51" t="str">
        <f t="shared" ref="K1474" si="606">IF(H1474="","",IF(J1474=D1474,"SIM","NÃO"))</f>
        <v/>
      </c>
      <c r="L1474" s="51" t="str">
        <f>IF(H1474="","",IF(C1474="","",G1468*C1474))</f>
        <v/>
      </c>
      <c r="M1474" s="93" t="str">
        <f>IF(A1474="","",VLOOKUP(A1474,'6.A'!$A$11:$C$480,2,FALSE))</f>
        <v/>
      </c>
      <c r="N1474" s="56" t="str">
        <f t="shared" ref="N1474" si="607">IF(A1474="","",IF(M1474=B1474,"si","no"))</f>
        <v/>
      </c>
      <c r="O1474" s="55"/>
      <c r="P1474" s="55"/>
      <c r="Q1474" s="47"/>
      <c r="R1474" s="47"/>
      <c r="S1474" s="64"/>
      <c r="T1474" s="2"/>
      <c r="U1474" s="2"/>
      <c r="V1474" s="2"/>
    </row>
    <row r="1475" spans="1:22" s="116" customFormat="1" ht="12.75" customHeight="1" x14ac:dyDescent="0.2">
      <c r="A1475" s="137"/>
      <c r="B1475" s="117" t="str">
        <f>IF(A1475="","",VLOOKUP(A1475,'6.A'!$A$11:$E$105,2,FALSE))</f>
        <v/>
      </c>
      <c r="C1475" s="138"/>
      <c r="D1475" s="139" t="str">
        <f>IF(A1475="","",VLOOKUP(A1475,'6.A'!$A$11:$E$105,4,FALSE))</f>
        <v/>
      </c>
      <c r="E1475" s="140" t="str">
        <f>IF(A1475="","",VLOOKUP(A1475,'6.A'!$A$11:$E$105,5,FALSE))</f>
        <v/>
      </c>
      <c r="F1475" s="141" t="str">
        <f t="shared" si="602"/>
        <v>0,00</v>
      </c>
      <c r="G1475" s="51"/>
      <c r="H1475" s="51" t="str">
        <f>IF(A1475="","",VLOOKUP(A1475,'6.A'!$A$11:$E$7900,5,FALSE))</f>
        <v/>
      </c>
      <c r="I1475" s="51" t="str">
        <f>IF(H1475="","",IF(E1475=H1475,"SIM","NÃO"))</f>
        <v/>
      </c>
      <c r="J1475" s="51" t="str">
        <f>IF(H1475="","",VLOOKUP(A1475,'6.A'!$A$11:$E$480,4,FALSE))</f>
        <v/>
      </c>
      <c r="K1475" s="51" t="str">
        <f>IF(H1475="","",IF(J1475=D1475,"SIM","NÃO"))</f>
        <v/>
      </c>
      <c r="L1475" s="51" t="str">
        <f>IF(H1475="","",IF(C1475="","",G1468*C1475))</f>
        <v/>
      </c>
      <c r="M1475" s="93" t="str">
        <f>IF(A1475="","",VLOOKUP(A1475,'6.A'!$A$11:$C$480,2,FALSE))</f>
        <v/>
      </c>
      <c r="N1475" s="56" t="str">
        <f>IF(A1475="","",IF(M1475=B1475,"si","no"))</f>
        <v/>
      </c>
      <c r="O1475" s="55"/>
      <c r="P1475" s="55"/>
      <c r="Q1475" s="47"/>
      <c r="R1475" s="47"/>
      <c r="S1475" s="64"/>
      <c r="T1475" s="2"/>
      <c r="U1475" s="2"/>
      <c r="V1475" s="2"/>
    </row>
    <row r="1476" spans="1:22" s="116" customFormat="1" ht="12.75" customHeight="1" x14ac:dyDescent="0.2">
      <c r="A1476" s="137"/>
      <c r="B1476" s="117" t="str">
        <f>IF(A1476="","",VLOOKUP(A1476,'6.A'!$A$11:$E$105,2,FALSE))</f>
        <v/>
      </c>
      <c r="C1476" s="138"/>
      <c r="D1476" s="120" t="str">
        <f>IF(A1476="","",VLOOKUP(A1476,'6.A'!$A$11:$E$105,4,FALSE))</f>
        <v/>
      </c>
      <c r="E1476" s="142" t="str">
        <f>IF(A1476="","",VLOOKUP(A1476,'6.A'!$A$11:$E$105,5,FALSE))</f>
        <v/>
      </c>
      <c r="F1476" s="141" t="str">
        <f t="shared" si="602"/>
        <v>0,00</v>
      </c>
      <c r="G1476" s="51"/>
      <c r="H1476" s="51" t="str">
        <f>IF(A1476="","",VLOOKUP(A1476,'6.A'!$A$11:$E$7900,5,FALSE))</f>
        <v/>
      </c>
      <c r="I1476" s="51" t="str">
        <f>IF(H1476="","",IF(E1476=H1476,"SIM","NÃO"))</f>
        <v/>
      </c>
      <c r="J1476" s="51" t="str">
        <f>IF(H1476="","",VLOOKUP(A1476,'6.A'!$A$11:$E$480,4,FALSE))</f>
        <v/>
      </c>
      <c r="K1476" s="51" t="str">
        <f>IF(H1476="","",IF(J1476=D1476,"SIM","NÃO"))</f>
        <v/>
      </c>
      <c r="L1476" s="51" t="str">
        <f>IF(H1476="","",IF(C1476="","",G1468*C1476))</f>
        <v/>
      </c>
      <c r="M1476" s="93" t="str">
        <f>IF(A1476="","",VLOOKUP(A1476,'6.A'!$A$11:$C$480,2,FALSE))</f>
        <v/>
      </c>
      <c r="N1476" s="56" t="str">
        <f>IF(A1476="","",IF(M1476=B1476,"si","no"))</f>
        <v/>
      </c>
      <c r="O1476" s="55"/>
      <c r="P1476" s="55"/>
      <c r="Q1476" s="47"/>
      <c r="R1476" s="47"/>
      <c r="S1476" s="64"/>
      <c r="T1476" s="2"/>
      <c r="U1476" s="2"/>
      <c r="V1476" s="2"/>
    </row>
    <row r="1477" spans="1:22" s="116" customFormat="1" ht="12.75" customHeight="1" x14ac:dyDescent="0.2">
      <c r="A1477" s="137"/>
      <c r="B1477" s="117" t="str">
        <f>IF(A1477="","",VLOOKUP(A1477,'6.A'!$A$11:$E$105,2,FALSE))</f>
        <v/>
      </c>
      <c r="C1477" s="138"/>
      <c r="D1477" s="120" t="str">
        <f>IF(A1477="","",VLOOKUP(A1477,'6.A'!$A$11:$E$105,4,FALSE))</f>
        <v/>
      </c>
      <c r="E1477" s="140" t="str">
        <f>IF(A1477="","",VLOOKUP(A1477,'6.A'!$A$11:$E$105,5,FALSE))</f>
        <v/>
      </c>
      <c r="F1477" s="141" t="str">
        <f t="shared" si="602"/>
        <v>0,00</v>
      </c>
      <c r="G1477" s="51"/>
      <c r="H1477" s="51" t="str">
        <f>IF(A1477="","",VLOOKUP(A1477,'6.A'!$A$11:$E$7900,5,FALSE))</f>
        <v/>
      </c>
      <c r="I1477" s="51" t="str">
        <f t="shared" ref="I1477" si="608">IF(H1477="","",IF(E1477=H1477,"SIM","NÃO"))</f>
        <v/>
      </c>
      <c r="J1477" s="51" t="str">
        <f>IF(H1477="","",VLOOKUP(A1477,'6.A'!$A$11:$E$480,4,FALSE))</f>
        <v/>
      </c>
      <c r="K1477" s="51" t="str">
        <f t="shared" ref="K1477" si="609">IF(H1477="","",IF(J1477=D1477,"SIM","NÃO"))</f>
        <v/>
      </c>
      <c r="L1477" s="51" t="str">
        <f>IF(H1477="","",IF(C1477="","",G1468*C1477))</f>
        <v/>
      </c>
      <c r="M1477" s="93" t="str">
        <f>IF(A1477="","",VLOOKUP(A1477,'6.A'!$A$11:$C$480,2,FALSE))</f>
        <v/>
      </c>
      <c r="N1477" s="56" t="str">
        <f t="shared" ref="N1477" si="610">IF(A1477="","",IF(M1477=B1477,"si","no"))</f>
        <v/>
      </c>
      <c r="O1477" s="55"/>
      <c r="P1477" s="55"/>
      <c r="Q1477" s="47"/>
      <c r="R1477" s="47"/>
      <c r="S1477" s="64"/>
      <c r="T1477" s="2"/>
      <c r="U1477" s="2"/>
      <c r="V1477" s="2"/>
    </row>
    <row r="1478" spans="1:22" s="116" customFormat="1" ht="12.75" customHeight="1" x14ac:dyDescent="0.2">
      <c r="A1478" s="137"/>
      <c r="B1478" s="117" t="str">
        <f>IF(A1478="","",VLOOKUP(A1478,'6.A'!$A$11:$E$105,2,FALSE))</f>
        <v/>
      </c>
      <c r="C1478" s="138"/>
      <c r="D1478" s="120" t="str">
        <f>IF(A1478="","",VLOOKUP(A1478,'6.A'!$A$11:$E$105,4,FALSE))</f>
        <v/>
      </c>
      <c r="E1478" s="140" t="str">
        <f>IF(A1478="","",VLOOKUP(A1478,'6.A'!$A$11:$E$105,5,FALSE))</f>
        <v/>
      </c>
      <c r="F1478" s="141" t="str">
        <f t="shared" si="602"/>
        <v>0,00</v>
      </c>
      <c r="G1478" s="51"/>
      <c r="H1478" s="51" t="str">
        <f>IF(A1478="","",VLOOKUP(A1478,'6.A'!$A$11:$E$7900,5,FALSE))</f>
        <v/>
      </c>
      <c r="I1478" s="51" t="str">
        <f>IF(H1478="","",IF(E1478=H1478,"SIM","NÃO"))</f>
        <v/>
      </c>
      <c r="J1478" s="51" t="str">
        <f>IF(H1478="","",VLOOKUP(A1478,'6.A'!$A$11:$E$480,4,FALSE))</f>
        <v/>
      </c>
      <c r="K1478" s="51" t="str">
        <f>IF(H1478="","",IF(J1478=D1478,"SIM","NÃO"))</f>
        <v/>
      </c>
      <c r="L1478" s="51" t="str">
        <f>IF(H1478="","",IF(C1478="","",G1468*C1478))</f>
        <v/>
      </c>
      <c r="M1478" s="93" t="str">
        <f>IF(A1478="","",VLOOKUP(A1478,'6.A'!$A$11:$C$480,2,FALSE))</f>
        <v/>
      </c>
      <c r="N1478" s="56" t="str">
        <f>IF(A1478="","",IF(M1478=B1478,"si","no"))</f>
        <v/>
      </c>
      <c r="O1478" s="55"/>
      <c r="P1478" s="55"/>
      <c r="Q1478" s="47"/>
      <c r="R1478" s="47"/>
      <c r="S1478" s="64"/>
      <c r="T1478" s="2"/>
      <c r="U1478" s="2"/>
      <c r="V1478" s="2"/>
    </row>
    <row r="1479" spans="1:22" s="116" customFormat="1" ht="12.75" customHeight="1" x14ac:dyDescent="0.2">
      <c r="A1479" s="137"/>
      <c r="B1479" s="117" t="str">
        <f>IF(A1479="","",VLOOKUP(A1479,'6.A'!$A$11:$E$105,2,FALSE))</f>
        <v/>
      </c>
      <c r="C1479" s="138"/>
      <c r="D1479" s="143" t="str">
        <f>IF(A1479="","",VLOOKUP(A1479,'6.A'!$A$11:$E$105,4,FALSE))</f>
        <v/>
      </c>
      <c r="E1479" s="140" t="str">
        <f>IF(A1479="","",VLOOKUP(A1479,'6.A'!$A$11:$E$105,5,FALSE))</f>
        <v/>
      </c>
      <c r="F1479" s="141" t="str">
        <f t="shared" si="602"/>
        <v>0,00</v>
      </c>
      <c r="G1479" s="51"/>
      <c r="H1479" s="51" t="str">
        <f>IF(A1479="","",VLOOKUP(A1479,'6.A'!$A$11:$E$7900,5,FALSE))</f>
        <v/>
      </c>
      <c r="I1479" s="51" t="str">
        <f t="shared" ref="I1479" si="611">IF(H1479="","",IF(E1479=H1479,"SIM","NÃO"))</f>
        <v/>
      </c>
      <c r="J1479" s="51" t="str">
        <f>IF(H1479="","",VLOOKUP(A1479,'6.A'!$A$11:$E$480,4,FALSE))</f>
        <v/>
      </c>
      <c r="K1479" s="51" t="str">
        <f t="shared" ref="K1479" si="612">IF(H1479="","",IF(J1479=D1479,"SIM","NÃO"))</f>
        <v/>
      </c>
      <c r="L1479" s="51" t="str">
        <f>IF(H1479="","",IF(C1479="","",G1468*C1479))</f>
        <v/>
      </c>
      <c r="M1479" s="93" t="str">
        <f>IF(A1479="","",VLOOKUP(A1479,'6.A'!$A$11:$C$480,2,FALSE))</f>
        <v/>
      </c>
      <c r="N1479" s="56" t="str">
        <f t="shared" ref="N1479" si="613">IF(A1479="","",IF(M1479=B1479,"si","no"))</f>
        <v/>
      </c>
      <c r="O1479" s="55"/>
      <c r="P1479" s="55"/>
      <c r="Q1479" s="47"/>
      <c r="R1479" s="47"/>
      <c r="S1479" s="64"/>
      <c r="T1479" s="2"/>
      <c r="U1479" s="2"/>
      <c r="V1479" s="2"/>
    </row>
    <row r="1480" spans="1:22" s="116" customFormat="1" ht="12.75" customHeight="1" x14ac:dyDescent="0.2">
      <c r="A1480" s="134"/>
      <c r="B1480" s="26" t="str">
        <f>$A$8</f>
        <v>LEIS SOCIAIS HORISTA - JORNADA NORMAL</v>
      </c>
      <c r="C1480" s="27">
        <f>$C$8</f>
        <v>0</v>
      </c>
      <c r="D1480" s="120"/>
      <c r="E1480" s="126"/>
      <c r="F1480" s="144">
        <f>ROUND(SUM(F1470:F1479)*C1480,2)</f>
        <v>0</v>
      </c>
      <c r="G1480" s="62"/>
      <c r="H1480" s="51"/>
      <c r="I1480" s="56"/>
      <c r="J1480" s="56"/>
      <c r="K1480" s="56"/>
      <c r="L1480" s="51"/>
      <c r="M1480" s="61"/>
      <c r="N1480" s="56"/>
      <c r="O1480" s="55"/>
      <c r="P1480" s="55"/>
      <c r="Q1480" s="47"/>
      <c r="R1480" s="47"/>
      <c r="S1480" s="64"/>
      <c r="T1480" s="2"/>
      <c r="U1480" s="2"/>
      <c r="V1480" s="2"/>
    </row>
    <row r="1481" spans="1:22" s="116" customFormat="1" ht="12.75" customHeight="1" x14ac:dyDescent="0.2">
      <c r="A1481" s="137"/>
      <c r="B1481" s="26" t="str">
        <f>$A$9</f>
        <v>BDI - MÃO DE OBRA / SERVIÇOS / MATERIAIS EM GERAL</v>
      </c>
      <c r="C1481" s="27">
        <f>$C$9</f>
        <v>0</v>
      </c>
      <c r="D1481" s="115"/>
      <c r="E1481" s="126"/>
      <c r="F1481" s="144">
        <f>ROUND(SUM(F1470:F1480)*C1481,2)</f>
        <v>0</v>
      </c>
      <c r="G1481" s="62"/>
      <c r="H1481" s="51"/>
      <c r="I1481" s="56"/>
      <c r="J1481" s="56"/>
      <c r="K1481" s="56"/>
      <c r="L1481" s="51"/>
      <c r="M1481" s="61"/>
      <c r="N1481" s="56"/>
      <c r="O1481" s="55"/>
      <c r="P1481" s="55"/>
      <c r="Q1481" s="47"/>
      <c r="R1481" s="47"/>
      <c r="S1481" s="64"/>
      <c r="T1481" s="2"/>
      <c r="U1481" s="2"/>
      <c r="V1481" s="2"/>
    </row>
    <row r="1482" spans="1:22" s="128" customFormat="1" ht="12.75" customHeight="1" x14ac:dyDescent="0.2">
      <c r="A1482" s="145"/>
      <c r="B1482" s="146" t="s">
        <v>56</v>
      </c>
      <c r="C1482" s="147"/>
      <c r="D1482" s="148"/>
      <c r="E1482" s="149"/>
      <c r="F1482" s="150">
        <f>ROUND(SUM(F1470:F1481),2)</f>
        <v>0</v>
      </c>
      <c r="G1482" s="62"/>
      <c r="H1482" s="51"/>
      <c r="I1482" s="56"/>
      <c r="J1482" s="56"/>
      <c r="K1482" s="56"/>
      <c r="L1482" s="51"/>
      <c r="M1482" s="61"/>
      <c r="N1482" s="56"/>
      <c r="O1482" s="55"/>
      <c r="P1482" s="55"/>
      <c r="Q1482" s="47"/>
      <c r="R1482" s="47"/>
      <c r="S1482" s="64"/>
      <c r="T1482" s="2"/>
      <c r="U1482" s="2"/>
      <c r="V1482" s="2"/>
    </row>
    <row r="1483" spans="1:22" s="128" customFormat="1" ht="12.75" customHeight="1" x14ac:dyDescent="0.2">
      <c r="A1483" s="134" t="s">
        <v>5</v>
      </c>
      <c r="B1483" s="135" t="s">
        <v>132</v>
      </c>
      <c r="C1483" s="119" t="s">
        <v>59</v>
      </c>
      <c r="D1483" s="119" t="s">
        <v>17</v>
      </c>
      <c r="E1483" s="136" t="s">
        <v>60</v>
      </c>
      <c r="F1483" s="127" t="s">
        <v>61</v>
      </c>
      <c r="G1483" s="21"/>
      <c r="H1483" s="51"/>
      <c r="I1483" s="56"/>
      <c r="J1483" s="56"/>
      <c r="K1483" s="56"/>
      <c r="L1483" s="51"/>
      <c r="M1483" s="61"/>
      <c r="N1483" s="56"/>
      <c r="O1483" s="55"/>
      <c r="P1483" s="55"/>
      <c r="Q1483" s="47"/>
      <c r="R1483" s="47"/>
      <c r="S1483" s="64"/>
      <c r="T1483" s="2"/>
      <c r="U1483" s="2"/>
      <c r="V1483" s="2"/>
    </row>
    <row r="1484" spans="1:22" s="128" customFormat="1" ht="12.75" customHeight="1" x14ac:dyDescent="0.2">
      <c r="A1484" s="137"/>
      <c r="B1484" s="117" t="str">
        <f>IF(A1484="","",VLOOKUP(A1484,'6.A'!$A$11:$E$105,2,FALSE))</f>
        <v/>
      </c>
      <c r="C1484" s="138"/>
      <c r="D1484" s="139" t="str">
        <f>IF(A1484="","",VLOOKUP(A1484,'6.A'!$A$11:$E$105,4,FALSE))</f>
        <v/>
      </c>
      <c r="E1484" s="140" t="str">
        <f>IF(A1484="","",VLOOKUP(A1484,'6.A'!$A$11:$E$105,5,FALSE))</f>
        <v/>
      </c>
      <c r="F1484" s="141" t="str">
        <f t="shared" ref="F1484:F1493" si="614">IF(A1484="","0,00",ROUND(C1484*E1484,2))</f>
        <v>0,00</v>
      </c>
      <c r="G1484" s="51"/>
      <c r="H1484" s="51" t="str">
        <f>IF(A1484="","",VLOOKUP(A1484,'6.A'!$A$11:$E$7900,5,FALSE))</f>
        <v/>
      </c>
      <c r="I1484" s="51" t="str">
        <f t="shared" ref="I1484:I1493" si="615">IF(H1484="","",IF(E1484=H1484,"SIM","NÃO"))</f>
        <v/>
      </c>
      <c r="J1484" s="51" t="str">
        <f>IF(H1484="","",VLOOKUP(A1484,'6.A'!$A$11:$E$480,4,FALSE))</f>
        <v/>
      </c>
      <c r="K1484" s="51" t="str">
        <f t="shared" ref="K1484:K1493" si="616">IF(H1484="","",IF(J1484=D1484,"SIM","NÃO"))</f>
        <v/>
      </c>
      <c r="L1484" s="51" t="str">
        <f>IF(H1484="","",IF(C1484="","",G1468*C1484))</f>
        <v/>
      </c>
      <c r="M1484" s="93" t="str">
        <f>IF(A1484="","",VLOOKUP(A1484,'6.A'!$A$11:$C$480,2,FALSE))</f>
        <v/>
      </c>
      <c r="N1484" s="56" t="str">
        <f t="shared" ref="N1484:N1489" si="617">IF(A1484="","",IF(M1484=B1484,"si","no"))</f>
        <v/>
      </c>
      <c r="O1484" s="55"/>
      <c r="P1484" s="55"/>
      <c r="Q1484" s="47"/>
      <c r="R1484" s="47"/>
      <c r="S1484" s="64"/>
      <c r="T1484" s="2"/>
      <c r="U1484" s="2"/>
      <c r="V1484" s="2"/>
    </row>
    <row r="1485" spans="1:22" s="128" customFormat="1" ht="12.75" customHeight="1" x14ac:dyDescent="0.2">
      <c r="A1485" s="137"/>
      <c r="B1485" s="117" t="str">
        <f>IF(A1485="","",VLOOKUP(A1485,'6.A'!$A$11:$E$105,2,FALSE))</f>
        <v/>
      </c>
      <c r="C1485" s="138"/>
      <c r="D1485" s="139" t="str">
        <f>IF(A1485="","",VLOOKUP(A1485,'6.A'!$A$11:$E$105,4,FALSE))</f>
        <v/>
      </c>
      <c r="E1485" s="140" t="str">
        <f>IF(A1485="","",VLOOKUP(A1485,'6.A'!$A$11:$E$105,5,FALSE))</f>
        <v/>
      </c>
      <c r="F1485" s="141" t="str">
        <f t="shared" si="614"/>
        <v>0,00</v>
      </c>
      <c r="G1485" s="51"/>
      <c r="H1485" s="51" t="str">
        <f>IF(A1485="","",VLOOKUP(A1485,'6.A'!$A$11:$E$7900,5,FALSE))</f>
        <v/>
      </c>
      <c r="I1485" s="51" t="str">
        <f t="shared" si="615"/>
        <v/>
      </c>
      <c r="J1485" s="51" t="str">
        <f>IF(H1485="","",VLOOKUP(A1485,'6.A'!$A$11:$E$480,4,FALSE))</f>
        <v/>
      </c>
      <c r="K1485" s="51" t="str">
        <f t="shared" si="616"/>
        <v/>
      </c>
      <c r="L1485" s="51" t="str">
        <f>IF(H1485="","",IF(C1485="","",G1468*C1485))</f>
        <v/>
      </c>
      <c r="M1485" s="93" t="str">
        <f>IF(A1485="","",VLOOKUP(A1485,'6.A'!$A$11:$C$480,2,FALSE))</f>
        <v/>
      </c>
      <c r="N1485" s="56" t="str">
        <f t="shared" si="617"/>
        <v/>
      </c>
      <c r="O1485" s="55"/>
      <c r="P1485" s="55"/>
      <c r="Q1485" s="47"/>
      <c r="R1485" s="47"/>
      <c r="S1485" s="64"/>
      <c r="T1485" s="2"/>
      <c r="U1485" s="2"/>
      <c r="V1485" s="2"/>
    </row>
    <row r="1486" spans="1:22" s="128" customFormat="1" ht="12.75" customHeight="1" x14ac:dyDescent="0.2">
      <c r="A1486" s="137"/>
      <c r="B1486" s="117" t="str">
        <f>IF(A1486="","",VLOOKUP(A1486,'6.A'!$A$11:$E$105,2,FALSE))</f>
        <v/>
      </c>
      <c r="C1486" s="138"/>
      <c r="D1486" s="139" t="str">
        <f>IF(A1486="","",VLOOKUP(A1486,'6.A'!$A$11:$E$105,4,FALSE))</f>
        <v/>
      </c>
      <c r="E1486" s="140" t="str">
        <f>IF(A1486="","",VLOOKUP(A1486,'6.A'!$A$11:$E$105,5,FALSE))</f>
        <v/>
      </c>
      <c r="F1486" s="141" t="str">
        <f t="shared" si="614"/>
        <v>0,00</v>
      </c>
      <c r="G1486" s="51"/>
      <c r="H1486" s="51" t="str">
        <f>IF(A1486="","",VLOOKUP(A1486,'6.A'!$A$11:$E$7900,5,FALSE))</f>
        <v/>
      </c>
      <c r="I1486" s="51" t="str">
        <f t="shared" si="615"/>
        <v/>
      </c>
      <c r="J1486" s="51" t="str">
        <f>IF(H1486="","",VLOOKUP(A1486,'6.A'!$A$11:$E$480,4,FALSE))</f>
        <v/>
      </c>
      <c r="K1486" s="51" t="str">
        <f t="shared" si="616"/>
        <v/>
      </c>
      <c r="L1486" s="51" t="str">
        <f>IF(H1486="","",IF(C1486="","",G1468*C1486))</f>
        <v/>
      </c>
      <c r="M1486" s="93" t="str">
        <f>IF(A1486="","",VLOOKUP(A1486,'6.A'!$A$11:$C$480,2,FALSE))</f>
        <v/>
      </c>
      <c r="N1486" s="56" t="str">
        <f t="shared" si="617"/>
        <v/>
      </c>
      <c r="O1486" s="55"/>
      <c r="P1486" s="55"/>
      <c r="Q1486" s="47"/>
      <c r="R1486" s="47"/>
      <c r="S1486" s="64"/>
      <c r="T1486" s="2"/>
      <c r="U1486" s="2"/>
      <c r="V1486" s="2"/>
    </row>
    <row r="1487" spans="1:22" s="128" customFormat="1" ht="12.75" customHeight="1" x14ac:dyDescent="0.2">
      <c r="A1487" s="137"/>
      <c r="B1487" s="117" t="str">
        <f>IF(A1487="","",VLOOKUP(A1487,'6.A'!$A$11:$E$105,2,FALSE))</f>
        <v/>
      </c>
      <c r="C1487" s="138"/>
      <c r="D1487" s="139" t="str">
        <f>IF(A1487="","",VLOOKUP(A1487,'6.A'!$A$11:$E$105,4,FALSE))</f>
        <v/>
      </c>
      <c r="E1487" s="140" t="str">
        <f>IF(A1487="","",VLOOKUP(A1487,'6.A'!$A$11:$E$105,5,FALSE))</f>
        <v/>
      </c>
      <c r="F1487" s="141" t="str">
        <f t="shared" si="614"/>
        <v>0,00</v>
      </c>
      <c r="G1487" s="51"/>
      <c r="H1487" s="51" t="str">
        <f>IF(A1487="","",VLOOKUP(A1487,'6.A'!$A$11:$E$7900,5,FALSE))</f>
        <v/>
      </c>
      <c r="I1487" s="51" t="str">
        <f t="shared" si="615"/>
        <v/>
      </c>
      <c r="J1487" s="51" t="str">
        <f>IF(H1487="","",VLOOKUP(A1487,'6.A'!$A$11:$E$480,4,FALSE))</f>
        <v/>
      </c>
      <c r="K1487" s="51" t="str">
        <f t="shared" si="616"/>
        <v/>
      </c>
      <c r="L1487" s="51" t="str">
        <f>IF(H1487="","",IF(C1487="","",G1468*C1487))</f>
        <v/>
      </c>
      <c r="M1487" s="93" t="str">
        <f>IF(A1487="","",VLOOKUP(A1487,'6.A'!$A$11:$C$480,2,FALSE))</f>
        <v/>
      </c>
      <c r="N1487" s="56" t="str">
        <f t="shared" si="617"/>
        <v/>
      </c>
      <c r="O1487" s="55"/>
      <c r="P1487" s="55"/>
      <c r="Q1487" s="47"/>
      <c r="R1487" s="47"/>
      <c r="S1487" s="64"/>
      <c r="T1487" s="2"/>
      <c r="U1487" s="2"/>
      <c r="V1487" s="2"/>
    </row>
    <row r="1488" spans="1:22" s="128" customFormat="1" ht="12.75" customHeight="1" x14ac:dyDescent="0.2">
      <c r="A1488" s="137"/>
      <c r="B1488" s="158" t="str">
        <f>IF(A1488="","",VLOOKUP(A1488,'6.A'!$A$11:$E$105,2,FALSE))</f>
        <v/>
      </c>
      <c r="C1488" s="138"/>
      <c r="D1488" s="120" t="str">
        <f>IF(A1488="","",VLOOKUP(A1488,'6.A'!$A$11:$E$105,4,FALSE))</f>
        <v/>
      </c>
      <c r="E1488" s="142" t="str">
        <f>IF(A1488="","",VLOOKUP(A1488,'6.A'!$A$11:$E$105,5,FALSE))</f>
        <v/>
      </c>
      <c r="F1488" s="141" t="str">
        <f t="shared" si="614"/>
        <v>0,00</v>
      </c>
      <c r="G1488" s="51"/>
      <c r="H1488" s="51" t="str">
        <f>IF(A1488="","",VLOOKUP(A1488,'6.A'!$A$11:$E$7900,5,FALSE))</f>
        <v/>
      </c>
      <c r="I1488" s="51" t="str">
        <f t="shared" si="615"/>
        <v/>
      </c>
      <c r="J1488" s="51" t="str">
        <f>IF(H1488="","",VLOOKUP(A1488,'6.A'!$A$11:$E$480,4,FALSE))</f>
        <v/>
      </c>
      <c r="K1488" s="51" t="str">
        <f t="shared" si="616"/>
        <v/>
      </c>
      <c r="L1488" s="51" t="str">
        <f>IF(H1488="","",IF(C1488="","",G1468*C1488))</f>
        <v/>
      </c>
      <c r="M1488" s="93" t="str">
        <f>IF(A1488="","",VLOOKUP(A1488,'6.A'!$A$11:$C$480,2,FALSE))</f>
        <v/>
      </c>
      <c r="N1488" s="56" t="str">
        <f t="shared" si="617"/>
        <v/>
      </c>
      <c r="O1488" s="55"/>
      <c r="P1488" s="55"/>
      <c r="Q1488" s="47"/>
      <c r="R1488" s="47"/>
      <c r="S1488" s="64"/>
      <c r="T1488" s="2"/>
      <c r="U1488" s="2"/>
      <c r="V1488" s="2"/>
    </row>
    <row r="1489" spans="1:22" s="128" customFormat="1" ht="12.75" customHeight="1" x14ac:dyDescent="0.2">
      <c r="A1489" s="137"/>
      <c r="B1489" s="158" t="str">
        <f>IF(A1489="","",VLOOKUP(A1489,'6.A'!$A$11:$E$105,2,FALSE))</f>
        <v/>
      </c>
      <c r="C1489" s="138"/>
      <c r="D1489" s="120" t="str">
        <f>IF(A1489="","",VLOOKUP(A1489,'6.A'!$A$11:$E$105,4,FALSE))</f>
        <v/>
      </c>
      <c r="E1489" s="142" t="str">
        <f>IF(A1489="","",VLOOKUP(A1489,'6.A'!$A$11:$E$105,5,FALSE))</f>
        <v/>
      </c>
      <c r="F1489" s="141" t="str">
        <f t="shared" si="614"/>
        <v>0,00</v>
      </c>
      <c r="G1489" s="51"/>
      <c r="H1489" s="51" t="str">
        <f>IF(A1489="","",VLOOKUP(A1489,'6.A'!$A$11:$E$7900,5,FALSE))</f>
        <v/>
      </c>
      <c r="I1489" s="51" t="str">
        <f t="shared" si="615"/>
        <v/>
      </c>
      <c r="J1489" s="51" t="str">
        <f>IF(H1489="","",VLOOKUP(A1489,'6.A'!$A$11:$E$480,4,FALSE))</f>
        <v/>
      </c>
      <c r="K1489" s="51" t="str">
        <f t="shared" si="616"/>
        <v/>
      </c>
      <c r="L1489" s="51" t="str">
        <f>IF(H1489="","",IF(C1489="","",G1468*C1489))</f>
        <v/>
      </c>
      <c r="M1489" s="93" t="str">
        <f>IF(A1489="","",VLOOKUP(A1489,'6.A'!$A$11:$C$480,2,FALSE))</f>
        <v/>
      </c>
      <c r="N1489" s="56" t="str">
        <f t="shared" si="617"/>
        <v/>
      </c>
      <c r="O1489" s="55"/>
      <c r="P1489" s="55"/>
      <c r="Q1489" s="47"/>
      <c r="R1489" s="47"/>
      <c r="S1489" s="64"/>
      <c r="T1489" s="2"/>
      <c r="U1489" s="2"/>
      <c r="V1489" s="2"/>
    </row>
    <row r="1490" spans="1:22" s="128" customFormat="1" ht="12.75" customHeight="1" x14ac:dyDescent="0.2">
      <c r="A1490" s="137"/>
      <c r="B1490" s="158" t="str">
        <f>IF(A1490="","",VLOOKUP(A1490,'6.A'!$A$11:$E$105,2,FALSE))</f>
        <v/>
      </c>
      <c r="C1490" s="138"/>
      <c r="D1490" s="120" t="str">
        <f>IF(A1490="","",VLOOKUP(A1490,'6.A'!$A$11:$E$105,4,FALSE))</f>
        <v/>
      </c>
      <c r="E1490" s="142" t="str">
        <f>IF(A1490="","",VLOOKUP(A1490,'6.A'!$A$11:$E$105,5,FALSE))</f>
        <v/>
      </c>
      <c r="F1490" s="141" t="str">
        <f t="shared" si="614"/>
        <v>0,00</v>
      </c>
      <c r="G1490" s="51"/>
      <c r="H1490" s="51" t="str">
        <f>IF(A1490="","",VLOOKUP(A1490,'6.A'!$A$11:$E$7900,5,FALSE))</f>
        <v/>
      </c>
      <c r="I1490" s="51" t="str">
        <f t="shared" si="615"/>
        <v/>
      </c>
      <c r="J1490" s="51" t="str">
        <f>IF(H1490="","",VLOOKUP(A1490,'6.A'!$A$11:$E$480,4,FALSE))</f>
        <v/>
      </c>
      <c r="K1490" s="51" t="str">
        <f t="shared" si="616"/>
        <v/>
      </c>
      <c r="L1490" s="51" t="str">
        <f>IF(H1490="","",IF(C1490="","",G1468*C1490))</f>
        <v/>
      </c>
      <c r="M1490" s="93" t="str">
        <f>IF(A1490="","",VLOOKUP(A1490,'6.A'!$A$11:$C$480,2,FALSE))</f>
        <v/>
      </c>
      <c r="N1490" s="56" t="str">
        <f>IF(A1490="","",IF(M1490=B1490,"si","no"))</f>
        <v/>
      </c>
      <c r="O1490" s="55"/>
      <c r="P1490" s="55"/>
      <c r="Q1490" s="47"/>
      <c r="R1490" s="47"/>
      <c r="S1490" s="64"/>
      <c r="T1490" s="2"/>
      <c r="U1490" s="2"/>
      <c r="V1490" s="2"/>
    </row>
    <row r="1491" spans="1:22" s="128" customFormat="1" ht="12.75" customHeight="1" x14ac:dyDescent="0.2">
      <c r="A1491" s="137"/>
      <c r="B1491" s="117" t="str">
        <f>IF(A1491="","",VLOOKUP(A1491,'6.A'!$A$11:$E$105,2,FALSE))</f>
        <v/>
      </c>
      <c r="C1491" s="138"/>
      <c r="D1491" s="120" t="str">
        <f>IF(A1491="","",VLOOKUP(A1491,'6.A'!$A$11:$E$105,4,FALSE))</f>
        <v/>
      </c>
      <c r="E1491" s="142" t="str">
        <f>IF(A1491="","",VLOOKUP(A1491,'6.A'!$A$11:$E$105,5,FALSE))</f>
        <v/>
      </c>
      <c r="F1491" s="141" t="str">
        <f t="shared" si="614"/>
        <v>0,00</v>
      </c>
      <c r="G1491" s="51"/>
      <c r="H1491" s="51" t="str">
        <f>IF(A1491="","",VLOOKUP(A1491,'6.A'!$A$11:$E$7900,5,FALSE))</f>
        <v/>
      </c>
      <c r="I1491" s="51" t="str">
        <f t="shared" si="615"/>
        <v/>
      </c>
      <c r="J1491" s="51" t="str">
        <f>IF(H1491="","",VLOOKUP(A1491,'6.A'!$A$11:$E$480,4,FALSE))</f>
        <v/>
      </c>
      <c r="K1491" s="51" t="str">
        <f t="shared" si="616"/>
        <v/>
      </c>
      <c r="L1491" s="51" t="str">
        <f>IF(H1491="","",IF(C1491="","",G1468*C1491))</f>
        <v/>
      </c>
      <c r="M1491" s="93" t="str">
        <f>IF(A1491="","",VLOOKUP(A1491,'6.A'!$A$11:$C$480,2,FALSE))</f>
        <v/>
      </c>
      <c r="N1491" s="56" t="str">
        <f>IF(A1491="","",IF(M1491=B1491,"si","no"))</f>
        <v/>
      </c>
      <c r="O1491" s="55"/>
      <c r="P1491" s="55"/>
      <c r="Q1491" s="47"/>
      <c r="R1491" s="47"/>
      <c r="S1491" s="64"/>
      <c r="T1491" s="2"/>
      <c r="U1491" s="2"/>
      <c r="V1491" s="2"/>
    </row>
    <row r="1492" spans="1:22" s="128" customFormat="1" ht="12.75" customHeight="1" x14ac:dyDescent="0.2">
      <c r="A1492" s="137"/>
      <c r="B1492" s="117" t="str">
        <f>IF(A1492="","",VLOOKUP(A1492,'6.A'!$A$11:$E$105,2,FALSE))</f>
        <v/>
      </c>
      <c r="C1492" s="138"/>
      <c r="D1492" s="120" t="str">
        <f>IF(A1492="","",VLOOKUP(A1492,'6.A'!$A$11:$E$105,4,FALSE))</f>
        <v/>
      </c>
      <c r="E1492" s="142" t="str">
        <f>IF(A1492="","",VLOOKUP(A1492,'6.A'!$A$11:$E$105,5,FALSE))</f>
        <v/>
      </c>
      <c r="F1492" s="141" t="str">
        <f t="shared" si="614"/>
        <v>0,00</v>
      </c>
      <c r="G1492" s="51"/>
      <c r="H1492" s="51" t="str">
        <f>IF(A1492="","",VLOOKUP(A1492,'6.A'!$A$11:$E$7900,5,FALSE))</f>
        <v/>
      </c>
      <c r="I1492" s="51" t="str">
        <f t="shared" si="615"/>
        <v/>
      </c>
      <c r="J1492" s="51" t="str">
        <f>IF(H1492="","",VLOOKUP(A1492,'6.A'!$A$11:$E$480,4,FALSE))</f>
        <v/>
      </c>
      <c r="K1492" s="51" t="str">
        <f t="shared" si="616"/>
        <v/>
      </c>
      <c r="L1492" s="51" t="str">
        <f>IF(H1492="","",IF(C1492="","",G1468*C1492))</f>
        <v/>
      </c>
      <c r="M1492" s="93" t="str">
        <f>IF(A1492="","",VLOOKUP(A1492,'6.A'!$A$11:$C$480,2,FALSE))</f>
        <v/>
      </c>
      <c r="N1492" s="56" t="str">
        <f t="shared" ref="N1492:N1493" si="618">IF(A1492="","",IF(M1492=B1492,"si","no"))</f>
        <v/>
      </c>
      <c r="O1492" s="55"/>
      <c r="P1492" s="55"/>
      <c r="Q1492" s="47"/>
      <c r="R1492" s="47"/>
      <c r="S1492" s="64"/>
      <c r="T1492" s="2"/>
      <c r="U1492" s="2"/>
      <c r="V1492" s="2"/>
    </row>
    <row r="1493" spans="1:22" s="128" customFormat="1" ht="12.75" customHeight="1" x14ac:dyDescent="0.2">
      <c r="A1493" s="137"/>
      <c r="B1493" s="117" t="str">
        <f>IF(A1493="","",VLOOKUP(A1493,'6.A'!$A$11:$E$105,2,FALSE))</f>
        <v/>
      </c>
      <c r="C1493" s="138"/>
      <c r="D1493" s="120" t="str">
        <f>IF(A1493="","",VLOOKUP(A1493,'6.A'!$A$11:$E$105,4,FALSE))</f>
        <v/>
      </c>
      <c r="E1493" s="142" t="str">
        <f>IF(A1493="","",VLOOKUP(A1493,'6.A'!$A$11:$E$105,5,FALSE))</f>
        <v/>
      </c>
      <c r="F1493" s="141" t="str">
        <f t="shared" si="614"/>
        <v>0,00</v>
      </c>
      <c r="G1493" s="51"/>
      <c r="H1493" s="51" t="str">
        <f>IF(A1493="","",VLOOKUP(A1493,'6.A'!$A$11:$E$7900,5,FALSE))</f>
        <v/>
      </c>
      <c r="I1493" s="51" t="str">
        <f t="shared" si="615"/>
        <v/>
      </c>
      <c r="J1493" s="51" t="str">
        <f>IF(H1493="","",VLOOKUP(A1493,'6.A'!$A$11:$E$480,4,FALSE))</f>
        <v/>
      </c>
      <c r="K1493" s="51" t="str">
        <f t="shared" si="616"/>
        <v/>
      </c>
      <c r="L1493" s="51" t="str">
        <f>IF(H1493="","",IF(C1493="","",G1468*C1493))</f>
        <v/>
      </c>
      <c r="M1493" s="93" t="str">
        <f>IF(A1493="","",VLOOKUP(A1493,'6.A'!$A$11:$C$480,2,FALSE))</f>
        <v/>
      </c>
      <c r="N1493" s="56" t="str">
        <f t="shared" si="618"/>
        <v/>
      </c>
      <c r="O1493" s="55"/>
      <c r="P1493" s="55"/>
      <c r="Q1493" s="47"/>
      <c r="R1493" s="47"/>
      <c r="S1493" s="64"/>
      <c r="T1493" s="2"/>
      <c r="U1493" s="2"/>
      <c r="V1493" s="2"/>
    </row>
    <row r="1494" spans="1:22" s="128" customFormat="1" ht="12.75" customHeight="1" x14ac:dyDescent="0.2">
      <c r="A1494" s="137"/>
      <c r="B1494" s="26" t="str">
        <f>$A$9</f>
        <v>BDI - MÃO DE OBRA / SERVIÇOS / MATERIAIS EM GERAL</v>
      </c>
      <c r="C1494" s="27">
        <f>$C$9</f>
        <v>0</v>
      </c>
      <c r="D1494" s="120"/>
      <c r="E1494" s="126"/>
      <c r="F1494" s="144">
        <f>ROUND(SUM(F1484:F1493)*C1494,2)</f>
        <v>0</v>
      </c>
      <c r="G1494" s="62"/>
      <c r="H1494" s="51"/>
      <c r="I1494" s="56"/>
      <c r="J1494" s="56"/>
      <c r="K1494" s="56"/>
      <c r="L1494" s="51"/>
      <c r="M1494" s="61"/>
      <c r="N1494" s="56"/>
      <c r="O1494" s="55"/>
      <c r="P1494" s="55"/>
      <c r="Q1494" s="47"/>
      <c r="R1494" s="47"/>
      <c r="S1494" s="64"/>
      <c r="T1494" s="2"/>
      <c r="U1494" s="2"/>
      <c r="V1494" s="2"/>
    </row>
    <row r="1495" spans="1:22" s="128" customFormat="1" ht="12.75" customHeight="1" x14ac:dyDescent="0.2">
      <c r="A1495" s="145"/>
      <c r="B1495" s="31" t="s">
        <v>120</v>
      </c>
      <c r="C1495" s="36"/>
      <c r="D1495" s="151"/>
      <c r="E1495" s="152"/>
      <c r="F1495" s="150">
        <f>ROUND(SUM(F1484:F1494),2)</f>
        <v>0</v>
      </c>
      <c r="G1495" s="62"/>
      <c r="H1495" s="51"/>
      <c r="I1495" s="56"/>
      <c r="J1495" s="56"/>
      <c r="K1495" s="56"/>
      <c r="L1495" s="51"/>
      <c r="M1495" s="61"/>
      <c r="N1495" s="56"/>
      <c r="O1495" s="55"/>
      <c r="P1495" s="55"/>
      <c r="Q1495" s="47"/>
      <c r="R1495" s="47"/>
      <c r="S1495" s="64"/>
      <c r="T1495" s="2"/>
      <c r="U1495" s="2"/>
      <c r="V1495" s="2"/>
    </row>
    <row r="1496" spans="1:22" s="128" customFormat="1" ht="12.75" customHeight="1" x14ac:dyDescent="0.2">
      <c r="A1496" s="134" t="s">
        <v>6</v>
      </c>
      <c r="B1496" s="135" t="s">
        <v>18</v>
      </c>
      <c r="C1496" s="119" t="s">
        <v>59</v>
      </c>
      <c r="D1496" s="119" t="s">
        <v>17</v>
      </c>
      <c r="E1496" s="136" t="s">
        <v>60</v>
      </c>
      <c r="F1496" s="127" t="s">
        <v>61</v>
      </c>
      <c r="G1496" s="21"/>
      <c r="H1496" s="51"/>
      <c r="I1496" s="56"/>
      <c r="J1496" s="56"/>
      <c r="K1496" s="56"/>
      <c r="L1496" s="51"/>
      <c r="M1496" s="61"/>
      <c r="N1496" s="56"/>
      <c r="O1496" s="55"/>
      <c r="P1496" s="55"/>
      <c r="Q1496" s="47"/>
      <c r="R1496" s="47"/>
      <c r="S1496" s="64"/>
      <c r="T1496" s="2"/>
      <c r="U1496" s="2"/>
      <c r="V1496" s="2"/>
    </row>
    <row r="1497" spans="1:22" s="128" customFormat="1" ht="12.75" customHeight="1" x14ac:dyDescent="0.2">
      <c r="A1497" s="137">
        <f>'6.A'!$A$79</f>
        <v>1379</v>
      </c>
      <c r="B1497" s="117" t="str">
        <f>IF(A1497="","",VLOOKUP(A1497,'6.A'!$A$11:$E$105,2,FALSE))</f>
        <v>CIMENTO PORTLAND COMPOSTO CP II-32</v>
      </c>
      <c r="C1497" s="138">
        <v>2.84</v>
      </c>
      <c r="D1497" s="139" t="str">
        <f>IF(A1497="","",VLOOKUP(A1497,'6.A'!$A$11:$E$105,4,FALSE))</f>
        <v>KG</v>
      </c>
      <c r="E1497" s="140">
        <f>IF(A1497="","",VLOOKUP(A1497,'6.A'!$A$11:$E$105,5,FALSE))</f>
        <v>0</v>
      </c>
      <c r="F1497" s="141">
        <f t="shared" ref="F1497:F1504" si="619">IF(A1497="","0,00",ROUND(C1497*E1497,2))</f>
        <v>0</v>
      </c>
      <c r="G1497" s="51"/>
      <c r="H1497" s="51">
        <f>IF(A1497="","",VLOOKUP(A1497,'6.A'!$A$11:$E$7900,5,FALSE))</f>
        <v>0</v>
      </c>
      <c r="I1497" s="51" t="str">
        <f t="shared" ref="I1497:I1516" si="620">IF(H1497="","",IF(E1497=H1497,"SIM","NÃO"))</f>
        <v>SIM</v>
      </c>
      <c r="J1497" s="51" t="str">
        <f>IF(H1497="","",VLOOKUP(A1497,'6.A'!$A$11:$E$480,4,FALSE))</f>
        <v>KG</v>
      </c>
      <c r="K1497" s="51" t="str">
        <f t="shared" ref="K1497:K1516" si="621">IF(H1497="","",IF(J1497=D1497,"SIM","NÃO"))</f>
        <v>SIM</v>
      </c>
      <c r="L1497" s="51">
        <f>IF(H1497="","",IF(C1497="","",G1468*C1497))</f>
        <v>195.95999999999998</v>
      </c>
      <c r="M1497" s="93" t="str">
        <f>IF(A1497="","",VLOOKUP(A1497,'6.A'!$A$11:$C$480,2,FALSE))</f>
        <v>CIMENTO PORTLAND COMPOSTO CP II-32</v>
      </c>
      <c r="N1497" s="56" t="str">
        <f t="shared" ref="N1497:N1516" si="622">IF(A1497="","",IF(M1497=B1497,"si","no"))</f>
        <v>si</v>
      </c>
      <c r="O1497" s="55"/>
      <c r="P1497" s="55"/>
      <c r="Q1497" s="47"/>
      <c r="R1497" s="47"/>
      <c r="S1497" s="64"/>
      <c r="T1497" s="2"/>
      <c r="U1497" s="2"/>
      <c r="V1497" s="2"/>
    </row>
    <row r="1498" spans="1:22" s="128" customFormat="1" ht="12.75" customHeight="1" x14ac:dyDescent="0.2">
      <c r="A1498" s="137">
        <f>'6.A'!$A$76</f>
        <v>370</v>
      </c>
      <c r="B1498" s="117" t="str">
        <f>IF(A1498="","",VLOOKUP(A1498,'6.A'!$A$11:$E$105,2,FALSE))</f>
        <v>AREIA MÉDIA</v>
      </c>
      <c r="C1498" s="138">
        <v>1.3299999999999999E-2</v>
      </c>
      <c r="D1498" s="139" t="str">
        <f>IF(A1498="","",VLOOKUP(A1498,'6.A'!$A$11:$E$105,4,FALSE))</f>
        <v>M3</v>
      </c>
      <c r="E1498" s="140">
        <f>IF(A1498="","",VLOOKUP(A1498,'6.A'!$A$11:$E$105,5,FALSE))</f>
        <v>0</v>
      </c>
      <c r="F1498" s="141">
        <f t="shared" si="619"/>
        <v>0</v>
      </c>
      <c r="G1498" s="51"/>
      <c r="H1498" s="51">
        <f>IF(A1498="","",VLOOKUP(A1498,'6.A'!$A$11:$E$7900,5,FALSE))</f>
        <v>0</v>
      </c>
      <c r="I1498" s="51" t="str">
        <f t="shared" si="620"/>
        <v>SIM</v>
      </c>
      <c r="J1498" s="51" t="str">
        <f>IF(H1498="","",VLOOKUP(A1498,'6.A'!$A$11:$E$480,4,FALSE))</f>
        <v>M3</v>
      </c>
      <c r="K1498" s="51" t="str">
        <f t="shared" si="621"/>
        <v>SIM</v>
      </c>
      <c r="L1498" s="51">
        <f>IF(H1498="","",IF(C1498="","",G1468*C1498))</f>
        <v>0.91769999999999996</v>
      </c>
      <c r="M1498" s="93" t="str">
        <f>IF(A1498="","",VLOOKUP(A1498,'6.A'!$A$11:$C$480,2,FALSE))</f>
        <v>AREIA MÉDIA</v>
      </c>
      <c r="N1498" s="56" t="str">
        <f t="shared" si="622"/>
        <v>si</v>
      </c>
      <c r="O1498" s="55"/>
      <c r="P1498" s="55"/>
      <c r="Q1498" s="47"/>
      <c r="R1498" s="47"/>
      <c r="S1498" s="64"/>
      <c r="T1498" s="2"/>
      <c r="U1498" s="2"/>
      <c r="V1498" s="2"/>
    </row>
    <row r="1499" spans="1:22" s="128" customFormat="1" ht="12.75" customHeight="1" x14ac:dyDescent="0.2">
      <c r="A1499" s="137"/>
      <c r="B1499" s="117" t="str">
        <f>IF(A1499="","",VLOOKUP(A1499,'6.A'!$A$11:$E$105,2,FALSE))</f>
        <v/>
      </c>
      <c r="C1499" s="138"/>
      <c r="D1499" s="139" t="str">
        <f>IF(A1499="","",VLOOKUP(A1499,'6.A'!$A$11:$E$105,4,FALSE))</f>
        <v/>
      </c>
      <c r="E1499" s="140" t="str">
        <f>IF(A1499="","",VLOOKUP(A1499,'6.A'!$A$11:$E$105,5,FALSE))</f>
        <v/>
      </c>
      <c r="F1499" s="141" t="str">
        <f t="shared" si="619"/>
        <v>0,00</v>
      </c>
      <c r="G1499" s="51"/>
      <c r="H1499" s="51" t="str">
        <f>IF(A1499="","",VLOOKUP(A1499,'6.A'!$A$11:$E$7900,5,FALSE))</f>
        <v/>
      </c>
      <c r="I1499" s="51" t="str">
        <f t="shared" si="620"/>
        <v/>
      </c>
      <c r="J1499" s="51" t="str">
        <f>IF(H1499="","",VLOOKUP(A1499,'6.A'!$A$11:$E$480,4,FALSE))</f>
        <v/>
      </c>
      <c r="K1499" s="51" t="str">
        <f t="shared" si="621"/>
        <v/>
      </c>
      <c r="L1499" s="51" t="str">
        <f>IF(H1499="","",IF(C1499="","",G1468*C1499))</f>
        <v/>
      </c>
      <c r="M1499" s="93" t="str">
        <f>IF(A1499="","",VLOOKUP(A1499,'6.A'!$A$11:$C$480,2,FALSE))</f>
        <v/>
      </c>
      <c r="N1499" s="56" t="str">
        <f t="shared" si="622"/>
        <v/>
      </c>
      <c r="O1499" s="55"/>
      <c r="P1499" s="55"/>
      <c r="Q1499" s="47"/>
      <c r="R1499" s="47"/>
      <c r="S1499" s="64"/>
      <c r="T1499" s="2"/>
      <c r="U1499" s="2"/>
      <c r="V1499" s="2"/>
    </row>
    <row r="1500" spans="1:22" s="128" customFormat="1" ht="12.75" customHeight="1" x14ac:dyDescent="0.2">
      <c r="A1500" s="137"/>
      <c r="B1500" s="117" t="str">
        <f>IF(A1500="","",VLOOKUP(A1500,'6.A'!$A$11:$E$105,2,FALSE))</f>
        <v/>
      </c>
      <c r="C1500" s="138"/>
      <c r="D1500" s="139" t="str">
        <f>IF(A1500="","",VLOOKUP(A1500,'6.A'!$A$11:$E$105,4,FALSE))</f>
        <v/>
      </c>
      <c r="E1500" s="140" t="str">
        <f>IF(A1500="","",VLOOKUP(A1500,'6.A'!$A$11:$E$105,5,FALSE))</f>
        <v/>
      </c>
      <c r="F1500" s="141" t="str">
        <f t="shared" si="619"/>
        <v>0,00</v>
      </c>
      <c r="G1500" s="51"/>
      <c r="H1500" s="51" t="str">
        <f>IF(A1500="","",VLOOKUP(A1500,'6.A'!$A$11:$E$7900,5,FALSE))</f>
        <v/>
      </c>
      <c r="I1500" s="51" t="str">
        <f t="shared" si="620"/>
        <v/>
      </c>
      <c r="J1500" s="51" t="str">
        <f>IF(H1500="","",VLOOKUP(A1500,'6.A'!$A$11:$E$480,4,FALSE))</f>
        <v/>
      </c>
      <c r="K1500" s="51" t="str">
        <f t="shared" si="621"/>
        <v/>
      </c>
      <c r="L1500" s="51" t="str">
        <f>IF(H1500="","",IF(C1500="","",G1468*C1500))</f>
        <v/>
      </c>
      <c r="M1500" s="93" t="str">
        <f>IF(A1500="","",VLOOKUP(A1500,'6.A'!$A$11:$C$480,2,FALSE))</f>
        <v/>
      </c>
      <c r="N1500" s="56" t="str">
        <f t="shared" si="622"/>
        <v/>
      </c>
      <c r="O1500" s="55"/>
      <c r="P1500" s="55"/>
      <c r="Q1500" s="47"/>
      <c r="R1500" s="47"/>
      <c r="S1500" s="64"/>
      <c r="T1500" s="2"/>
      <c r="U1500" s="2"/>
      <c r="V1500" s="2"/>
    </row>
    <row r="1501" spans="1:22" s="128" customFormat="1" ht="12.75" customHeight="1" x14ac:dyDescent="0.2">
      <c r="A1501" s="137"/>
      <c r="B1501" s="117" t="str">
        <f>IF(A1501="","",VLOOKUP(A1501,'6.A'!$A$11:$E$105,2,FALSE))</f>
        <v/>
      </c>
      <c r="C1501" s="138"/>
      <c r="D1501" s="120" t="str">
        <f>IF(A1501="","",VLOOKUP(A1501,'6.A'!$A$11:$E$105,4,FALSE))</f>
        <v/>
      </c>
      <c r="E1501" s="142" t="str">
        <f>IF(A1501="","",VLOOKUP(A1501,'6.A'!$A$11:$E$105,5,FALSE))</f>
        <v/>
      </c>
      <c r="F1501" s="141" t="str">
        <f t="shared" si="619"/>
        <v>0,00</v>
      </c>
      <c r="G1501" s="51"/>
      <c r="H1501" s="51" t="str">
        <f>IF(A1501="","",VLOOKUP(A1501,'6.A'!$A$11:$E$7900,5,FALSE))</f>
        <v/>
      </c>
      <c r="I1501" s="51" t="str">
        <f t="shared" si="620"/>
        <v/>
      </c>
      <c r="J1501" s="51" t="str">
        <f>IF(H1501="","",VLOOKUP(A1501,'6.A'!$A$11:$E$480,4,FALSE))</f>
        <v/>
      </c>
      <c r="K1501" s="51" t="str">
        <f t="shared" si="621"/>
        <v/>
      </c>
      <c r="L1501" s="51" t="str">
        <f>IF(H1501="","",IF(C1501="","",G1468*C1501))</f>
        <v/>
      </c>
      <c r="M1501" s="93" t="str">
        <f>IF(A1501="","",VLOOKUP(A1501,'6.A'!$A$11:$C$480,2,FALSE))</f>
        <v/>
      </c>
      <c r="N1501" s="56" t="str">
        <f t="shared" si="622"/>
        <v/>
      </c>
      <c r="O1501" s="55"/>
      <c r="P1501" s="55"/>
      <c r="Q1501" s="47"/>
      <c r="R1501" s="47"/>
      <c r="S1501" s="64"/>
      <c r="T1501" s="2"/>
      <c r="U1501" s="2"/>
      <c r="V1501" s="2"/>
    </row>
    <row r="1502" spans="1:22" s="128" customFormat="1" ht="12.75" customHeight="1" x14ac:dyDescent="0.2">
      <c r="A1502" s="137"/>
      <c r="B1502" s="117" t="str">
        <f>IF(A1502="","",VLOOKUP(A1502,'6.A'!$A$11:$E$105,2,FALSE))</f>
        <v/>
      </c>
      <c r="C1502" s="138"/>
      <c r="D1502" s="120" t="str">
        <f>IF(A1502="","",VLOOKUP(A1502,'6.A'!$A$11:$E$105,4,FALSE))</f>
        <v/>
      </c>
      <c r="E1502" s="142" t="str">
        <f>IF(A1502="","",VLOOKUP(A1502,'6.A'!$A$11:$E$105,5,FALSE))</f>
        <v/>
      </c>
      <c r="F1502" s="141" t="str">
        <f t="shared" si="619"/>
        <v>0,00</v>
      </c>
      <c r="G1502" s="51"/>
      <c r="H1502" s="51" t="str">
        <f>IF(A1502="","",VLOOKUP(A1502,'6.A'!$A$11:$E$7900,5,FALSE))</f>
        <v/>
      </c>
      <c r="I1502" s="51" t="str">
        <f t="shared" si="620"/>
        <v/>
      </c>
      <c r="J1502" s="51" t="str">
        <f>IF(H1502="","",VLOOKUP(A1502,'6.A'!$A$11:$E$480,4,FALSE))</f>
        <v/>
      </c>
      <c r="K1502" s="51" t="str">
        <f t="shared" si="621"/>
        <v/>
      </c>
      <c r="L1502" s="51" t="str">
        <f>IF(H1502="","",IF(C1502="","",G1468*C1502))</f>
        <v/>
      </c>
      <c r="M1502" s="93" t="str">
        <f>IF(A1502="","",VLOOKUP(A1502,'6.A'!$A$11:$C$480,2,FALSE))</f>
        <v/>
      </c>
      <c r="N1502" s="56" t="str">
        <f t="shared" si="622"/>
        <v/>
      </c>
      <c r="O1502" s="55"/>
      <c r="P1502" s="55"/>
      <c r="Q1502" s="47"/>
      <c r="R1502" s="47"/>
      <c r="S1502" s="64"/>
      <c r="T1502" s="2"/>
      <c r="U1502" s="2"/>
      <c r="V1502" s="2"/>
    </row>
    <row r="1503" spans="1:22" s="128" customFormat="1" ht="12.75" customHeight="1" x14ac:dyDescent="0.2">
      <c r="A1503" s="137"/>
      <c r="B1503" s="117" t="str">
        <f>IF(A1503="","",VLOOKUP(A1503,'6.A'!$A$11:$E$105,2,FALSE))</f>
        <v/>
      </c>
      <c r="C1503" s="138"/>
      <c r="D1503" s="139" t="str">
        <f>IF(A1503="","",VLOOKUP(A1503,'6.A'!$A$11:$E$105,4,FALSE))</f>
        <v/>
      </c>
      <c r="E1503" s="140" t="str">
        <f>IF(A1503="","",VLOOKUP(A1503,'6.A'!$A$11:$E$105,5,FALSE))</f>
        <v/>
      </c>
      <c r="F1503" s="141" t="str">
        <f t="shared" si="619"/>
        <v>0,00</v>
      </c>
      <c r="G1503" s="51"/>
      <c r="H1503" s="51" t="str">
        <f>IF(A1503="","",VLOOKUP(A1503,'6.A'!$A$11:$E$7900,5,FALSE))</f>
        <v/>
      </c>
      <c r="I1503" s="51" t="str">
        <f t="shared" si="620"/>
        <v/>
      </c>
      <c r="J1503" s="51" t="str">
        <f>IF(H1503="","",VLOOKUP(A1503,'6.A'!$A$11:$E$480,4,FALSE))</f>
        <v/>
      </c>
      <c r="K1503" s="51" t="str">
        <f t="shared" si="621"/>
        <v/>
      </c>
      <c r="L1503" s="51" t="str">
        <f>IF(H1503="","",IF(C1503="","",G1468*C1503))</f>
        <v/>
      </c>
      <c r="M1503" s="93" t="str">
        <f>IF(A1503="","",VLOOKUP(A1503,'6.A'!$A$11:$C$480,2,FALSE))</f>
        <v/>
      </c>
      <c r="N1503" s="56" t="str">
        <f t="shared" si="622"/>
        <v/>
      </c>
      <c r="O1503" s="55"/>
      <c r="P1503" s="55"/>
      <c r="Q1503" s="47"/>
      <c r="R1503" s="47"/>
      <c r="S1503" s="64"/>
      <c r="T1503" s="2"/>
      <c r="U1503" s="2"/>
      <c r="V1503" s="2"/>
    </row>
    <row r="1504" spans="1:22" s="128" customFormat="1" ht="12.75" customHeight="1" x14ac:dyDescent="0.2">
      <c r="A1504" s="137"/>
      <c r="B1504" s="117" t="str">
        <f>IF(A1504="","",VLOOKUP(A1504,'6.A'!$A$11:$E$105,2,FALSE))</f>
        <v/>
      </c>
      <c r="C1504" s="138"/>
      <c r="D1504" s="139" t="str">
        <f>IF(A1504="","",VLOOKUP(A1504,'6.A'!$A$11:$E$105,4,FALSE))</f>
        <v/>
      </c>
      <c r="E1504" s="140" t="str">
        <f>IF(A1504="","",VLOOKUP(A1504,'6.A'!$A$11:$E$105,5,FALSE))</f>
        <v/>
      </c>
      <c r="F1504" s="141" t="str">
        <f t="shared" si="619"/>
        <v>0,00</v>
      </c>
      <c r="G1504" s="51"/>
      <c r="H1504" s="51" t="str">
        <f>IF(A1504="","",VLOOKUP(A1504,'6.A'!$A$11:$E$7900,5,FALSE))</f>
        <v/>
      </c>
      <c r="I1504" s="51" t="str">
        <f t="shared" si="620"/>
        <v/>
      </c>
      <c r="J1504" s="51" t="str">
        <f>IF(H1504="","",VLOOKUP(A1504,'6.A'!$A$11:$E$480,4,FALSE))</f>
        <v/>
      </c>
      <c r="K1504" s="51" t="str">
        <f t="shared" si="621"/>
        <v/>
      </c>
      <c r="L1504" s="51" t="str">
        <f>IF(H1504="","",IF(C1504="","",G1468*C1504))</f>
        <v/>
      </c>
      <c r="M1504" s="93" t="str">
        <f>IF(A1504="","",VLOOKUP(A1504,'6.A'!$A$11:$C$480,2,FALSE))</f>
        <v/>
      </c>
      <c r="N1504" s="56" t="str">
        <f t="shared" si="622"/>
        <v/>
      </c>
      <c r="O1504" s="55"/>
      <c r="P1504" s="55"/>
      <c r="Q1504" s="47"/>
      <c r="R1504" s="47"/>
      <c r="S1504" s="64"/>
      <c r="T1504" s="2"/>
      <c r="U1504" s="2"/>
      <c r="V1504" s="2"/>
    </row>
    <row r="1505" spans="1:22" s="128" customFormat="1" ht="12.75" customHeight="1" x14ac:dyDescent="0.2">
      <c r="A1505" s="137"/>
      <c r="B1505" s="117" t="str">
        <f>IF(A1505="","",VLOOKUP(A1505,'6.A'!$A$11:$E$105,2,FALSE))</f>
        <v/>
      </c>
      <c r="C1505" s="138"/>
      <c r="D1505" s="120" t="str">
        <f>IF(A1505="","",VLOOKUP(A1505,'6.A'!$A$11:$E$105,4,FALSE))</f>
        <v/>
      </c>
      <c r="E1505" s="142" t="str">
        <f>IF(A1505="","",VLOOKUP(A1505,'6.A'!$A$11:$E$105,5,FALSE))</f>
        <v/>
      </c>
      <c r="F1505" s="141" t="str">
        <f t="shared" ref="F1505:F1516" si="623">IF(A1505="","0,00",ROUND(C1505*E1505,2))</f>
        <v>0,00</v>
      </c>
      <c r="G1505" s="51"/>
      <c r="H1505" s="51" t="str">
        <f>IF(A1505="","",VLOOKUP(A1505,'6.A'!$A$11:$E$7900,5,FALSE))</f>
        <v/>
      </c>
      <c r="I1505" s="51" t="str">
        <f t="shared" si="620"/>
        <v/>
      </c>
      <c r="J1505" s="51" t="str">
        <f>IF(H1505="","",VLOOKUP(A1505,'6.A'!$A$11:$E$480,4,FALSE))</f>
        <v/>
      </c>
      <c r="K1505" s="51" t="str">
        <f t="shared" si="621"/>
        <v/>
      </c>
      <c r="L1505" s="51" t="str">
        <f>IF(H1505="","",IF(C1505="","",G1468*C1505))</f>
        <v/>
      </c>
      <c r="M1505" s="93" t="str">
        <f>IF(A1505="","",VLOOKUP(A1505,'6.A'!$A$11:$C$480,2,FALSE))</f>
        <v/>
      </c>
      <c r="N1505" s="56" t="str">
        <f t="shared" si="622"/>
        <v/>
      </c>
      <c r="O1505" s="55"/>
      <c r="P1505" s="55"/>
      <c r="Q1505" s="47"/>
      <c r="R1505" s="47"/>
      <c r="S1505" s="64"/>
      <c r="T1505" s="2"/>
      <c r="U1505" s="2"/>
      <c r="V1505" s="2"/>
    </row>
    <row r="1506" spans="1:22" s="128" customFormat="1" ht="12.75" customHeight="1" x14ac:dyDescent="0.2">
      <c r="A1506" s="137"/>
      <c r="B1506" s="117" t="str">
        <f>IF(A1506="","",VLOOKUP(A1506,'6.A'!$A$11:$E$105,2,FALSE))</f>
        <v/>
      </c>
      <c r="C1506" s="138"/>
      <c r="D1506" s="120" t="str">
        <f>IF(A1506="","",VLOOKUP(A1506,'6.A'!$A$11:$E$105,4,FALSE))</f>
        <v/>
      </c>
      <c r="E1506" s="142" t="str">
        <f>IF(A1506="","",VLOOKUP(A1506,'6.A'!$A$11:$E$105,5,FALSE))</f>
        <v/>
      </c>
      <c r="F1506" s="141" t="str">
        <f t="shared" si="623"/>
        <v>0,00</v>
      </c>
      <c r="G1506" s="51"/>
      <c r="H1506" s="51" t="str">
        <f>IF(A1506="","",VLOOKUP(A1506,'6.A'!$A$11:$E$7900,5,FALSE))</f>
        <v/>
      </c>
      <c r="I1506" s="51" t="str">
        <f t="shared" si="620"/>
        <v/>
      </c>
      <c r="J1506" s="51" t="str">
        <f>IF(H1506="","",VLOOKUP(A1506,'6.A'!$A$11:$E$480,4,FALSE))</f>
        <v/>
      </c>
      <c r="K1506" s="51" t="str">
        <f t="shared" si="621"/>
        <v/>
      </c>
      <c r="L1506" s="51" t="str">
        <f>IF(H1506="","",IF(C1506="","",G1468*C1506))</f>
        <v/>
      </c>
      <c r="M1506" s="93" t="str">
        <f>IF(A1506="","",VLOOKUP(A1506,'6.A'!$A$11:$C$480,2,FALSE))</f>
        <v/>
      </c>
      <c r="N1506" s="56" t="str">
        <f t="shared" si="622"/>
        <v/>
      </c>
      <c r="O1506" s="55"/>
      <c r="P1506" s="55"/>
      <c r="Q1506" s="47"/>
      <c r="R1506" s="47"/>
      <c r="S1506" s="64"/>
      <c r="T1506" s="2"/>
      <c r="U1506" s="2"/>
      <c r="V1506" s="2"/>
    </row>
    <row r="1507" spans="1:22" s="128" customFormat="1" ht="12.75" customHeight="1" x14ac:dyDescent="0.2">
      <c r="A1507" s="137"/>
      <c r="B1507" s="117" t="str">
        <f>IF(A1507="","",VLOOKUP(A1507,'6.A'!$A$11:$E$105,2,FALSE))</f>
        <v/>
      </c>
      <c r="C1507" s="138"/>
      <c r="D1507" s="120" t="str">
        <f>IF(A1507="","",VLOOKUP(A1507,'6.A'!$A$11:$E$105,4,FALSE))</f>
        <v/>
      </c>
      <c r="E1507" s="142" t="str">
        <f>IF(A1507="","",VLOOKUP(A1507,'6.A'!$A$11:$E$105,5,FALSE))</f>
        <v/>
      </c>
      <c r="F1507" s="141" t="str">
        <f t="shared" si="623"/>
        <v>0,00</v>
      </c>
      <c r="G1507" s="51"/>
      <c r="H1507" s="51" t="str">
        <f>IF(A1507="","",VLOOKUP(A1507,'6.A'!$A$11:$E$7900,5,FALSE))</f>
        <v/>
      </c>
      <c r="I1507" s="51" t="str">
        <f t="shared" si="620"/>
        <v/>
      </c>
      <c r="J1507" s="51" t="str">
        <f>IF(H1507="","",VLOOKUP(A1507,'6.A'!$A$11:$E$480,4,FALSE))</f>
        <v/>
      </c>
      <c r="K1507" s="51" t="str">
        <f t="shared" si="621"/>
        <v/>
      </c>
      <c r="L1507" s="51" t="str">
        <f>IF(H1507="","",IF(C1507="","",G1468*C1507))</f>
        <v/>
      </c>
      <c r="M1507" s="93" t="str">
        <f>IF(A1507="","",VLOOKUP(A1507,'6.A'!$A$11:$C$480,2,FALSE))</f>
        <v/>
      </c>
      <c r="N1507" s="56" t="str">
        <f t="shared" si="622"/>
        <v/>
      </c>
      <c r="O1507" s="55"/>
      <c r="P1507" s="55"/>
      <c r="Q1507" s="47"/>
      <c r="R1507" s="47"/>
      <c r="S1507" s="64"/>
      <c r="T1507" s="2"/>
      <c r="U1507" s="2"/>
      <c r="V1507" s="2"/>
    </row>
    <row r="1508" spans="1:22" s="128" customFormat="1" ht="12.75" customHeight="1" x14ac:dyDescent="0.2">
      <c r="A1508" s="137"/>
      <c r="B1508" s="117" t="str">
        <f>IF(A1508="","",VLOOKUP(A1508,'6.A'!$A$11:$E$105,2,FALSE))</f>
        <v/>
      </c>
      <c r="C1508" s="138"/>
      <c r="D1508" s="120" t="str">
        <f>IF(A1508="","",VLOOKUP(A1508,'6.A'!$A$11:$E$105,4,FALSE))</f>
        <v/>
      </c>
      <c r="E1508" s="142" t="str">
        <f>IF(A1508="","",VLOOKUP(A1508,'6.A'!$A$11:$E$105,5,FALSE))</f>
        <v/>
      </c>
      <c r="F1508" s="141" t="str">
        <f t="shared" si="623"/>
        <v>0,00</v>
      </c>
      <c r="G1508" s="51"/>
      <c r="H1508" s="51" t="str">
        <f>IF(A1508="","",VLOOKUP(A1508,'6.A'!$A$11:$E$7900,5,FALSE))</f>
        <v/>
      </c>
      <c r="I1508" s="51" t="str">
        <f t="shared" si="620"/>
        <v/>
      </c>
      <c r="J1508" s="51" t="str">
        <f>IF(H1508="","",VLOOKUP(A1508,'6.A'!$A$11:$E$480,4,FALSE))</f>
        <v/>
      </c>
      <c r="K1508" s="51" t="str">
        <f t="shared" si="621"/>
        <v/>
      </c>
      <c r="L1508" s="51" t="str">
        <f>IF(H1508="","",IF(C1508="","",G1468*C1508))</f>
        <v/>
      </c>
      <c r="M1508" s="93" t="str">
        <f>IF(A1508="","",VLOOKUP(A1508,'6.A'!$A$11:$C$480,2,FALSE))</f>
        <v/>
      </c>
      <c r="N1508" s="56" t="str">
        <f t="shared" si="622"/>
        <v/>
      </c>
      <c r="O1508" s="55"/>
      <c r="P1508" s="55"/>
      <c r="Q1508" s="47"/>
      <c r="R1508" s="47"/>
      <c r="S1508" s="64"/>
      <c r="T1508" s="2"/>
      <c r="U1508" s="2"/>
      <c r="V1508" s="2"/>
    </row>
    <row r="1509" spans="1:22" s="128" customFormat="1" ht="12.75" customHeight="1" x14ac:dyDescent="0.2">
      <c r="A1509" s="137"/>
      <c r="B1509" s="117" t="str">
        <f>IF(A1509="","",VLOOKUP(A1509,'6.A'!$A$11:$E$105,2,FALSE))</f>
        <v/>
      </c>
      <c r="C1509" s="138"/>
      <c r="D1509" s="120" t="str">
        <f>IF(A1509="","",VLOOKUP(A1509,'6.A'!$A$11:$E$105,4,FALSE))</f>
        <v/>
      </c>
      <c r="E1509" s="142" t="str">
        <f>IF(A1509="","",VLOOKUP(A1509,'6.A'!$A$11:$E$105,5,FALSE))</f>
        <v/>
      </c>
      <c r="F1509" s="141" t="str">
        <f t="shared" si="623"/>
        <v>0,00</v>
      </c>
      <c r="G1509" s="51"/>
      <c r="H1509" s="51" t="str">
        <f>IF(A1509="","",VLOOKUP(A1509,'6.A'!$A$11:$E$7900,5,FALSE))</f>
        <v/>
      </c>
      <c r="I1509" s="51" t="str">
        <f t="shared" si="620"/>
        <v/>
      </c>
      <c r="J1509" s="51" t="str">
        <f>IF(H1509="","",VLOOKUP(A1509,'6.A'!$A$11:$E$480,4,FALSE))</f>
        <v/>
      </c>
      <c r="K1509" s="51" t="str">
        <f t="shared" si="621"/>
        <v/>
      </c>
      <c r="L1509" s="51" t="str">
        <f>IF(H1509="","",IF(C1509="","",G1468*C1509))</f>
        <v/>
      </c>
      <c r="M1509" s="93" t="str">
        <f>IF(A1509="","",VLOOKUP(A1509,'6.A'!$A$11:$C$480,2,FALSE))</f>
        <v/>
      </c>
      <c r="N1509" s="56" t="str">
        <f t="shared" si="622"/>
        <v/>
      </c>
      <c r="O1509" s="55"/>
      <c r="P1509" s="55"/>
      <c r="Q1509" s="47"/>
      <c r="R1509" s="47"/>
      <c r="S1509" s="64"/>
      <c r="T1509" s="2"/>
      <c r="U1509" s="2"/>
      <c r="V1509" s="2"/>
    </row>
    <row r="1510" spans="1:22" s="128" customFormat="1" ht="12.75" customHeight="1" x14ac:dyDescent="0.2">
      <c r="A1510" s="137"/>
      <c r="B1510" s="117" t="str">
        <f>IF(A1510="","",VLOOKUP(A1510,'6.A'!$A$11:$E$105,2,FALSE))</f>
        <v/>
      </c>
      <c r="C1510" s="138"/>
      <c r="D1510" s="120" t="str">
        <f>IF(A1510="","",VLOOKUP(A1510,'6.A'!$A$11:$E$105,4,FALSE))</f>
        <v/>
      </c>
      <c r="E1510" s="142" t="str">
        <f>IF(A1510="","",VLOOKUP(A1510,'6.A'!$A$11:$E$105,5,FALSE))</f>
        <v/>
      </c>
      <c r="F1510" s="141" t="str">
        <f t="shared" si="623"/>
        <v>0,00</v>
      </c>
      <c r="G1510" s="51"/>
      <c r="H1510" s="51" t="str">
        <f>IF(A1510="","",VLOOKUP(A1510,'6.A'!$A$11:$E$7900,5,FALSE))</f>
        <v/>
      </c>
      <c r="I1510" s="51" t="str">
        <f t="shared" si="620"/>
        <v/>
      </c>
      <c r="J1510" s="51" t="str">
        <f>IF(H1510="","",VLOOKUP(A1510,'6.A'!$A$11:$E$480,4,FALSE))</f>
        <v/>
      </c>
      <c r="K1510" s="51" t="str">
        <f t="shared" si="621"/>
        <v/>
      </c>
      <c r="L1510" s="51" t="str">
        <f>IF(H1510="","",IF(C1510="","",G1468*C1510))</f>
        <v/>
      </c>
      <c r="M1510" s="93" t="str">
        <f>IF(A1510="","",VLOOKUP(A1510,'6.A'!$A$11:$C$480,2,FALSE))</f>
        <v/>
      </c>
      <c r="N1510" s="56" t="str">
        <f t="shared" si="622"/>
        <v/>
      </c>
      <c r="O1510" s="55"/>
      <c r="P1510" s="55"/>
      <c r="Q1510" s="47"/>
      <c r="R1510" s="47"/>
      <c r="S1510" s="64"/>
      <c r="T1510" s="2"/>
      <c r="U1510" s="2"/>
      <c r="V1510" s="2"/>
    </row>
    <row r="1511" spans="1:22" s="128" customFormat="1" ht="12.75" customHeight="1" x14ac:dyDescent="0.2">
      <c r="A1511" s="137"/>
      <c r="B1511" s="117" t="str">
        <f>IF(A1511="","",VLOOKUP(A1511,'6.A'!$A$11:$E$105,2,FALSE))</f>
        <v/>
      </c>
      <c r="C1511" s="138"/>
      <c r="D1511" s="120" t="str">
        <f>IF(A1511="","",VLOOKUP(A1511,'6.A'!$A$11:$E$105,4,FALSE))</f>
        <v/>
      </c>
      <c r="E1511" s="142" t="str">
        <f>IF(A1511="","",VLOOKUP(A1511,'6.A'!$A$11:$E$105,5,FALSE))</f>
        <v/>
      </c>
      <c r="F1511" s="141" t="str">
        <f t="shared" si="623"/>
        <v>0,00</v>
      </c>
      <c r="G1511" s="51"/>
      <c r="H1511" s="51" t="str">
        <f>IF(A1511="","",VLOOKUP(A1511,'6.A'!$A$11:$E$7900,5,FALSE))</f>
        <v/>
      </c>
      <c r="I1511" s="51" t="str">
        <f t="shared" si="620"/>
        <v/>
      </c>
      <c r="J1511" s="51" t="str">
        <f>IF(H1511="","",VLOOKUP(A1511,'6.A'!$A$11:$E$480,4,FALSE))</f>
        <v/>
      </c>
      <c r="K1511" s="51" t="str">
        <f t="shared" si="621"/>
        <v/>
      </c>
      <c r="L1511" s="51" t="str">
        <f>IF(H1511="","",IF(C1511="","",G1468*C1511))</f>
        <v/>
      </c>
      <c r="M1511" s="93" t="str">
        <f>IF(A1511="","",VLOOKUP(A1511,'6.A'!$A$11:$C$480,2,FALSE))</f>
        <v/>
      </c>
      <c r="N1511" s="56" t="str">
        <f t="shared" si="622"/>
        <v/>
      </c>
      <c r="O1511" s="55"/>
      <c r="P1511" s="55"/>
      <c r="Q1511" s="47"/>
      <c r="R1511" s="47"/>
      <c r="S1511" s="64"/>
      <c r="T1511" s="2"/>
      <c r="U1511" s="2"/>
      <c r="V1511" s="2"/>
    </row>
    <row r="1512" spans="1:22" s="128" customFormat="1" ht="12.75" customHeight="1" x14ac:dyDescent="0.2">
      <c r="A1512" s="137"/>
      <c r="B1512" s="117" t="str">
        <f>IF(A1512="","",VLOOKUP(A1512,'6.A'!$A$11:$E$105,2,FALSE))</f>
        <v/>
      </c>
      <c r="C1512" s="138"/>
      <c r="D1512" s="120" t="str">
        <f>IF(A1512="","",VLOOKUP(A1512,'6.A'!$A$11:$E$105,4,FALSE))</f>
        <v/>
      </c>
      <c r="E1512" s="142" t="str">
        <f>IF(A1512="","",VLOOKUP(A1512,'6.A'!$A$11:$E$105,5,FALSE))</f>
        <v/>
      </c>
      <c r="F1512" s="141" t="str">
        <f t="shared" si="623"/>
        <v>0,00</v>
      </c>
      <c r="G1512" s="51"/>
      <c r="H1512" s="51" t="str">
        <f>IF(A1512="","",VLOOKUP(A1512,'6.A'!$A$11:$E$7900,5,FALSE))</f>
        <v/>
      </c>
      <c r="I1512" s="51" t="str">
        <f t="shared" si="620"/>
        <v/>
      </c>
      <c r="J1512" s="51" t="str">
        <f>IF(H1512="","",VLOOKUP(A1512,'6.A'!$A$11:$E$480,4,FALSE))</f>
        <v/>
      </c>
      <c r="K1512" s="51" t="str">
        <f t="shared" si="621"/>
        <v/>
      </c>
      <c r="L1512" s="51" t="str">
        <f>IF(H1512="","",IF(C1512="","",G1468*C1512))</f>
        <v/>
      </c>
      <c r="M1512" s="93" t="str">
        <f>IF(A1512="","",VLOOKUP(A1512,'6.A'!$A$11:$C$480,2,FALSE))</f>
        <v/>
      </c>
      <c r="N1512" s="56" t="str">
        <f t="shared" si="622"/>
        <v/>
      </c>
      <c r="O1512" s="55"/>
      <c r="P1512" s="55"/>
      <c r="Q1512" s="47"/>
      <c r="R1512" s="47"/>
      <c r="S1512" s="64"/>
      <c r="T1512" s="2"/>
      <c r="U1512" s="2"/>
      <c r="V1512" s="2"/>
    </row>
    <row r="1513" spans="1:22" s="116" customFormat="1" ht="12.75" customHeight="1" x14ac:dyDescent="0.2">
      <c r="A1513" s="137"/>
      <c r="B1513" s="153" t="str">
        <f>IF(A1513="","",VLOOKUP(A1513,'6.A'!$A$11:$E$105,2,FALSE))</f>
        <v/>
      </c>
      <c r="C1513" s="138"/>
      <c r="D1513" s="120" t="str">
        <f>IF(A1513="","",VLOOKUP(A1513,'6.A'!$A$11:$E$105,4,FALSE))</f>
        <v/>
      </c>
      <c r="E1513" s="142" t="str">
        <f>IF(A1513="","",VLOOKUP(A1513,'6.A'!$A$11:$E$105,5,FALSE))</f>
        <v/>
      </c>
      <c r="F1513" s="141" t="str">
        <f t="shared" si="623"/>
        <v>0,00</v>
      </c>
      <c r="G1513" s="51"/>
      <c r="H1513" s="51" t="str">
        <f>IF(A1513="","",VLOOKUP(A1513,'6.A'!$A$11:$E$7900,5,FALSE))</f>
        <v/>
      </c>
      <c r="I1513" s="51" t="str">
        <f t="shared" si="620"/>
        <v/>
      </c>
      <c r="J1513" s="51" t="str">
        <f>IF(H1513="","",VLOOKUP(A1513,'6.A'!$A$11:$E$480,4,FALSE))</f>
        <v/>
      </c>
      <c r="K1513" s="51" t="str">
        <f t="shared" si="621"/>
        <v/>
      </c>
      <c r="L1513" s="51" t="str">
        <f>IF(H1513="","",IF(C1513="","",G1468*C1513))</f>
        <v/>
      </c>
      <c r="M1513" s="93" t="str">
        <f>IF(A1513="","",VLOOKUP(A1513,'6.A'!$A$11:$C$480,2,FALSE))</f>
        <v/>
      </c>
      <c r="N1513" s="56" t="str">
        <f t="shared" si="622"/>
        <v/>
      </c>
      <c r="O1513" s="55"/>
      <c r="P1513" s="55"/>
      <c r="Q1513" s="47"/>
      <c r="R1513" s="47"/>
      <c r="S1513" s="64"/>
      <c r="T1513" s="2"/>
      <c r="U1513" s="2"/>
      <c r="V1513" s="2"/>
    </row>
    <row r="1514" spans="1:22" s="116" customFormat="1" ht="12.75" customHeight="1" x14ac:dyDescent="0.2">
      <c r="A1514" s="137"/>
      <c r="B1514" s="153" t="str">
        <f>IF(A1514="","",VLOOKUP(A1514,'6.A'!$A$11:$E$105,2,FALSE))</f>
        <v/>
      </c>
      <c r="C1514" s="138"/>
      <c r="D1514" s="120" t="str">
        <f>IF(A1514="","",VLOOKUP(A1514,'6.A'!$A$11:$E$105,4,FALSE))</f>
        <v/>
      </c>
      <c r="E1514" s="142" t="str">
        <f>IF(A1514="","",VLOOKUP(A1514,'6.A'!$A$11:$E$105,5,FALSE))</f>
        <v/>
      </c>
      <c r="F1514" s="141" t="str">
        <f t="shared" si="623"/>
        <v>0,00</v>
      </c>
      <c r="G1514" s="51"/>
      <c r="H1514" s="51" t="str">
        <f>IF(A1514="","",VLOOKUP(A1514,'6.A'!$A$11:$E$7900,5,FALSE))</f>
        <v/>
      </c>
      <c r="I1514" s="51" t="str">
        <f t="shared" si="620"/>
        <v/>
      </c>
      <c r="J1514" s="51" t="str">
        <f>IF(H1514="","",VLOOKUP(A1514,'6.A'!$A$11:$E$480,4,FALSE))</f>
        <v/>
      </c>
      <c r="K1514" s="51" t="str">
        <f t="shared" si="621"/>
        <v/>
      </c>
      <c r="L1514" s="51" t="str">
        <f>IF(H1514="","",IF(C1514="","",G1468*C1514))</f>
        <v/>
      </c>
      <c r="M1514" s="93" t="str">
        <f>IF(A1514="","",VLOOKUP(A1514,'6.A'!$A$11:$C$480,2,FALSE))</f>
        <v/>
      </c>
      <c r="N1514" s="56" t="str">
        <f t="shared" si="622"/>
        <v/>
      </c>
      <c r="O1514" s="55"/>
      <c r="P1514" s="55"/>
      <c r="Q1514" s="47"/>
      <c r="R1514" s="47"/>
      <c r="S1514" s="64"/>
      <c r="T1514" s="2"/>
      <c r="U1514" s="2"/>
      <c r="V1514" s="2"/>
    </row>
    <row r="1515" spans="1:22" s="116" customFormat="1" ht="12.75" customHeight="1" x14ac:dyDescent="0.2">
      <c r="A1515" s="137"/>
      <c r="B1515" s="153" t="str">
        <f>IF(A1515="","",VLOOKUP(A1515,'6.A'!$A$11:$E$105,2,FALSE))</f>
        <v/>
      </c>
      <c r="C1515" s="138"/>
      <c r="D1515" s="120" t="str">
        <f>IF(A1515="","",VLOOKUP(A1515,'6.A'!$A$11:$E$105,4,FALSE))</f>
        <v/>
      </c>
      <c r="E1515" s="142" t="str">
        <f>IF(A1515="","",VLOOKUP(A1515,'6.A'!$A$11:$E$105,5,FALSE))</f>
        <v/>
      </c>
      <c r="F1515" s="141" t="str">
        <f t="shared" si="623"/>
        <v>0,00</v>
      </c>
      <c r="G1515" s="51"/>
      <c r="H1515" s="51" t="str">
        <f>IF(A1515="","",VLOOKUP(A1515,'6.A'!$A$11:$E$7900,5,FALSE))</f>
        <v/>
      </c>
      <c r="I1515" s="51" t="str">
        <f t="shared" si="620"/>
        <v/>
      </c>
      <c r="J1515" s="51" t="str">
        <f>IF(H1515="","",VLOOKUP(A1515,'6.A'!$A$11:$E$480,4,FALSE))</f>
        <v/>
      </c>
      <c r="K1515" s="51" t="str">
        <f t="shared" si="621"/>
        <v/>
      </c>
      <c r="L1515" s="51" t="str">
        <f>IF(H1515="","",IF(C1515="","",G1468*C1515))</f>
        <v/>
      </c>
      <c r="M1515" s="93" t="str">
        <f>IF(A1515="","",VLOOKUP(A1515,'6.A'!$A$11:$C$480,2,FALSE))</f>
        <v/>
      </c>
      <c r="N1515" s="56" t="str">
        <f t="shared" si="622"/>
        <v/>
      </c>
      <c r="O1515" s="55"/>
      <c r="P1515" s="55"/>
      <c r="Q1515" s="47"/>
      <c r="R1515" s="47"/>
      <c r="S1515" s="64"/>
      <c r="T1515" s="2"/>
      <c r="U1515" s="2"/>
      <c r="V1515" s="2"/>
    </row>
    <row r="1516" spans="1:22" s="116" customFormat="1" ht="12.75" customHeight="1" x14ac:dyDescent="0.2">
      <c r="A1516" s="137"/>
      <c r="B1516" s="153" t="str">
        <f>IF(A1516="","",VLOOKUP(A1516,'6.A'!$A$11:$E$105,2,FALSE))</f>
        <v/>
      </c>
      <c r="C1516" s="138"/>
      <c r="D1516" s="120" t="str">
        <f>IF(A1516="","",VLOOKUP(A1516,'6.A'!$A$11:$E$105,4,FALSE))</f>
        <v/>
      </c>
      <c r="E1516" s="142" t="str">
        <f>IF(A1516="","",VLOOKUP(A1516,'6.A'!$A$11:$E$105,5,FALSE))</f>
        <v/>
      </c>
      <c r="F1516" s="141" t="str">
        <f t="shared" si="623"/>
        <v>0,00</v>
      </c>
      <c r="G1516" s="51"/>
      <c r="H1516" s="51" t="str">
        <f>IF(A1516="","",VLOOKUP(A1516,'6.A'!$A$11:$E$7900,5,FALSE))</f>
        <v/>
      </c>
      <c r="I1516" s="51" t="str">
        <f t="shared" si="620"/>
        <v/>
      </c>
      <c r="J1516" s="51" t="str">
        <f>IF(H1516="","",VLOOKUP(A1516,'6.A'!$A$11:$E$480,4,FALSE))</f>
        <v/>
      </c>
      <c r="K1516" s="51" t="str">
        <f t="shared" si="621"/>
        <v/>
      </c>
      <c r="L1516" s="51" t="str">
        <f>IF(H1516="","",IF(C1516="","",G1468*C1516))</f>
        <v/>
      </c>
      <c r="M1516" s="93" t="str">
        <f>IF(A1516="","",VLOOKUP(A1516,'6.A'!$A$11:$C$480,2,FALSE))</f>
        <v/>
      </c>
      <c r="N1516" s="56" t="str">
        <f t="shared" si="622"/>
        <v/>
      </c>
      <c r="O1516" s="55"/>
      <c r="P1516" s="55"/>
      <c r="Q1516" s="47"/>
      <c r="R1516" s="47"/>
      <c r="S1516" s="64"/>
      <c r="T1516" s="2"/>
      <c r="U1516" s="2"/>
      <c r="V1516" s="2"/>
    </row>
    <row r="1517" spans="1:22" s="116" customFormat="1" ht="12.75" customHeight="1" x14ac:dyDescent="0.2">
      <c r="A1517" s="137"/>
      <c r="B1517" s="26" t="str">
        <f>$A$9</f>
        <v>BDI - MÃO DE OBRA / SERVIÇOS / MATERIAIS EM GERAL</v>
      </c>
      <c r="C1517" s="27">
        <f>$C$9</f>
        <v>0</v>
      </c>
      <c r="D1517" s="120"/>
      <c r="E1517" s="126"/>
      <c r="F1517" s="144">
        <f>ROUND(SUM(F1497:F1516)*C1517,2)</f>
        <v>0</v>
      </c>
      <c r="G1517" s="62"/>
      <c r="H1517" s="51"/>
      <c r="I1517" s="56"/>
      <c r="J1517" s="56"/>
      <c r="K1517" s="56"/>
      <c r="L1517" s="51"/>
      <c r="M1517" s="56"/>
      <c r="N1517" s="56"/>
      <c r="O1517" s="55"/>
      <c r="P1517" s="55"/>
      <c r="Q1517" s="47"/>
      <c r="R1517" s="47"/>
      <c r="S1517" s="64"/>
      <c r="T1517" s="2"/>
      <c r="U1517" s="2"/>
      <c r="V1517" s="2"/>
    </row>
    <row r="1518" spans="1:22" s="116" customFormat="1" ht="12.75" customHeight="1" thickBot="1" x14ac:dyDescent="0.25">
      <c r="A1518" s="154"/>
      <c r="B1518" s="41" t="s">
        <v>57</v>
      </c>
      <c r="C1518" s="42"/>
      <c r="D1518" s="155"/>
      <c r="E1518" s="156"/>
      <c r="F1518" s="157">
        <f>ROUND(SUM(F1497:F1517),2)</f>
        <v>0</v>
      </c>
      <c r="G1518" s="62"/>
      <c r="H1518" s="51"/>
      <c r="I1518" s="56"/>
      <c r="J1518" s="56"/>
      <c r="K1518" s="56"/>
      <c r="L1518" s="51"/>
      <c r="M1518" s="56"/>
      <c r="N1518" s="56"/>
      <c r="O1518" s="55"/>
      <c r="P1518" s="55"/>
      <c r="Q1518" s="47"/>
      <c r="R1518" s="47"/>
      <c r="S1518" s="64"/>
      <c r="T1518" s="2"/>
      <c r="U1518" s="2"/>
      <c r="V1518" s="2"/>
    </row>
    <row r="1519" spans="1:22" s="128" customFormat="1" ht="12" customHeight="1" thickBot="1" x14ac:dyDescent="0.25">
      <c r="A1519" s="129"/>
      <c r="B1519" s="124"/>
      <c r="C1519" s="125"/>
      <c r="D1519" s="120"/>
      <c r="E1519" s="126"/>
      <c r="F1519" s="121"/>
      <c r="G1519" s="121"/>
      <c r="H1519" s="118"/>
      <c r="I1519" s="120"/>
      <c r="J1519" s="120"/>
      <c r="K1519" s="120"/>
      <c r="L1519" s="118"/>
      <c r="M1519" s="122"/>
      <c r="N1519" s="122"/>
      <c r="O1519" s="123"/>
      <c r="P1519" s="123"/>
      <c r="Q1519" s="114"/>
      <c r="R1519" s="114"/>
      <c r="T1519" s="116"/>
      <c r="U1519" s="116"/>
      <c r="V1519" s="116"/>
    </row>
    <row r="1520" spans="1:22" s="116" customFormat="1" ht="50.1" customHeight="1" x14ac:dyDescent="0.2">
      <c r="A1520" s="130" t="str">
        <f>'3.A'!$A$61</f>
        <v>4.1.8</v>
      </c>
      <c r="B1520" s="131" t="str">
        <f>IF(A1520="","",VLOOKUP(A1520,'3.A'!$A$16:$M$111,2,FALSE))</f>
        <v>IMPERMEABILIZAÇÃO EM ARGAMASSA POLIMÉRICA PARA UMIDADE E ÁGUA DE PERCOLAÇÃO</v>
      </c>
      <c r="C1520" s="284" t="s">
        <v>62</v>
      </c>
      <c r="D1520" s="284"/>
      <c r="E1520" s="132" t="str">
        <f>IF(A1520="","",VLOOKUP(A1520,'3.A'!$A$16:$M$111,3,FALSE))</f>
        <v>M2</v>
      </c>
      <c r="F1520" s="133">
        <f>ROUND(F1534+F1547+F1570,2)</f>
        <v>0</v>
      </c>
      <c r="G1520" s="94">
        <f>VLOOKUP(A1520,'3.A'!$A$18:$I$111,4,FALSE)</f>
        <v>69</v>
      </c>
      <c r="H1520" s="46">
        <f>SUM(F1522:F1533)</f>
        <v>0</v>
      </c>
      <c r="I1520" s="46">
        <f>SUM(F1536:F1546)</f>
        <v>0</v>
      </c>
      <c r="J1520" s="46">
        <f>SUM(F1549:F1569)</f>
        <v>0</v>
      </c>
      <c r="K1520" s="46">
        <f>SUM(H1520:J1520)</f>
        <v>0</v>
      </c>
      <c r="L1520" s="46" t="str">
        <f>IF(K1520=F1520,"SIM","NÃO")</f>
        <v>SIM</v>
      </c>
      <c r="M1520" s="57">
        <f>ROUND(SUM(F1522:F1531)*C1532,2)+ROUND(SUM(F1522:F1532)*C1533,2)+ROUND(SUM(F1522:F1531),2)+ROUND(SUM(F1536:F1545)*C1546,2)+ROUND(SUM(F1536:F1545),2)+ROUND(SUM(F1549:F1568)*C1569,2)+ROUND(SUM(F1549:F1568),2)</f>
        <v>0</v>
      </c>
      <c r="N1520" s="49" t="str">
        <f>IF(M1520=F1520,"SIM","NÃO")</f>
        <v>SIM</v>
      </c>
      <c r="O1520" s="50" t="str">
        <f>VLOOKUP(A1520,'3.A'!$A$8:$E$111,3,FALSE)</f>
        <v>M2</v>
      </c>
      <c r="P1520" s="50" t="str">
        <f>IF(O1520=E1520,"SIM","NÃO")</f>
        <v>SIM</v>
      </c>
      <c r="Q1520" s="52">
        <f>ROUND(G1520*F1534,2)+ROUND(G1520*F1547,2)+ROUND(G1520*F1570,2)</f>
        <v>0</v>
      </c>
      <c r="R1520" s="58">
        <f>VLOOKUP(A1520,'3.A'!$A$16:$L$111,12,FALSE)</f>
        <v>0</v>
      </c>
      <c r="S1520" s="59" t="str">
        <f>IF(Q1520=R1520,"si","no")</f>
        <v>si</v>
      </c>
      <c r="T1520" s="60">
        <f>SUM(L1522:L1531)+SUM(L1536:L1545)+SUM(L1549:L1568)</f>
        <v>165.6</v>
      </c>
      <c r="U1520" s="51">
        <f>G1520*C1528+G1520*C1530+G1520*C1524+G1520*C1523+G1520*C1525+G1520*C1529+G1520*C1527+G1520*C1526+G1520*C1522+G1520*C1531+G1520*C1542+G1520*C1536+G1520*C1544+G1520*C1543+G1520*C1541+G1520*C1538+G1520*C1537+G1520*C1539+G1520*C1545+G1520*C1540+G1520*C1549+G1520*C1550+G1520*C1551+G1520*C1559+G1520*C1560+G1520*C1561+G1520*C1562+G1520*C1563+G1520*C1564+G1520*C1565+G1520*C1566+G1520*C1567+G1520*C1568+G1520*C1557+G1520*C1558+G1520*C1552+G1520*C1553+G1520*C1554+G1520*C1555+G1520*C1556</f>
        <v>165.6</v>
      </c>
      <c r="V1520" s="53" t="str">
        <f>IF(T1520=U1520,"si","no")</f>
        <v>si</v>
      </c>
    </row>
    <row r="1521" spans="1:22" s="116" customFormat="1" ht="12.75" customHeight="1" x14ac:dyDescent="0.2">
      <c r="A1521" s="134" t="s">
        <v>3</v>
      </c>
      <c r="B1521" s="135" t="s">
        <v>58</v>
      </c>
      <c r="C1521" s="119" t="s">
        <v>59</v>
      </c>
      <c r="D1521" s="119" t="s">
        <v>17</v>
      </c>
      <c r="E1521" s="136" t="s">
        <v>60</v>
      </c>
      <c r="F1521" s="127" t="s">
        <v>61</v>
      </c>
      <c r="G1521" s="21"/>
      <c r="H1521" s="51"/>
      <c r="I1521" s="56"/>
      <c r="J1521" s="56"/>
      <c r="K1521" s="56"/>
      <c r="L1521" s="51"/>
      <c r="M1521" s="56"/>
      <c r="N1521" s="56"/>
      <c r="O1521" s="55"/>
      <c r="P1521" s="55"/>
      <c r="Q1521" s="47"/>
      <c r="R1521" s="47"/>
      <c r="S1521" s="64"/>
      <c r="T1521" s="2"/>
      <c r="U1521" s="2"/>
      <c r="V1521" s="2"/>
    </row>
    <row r="1522" spans="1:22" s="116" customFormat="1" ht="12.75" customHeight="1" x14ac:dyDescent="0.2">
      <c r="A1522" s="137">
        <f>'6.A'!$A$19</f>
        <v>88309</v>
      </c>
      <c r="B1522" s="117" t="str">
        <f>IF(A1522="","",VLOOKUP(A1522,'6.A'!$A$11:$E$105,2,FALSE))</f>
        <v>PEDREIRO COM ENCARGOS COMPLEMENTARES</v>
      </c>
      <c r="C1522" s="138">
        <v>0.1</v>
      </c>
      <c r="D1522" s="139" t="str">
        <f>IF(A1522="","",VLOOKUP(A1522,'6.A'!$A$11:$E$105,4,FALSE))</f>
        <v>H</v>
      </c>
      <c r="E1522" s="140">
        <f>IF(A1522="","",VLOOKUP(A1522,'6.A'!$A$11:$E$105,5,FALSE))</f>
        <v>0</v>
      </c>
      <c r="F1522" s="141">
        <f t="shared" ref="F1522:F1531" si="624">IF(A1522="","0,00",ROUND(C1522*E1522,2))</f>
        <v>0</v>
      </c>
      <c r="G1522" s="51"/>
      <c r="H1522" s="51">
        <f>IF(A1522="","",VLOOKUP(A1522,'6.A'!$A$11:$E$7900,5,FALSE))</f>
        <v>0</v>
      </c>
      <c r="I1522" s="51" t="str">
        <f>IF(H1522="","",IF(E1522=H1522,"SIM","NÃO"))</f>
        <v>SIM</v>
      </c>
      <c r="J1522" s="51" t="str">
        <f>IF(H1522="","",VLOOKUP(A1522,'6.A'!$A$11:$E$480,4,FALSE))</f>
        <v>H</v>
      </c>
      <c r="K1522" s="51" t="str">
        <f>IF(H1522="","",IF(J1522=D1522,"SIM","NÃO"))</f>
        <v>SIM</v>
      </c>
      <c r="L1522" s="51">
        <f>IF(H1522="","",IF(C1522="","",G1520*C1522))</f>
        <v>6.9</v>
      </c>
      <c r="M1522" s="93" t="str">
        <f>IF(A1522="","",VLOOKUP(A1522,'6.A'!$A$11:$C$480,2,FALSE))</f>
        <v>PEDREIRO COM ENCARGOS COMPLEMENTARES</v>
      </c>
      <c r="N1522" s="56" t="str">
        <f>IF(A1522="","",IF(M1522=B1522,"si","no"))</f>
        <v>si</v>
      </c>
      <c r="O1522" s="55"/>
      <c r="P1522" s="55"/>
      <c r="Q1522" s="47"/>
      <c r="R1522" s="47"/>
      <c r="S1522" s="64"/>
      <c r="T1522" s="2"/>
      <c r="U1522" s="2"/>
      <c r="V1522" s="2"/>
    </row>
    <row r="1523" spans="1:22" s="116" customFormat="1" ht="12.75" customHeight="1" x14ac:dyDescent="0.2">
      <c r="A1523" s="137">
        <f>'6.A'!$A$21</f>
        <v>88316</v>
      </c>
      <c r="B1523" s="117" t="str">
        <f>IF(A1523="","",VLOOKUP(A1523,'6.A'!$A$11:$E$105,2,FALSE))</f>
        <v>SERVENTE COM ENCARGOS COMPLEMENTARES</v>
      </c>
      <c r="C1523" s="138">
        <v>0.3</v>
      </c>
      <c r="D1523" s="139" t="str">
        <f>IF(A1523="","",VLOOKUP(A1523,'6.A'!$A$11:$E$105,4,FALSE))</f>
        <v>H</v>
      </c>
      <c r="E1523" s="140">
        <f>IF(A1523="","",VLOOKUP(A1523,'6.A'!$A$11:$E$105,5,FALSE))</f>
        <v>0</v>
      </c>
      <c r="F1523" s="141">
        <f t="shared" si="624"/>
        <v>0</v>
      </c>
      <c r="G1523" s="51"/>
      <c r="H1523" s="51">
        <f>IF(A1523="","",VLOOKUP(A1523,'6.A'!$A$11:$E$7900,5,FALSE))</f>
        <v>0</v>
      </c>
      <c r="I1523" s="51" t="str">
        <f>IF(H1523="","",IF(E1523=H1523,"SIM","NÃO"))</f>
        <v>SIM</v>
      </c>
      <c r="J1523" s="51" t="str">
        <f>IF(H1523="","",VLOOKUP(A1523,'6.A'!$A$11:$E$480,4,FALSE))</f>
        <v>H</v>
      </c>
      <c r="K1523" s="51" t="str">
        <f>IF(H1523="","",IF(J1523=D1523,"SIM","NÃO"))</f>
        <v>SIM</v>
      </c>
      <c r="L1523" s="51">
        <f>IF(H1523="","",IF(C1523="","",G1520*C1523))</f>
        <v>20.7</v>
      </c>
      <c r="M1523" s="93" t="str">
        <f>IF(A1523="","",VLOOKUP(A1523,'6.A'!$A$11:$C$480,2,FALSE))</f>
        <v>SERVENTE COM ENCARGOS COMPLEMENTARES</v>
      </c>
      <c r="N1523" s="56" t="str">
        <f>IF(A1523="","",IF(M1523=B1523,"si","no"))</f>
        <v>si</v>
      </c>
      <c r="O1523" s="55"/>
      <c r="P1523" s="55"/>
      <c r="Q1523" s="47"/>
      <c r="R1523" s="47"/>
      <c r="S1523" s="64"/>
      <c r="T1523" s="2"/>
      <c r="U1523" s="2"/>
      <c r="V1523" s="2"/>
    </row>
    <row r="1524" spans="1:22" s="116" customFormat="1" ht="12.75" customHeight="1" x14ac:dyDescent="0.2">
      <c r="A1524" s="137"/>
      <c r="B1524" s="117" t="str">
        <f>IF(A1524="","",VLOOKUP(A1524,'6.A'!$A$11:$E$105,2,FALSE))</f>
        <v/>
      </c>
      <c r="C1524" s="138"/>
      <c r="D1524" s="139" t="str">
        <f>IF(A1524="","",VLOOKUP(A1524,'6.A'!$A$11:$E$105,4,FALSE))</f>
        <v/>
      </c>
      <c r="E1524" s="140" t="str">
        <f>IF(A1524="","",VLOOKUP(A1524,'6.A'!$A$11:$E$105,5,FALSE))</f>
        <v/>
      </c>
      <c r="F1524" s="141" t="str">
        <f t="shared" si="624"/>
        <v>0,00</v>
      </c>
      <c r="G1524" s="51"/>
      <c r="H1524" s="51" t="str">
        <f>IF(A1524="","",VLOOKUP(A1524,'6.A'!$A$11:$E$7900,5,FALSE))</f>
        <v/>
      </c>
      <c r="I1524" s="51" t="str">
        <f>IF(H1524="","",IF(E1524=H1524,"SIM","NÃO"))</f>
        <v/>
      </c>
      <c r="J1524" s="51" t="str">
        <f>IF(H1524="","",VLOOKUP(A1524,'6.A'!$A$11:$E$480,4,FALSE))</f>
        <v/>
      </c>
      <c r="K1524" s="51" t="str">
        <f t="shared" ref="K1524" si="625">IF(H1524="","",IF(J1524=D1524,"SIM","NÃO"))</f>
        <v/>
      </c>
      <c r="L1524" s="51" t="str">
        <f>IF(H1524="","",IF(C1524="","",G1520*C1524))</f>
        <v/>
      </c>
      <c r="M1524" s="93" t="str">
        <f>IF(A1524="","",VLOOKUP(A1524,'6.A'!$A$11:$C$480,2,FALSE))</f>
        <v/>
      </c>
      <c r="N1524" s="56" t="str">
        <f t="shared" ref="N1524" si="626">IF(A1524="","",IF(M1524=B1524,"si","no"))</f>
        <v/>
      </c>
      <c r="O1524" s="55"/>
      <c r="P1524" s="55"/>
      <c r="Q1524" s="47"/>
      <c r="R1524" s="47"/>
      <c r="S1524" s="64"/>
      <c r="T1524" s="2"/>
      <c r="U1524" s="2"/>
      <c r="V1524" s="2"/>
    </row>
    <row r="1525" spans="1:22" s="116" customFormat="1" ht="12.75" customHeight="1" x14ac:dyDescent="0.2">
      <c r="A1525" s="137"/>
      <c r="B1525" s="117" t="str">
        <f>IF(A1525="","",VLOOKUP(A1525,'6.A'!$A$11:$E$105,2,FALSE))</f>
        <v/>
      </c>
      <c r="C1525" s="138"/>
      <c r="D1525" s="139" t="str">
        <f>IF(A1525="","",VLOOKUP(A1525,'6.A'!$A$11:$E$105,4,FALSE))</f>
        <v/>
      </c>
      <c r="E1525" s="140" t="str">
        <f>IF(A1525="","",VLOOKUP(A1525,'6.A'!$A$11:$E$105,5,FALSE))</f>
        <v/>
      </c>
      <c r="F1525" s="141" t="str">
        <f t="shared" si="624"/>
        <v>0,00</v>
      </c>
      <c r="G1525" s="51"/>
      <c r="H1525" s="51" t="str">
        <f>IF(A1525="","",VLOOKUP(A1525,'6.A'!$A$11:$E$7900,5,FALSE))</f>
        <v/>
      </c>
      <c r="I1525" s="51" t="str">
        <f>IF(H1525="","",IF(E1525=H1525,"SIM","NÃO"))</f>
        <v/>
      </c>
      <c r="J1525" s="51" t="str">
        <f>IF(H1525="","",VLOOKUP(A1525,'6.A'!$A$11:$E$480,4,FALSE))</f>
        <v/>
      </c>
      <c r="K1525" s="51" t="str">
        <f>IF(H1525="","",IF(J1525=D1525,"SIM","NÃO"))</f>
        <v/>
      </c>
      <c r="L1525" s="51" t="str">
        <f>IF(H1525="","",IF(C1525="","",G1520*C1525))</f>
        <v/>
      </c>
      <c r="M1525" s="93" t="str">
        <f>IF(A1525="","",VLOOKUP(A1525,'6.A'!$A$11:$C$480,2,FALSE))</f>
        <v/>
      </c>
      <c r="N1525" s="56" t="str">
        <f>IF(A1525="","",IF(M1525=B1525,"si","no"))</f>
        <v/>
      </c>
      <c r="O1525" s="55"/>
      <c r="P1525" s="55"/>
      <c r="Q1525" s="47"/>
      <c r="R1525" s="47"/>
      <c r="S1525" s="64"/>
      <c r="T1525" s="2"/>
      <c r="U1525" s="2"/>
      <c r="V1525" s="2"/>
    </row>
    <row r="1526" spans="1:22" s="116" customFormat="1" ht="12.75" customHeight="1" x14ac:dyDescent="0.2">
      <c r="A1526" s="137"/>
      <c r="B1526" s="117" t="str">
        <f>IF(A1526="","",VLOOKUP(A1526,'6.A'!$A$11:$E$105,2,FALSE))</f>
        <v/>
      </c>
      <c r="C1526" s="138"/>
      <c r="D1526" s="139" t="str">
        <f>IF(A1526="","",VLOOKUP(A1526,'6.A'!$A$11:$E$105,4,FALSE))</f>
        <v/>
      </c>
      <c r="E1526" s="140" t="str">
        <f>IF(A1526="","",VLOOKUP(A1526,'6.A'!$A$11:$E$105,5,FALSE))</f>
        <v/>
      </c>
      <c r="F1526" s="141" t="str">
        <f t="shared" si="624"/>
        <v>0,00</v>
      </c>
      <c r="G1526" s="51"/>
      <c r="H1526" s="51" t="str">
        <f>IF(A1526="","",VLOOKUP(A1526,'6.A'!$A$11:$E$7900,5,FALSE))</f>
        <v/>
      </c>
      <c r="I1526" s="51" t="str">
        <f t="shared" ref="I1526" si="627">IF(H1526="","",IF(E1526=H1526,"SIM","NÃO"))</f>
        <v/>
      </c>
      <c r="J1526" s="51" t="str">
        <f>IF(H1526="","",VLOOKUP(A1526,'6.A'!$A$11:$E$480,4,FALSE))</f>
        <v/>
      </c>
      <c r="K1526" s="51" t="str">
        <f t="shared" ref="K1526" si="628">IF(H1526="","",IF(J1526=D1526,"SIM","NÃO"))</f>
        <v/>
      </c>
      <c r="L1526" s="51" t="str">
        <f>IF(H1526="","",IF(C1526="","",G1520*C1526))</f>
        <v/>
      </c>
      <c r="M1526" s="93" t="str">
        <f>IF(A1526="","",VLOOKUP(A1526,'6.A'!$A$11:$C$480,2,FALSE))</f>
        <v/>
      </c>
      <c r="N1526" s="56" t="str">
        <f t="shared" ref="N1526" si="629">IF(A1526="","",IF(M1526=B1526,"si","no"))</f>
        <v/>
      </c>
      <c r="O1526" s="55"/>
      <c r="P1526" s="55"/>
      <c r="Q1526" s="47"/>
      <c r="R1526" s="47"/>
      <c r="S1526" s="64"/>
      <c r="T1526" s="2"/>
      <c r="U1526" s="2"/>
      <c r="V1526" s="2"/>
    </row>
    <row r="1527" spans="1:22" s="116" customFormat="1" ht="12.75" customHeight="1" x14ac:dyDescent="0.2">
      <c r="A1527" s="137"/>
      <c r="B1527" s="117" t="str">
        <f>IF(A1527="","",VLOOKUP(A1527,'6.A'!$A$11:$E$105,2,FALSE))</f>
        <v/>
      </c>
      <c r="C1527" s="138"/>
      <c r="D1527" s="139" t="str">
        <f>IF(A1527="","",VLOOKUP(A1527,'6.A'!$A$11:$E$105,4,FALSE))</f>
        <v/>
      </c>
      <c r="E1527" s="140" t="str">
        <f>IF(A1527="","",VLOOKUP(A1527,'6.A'!$A$11:$E$105,5,FALSE))</f>
        <v/>
      </c>
      <c r="F1527" s="141" t="str">
        <f t="shared" si="624"/>
        <v>0,00</v>
      </c>
      <c r="G1527" s="51"/>
      <c r="H1527" s="51" t="str">
        <f>IF(A1527="","",VLOOKUP(A1527,'6.A'!$A$11:$E$7900,5,FALSE))</f>
        <v/>
      </c>
      <c r="I1527" s="51" t="str">
        <f>IF(H1527="","",IF(E1527=H1527,"SIM","NÃO"))</f>
        <v/>
      </c>
      <c r="J1527" s="51" t="str">
        <f>IF(H1527="","",VLOOKUP(A1527,'6.A'!$A$11:$E$480,4,FALSE))</f>
        <v/>
      </c>
      <c r="K1527" s="51" t="str">
        <f>IF(H1527="","",IF(J1527=D1527,"SIM","NÃO"))</f>
        <v/>
      </c>
      <c r="L1527" s="51" t="str">
        <f>IF(H1527="","",IF(C1527="","",G1520*C1527))</f>
        <v/>
      </c>
      <c r="M1527" s="93" t="str">
        <f>IF(A1527="","",VLOOKUP(A1527,'6.A'!$A$11:$C$480,2,FALSE))</f>
        <v/>
      </c>
      <c r="N1527" s="56" t="str">
        <f>IF(A1527="","",IF(M1527=B1527,"si","no"))</f>
        <v/>
      </c>
      <c r="O1527" s="55"/>
      <c r="P1527" s="55"/>
      <c r="Q1527" s="47"/>
      <c r="R1527" s="47"/>
      <c r="S1527" s="64"/>
      <c r="T1527" s="2"/>
      <c r="U1527" s="2"/>
      <c r="V1527" s="2"/>
    </row>
    <row r="1528" spans="1:22" s="116" customFormat="1" ht="12.75" customHeight="1" x14ac:dyDescent="0.2">
      <c r="A1528" s="137"/>
      <c r="B1528" s="117" t="str">
        <f>IF(A1528="","",VLOOKUP(A1528,'6.A'!$A$11:$E$105,2,FALSE))</f>
        <v/>
      </c>
      <c r="C1528" s="138"/>
      <c r="D1528" s="120" t="str">
        <f>IF(A1528="","",VLOOKUP(A1528,'6.A'!$A$11:$E$105,4,FALSE))</f>
        <v/>
      </c>
      <c r="E1528" s="142" t="str">
        <f>IF(A1528="","",VLOOKUP(A1528,'6.A'!$A$11:$E$105,5,FALSE))</f>
        <v/>
      </c>
      <c r="F1528" s="141" t="str">
        <f t="shared" si="624"/>
        <v>0,00</v>
      </c>
      <c r="G1528" s="51"/>
      <c r="H1528" s="51" t="str">
        <f>IF(A1528="","",VLOOKUP(A1528,'6.A'!$A$11:$E$7900,5,FALSE))</f>
        <v/>
      </c>
      <c r="I1528" s="51" t="str">
        <f>IF(H1528="","",IF(E1528=H1528,"SIM","NÃO"))</f>
        <v/>
      </c>
      <c r="J1528" s="51" t="str">
        <f>IF(H1528="","",VLOOKUP(A1528,'6.A'!$A$11:$E$480,4,FALSE))</f>
        <v/>
      </c>
      <c r="K1528" s="51" t="str">
        <f>IF(H1528="","",IF(J1528=D1528,"SIM","NÃO"))</f>
        <v/>
      </c>
      <c r="L1528" s="51" t="str">
        <f>IF(H1528="","",IF(C1528="","",G1520*C1528))</f>
        <v/>
      </c>
      <c r="M1528" s="93" t="str">
        <f>IF(A1528="","",VLOOKUP(A1528,'6.A'!$A$11:$C$480,2,FALSE))</f>
        <v/>
      </c>
      <c r="N1528" s="56" t="str">
        <f>IF(A1528="","",IF(M1528=B1528,"si","no"))</f>
        <v/>
      </c>
      <c r="O1528" s="55"/>
      <c r="P1528" s="55"/>
      <c r="Q1528" s="47"/>
      <c r="R1528" s="47"/>
      <c r="S1528" s="64"/>
      <c r="T1528" s="2"/>
      <c r="U1528" s="2"/>
      <c r="V1528" s="2"/>
    </row>
    <row r="1529" spans="1:22" s="116" customFormat="1" ht="12.75" customHeight="1" x14ac:dyDescent="0.2">
      <c r="A1529" s="137"/>
      <c r="B1529" s="117" t="str">
        <f>IF(A1529="","",VLOOKUP(A1529,'6.A'!$A$11:$E$105,2,FALSE))</f>
        <v/>
      </c>
      <c r="C1529" s="138"/>
      <c r="D1529" s="120" t="str">
        <f>IF(A1529="","",VLOOKUP(A1529,'6.A'!$A$11:$E$105,4,FALSE))</f>
        <v/>
      </c>
      <c r="E1529" s="140" t="str">
        <f>IF(A1529="","",VLOOKUP(A1529,'6.A'!$A$11:$E$105,5,FALSE))</f>
        <v/>
      </c>
      <c r="F1529" s="141" t="str">
        <f t="shared" si="624"/>
        <v>0,00</v>
      </c>
      <c r="G1529" s="51"/>
      <c r="H1529" s="51" t="str">
        <f>IF(A1529="","",VLOOKUP(A1529,'6.A'!$A$11:$E$7900,5,FALSE))</f>
        <v/>
      </c>
      <c r="I1529" s="51" t="str">
        <f t="shared" ref="I1529" si="630">IF(H1529="","",IF(E1529=H1529,"SIM","NÃO"))</f>
        <v/>
      </c>
      <c r="J1529" s="51" t="str">
        <f>IF(H1529="","",VLOOKUP(A1529,'6.A'!$A$11:$E$480,4,FALSE))</f>
        <v/>
      </c>
      <c r="K1529" s="51" t="str">
        <f t="shared" ref="K1529" si="631">IF(H1529="","",IF(J1529=D1529,"SIM","NÃO"))</f>
        <v/>
      </c>
      <c r="L1529" s="51" t="str">
        <f>IF(H1529="","",IF(C1529="","",G1520*C1529))</f>
        <v/>
      </c>
      <c r="M1529" s="93" t="str">
        <f>IF(A1529="","",VLOOKUP(A1529,'6.A'!$A$11:$C$480,2,FALSE))</f>
        <v/>
      </c>
      <c r="N1529" s="56" t="str">
        <f t="shared" ref="N1529" si="632">IF(A1529="","",IF(M1529=B1529,"si","no"))</f>
        <v/>
      </c>
      <c r="O1529" s="55"/>
      <c r="P1529" s="55"/>
      <c r="Q1529" s="47"/>
      <c r="R1529" s="47"/>
      <c r="S1529" s="64"/>
      <c r="T1529" s="2"/>
      <c r="U1529" s="2"/>
      <c r="V1529" s="2"/>
    </row>
    <row r="1530" spans="1:22" s="116" customFormat="1" ht="12.75" customHeight="1" x14ac:dyDescent="0.2">
      <c r="A1530" s="137"/>
      <c r="B1530" s="117" t="str">
        <f>IF(A1530="","",VLOOKUP(A1530,'6.A'!$A$11:$E$105,2,FALSE))</f>
        <v/>
      </c>
      <c r="C1530" s="138"/>
      <c r="D1530" s="120" t="str">
        <f>IF(A1530="","",VLOOKUP(A1530,'6.A'!$A$11:$E$105,4,FALSE))</f>
        <v/>
      </c>
      <c r="E1530" s="140" t="str">
        <f>IF(A1530="","",VLOOKUP(A1530,'6.A'!$A$11:$E$105,5,FALSE))</f>
        <v/>
      </c>
      <c r="F1530" s="141" t="str">
        <f t="shared" si="624"/>
        <v>0,00</v>
      </c>
      <c r="G1530" s="51"/>
      <c r="H1530" s="51" t="str">
        <f>IF(A1530="","",VLOOKUP(A1530,'6.A'!$A$11:$E$7900,5,FALSE))</f>
        <v/>
      </c>
      <c r="I1530" s="51" t="str">
        <f>IF(H1530="","",IF(E1530=H1530,"SIM","NÃO"))</f>
        <v/>
      </c>
      <c r="J1530" s="51" t="str">
        <f>IF(H1530="","",VLOOKUP(A1530,'6.A'!$A$11:$E$480,4,FALSE))</f>
        <v/>
      </c>
      <c r="K1530" s="51" t="str">
        <f>IF(H1530="","",IF(J1530=D1530,"SIM","NÃO"))</f>
        <v/>
      </c>
      <c r="L1530" s="51" t="str">
        <f>IF(H1530="","",IF(C1530="","",G1520*C1530))</f>
        <v/>
      </c>
      <c r="M1530" s="93" t="str">
        <f>IF(A1530="","",VLOOKUP(A1530,'6.A'!$A$11:$C$480,2,FALSE))</f>
        <v/>
      </c>
      <c r="N1530" s="56" t="str">
        <f>IF(A1530="","",IF(M1530=B1530,"si","no"))</f>
        <v/>
      </c>
      <c r="O1530" s="55"/>
      <c r="P1530" s="55"/>
      <c r="Q1530" s="47"/>
      <c r="R1530" s="47"/>
      <c r="S1530" s="64"/>
      <c r="T1530" s="2"/>
      <c r="U1530" s="2"/>
      <c r="V1530" s="2"/>
    </row>
    <row r="1531" spans="1:22" s="116" customFormat="1" ht="12.75" customHeight="1" x14ac:dyDescent="0.2">
      <c r="A1531" s="137"/>
      <c r="B1531" s="117" t="str">
        <f>IF(A1531="","",VLOOKUP(A1531,'6.A'!$A$11:$E$105,2,FALSE))</f>
        <v/>
      </c>
      <c r="C1531" s="138"/>
      <c r="D1531" s="143" t="str">
        <f>IF(A1531="","",VLOOKUP(A1531,'6.A'!$A$11:$E$105,4,FALSE))</f>
        <v/>
      </c>
      <c r="E1531" s="140" t="str">
        <f>IF(A1531="","",VLOOKUP(A1531,'6.A'!$A$11:$E$105,5,FALSE))</f>
        <v/>
      </c>
      <c r="F1531" s="141" t="str">
        <f t="shared" si="624"/>
        <v>0,00</v>
      </c>
      <c r="G1531" s="51"/>
      <c r="H1531" s="51" t="str">
        <f>IF(A1531="","",VLOOKUP(A1531,'6.A'!$A$11:$E$7900,5,FALSE))</f>
        <v/>
      </c>
      <c r="I1531" s="51" t="str">
        <f t="shared" ref="I1531" si="633">IF(H1531="","",IF(E1531=H1531,"SIM","NÃO"))</f>
        <v/>
      </c>
      <c r="J1531" s="51" t="str">
        <f>IF(H1531="","",VLOOKUP(A1531,'6.A'!$A$11:$E$480,4,FALSE))</f>
        <v/>
      </c>
      <c r="K1531" s="51" t="str">
        <f t="shared" ref="K1531" si="634">IF(H1531="","",IF(J1531=D1531,"SIM","NÃO"))</f>
        <v/>
      </c>
      <c r="L1531" s="51" t="str">
        <f>IF(H1531="","",IF(C1531="","",G1520*C1531))</f>
        <v/>
      </c>
      <c r="M1531" s="93" t="str">
        <f>IF(A1531="","",VLOOKUP(A1531,'6.A'!$A$11:$C$480,2,FALSE))</f>
        <v/>
      </c>
      <c r="N1531" s="56" t="str">
        <f t="shared" ref="N1531" si="635">IF(A1531="","",IF(M1531=B1531,"si","no"))</f>
        <v/>
      </c>
      <c r="O1531" s="55"/>
      <c r="P1531" s="55"/>
      <c r="Q1531" s="47"/>
      <c r="R1531" s="47"/>
      <c r="S1531" s="64"/>
      <c r="T1531" s="2"/>
      <c r="U1531" s="2"/>
      <c r="V1531" s="2"/>
    </row>
    <row r="1532" spans="1:22" s="116" customFormat="1" ht="12.75" customHeight="1" x14ac:dyDescent="0.2">
      <c r="A1532" s="134"/>
      <c r="B1532" s="26" t="str">
        <f>$A$8</f>
        <v>LEIS SOCIAIS HORISTA - JORNADA NORMAL</v>
      </c>
      <c r="C1532" s="27">
        <f>$C$8</f>
        <v>0</v>
      </c>
      <c r="D1532" s="120"/>
      <c r="E1532" s="126"/>
      <c r="F1532" s="144">
        <f>ROUND(SUM(F1522:F1531)*C1532,2)</f>
        <v>0</v>
      </c>
      <c r="G1532" s="62"/>
      <c r="H1532" s="51"/>
      <c r="I1532" s="56"/>
      <c r="J1532" s="56"/>
      <c r="K1532" s="56"/>
      <c r="L1532" s="51"/>
      <c r="M1532" s="61"/>
      <c r="N1532" s="56"/>
      <c r="O1532" s="55"/>
      <c r="P1532" s="55"/>
      <c r="Q1532" s="47"/>
      <c r="R1532" s="47"/>
      <c r="S1532" s="64"/>
      <c r="T1532" s="2"/>
      <c r="U1532" s="2"/>
      <c r="V1532" s="2"/>
    </row>
    <row r="1533" spans="1:22" s="116" customFormat="1" ht="12.75" customHeight="1" x14ac:dyDescent="0.2">
      <c r="A1533" s="137"/>
      <c r="B1533" s="26" t="str">
        <f>$A$9</f>
        <v>BDI - MÃO DE OBRA / SERVIÇOS / MATERIAIS EM GERAL</v>
      </c>
      <c r="C1533" s="27">
        <f>$C$9</f>
        <v>0</v>
      </c>
      <c r="D1533" s="115"/>
      <c r="E1533" s="126"/>
      <c r="F1533" s="144">
        <f>ROUND(SUM(F1522:F1532)*C1533,2)</f>
        <v>0</v>
      </c>
      <c r="G1533" s="62"/>
      <c r="H1533" s="51"/>
      <c r="I1533" s="56"/>
      <c r="J1533" s="56"/>
      <c r="K1533" s="56"/>
      <c r="L1533" s="51"/>
      <c r="M1533" s="61"/>
      <c r="N1533" s="56"/>
      <c r="O1533" s="55"/>
      <c r="P1533" s="55"/>
      <c r="Q1533" s="47"/>
      <c r="R1533" s="47"/>
      <c r="S1533" s="64"/>
      <c r="T1533" s="2"/>
      <c r="U1533" s="2"/>
      <c r="V1533" s="2"/>
    </row>
    <row r="1534" spans="1:22" s="128" customFormat="1" ht="12.75" customHeight="1" x14ac:dyDescent="0.2">
      <c r="A1534" s="145"/>
      <c r="B1534" s="146" t="s">
        <v>56</v>
      </c>
      <c r="C1534" s="147"/>
      <c r="D1534" s="148"/>
      <c r="E1534" s="149"/>
      <c r="F1534" s="150">
        <f>ROUND(SUM(F1522:F1533),2)</f>
        <v>0</v>
      </c>
      <c r="G1534" s="62"/>
      <c r="H1534" s="51"/>
      <c r="I1534" s="56"/>
      <c r="J1534" s="56"/>
      <c r="K1534" s="56"/>
      <c r="L1534" s="51"/>
      <c r="M1534" s="61"/>
      <c r="N1534" s="56"/>
      <c r="O1534" s="55"/>
      <c r="P1534" s="55"/>
      <c r="Q1534" s="47"/>
      <c r="R1534" s="47"/>
      <c r="S1534" s="64"/>
      <c r="T1534" s="2"/>
      <c r="U1534" s="2"/>
      <c r="V1534" s="2"/>
    </row>
    <row r="1535" spans="1:22" s="128" customFormat="1" ht="12.75" customHeight="1" x14ac:dyDescent="0.2">
      <c r="A1535" s="134" t="s">
        <v>5</v>
      </c>
      <c r="B1535" s="135" t="s">
        <v>132</v>
      </c>
      <c r="C1535" s="119" t="s">
        <v>59</v>
      </c>
      <c r="D1535" s="119" t="s">
        <v>17</v>
      </c>
      <c r="E1535" s="136" t="s">
        <v>60</v>
      </c>
      <c r="F1535" s="127" t="s">
        <v>61</v>
      </c>
      <c r="G1535" s="21"/>
      <c r="H1535" s="51"/>
      <c r="I1535" s="56"/>
      <c r="J1535" s="56"/>
      <c r="K1535" s="56"/>
      <c r="L1535" s="51"/>
      <c r="M1535" s="61"/>
      <c r="N1535" s="56"/>
      <c r="O1535" s="55"/>
      <c r="P1535" s="55"/>
      <c r="Q1535" s="47"/>
      <c r="R1535" s="47"/>
      <c r="S1535" s="64"/>
      <c r="T1535" s="2"/>
      <c r="U1535" s="2"/>
      <c r="V1535" s="2"/>
    </row>
    <row r="1536" spans="1:22" s="128" customFormat="1" ht="12.75" customHeight="1" x14ac:dyDescent="0.2">
      <c r="A1536" s="137"/>
      <c r="B1536" s="117" t="str">
        <f>IF(A1536="","",VLOOKUP(A1536,'6.A'!$A$11:$E$105,2,FALSE))</f>
        <v/>
      </c>
      <c r="C1536" s="138"/>
      <c r="D1536" s="139" t="str">
        <f>IF(A1536="","",VLOOKUP(A1536,'6.A'!$A$11:$E$105,4,FALSE))</f>
        <v/>
      </c>
      <c r="E1536" s="140" t="str">
        <f>IF(A1536="","",VLOOKUP(A1536,'6.A'!$A$11:$E$105,5,FALSE))</f>
        <v/>
      </c>
      <c r="F1536" s="141" t="str">
        <f t="shared" ref="F1536:F1545" si="636">IF(A1536="","0,00",ROUND(C1536*E1536,2))</f>
        <v>0,00</v>
      </c>
      <c r="G1536" s="51"/>
      <c r="H1536" s="51" t="str">
        <f>IF(A1536="","",VLOOKUP(A1536,'6.A'!$A$11:$E$7900,5,FALSE))</f>
        <v/>
      </c>
      <c r="I1536" s="51" t="str">
        <f t="shared" ref="I1536:I1545" si="637">IF(H1536="","",IF(E1536=H1536,"SIM","NÃO"))</f>
        <v/>
      </c>
      <c r="J1536" s="51" t="str">
        <f>IF(H1536="","",VLOOKUP(A1536,'6.A'!$A$11:$E$480,4,FALSE))</f>
        <v/>
      </c>
      <c r="K1536" s="51" t="str">
        <f t="shared" ref="K1536:K1545" si="638">IF(H1536="","",IF(J1536=D1536,"SIM","NÃO"))</f>
        <v/>
      </c>
      <c r="L1536" s="51" t="str">
        <f>IF(H1536="","",IF(C1536="","",G1520*C1536))</f>
        <v/>
      </c>
      <c r="M1536" s="93" t="str">
        <f>IF(A1536="","",VLOOKUP(A1536,'6.A'!$A$11:$C$480,2,FALSE))</f>
        <v/>
      </c>
      <c r="N1536" s="56" t="str">
        <f t="shared" ref="N1536:N1541" si="639">IF(A1536="","",IF(M1536=B1536,"si","no"))</f>
        <v/>
      </c>
      <c r="O1536" s="55"/>
      <c r="P1536" s="55"/>
      <c r="Q1536" s="47"/>
      <c r="R1536" s="47"/>
      <c r="S1536" s="64"/>
      <c r="T1536" s="2"/>
      <c r="U1536" s="2"/>
      <c r="V1536" s="2"/>
    </row>
    <row r="1537" spans="1:22" s="128" customFormat="1" ht="12.75" customHeight="1" x14ac:dyDescent="0.2">
      <c r="A1537" s="137"/>
      <c r="B1537" s="117" t="str">
        <f>IF(A1537="","",VLOOKUP(A1537,'6.A'!$A$11:$E$105,2,FALSE))</f>
        <v/>
      </c>
      <c r="C1537" s="138"/>
      <c r="D1537" s="139" t="str">
        <f>IF(A1537="","",VLOOKUP(A1537,'6.A'!$A$11:$E$105,4,FALSE))</f>
        <v/>
      </c>
      <c r="E1537" s="140" t="str">
        <f>IF(A1537="","",VLOOKUP(A1537,'6.A'!$A$11:$E$105,5,FALSE))</f>
        <v/>
      </c>
      <c r="F1537" s="141" t="str">
        <f t="shared" si="636"/>
        <v>0,00</v>
      </c>
      <c r="G1537" s="51"/>
      <c r="H1537" s="51" t="str">
        <f>IF(A1537="","",VLOOKUP(A1537,'6.A'!$A$11:$E$7900,5,FALSE))</f>
        <v/>
      </c>
      <c r="I1537" s="51" t="str">
        <f t="shared" si="637"/>
        <v/>
      </c>
      <c r="J1537" s="51" t="str">
        <f>IF(H1537="","",VLOOKUP(A1537,'6.A'!$A$11:$E$480,4,FALSE))</f>
        <v/>
      </c>
      <c r="K1537" s="51" t="str">
        <f t="shared" si="638"/>
        <v/>
      </c>
      <c r="L1537" s="51" t="str">
        <f>IF(H1537="","",IF(C1537="","",G1520*C1537))</f>
        <v/>
      </c>
      <c r="M1537" s="93" t="str">
        <f>IF(A1537="","",VLOOKUP(A1537,'6.A'!$A$11:$C$480,2,FALSE))</f>
        <v/>
      </c>
      <c r="N1537" s="56" t="str">
        <f t="shared" si="639"/>
        <v/>
      </c>
      <c r="O1537" s="55"/>
      <c r="P1537" s="55"/>
      <c r="Q1537" s="47"/>
      <c r="R1537" s="47"/>
      <c r="S1537" s="64"/>
      <c r="T1537" s="2"/>
      <c r="U1537" s="2"/>
      <c r="V1537" s="2"/>
    </row>
    <row r="1538" spans="1:22" s="128" customFormat="1" ht="12.75" customHeight="1" x14ac:dyDescent="0.2">
      <c r="A1538" s="137"/>
      <c r="B1538" s="117" t="str">
        <f>IF(A1538="","",VLOOKUP(A1538,'6.A'!$A$11:$E$105,2,FALSE))</f>
        <v/>
      </c>
      <c r="C1538" s="138"/>
      <c r="D1538" s="139" t="str">
        <f>IF(A1538="","",VLOOKUP(A1538,'6.A'!$A$11:$E$105,4,FALSE))</f>
        <v/>
      </c>
      <c r="E1538" s="140" t="str">
        <f>IF(A1538="","",VLOOKUP(A1538,'6.A'!$A$11:$E$105,5,FALSE))</f>
        <v/>
      </c>
      <c r="F1538" s="141" t="str">
        <f t="shared" si="636"/>
        <v>0,00</v>
      </c>
      <c r="G1538" s="51"/>
      <c r="H1538" s="51" t="str">
        <f>IF(A1538="","",VLOOKUP(A1538,'6.A'!$A$11:$E$7900,5,FALSE))</f>
        <v/>
      </c>
      <c r="I1538" s="51" t="str">
        <f t="shared" si="637"/>
        <v/>
      </c>
      <c r="J1538" s="51" t="str">
        <f>IF(H1538="","",VLOOKUP(A1538,'6.A'!$A$11:$E$480,4,FALSE))</f>
        <v/>
      </c>
      <c r="K1538" s="51" t="str">
        <f t="shared" si="638"/>
        <v/>
      </c>
      <c r="L1538" s="51" t="str">
        <f>IF(H1538="","",IF(C1538="","",G1520*C1538))</f>
        <v/>
      </c>
      <c r="M1538" s="93" t="str">
        <f>IF(A1538="","",VLOOKUP(A1538,'6.A'!$A$11:$C$480,2,FALSE))</f>
        <v/>
      </c>
      <c r="N1538" s="56" t="str">
        <f t="shared" si="639"/>
        <v/>
      </c>
      <c r="O1538" s="55"/>
      <c r="P1538" s="55"/>
      <c r="Q1538" s="47"/>
      <c r="R1538" s="47"/>
      <c r="S1538" s="64"/>
      <c r="T1538" s="2"/>
      <c r="U1538" s="2"/>
      <c r="V1538" s="2"/>
    </row>
    <row r="1539" spans="1:22" s="128" customFormat="1" ht="12.75" customHeight="1" x14ac:dyDescent="0.2">
      <c r="A1539" s="137"/>
      <c r="B1539" s="158" t="str">
        <f>IF(A1539="","",VLOOKUP(A1539,'6.A'!$A$11:$E$105,2,FALSE))</f>
        <v/>
      </c>
      <c r="C1539" s="138"/>
      <c r="D1539" s="120" t="str">
        <f>IF(A1539="","",VLOOKUP(A1539,'6.A'!$A$11:$E$105,4,FALSE))</f>
        <v/>
      </c>
      <c r="E1539" s="142" t="str">
        <f>IF(A1539="","",VLOOKUP(A1539,'6.A'!$A$11:$E$105,5,FALSE))</f>
        <v/>
      </c>
      <c r="F1539" s="141" t="str">
        <f t="shared" si="636"/>
        <v>0,00</v>
      </c>
      <c r="G1539" s="51"/>
      <c r="H1539" s="51" t="str">
        <f>IF(A1539="","",VLOOKUP(A1539,'6.A'!$A$11:$E$7900,5,FALSE))</f>
        <v/>
      </c>
      <c r="I1539" s="51" t="str">
        <f t="shared" si="637"/>
        <v/>
      </c>
      <c r="J1539" s="51" t="str">
        <f>IF(H1539="","",VLOOKUP(A1539,'6.A'!$A$11:$E$480,4,FALSE))</f>
        <v/>
      </c>
      <c r="K1539" s="51" t="str">
        <f t="shared" si="638"/>
        <v/>
      </c>
      <c r="L1539" s="51" t="str">
        <f>IF(H1539="","",IF(C1539="","",G1520*C1539))</f>
        <v/>
      </c>
      <c r="M1539" s="93" t="str">
        <f>IF(A1539="","",VLOOKUP(A1539,'6.A'!$A$11:$C$480,2,FALSE))</f>
        <v/>
      </c>
      <c r="N1539" s="56" t="str">
        <f t="shared" si="639"/>
        <v/>
      </c>
      <c r="O1539" s="55"/>
      <c r="P1539" s="55"/>
      <c r="Q1539" s="47"/>
      <c r="R1539" s="47"/>
      <c r="S1539" s="64"/>
      <c r="T1539" s="2"/>
      <c r="U1539" s="2"/>
      <c r="V1539" s="2"/>
    </row>
    <row r="1540" spans="1:22" s="128" customFormat="1" ht="12.75" customHeight="1" x14ac:dyDescent="0.2">
      <c r="A1540" s="137"/>
      <c r="B1540" s="158" t="str">
        <f>IF(A1540="","",VLOOKUP(A1540,'6.A'!$A$11:$E$105,2,FALSE))</f>
        <v/>
      </c>
      <c r="C1540" s="138"/>
      <c r="D1540" s="120" t="str">
        <f>IF(A1540="","",VLOOKUP(A1540,'6.A'!$A$11:$E$105,4,FALSE))</f>
        <v/>
      </c>
      <c r="E1540" s="142" t="str">
        <f>IF(A1540="","",VLOOKUP(A1540,'6.A'!$A$11:$E$105,5,FALSE))</f>
        <v/>
      </c>
      <c r="F1540" s="141" t="str">
        <f t="shared" si="636"/>
        <v>0,00</v>
      </c>
      <c r="G1540" s="51"/>
      <c r="H1540" s="51" t="str">
        <f>IF(A1540="","",VLOOKUP(A1540,'6.A'!$A$11:$E$7900,5,FALSE))</f>
        <v/>
      </c>
      <c r="I1540" s="51" t="str">
        <f t="shared" si="637"/>
        <v/>
      </c>
      <c r="J1540" s="51" t="str">
        <f>IF(H1540="","",VLOOKUP(A1540,'6.A'!$A$11:$E$480,4,FALSE))</f>
        <v/>
      </c>
      <c r="K1540" s="51" t="str">
        <f t="shared" si="638"/>
        <v/>
      </c>
      <c r="L1540" s="51" t="str">
        <f>IF(H1540="","",IF(C1540="","",G1520*C1540))</f>
        <v/>
      </c>
      <c r="M1540" s="93" t="str">
        <f>IF(A1540="","",VLOOKUP(A1540,'6.A'!$A$11:$C$480,2,FALSE))</f>
        <v/>
      </c>
      <c r="N1540" s="56" t="str">
        <f t="shared" si="639"/>
        <v/>
      </c>
      <c r="O1540" s="55"/>
      <c r="P1540" s="55"/>
      <c r="Q1540" s="47"/>
      <c r="R1540" s="47"/>
      <c r="S1540" s="64"/>
      <c r="T1540" s="2"/>
      <c r="U1540" s="2"/>
      <c r="V1540" s="2"/>
    </row>
    <row r="1541" spans="1:22" s="128" customFormat="1" ht="12.75" customHeight="1" x14ac:dyDescent="0.2">
      <c r="A1541" s="137"/>
      <c r="B1541" s="158" t="str">
        <f>IF(A1541="","",VLOOKUP(A1541,'6.A'!$A$11:$E$105,2,FALSE))</f>
        <v/>
      </c>
      <c r="C1541" s="138"/>
      <c r="D1541" s="120" t="str">
        <f>IF(A1541="","",VLOOKUP(A1541,'6.A'!$A$11:$E$105,4,FALSE))</f>
        <v/>
      </c>
      <c r="E1541" s="142" t="str">
        <f>IF(A1541="","",VLOOKUP(A1541,'6.A'!$A$11:$E$105,5,FALSE))</f>
        <v/>
      </c>
      <c r="F1541" s="141" t="str">
        <f t="shared" si="636"/>
        <v>0,00</v>
      </c>
      <c r="G1541" s="51"/>
      <c r="H1541" s="51" t="str">
        <f>IF(A1541="","",VLOOKUP(A1541,'6.A'!$A$11:$E$7900,5,FALSE))</f>
        <v/>
      </c>
      <c r="I1541" s="51" t="str">
        <f t="shared" si="637"/>
        <v/>
      </c>
      <c r="J1541" s="51" t="str">
        <f>IF(H1541="","",VLOOKUP(A1541,'6.A'!$A$11:$E$480,4,FALSE))</f>
        <v/>
      </c>
      <c r="K1541" s="51" t="str">
        <f t="shared" si="638"/>
        <v/>
      </c>
      <c r="L1541" s="51" t="str">
        <f>IF(H1541="","",IF(C1541="","",G1520*C1541))</f>
        <v/>
      </c>
      <c r="M1541" s="93" t="str">
        <f>IF(A1541="","",VLOOKUP(A1541,'6.A'!$A$11:$C$480,2,FALSE))</f>
        <v/>
      </c>
      <c r="N1541" s="56" t="str">
        <f t="shared" si="639"/>
        <v/>
      </c>
      <c r="O1541" s="55"/>
      <c r="P1541" s="55"/>
      <c r="Q1541" s="47"/>
      <c r="R1541" s="47"/>
      <c r="S1541" s="64"/>
      <c r="T1541" s="2"/>
      <c r="U1541" s="2"/>
      <c r="V1541" s="2"/>
    </row>
    <row r="1542" spans="1:22" s="128" customFormat="1" ht="12.75" customHeight="1" x14ac:dyDescent="0.2">
      <c r="A1542" s="137"/>
      <c r="B1542" s="158" t="str">
        <f>IF(A1542="","",VLOOKUP(A1542,'6.A'!$A$11:$E$105,2,FALSE))</f>
        <v/>
      </c>
      <c r="C1542" s="138"/>
      <c r="D1542" s="120" t="str">
        <f>IF(A1542="","",VLOOKUP(A1542,'6.A'!$A$11:$E$105,4,FALSE))</f>
        <v/>
      </c>
      <c r="E1542" s="142" t="str">
        <f>IF(A1542="","",VLOOKUP(A1542,'6.A'!$A$11:$E$105,5,FALSE))</f>
        <v/>
      </c>
      <c r="F1542" s="141" t="str">
        <f t="shared" si="636"/>
        <v>0,00</v>
      </c>
      <c r="G1542" s="51"/>
      <c r="H1542" s="51" t="str">
        <f>IF(A1542="","",VLOOKUP(A1542,'6.A'!$A$11:$E$7900,5,FALSE))</f>
        <v/>
      </c>
      <c r="I1542" s="51" t="str">
        <f t="shared" si="637"/>
        <v/>
      </c>
      <c r="J1542" s="51" t="str">
        <f>IF(H1542="","",VLOOKUP(A1542,'6.A'!$A$11:$E$480,4,FALSE))</f>
        <v/>
      </c>
      <c r="K1542" s="51" t="str">
        <f t="shared" si="638"/>
        <v/>
      </c>
      <c r="L1542" s="51" t="str">
        <f>IF(H1542="","",IF(C1542="","",G1520*C1542))</f>
        <v/>
      </c>
      <c r="M1542" s="93" t="str">
        <f>IF(A1542="","",VLOOKUP(A1542,'6.A'!$A$11:$C$480,2,FALSE))</f>
        <v/>
      </c>
      <c r="N1542" s="56" t="str">
        <f>IF(A1542="","",IF(M1542=B1542,"si","no"))</f>
        <v/>
      </c>
      <c r="O1542" s="55"/>
      <c r="P1542" s="55"/>
      <c r="Q1542" s="47"/>
      <c r="R1542" s="47"/>
      <c r="S1542" s="64"/>
      <c r="T1542" s="2"/>
      <c r="U1542" s="2"/>
      <c r="V1542" s="2"/>
    </row>
    <row r="1543" spans="1:22" s="128" customFormat="1" ht="12.75" customHeight="1" x14ac:dyDescent="0.2">
      <c r="A1543" s="137"/>
      <c r="B1543" s="117" t="str">
        <f>IF(A1543="","",VLOOKUP(A1543,'6.A'!$A$11:$E$105,2,FALSE))</f>
        <v/>
      </c>
      <c r="C1543" s="138"/>
      <c r="D1543" s="120" t="str">
        <f>IF(A1543="","",VLOOKUP(A1543,'6.A'!$A$11:$E$105,4,FALSE))</f>
        <v/>
      </c>
      <c r="E1543" s="142" t="str">
        <f>IF(A1543="","",VLOOKUP(A1543,'6.A'!$A$11:$E$105,5,FALSE))</f>
        <v/>
      </c>
      <c r="F1543" s="141" t="str">
        <f t="shared" si="636"/>
        <v>0,00</v>
      </c>
      <c r="G1543" s="51"/>
      <c r="H1543" s="51" t="str">
        <f>IF(A1543="","",VLOOKUP(A1543,'6.A'!$A$11:$E$7900,5,FALSE))</f>
        <v/>
      </c>
      <c r="I1543" s="51" t="str">
        <f t="shared" si="637"/>
        <v/>
      </c>
      <c r="J1543" s="51" t="str">
        <f>IF(H1543="","",VLOOKUP(A1543,'6.A'!$A$11:$E$480,4,FALSE))</f>
        <v/>
      </c>
      <c r="K1543" s="51" t="str">
        <f t="shared" si="638"/>
        <v/>
      </c>
      <c r="L1543" s="51" t="str">
        <f>IF(H1543="","",IF(C1543="","",G1520*C1543))</f>
        <v/>
      </c>
      <c r="M1543" s="93" t="str">
        <f>IF(A1543="","",VLOOKUP(A1543,'6.A'!$A$11:$C$480,2,FALSE))</f>
        <v/>
      </c>
      <c r="N1543" s="56" t="str">
        <f>IF(A1543="","",IF(M1543=B1543,"si","no"))</f>
        <v/>
      </c>
      <c r="O1543" s="55"/>
      <c r="P1543" s="55"/>
      <c r="Q1543" s="47"/>
      <c r="R1543" s="47"/>
      <c r="S1543" s="64"/>
      <c r="T1543" s="2"/>
      <c r="U1543" s="2"/>
      <c r="V1543" s="2"/>
    </row>
    <row r="1544" spans="1:22" s="128" customFormat="1" ht="12.75" customHeight="1" x14ac:dyDescent="0.2">
      <c r="A1544" s="137"/>
      <c r="B1544" s="117" t="str">
        <f>IF(A1544="","",VLOOKUP(A1544,'6.A'!$A$11:$E$105,2,FALSE))</f>
        <v/>
      </c>
      <c r="C1544" s="138"/>
      <c r="D1544" s="120" t="str">
        <f>IF(A1544="","",VLOOKUP(A1544,'6.A'!$A$11:$E$105,4,FALSE))</f>
        <v/>
      </c>
      <c r="E1544" s="142" t="str">
        <f>IF(A1544="","",VLOOKUP(A1544,'6.A'!$A$11:$E$105,5,FALSE))</f>
        <v/>
      </c>
      <c r="F1544" s="141" t="str">
        <f t="shared" si="636"/>
        <v>0,00</v>
      </c>
      <c r="G1544" s="51"/>
      <c r="H1544" s="51" t="str">
        <f>IF(A1544="","",VLOOKUP(A1544,'6.A'!$A$11:$E$7900,5,FALSE))</f>
        <v/>
      </c>
      <c r="I1544" s="51" t="str">
        <f t="shared" si="637"/>
        <v/>
      </c>
      <c r="J1544" s="51" t="str">
        <f>IF(H1544="","",VLOOKUP(A1544,'6.A'!$A$11:$E$480,4,FALSE))</f>
        <v/>
      </c>
      <c r="K1544" s="51" t="str">
        <f t="shared" si="638"/>
        <v/>
      </c>
      <c r="L1544" s="51" t="str">
        <f>IF(H1544="","",IF(C1544="","",G1520*C1544))</f>
        <v/>
      </c>
      <c r="M1544" s="93" t="str">
        <f>IF(A1544="","",VLOOKUP(A1544,'6.A'!$A$11:$C$480,2,FALSE))</f>
        <v/>
      </c>
      <c r="N1544" s="56" t="str">
        <f t="shared" ref="N1544:N1545" si="640">IF(A1544="","",IF(M1544=B1544,"si","no"))</f>
        <v/>
      </c>
      <c r="O1544" s="55"/>
      <c r="P1544" s="55"/>
      <c r="Q1544" s="47"/>
      <c r="R1544" s="47"/>
      <c r="S1544" s="64"/>
      <c r="T1544" s="2"/>
      <c r="U1544" s="2"/>
      <c r="V1544" s="2"/>
    </row>
    <row r="1545" spans="1:22" s="128" customFormat="1" ht="12.75" customHeight="1" x14ac:dyDescent="0.2">
      <c r="A1545" s="137"/>
      <c r="B1545" s="117" t="str">
        <f>IF(A1545="","",VLOOKUP(A1545,'6.A'!$A$11:$E$105,2,FALSE))</f>
        <v/>
      </c>
      <c r="C1545" s="138"/>
      <c r="D1545" s="120" t="str">
        <f>IF(A1545="","",VLOOKUP(A1545,'6.A'!$A$11:$E$105,4,FALSE))</f>
        <v/>
      </c>
      <c r="E1545" s="142" t="str">
        <f>IF(A1545="","",VLOOKUP(A1545,'6.A'!$A$11:$E$105,5,FALSE))</f>
        <v/>
      </c>
      <c r="F1545" s="141" t="str">
        <f t="shared" si="636"/>
        <v>0,00</v>
      </c>
      <c r="G1545" s="51"/>
      <c r="H1545" s="51" t="str">
        <f>IF(A1545="","",VLOOKUP(A1545,'6.A'!$A$11:$E$7900,5,FALSE))</f>
        <v/>
      </c>
      <c r="I1545" s="51" t="str">
        <f t="shared" si="637"/>
        <v/>
      </c>
      <c r="J1545" s="51" t="str">
        <f>IF(H1545="","",VLOOKUP(A1545,'6.A'!$A$11:$E$480,4,FALSE))</f>
        <v/>
      </c>
      <c r="K1545" s="51" t="str">
        <f t="shared" si="638"/>
        <v/>
      </c>
      <c r="L1545" s="51" t="str">
        <f>IF(H1545="","",IF(C1545="","",G1520*C1545))</f>
        <v/>
      </c>
      <c r="M1545" s="93" t="str">
        <f>IF(A1545="","",VLOOKUP(A1545,'6.A'!$A$11:$C$480,2,FALSE))</f>
        <v/>
      </c>
      <c r="N1545" s="56" t="str">
        <f t="shared" si="640"/>
        <v/>
      </c>
      <c r="O1545" s="55"/>
      <c r="P1545" s="55"/>
      <c r="Q1545" s="47"/>
      <c r="R1545" s="47"/>
      <c r="S1545" s="64"/>
      <c r="T1545" s="2"/>
      <c r="U1545" s="2"/>
      <c r="V1545" s="2"/>
    </row>
    <row r="1546" spans="1:22" s="128" customFormat="1" ht="12.75" customHeight="1" x14ac:dyDescent="0.2">
      <c r="A1546" s="137"/>
      <c r="B1546" s="26" t="str">
        <f>$A$9</f>
        <v>BDI - MÃO DE OBRA / SERVIÇOS / MATERIAIS EM GERAL</v>
      </c>
      <c r="C1546" s="27">
        <f>$C$9</f>
        <v>0</v>
      </c>
      <c r="D1546" s="120"/>
      <c r="E1546" s="126"/>
      <c r="F1546" s="144">
        <f>ROUND(SUM(F1536:F1545)*C1546,2)</f>
        <v>0</v>
      </c>
      <c r="G1546" s="62"/>
      <c r="H1546" s="51"/>
      <c r="I1546" s="56"/>
      <c r="J1546" s="56"/>
      <c r="K1546" s="56"/>
      <c r="L1546" s="51"/>
      <c r="M1546" s="61"/>
      <c r="N1546" s="56"/>
      <c r="O1546" s="55"/>
      <c r="P1546" s="55"/>
      <c r="Q1546" s="47"/>
      <c r="R1546" s="47"/>
      <c r="S1546" s="64"/>
      <c r="T1546" s="2"/>
      <c r="U1546" s="2"/>
      <c r="V1546" s="2"/>
    </row>
    <row r="1547" spans="1:22" s="128" customFormat="1" ht="12.75" customHeight="1" x14ac:dyDescent="0.2">
      <c r="A1547" s="145"/>
      <c r="B1547" s="31" t="s">
        <v>120</v>
      </c>
      <c r="C1547" s="36"/>
      <c r="D1547" s="151"/>
      <c r="E1547" s="152"/>
      <c r="F1547" s="150">
        <f>ROUND(SUM(F1536:F1546),2)</f>
        <v>0</v>
      </c>
      <c r="G1547" s="62"/>
      <c r="H1547" s="51"/>
      <c r="I1547" s="56"/>
      <c r="J1547" s="56"/>
      <c r="K1547" s="56"/>
      <c r="L1547" s="51"/>
      <c r="M1547" s="61"/>
      <c r="N1547" s="56"/>
      <c r="O1547" s="55"/>
      <c r="P1547" s="55"/>
      <c r="Q1547" s="47"/>
      <c r="R1547" s="47"/>
      <c r="S1547" s="64"/>
      <c r="T1547" s="2"/>
      <c r="U1547" s="2"/>
      <c r="V1547" s="2"/>
    </row>
    <row r="1548" spans="1:22" s="128" customFormat="1" ht="12.75" customHeight="1" x14ac:dyDescent="0.2">
      <c r="A1548" s="134" t="s">
        <v>6</v>
      </c>
      <c r="B1548" s="135" t="s">
        <v>18</v>
      </c>
      <c r="C1548" s="119" t="s">
        <v>59</v>
      </c>
      <c r="D1548" s="119" t="s">
        <v>17</v>
      </c>
      <c r="E1548" s="136" t="s">
        <v>60</v>
      </c>
      <c r="F1548" s="127" t="s">
        <v>61</v>
      </c>
      <c r="G1548" s="21"/>
      <c r="H1548" s="51"/>
      <c r="I1548" s="56"/>
      <c r="J1548" s="56"/>
      <c r="K1548" s="56"/>
      <c r="L1548" s="51"/>
      <c r="M1548" s="61"/>
      <c r="N1548" s="56"/>
      <c r="O1548" s="55"/>
      <c r="P1548" s="55"/>
      <c r="Q1548" s="47"/>
      <c r="R1548" s="47"/>
      <c r="S1548" s="64"/>
      <c r="T1548" s="2"/>
      <c r="U1548" s="2"/>
      <c r="V1548" s="2"/>
    </row>
    <row r="1549" spans="1:22" s="128" customFormat="1" ht="12.75" customHeight="1" x14ac:dyDescent="0.2">
      <c r="A1549" s="137">
        <f>'6.A'!$A$71</f>
        <v>39024</v>
      </c>
      <c r="B1549" s="117" t="str">
        <f>IF(A1549="","",VLOOKUP(A1549,'6.A'!$A$11:$E$105,2,FALSE))</f>
        <v>ARGAMASSA POLIMÉRICA IMPERMEABILIZANTE, REFERÊNCIA SIKATOP 100, TEC PLUS TOP DA QUARTZOLIT WEBER OU EQUIVALENTE</v>
      </c>
      <c r="C1549" s="138">
        <v>2</v>
      </c>
      <c r="D1549" s="139" t="str">
        <f>IF(A1549="","",VLOOKUP(A1549,'6.A'!$A$11:$E$105,4,FALSE))</f>
        <v>KG</v>
      </c>
      <c r="E1549" s="140">
        <f>IF(A1549="","",VLOOKUP(A1549,'6.A'!$A$11:$E$105,5,FALSE))</f>
        <v>0</v>
      </c>
      <c r="F1549" s="141">
        <f t="shared" ref="F1549:F1558" si="641">IF(A1549="","0,00",ROUND(C1549*E1549,2))</f>
        <v>0</v>
      </c>
      <c r="G1549" s="51"/>
      <c r="H1549" s="51">
        <f>IF(A1549="","",VLOOKUP(A1549,'6.A'!$A$11:$E$7900,5,FALSE))</f>
        <v>0</v>
      </c>
      <c r="I1549" s="51" t="str">
        <f t="shared" ref="I1549:I1568" si="642">IF(H1549="","",IF(E1549=H1549,"SIM","NÃO"))</f>
        <v>SIM</v>
      </c>
      <c r="J1549" s="51" t="str">
        <f>IF(H1549="","",VLOOKUP(A1549,'6.A'!$A$11:$E$480,4,FALSE))</f>
        <v>KG</v>
      </c>
      <c r="K1549" s="51" t="str">
        <f t="shared" ref="K1549:K1568" si="643">IF(H1549="","",IF(J1549=D1549,"SIM","NÃO"))</f>
        <v>SIM</v>
      </c>
      <c r="L1549" s="51">
        <f>IF(H1549="","",IF(C1549="","",G1520*C1549))</f>
        <v>138</v>
      </c>
      <c r="M1549" s="93" t="str">
        <f>IF(A1549="","",VLOOKUP(A1549,'6.A'!$A$11:$C$480,2,FALSE))</f>
        <v>ARGAMASSA POLIMÉRICA IMPERMEABILIZANTE, REFERÊNCIA SIKATOP 100, TEC PLUS TOP DA QUARTZOLIT WEBER OU EQUIVALENTE</v>
      </c>
      <c r="N1549" s="56" t="str">
        <f t="shared" ref="N1549:N1568" si="644">IF(A1549="","",IF(M1549=B1549,"si","no"))</f>
        <v>si</v>
      </c>
      <c r="O1549" s="55"/>
      <c r="P1549" s="55"/>
      <c r="Q1549" s="47"/>
      <c r="R1549" s="47"/>
      <c r="S1549" s="64"/>
      <c r="T1549" s="2"/>
      <c r="U1549" s="2"/>
      <c r="V1549" s="2"/>
    </row>
    <row r="1550" spans="1:22" s="128" customFormat="1" ht="12.75" customHeight="1" x14ac:dyDescent="0.2">
      <c r="A1550" s="137"/>
      <c r="B1550" s="117" t="str">
        <f>IF(A1550="","",VLOOKUP(A1550,'6.A'!$A$11:$E$105,2,FALSE))</f>
        <v/>
      </c>
      <c r="C1550" s="138"/>
      <c r="D1550" s="139" t="str">
        <f>IF(A1550="","",VLOOKUP(A1550,'6.A'!$A$11:$E$105,4,FALSE))</f>
        <v/>
      </c>
      <c r="E1550" s="140" t="str">
        <f>IF(A1550="","",VLOOKUP(A1550,'6.A'!$A$11:$E$105,5,FALSE))</f>
        <v/>
      </c>
      <c r="F1550" s="141" t="str">
        <f t="shared" si="641"/>
        <v>0,00</v>
      </c>
      <c r="G1550" s="51"/>
      <c r="H1550" s="51" t="str">
        <f>IF(A1550="","",VLOOKUP(A1550,'6.A'!$A$11:$E$7900,5,FALSE))</f>
        <v/>
      </c>
      <c r="I1550" s="51" t="str">
        <f t="shared" si="642"/>
        <v/>
      </c>
      <c r="J1550" s="51" t="str">
        <f>IF(H1550="","",VLOOKUP(A1550,'6.A'!$A$11:$E$480,4,FALSE))</f>
        <v/>
      </c>
      <c r="K1550" s="51" t="str">
        <f t="shared" si="643"/>
        <v/>
      </c>
      <c r="L1550" s="51" t="str">
        <f>IF(H1550="","",IF(C1550="","",G1520*C1550))</f>
        <v/>
      </c>
      <c r="M1550" s="93" t="str">
        <f>IF(A1550="","",VLOOKUP(A1550,'6.A'!$A$11:$C$480,2,FALSE))</f>
        <v/>
      </c>
      <c r="N1550" s="56" t="str">
        <f t="shared" si="644"/>
        <v/>
      </c>
      <c r="O1550" s="55"/>
      <c r="P1550" s="55"/>
      <c r="Q1550" s="47"/>
      <c r="R1550" s="47"/>
      <c r="S1550" s="64"/>
      <c r="T1550" s="2"/>
      <c r="U1550" s="2"/>
      <c r="V1550" s="2"/>
    </row>
    <row r="1551" spans="1:22" s="128" customFormat="1" ht="12.75" customHeight="1" x14ac:dyDescent="0.2">
      <c r="A1551" s="137"/>
      <c r="B1551" s="117" t="str">
        <f>IF(A1551="","",VLOOKUP(A1551,'6.A'!$A$11:$E$105,2,FALSE))</f>
        <v/>
      </c>
      <c r="C1551" s="138"/>
      <c r="D1551" s="139" t="str">
        <f>IF(A1551="","",VLOOKUP(A1551,'6.A'!$A$11:$E$105,4,FALSE))</f>
        <v/>
      </c>
      <c r="E1551" s="140" t="str">
        <f>IF(A1551="","",VLOOKUP(A1551,'6.A'!$A$11:$E$105,5,FALSE))</f>
        <v/>
      </c>
      <c r="F1551" s="141" t="str">
        <f t="shared" si="641"/>
        <v>0,00</v>
      </c>
      <c r="G1551" s="51"/>
      <c r="H1551" s="51" t="str">
        <f>IF(A1551="","",VLOOKUP(A1551,'6.A'!$A$11:$E$7900,5,FALSE))</f>
        <v/>
      </c>
      <c r="I1551" s="51" t="str">
        <f t="shared" si="642"/>
        <v/>
      </c>
      <c r="J1551" s="51" t="str">
        <f>IF(H1551="","",VLOOKUP(A1551,'6.A'!$A$11:$E$480,4,FALSE))</f>
        <v/>
      </c>
      <c r="K1551" s="51" t="str">
        <f t="shared" si="643"/>
        <v/>
      </c>
      <c r="L1551" s="51" t="str">
        <f>IF(H1551="","",IF(C1551="","",G1520*C1551))</f>
        <v/>
      </c>
      <c r="M1551" s="93" t="str">
        <f>IF(A1551="","",VLOOKUP(A1551,'6.A'!$A$11:$C$480,2,FALSE))</f>
        <v/>
      </c>
      <c r="N1551" s="56" t="str">
        <f t="shared" si="644"/>
        <v/>
      </c>
      <c r="O1551" s="55"/>
      <c r="P1551" s="55"/>
      <c r="Q1551" s="47"/>
      <c r="R1551" s="47"/>
      <c r="S1551" s="64"/>
      <c r="T1551" s="2"/>
      <c r="U1551" s="2"/>
      <c r="V1551" s="2"/>
    </row>
    <row r="1552" spans="1:22" s="128" customFormat="1" ht="12.75" customHeight="1" x14ac:dyDescent="0.2">
      <c r="A1552" s="137"/>
      <c r="B1552" s="117" t="str">
        <f>IF(A1552="","",VLOOKUP(A1552,'6.A'!$A$11:$E$105,2,FALSE))</f>
        <v/>
      </c>
      <c r="C1552" s="138"/>
      <c r="D1552" s="139" t="str">
        <f>IF(A1552="","",VLOOKUP(A1552,'6.A'!$A$11:$E$105,4,FALSE))</f>
        <v/>
      </c>
      <c r="E1552" s="140" t="str">
        <f>IF(A1552="","",VLOOKUP(A1552,'6.A'!$A$11:$E$105,5,FALSE))</f>
        <v/>
      </c>
      <c r="F1552" s="141" t="str">
        <f t="shared" si="641"/>
        <v>0,00</v>
      </c>
      <c r="G1552" s="51"/>
      <c r="H1552" s="51" t="str">
        <f>IF(A1552="","",VLOOKUP(A1552,'6.A'!$A$11:$E$7900,5,FALSE))</f>
        <v/>
      </c>
      <c r="I1552" s="51" t="str">
        <f t="shared" si="642"/>
        <v/>
      </c>
      <c r="J1552" s="51" t="str">
        <f>IF(H1552="","",VLOOKUP(A1552,'6.A'!$A$11:$E$480,4,FALSE))</f>
        <v/>
      </c>
      <c r="K1552" s="51" t="str">
        <f t="shared" si="643"/>
        <v/>
      </c>
      <c r="L1552" s="51" t="str">
        <f>IF(H1552="","",IF(C1552="","",G1520*C1552))</f>
        <v/>
      </c>
      <c r="M1552" s="93" t="str">
        <f>IF(A1552="","",VLOOKUP(A1552,'6.A'!$A$11:$C$480,2,FALSE))</f>
        <v/>
      </c>
      <c r="N1552" s="56" t="str">
        <f t="shared" si="644"/>
        <v/>
      </c>
      <c r="O1552" s="55"/>
      <c r="P1552" s="55"/>
      <c r="Q1552" s="47"/>
      <c r="R1552" s="47"/>
      <c r="S1552" s="64"/>
      <c r="T1552" s="2"/>
      <c r="U1552" s="2"/>
      <c r="V1552" s="2"/>
    </row>
    <row r="1553" spans="1:22" s="128" customFormat="1" ht="12.75" customHeight="1" x14ac:dyDescent="0.2">
      <c r="A1553" s="137"/>
      <c r="B1553" s="117" t="str">
        <f>IF(A1553="","",VLOOKUP(A1553,'6.A'!$A$11:$E$105,2,FALSE))</f>
        <v/>
      </c>
      <c r="C1553" s="138"/>
      <c r="D1553" s="120" t="str">
        <f>IF(A1553="","",VLOOKUP(A1553,'6.A'!$A$11:$E$105,4,FALSE))</f>
        <v/>
      </c>
      <c r="E1553" s="142" t="str">
        <f>IF(A1553="","",VLOOKUP(A1553,'6.A'!$A$11:$E$105,5,FALSE))</f>
        <v/>
      </c>
      <c r="F1553" s="141" t="str">
        <f t="shared" si="641"/>
        <v>0,00</v>
      </c>
      <c r="G1553" s="51"/>
      <c r="H1553" s="51" t="str">
        <f>IF(A1553="","",VLOOKUP(A1553,'6.A'!$A$11:$E$7900,5,FALSE))</f>
        <v/>
      </c>
      <c r="I1553" s="51" t="str">
        <f t="shared" si="642"/>
        <v/>
      </c>
      <c r="J1553" s="51" t="str">
        <f>IF(H1553="","",VLOOKUP(A1553,'6.A'!$A$11:$E$480,4,FALSE))</f>
        <v/>
      </c>
      <c r="K1553" s="51" t="str">
        <f t="shared" si="643"/>
        <v/>
      </c>
      <c r="L1553" s="51" t="str">
        <f>IF(H1553="","",IF(C1553="","",G1520*C1553))</f>
        <v/>
      </c>
      <c r="M1553" s="93" t="str">
        <f>IF(A1553="","",VLOOKUP(A1553,'6.A'!$A$11:$C$480,2,FALSE))</f>
        <v/>
      </c>
      <c r="N1553" s="56" t="str">
        <f t="shared" si="644"/>
        <v/>
      </c>
      <c r="O1553" s="55"/>
      <c r="P1553" s="55"/>
      <c r="Q1553" s="47"/>
      <c r="R1553" s="47"/>
      <c r="S1553" s="64"/>
      <c r="T1553" s="2"/>
      <c r="U1553" s="2"/>
      <c r="V1553" s="2"/>
    </row>
    <row r="1554" spans="1:22" s="128" customFormat="1" ht="12.75" customHeight="1" x14ac:dyDescent="0.2">
      <c r="A1554" s="137"/>
      <c r="B1554" s="117" t="str">
        <f>IF(A1554="","",VLOOKUP(A1554,'6.A'!$A$11:$E$105,2,FALSE))</f>
        <v/>
      </c>
      <c r="C1554" s="138"/>
      <c r="D1554" s="120" t="str">
        <f>IF(A1554="","",VLOOKUP(A1554,'6.A'!$A$11:$E$105,4,FALSE))</f>
        <v/>
      </c>
      <c r="E1554" s="142" t="str">
        <f>IF(A1554="","",VLOOKUP(A1554,'6.A'!$A$11:$E$105,5,FALSE))</f>
        <v/>
      </c>
      <c r="F1554" s="141" t="str">
        <f t="shared" si="641"/>
        <v>0,00</v>
      </c>
      <c r="G1554" s="51"/>
      <c r="H1554" s="51" t="str">
        <f>IF(A1554="","",VLOOKUP(A1554,'6.A'!$A$11:$E$7900,5,FALSE))</f>
        <v/>
      </c>
      <c r="I1554" s="51" t="str">
        <f t="shared" si="642"/>
        <v/>
      </c>
      <c r="J1554" s="51" t="str">
        <f>IF(H1554="","",VLOOKUP(A1554,'6.A'!$A$11:$E$480,4,FALSE))</f>
        <v/>
      </c>
      <c r="K1554" s="51" t="str">
        <f t="shared" si="643"/>
        <v/>
      </c>
      <c r="L1554" s="51" t="str">
        <f>IF(H1554="","",IF(C1554="","",G1520*C1554))</f>
        <v/>
      </c>
      <c r="M1554" s="93" t="str">
        <f>IF(A1554="","",VLOOKUP(A1554,'6.A'!$A$11:$C$480,2,FALSE))</f>
        <v/>
      </c>
      <c r="N1554" s="56" t="str">
        <f t="shared" si="644"/>
        <v/>
      </c>
      <c r="O1554" s="55"/>
      <c r="P1554" s="55"/>
      <c r="Q1554" s="47"/>
      <c r="R1554" s="47"/>
      <c r="S1554" s="64"/>
      <c r="T1554" s="2"/>
      <c r="U1554" s="2"/>
      <c r="V1554" s="2"/>
    </row>
    <row r="1555" spans="1:22" s="128" customFormat="1" ht="12.75" customHeight="1" x14ac:dyDescent="0.2">
      <c r="A1555" s="137"/>
      <c r="B1555" s="117" t="str">
        <f>IF(A1555="","",VLOOKUP(A1555,'6.A'!$A$11:$E$105,2,FALSE))</f>
        <v/>
      </c>
      <c r="C1555" s="138"/>
      <c r="D1555" s="139" t="str">
        <f>IF(A1555="","",VLOOKUP(A1555,'6.A'!$A$11:$E$105,4,FALSE))</f>
        <v/>
      </c>
      <c r="E1555" s="140" t="str">
        <f>IF(A1555="","",VLOOKUP(A1555,'6.A'!$A$11:$E$105,5,FALSE))</f>
        <v/>
      </c>
      <c r="F1555" s="141" t="str">
        <f t="shared" si="641"/>
        <v>0,00</v>
      </c>
      <c r="G1555" s="51"/>
      <c r="H1555" s="51" t="str">
        <f>IF(A1555="","",VLOOKUP(A1555,'6.A'!$A$11:$E$7900,5,FALSE))</f>
        <v/>
      </c>
      <c r="I1555" s="51" t="str">
        <f t="shared" si="642"/>
        <v/>
      </c>
      <c r="J1555" s="51" t="str">
        <f>IF(H1555="","",VLOOKUP(A1555,'6.A'!$A$11:$E$480,4,FALSE))</f>
        <v/>
      </c>
      <c r="K1555" s="51" t="str">
        <f t="shared" si="643"/>
        <v/>
      </c>
      <c r="L1555" s="51" t="str">
        <f>IF(H1555="","",IF(C1555="","",G1520*C1555))</f>
        <v/>
      </c>
      <c r="M1555" s="93" t="str">
        <f>IF(A1555="","",VLOOKUP(A1555,'6.A'!$A$11:$C$480,2,FALSE))</f>
        <v/>
      </c>
      <c r="N1555" s="56" t="str">
        <f t="shared" si="644"/>
        <v/>
      </c>
      <c r="O1555" s="55"/>
      <c r="P1555" s="55"/>
      <c r="Q1555" s="47"/>
      <c r="R1555" s="47"/>
      <c r="S1555" s="64"/>
      <c r="T1555" s="2"/>
      <c r="U1555" s="2"/>
      <c r="V1555" s="2"/>
    </row>
    <row r="1556" spans="1:22" s="128" customFormat="1" ht="12.75" customHeight="1" x14ac:dyDescent="0.2">
      <c r="A1556" s="137"/>
      <c r="B1556" s="117" t="str">
        <f>IF(A1556="","",VLOOKUP(A1556,'6.A'!$A$11:$E$105,2,FALSE))</f>
        <v/>
      </c>
      <c r="C1556" s="138"/>
      <c r="D1556" s="139" t="str">
        <f>IF(A1556="","",VLOOKUP(A1556,'6.A'!$A$11:$E$105,4,FALSE))</f>
        <v/>
      </c>
      <c r="E1556" s="140" t="str">
        <f>IF(A1556="","",VLOOKUP(A1556,'6.A'!$A$11:$E$105,5,FALSE))</f>
        <v/>
      </c>
      <c r="F1556" s="141" t="str">
        <f t="shared" si="641"/>
        <v>0,00</v>
      </c>
      <c r="G1556" s="51"/>
      <c r="H1556" s="51" t="str">
        <f>IF(A1556="","",VLOOKUP(A1556,'6.A'!$A$11:$E$7900,5,FALSE))</f>
        <v/>
      </c>
      <c r="I1556" s="51" t="str">
        <f t="shared" si="642"/>
        <v/>
      </c>
      <c r="J1556" s="51" t="str">
        <f>IF(H1556="","",VLOOKUP(A1556,'6.A'!$A$11:$E$480,4,FALSE))</f>
        <v/>
      </c>
      <c r="K1556" s="51" t="str">
        <f t="shared" si="643"/>
        <v/>
      </c>
      <c r="L1556" s="51" t="str">
        <f>IF(H1556="","",IF(C1556="","",G1520*C1556))</f>
        <v/>
      </c>
      <c r="M1556" s="93" t="str">
        <f>IF(A1556="","",VLOOKUP(A1556,'6.A'!$A$11:$C$480,2,FALSE))</f>
        <v/>
      </c>
      <c r="N1556" s="56" t="str">
        <f t="shared" si="644"/>
        <v/>
      </c>
      <c r="O1556" s="55"/>
      <c r="P1556" s="55"/>
      <c r="Q1556" s="47"/>
      <c r="R1556" s="47"/>
      <c r="S1556" s="64"/>
      <c r="T1556" s="2"/>
      <c r="U1556" s="2"/>
      <c r="V1556" s="2"/>
    </row>
    <row r="1557" spans="1:22" s="128" customFormat="1" ht="12.75" customHeight="1" x14ac:dyDescent="0.2">
      <c r="A1557" s="137"/>
      <c r="B1557" s="117" t="str">
        <f>IF(A1557="","",VLOOKUP(A1557,'6.A'!$A$11:$E$105,2,FALSE))</f>
        <v/>
      </c>
      <c r="C1557" s="138"/>
      <c r="D1557" s="120" t="str">
        <f>IF(A1557="","",VLOOKUP(A1557,'6.A'!$A$11:$E$105,4,FALSE))</f>
        <v/>
      </c>
      <c r="E1557" s="142" t="str">
        <f>IF(A1557="","",VLOOKUP(A1557,'6.A'!$A$11:$E$105,5,FALSE))</f>
        <v/>
      </c>
      <c r="F1557" s="141" t="str">
        <f t="shared" si="641"/>
        <v>0,00</v>
      </c>
      <c r="G1557" s="51"/>
      <c r="H1557" s="51" t="str">
        <f>IF(A1557="","",VLOOKUP(A1557,'6.A'!$A$11:$E$7900,5,FALSE))</f>
        <v/>
      </c>
      <c r="I1557" s="51" t="str">
        <f t="shared" si="642"/>
        <v/>
      </c>
      <c r="J1557" s="51" t="str">
        <f>IF(H1557="","",VLOOKUP(A1557,'6.A'!$A$11:$E$480,4,FALSE))</f>
        <v/>
      </c>
      <c r="K1557" s="51" t="str">
        <f t="shared" si="643"/>
        <v/>
      </c>
      <c r="L1557" s="51" t="str">
        <f>IF(H1557="","",IF(C1557="","",G1520*C1557))</f>
        <v/>
      </c>
      <c r="M1557" s="93" t="str">
        <f>IF(A1557="","",VLOOKUP(A1557,'6.A'!$A$11:$C$480,2,FALSE))</f>
        <v/>
      </c>
      <c r="N1557" s="56" t="str">
        <f t="shared" si="644"/>
        <v/>
      </c>
      <c r="O1557" s="55"/>
      <c r="P1557" s="55"/>
      <c r="Q1557" s="47"/>
      <c r="R1557" s="47"/>
      <c r="S1557" s="64"/>
      <c r="T1557" s="2"/>
      <c r="U1557" s="2"/>
      <c r="V1557" s="2"/>
    </row>
    <row r="1558" spans="1:22" s="128" customFormat="1" ht="12.75" customHeight="1" x14ac:dyDescent="0.2">
      <c r="A1558" s="137"/>
      <c r="B1558" s="117" t="str">
        <f>IF(A1558="","",VLOOKUP(A1558,'6.A'!$A$11:$E$105,2,FALSE))</f>
        <v/>
      </c>
      <c r="C1558" s="138"/>
      <c r="D1558" s="120" t="str">
        <f>IF(A1558="","",VLOOKUP(A1558,'6.A'!$A$11:$E$105,4,FALSE))</f>
        <v/>
      </c>
      <c r="E1558" s="142" t="str">
        <f>IF(A1558="","",VLOOKUP(A1558,'6.A'!$A$11:$E$105,5,FALSE))</f>
        <v/>
      </c>
      <c r="F1558" s="141" t="str">
        <f t="shared" si="641"/>
        <v>0,00</v>
      </c>
      <c r="G1558" s="51"/>
      <c r="H1558" s="51" t="str">
        <f>IF(A1558="","",VLOOKUP(A1558,'6.A'!$A$11:$E$7900,5,FALSE))</f>
        <v/>
      </c>
      <c r="I1558" s="51" t="str">
        <f t="shared" si="642"/>
        <v/>
      </c>
      <c r="J1558" s="51" t="str">
        <f>IF(H1558="","",VLOOKUP(A1558,'6.A'!$A$11:$E$480,4,FALSE))</f>
        <v/>
      </c>
      <c r="K1558" s="51" t="str">
        <f t="shared" si="643"/>
        <v/>
      </c>
      <c r="L1558" s="51" t="str">
        <f>IF(H1558="","",IF(C1558="","",G1520*C1558))</f>
        <v/>
      </c>
      <c r="M1558" s="93" t="str">
        <f>IF(A1558="","",VLOOKUP(A1558,'6.A'!$A$11:$C$480,2,FALSE))</f>
        <v/>
      </c>
      <c r="N1558" s="56" t="str">
        <f t="shared" si="644"/>
        <v/>
      </c>
      <c r="O1558" s="55"/>
      <c r="P1558" s="55"/>
      <c r="Q1558" s="47"/>
      <c r="R1558" s="47"/>
      <c r="S1558" s="64"/>
      <c r="T1558" s="2"/>
      <c r="U1558" s="2"/>
      <c r="V1558" s="2"/>
    </row>
    <row r="1559" spans="1:22" s="128" customFormat="1" ht="12.75" customHeight="1" x14ac:dyDescent="0.2">
      <c r="A1559" s="137"/>
      <c r="B1559" s="117" t="str">
        <f>IF(A1559="","",VLOOKUP(A1559,'6.A'!$A$11:$E$105,2,FALSE))</f>
        <v/>
      </c>
      <c r="C1559" s="138"/>
      <c r="D1559" s="120" t="str">
        <f>IF(A1559="","",VLOOKUP(A1559,'6.A'!$A$11:$E$105,4,FALSE))</f>
        <v/>
      </c>
      <c r="E1559" s="142" t="str">
        <f>IF(A1559="","",VLOOKUP(A1559,'6.A'!$A$11:$E$105,5,FALSE))</f>
        <v/>
      </c>
      <c r="F1559" s="141" t="str">
        <f t="shared" ref="F1559:F1568" si="645">IF(A1559="","0,00",ROUND(C1559*E1559,2))</f>
        <v>0,00</v>
      </c>
      <c r="G1559" s="51"/>
      <c r="H1559" s="51" t="str">
        <f>IF(A1559="","",VLOOKUP(A1559,'6.A'!$A$11:$E$7900,5,FALSE))</f>
        <v/>
      </c>
      <c r="I1559" s="51" t="str">
        <f t="shared" si="642"/>
        <v/>
      </c>
      <c r="J1559" s="51" t="str">
        <f>IF(H1559="","",VLOOKUP(A1559,'6.A'!$A$11:$E$480,4,FALSE))</f>
        <v/>
      </c>
      <c r="K1559" s="51" t="str">
        <f t="shared" si="643"/>
        <v/>
      </c>
      <c r="L1559" s="51" t="str">
        <f>IF(H1559="","",IF(C1559="","",G1520*C1559))</f>
        <v/>
      </c>
      <c r="M1559" s="93" t="str">
        <f>IF(A1559="","",VLOOKUP(A1559,'6.A'!$A$11:$C$480,2,FALSE))</f>
        <v/>
      </c>
      <c r="N1559" s="56" t="str">
        <f t="shared" si="644"/>
        <v/>
      </c>
      <c r="O1559" s="55"/>
      <c r="P1559" s="55"/>
      <c r="Q1559" s="47"/>
      <c r="R1559" s="47"/>
      <c r="S1559" s="64"/>
      <c r="T1559" s="2"/>
      <c r="U1559" s="2"/>
      <c r="V1559" s="2"/>
    </row>
    <row r="1560" spans="1:22" s="128" customFormat="1" ht="12.75" customHeight="1" x14ac:dyDescent="0.2">
      <c r="A1560" s="137"/>
      <c r="B1560" s="117" t="str">
        <f>IF(A1560="","",VLOOKUP(A1560,'6.A'!$A$11:$E$105,2,FALSE))</f>
        <v/>
      </c>
      <c r="C1560" s="138"/>
      <c r="D1560" s="120" t="str">
        <f>IF(A1560="","",VLOOKUP(A1560,'6.A'!$A$11:$E$105,4,FALSE))</f>
        <v/>
      </c>
      <c r="E1560" s="142" t="str">
        <f>IF(A1560="","",VLOOKUP(A1560,'6.A'!$A$11:$E$105,5,FALSE))</f>
        <v/>
      </c>
      <c r="F1560" s="141" t="str">
        <f t="shared" si="645"/>
        <v>0,00</v>
      </c>
      <c r="G1560" s="51"/>
      <c r="H1560" s="51" t="str">
        <f>IF(A1560="","",VLOOKUP(A1560,'6.A'!$A$11:$E$7900,5,FALSE))</f>
        <v/>
      </c>
      <c r="I1560" s="51" t="str">
        <f t="shared" si="642"/>
        <v/>
      </c>
      <c r="J1560" s="51" t="str">
        <f>IF(H1560="","",VLOOKUP(A1560,'6.A'!$A$11:$E$480,4,FALSE))</f>
        <v/>
      </c>
      <c r="K1560" s="51" t="str">
        <f t="shared" si="643"/>
        <v/>
      </c>
      <c r="L1560" s="51" t="str">
        <f>IF(H1560="","",IF(C1560="","",G1520*C1560))</f>
        <v/>
      </c>
      <c r="M1560" s="93" t="str">
        <f>IF(A1560="","",VLOOKUP(A1560,'6.A'!$A$11:$C$480,2,FALSE))</f>
        <v/>
      </c>
      <c r="N1560" s="56" t="str">
        <f t="shared" si="644"/>
        <v/>
      </c>
      <c r="O1560" s="55"/>
      <c r="P1560" s="55"/>
      <c r="Q1560" s="47"/>
      <c r="R1560" s="47"/>
      <c r="S1560" s="64"/>
      <c r="T1560" s="2"/>
      <c r="U1560" s="2"/>
      <c r="V1560" s="2"/>
    </row>
    <row r="1561" spans="1:22" s="128" customFormat="1" ht="12.75" customHeight="1" x14ac:dyDescent="0.2">
      <c r="A1561" s="137"/>
      <c r="B1561" s="117" t="str">
        <f>IF(A1561="","",VLOOKUP(A1561,'6.A'!$A$11:$E$105,2,FALSE))</f>
        <v/>
      </c>
      <c r="C1561" s="138"/>
      <c r="D1561" s="120" t="str">
        <f>IF(A1561="","",VLOOKUP(A1561,'6.A'!$A$11:$E$105,4,FALSE))</f>
        <v/>
      </c>
      <c r="E1561" s="142" t="str">
        <f>IF(A1561="","",VLOOKUP(A1561,'6.A'!$A$11:$E$105,5,FALSE))</f>
        <v/>
      </c>
      <c r="F1561" s="141" t="str">
        <f t="shared" si="645"/>
        <v>0,00</v>
      </c>
      <c r="G1561" s="51"/>
      <c r="H1561" s="51" t="str">
        <f>IF(A1561="","",VLOOKUP(A1561,'6.A'!$A$11:$E$7900,5,FALSE))</f>
        <v/>
      </c>
      <c r="I1561" s="51" t="str">
        <f t="shared" si="642"/>
        <v/>
      </c>
      <c r="J1561" s="51" t="str">
        <f>IF(H1561="","",VLOOKUP(A1561,'6.A'!$A$11:$E$480,4,FALSE))</f>
        <v/>
      </c>
      <c r="K1561" s="51" t="str">
        <f t="shared" si="643"/>
        <v/>
      </c>
      <c r="L1561" s="51" t="str">
        <f>IF(H1561="","",IF(C1561="","",G1520*C1561))</f>
        <v/>
      </c>
      <c r="M1561" s="93" t="str">
        <f>IF(A1561="","",VLOOKUP(A1561,'6.A'!$A$11:$C$480,2,FALSE))</f>
        <v/>
      </c>
      <c r="N1561" s="56" t="str">
        <f t="shared" si="644"/>
        <v/>
      </c>
      <c r="O1561" s="55"/>
      <c r="P1561" s="55"/>
      <c r="Q1561" s="47"/>
      <c r="R1561" s="47"/>
      <c r="S1561" s="64"/>
      <c r="T1561" s="2"/>
      <c r="U1561" s="2"/>
      <c r="V1561" s="2"/>
    </row>
    <row r="1562" spans="1:22" s="128" customFormat="1" ht="12.75" customHeight="1" x14ac:dyDescent="0.2">
      <c r="A1562" s="137"/>
      <c r="B1562" s="117" t="str">
        <f>IF(A1562="","",VLOOKUP(A1562,'6.A'!$A$11:$E$105,2,FALSE))</f>
        <v/>
      </c>
      <c r="C1562" s="138"/>
      <c r="D1562" s="120" t="str">
        <f>IF(A1562="","",VLOOKUP(A1562,'6.A'!$A$11:$E$105,4,FALSE))</f>
        <v/>
      </c>
      <c r="E1562" s="142" t="str">
        <f>IF(A1562="","",VLOOKUP(A1562,'6.A'!$A$11:$E$105,5,FALSE))</f>
        <v/>
      </c>
      <c r="F1562" s="141" t="str">
        <f t="shared" si="645"/>
        <v>0,00</v>
      </c>
      <c r="G1562" s="51"/>
      <c r="H1562" s="51" t="str">
        <f>IF(A1562="","",VLOOKUP(A1562,'6.A'!$A$11:$E$7900,5,FALSE))</f>
        <v/>
      </c>
      <c r="I1562" s="51" t="str">
        <f t="shared" si="642"/>
        <v/>
      </c>
      <c r="J1562" s="51" t="str">
        <f>IF(H1562="","",VLOOKUP(A1562,'6.A'!$A$11:$E$480,4,FALSE))</f>
        <v/>
      </c>
      <c r="K1562" s="51" t="str">
        <f t="shared" si="643"/>
        <v/>
      </c>
      <c r="L1562" s="51" t="str">
        <f>IF(H1562="","",IF(C1562="","",G1520*C1562))</f>
        <v/>
      </c>
      <c r="M1562" s="93" t="str">
        <f>IF(A1562="","",VLOOKUP(A1562,'6.A'!$A$11:$C$480,2,FALSE))</f>
        <v/>
      </c>
      <c r="N1562" s="56" t="str">
        <f t="shared" si="644"/>
        <v/>
      </c>
      <c r="O1562" s="55"/>
      <c r="P1562" s="55"/>
      <c r="Q1562" s="47"/>
      <c r="R1562" s="47"/>
      <c r="S1562" s="64"/>
      <c r="T1562" s="2"/>
      <c r="U1562" s="2"/>
      <c r="V1562" s="2"/>
    </row>
    <row r="1563" spans="1:22" s="128" customFormat="1" ht="12.75" customHeight="1" x14ac:dyDescent="0.2">
      <c r="A1563" s="137"/>
      <c r="B1563" s="117" t="str">
        <f>IF(A1563="","",VLOOKUP(A1563,'6.A'!$A$11:$E$105,2,FALSE))</f>
        <v/>
      </c>
      <c r="C1563" s="138"/>
      <c r="D1563" s="120" t="str">
        <f>IF(A1563="","",VLOOKUP(A1563,'6.A'!$A$11:$E$105,4,FALSE))</f>
        <v/>
      </c>
      <c r="E1563" s="142" t="str">
        <f>IF(A1563="","",VLOOKUP(A1563,'6.A'!$A$11:$E$105,5,FALSE))</f>
        <v/>
      </c>
      <c r="F1563" s="141" t="str">
        <f t="shared" si="645"/>
        <v>0,00</v>
      </c>
      <c r="G1563" s="51"/>
      <c r="H1563" s="51" t="str">
        <f>IF(A1563="","",VLOOKUP(A1563,'6.A'!$A$11:$E$7900,5,FALSE))</f>
        <v/>
      </c>
      <c r="I1563" s="51" t="str">
        <f t="shared" si="642"/>
        <v/>
      </c>
      <c r="J1563" s="51" t="str">
        <f>IF(H1563="","",VLOOKUP(A1563,'6.A'!$A$11:$E$480,4,FALSE))</f>
        <v/>
      </c>
      <c r="K1563" s="51" t="str">
        <f t="shared" si="643"/>
        <v/>
      </c>
      <c r="L1563" s="51" t="str">
        <f>IF(H1563="","",IF(C1563="","",G1520*C1563))</f>
        <v/>
      </c>
      <c r="M1563" s="93" t="str">
        <f>IF(A1563="","",VLOOKUP(A1563,'6.A'!$A$11:$C$480,2,FALSE))</f>
        <v/>
      </c>
      <c r="N1563" s="56" t="str">
        <f t="shared" si="644"/>
        <v/>
      </c>
      <c r="O1563" s="55"/>
      <c r="P1563" s="55"/>
      <c r="Q1563" s="47"/>
      <c r="R1563" s="47"/>
      <c r="S1563" s="64"/>
      <c r="T1563" s="2"/>
      <c r="U1563" s="2"/>
      <c r="V1563" s="2"/>
    </row>
    <row r="1564" spans="1:22" s="128" customFormat="1" ht="12.75" customHeight="1" x14ac:dyDescent="0.2">
      <c r="A1564" s="137"/>
      <c r="B1564" s="117" t="str">
        <f>IF(A1564="","",VLOOKUP(A1564,'6.A'!$A$11:$E$105,2,FALSE))</f>
        <v/>
      </c>
      <c r="C1564" s="138"/>
      <c r="D1564" s="120" t="str">
        <f>IF(A1564="","",VLOOKUP(A1564,'6.A'!$A$11:$E$105,4,FALSE))</f>
        <v/>
      </c>
      <c r="E1564" s="142" t="str">
        <f>IF(A1564="","",VLOOKUP(A1564,'6.A'!$A$11:$E$105,5,FALSE))</f>
        <v/>
      </c>
      <c r="F1564" s="141" t="str">
        <f t="shared" si="645"/>
        <v>0,00</v>
      </c>
      <c r="G1564" s="51"/>
      <c r="H1564" s="51" t="str">
        <f>IF(A1564="","",VLOOKUP(A1564,'6.A'!$A$11:$E$7900,5,FALSE))</f>
        <v/>
      </c>
      <c r="I1564" s="51" t="str">
        <f t="shared" si="642"/>
        <v/>
      </c>
      <c r="J1564" s="51" t="str">
        <f>IF(H1564="","",VLOOKUP(A1564,'6.A'!$A$11:$E$480,4,FALSE))</f>
        <v/>
      </c>
      <c r="K1564" s="51" t="str">
        <f t="shared" si="643"/>
        <v/>
      </c>
      <c r="L1564" s="51" t="str">
        <f>IF(H1564="","",IF(C1564="","",G1520*C1564))</f>
        <v/>
      </c>
      <c r="M1564" s="93" t="str">
        <f>IF(A1564="","",VLOOKUP(A1564,'6.A'!$A$11:$C$480,2,FALSE))</f>
        <v/>
      </c>
      <c r="N1564" s="56" t="str">
        <f t="shared" si="644"/>
        <v/>
      </c>
      <c r="O1564" s="55"/>
      <c r="P1564" s="55"/>
      <c r="Q1564" s="47"/>
      <c r="R1564" s="47"/>
      <c r="S1564" s="64"/>
      <c r="T1564" s="2"/>
      <c r="U1564" s="2"/>
      <c r="V1564" s="2"/>
    </row>
    <row r="1565" spans="1:22" s="116" customFormat="1" ht="12.75" customHeight="1" x14ac:dyDescent="0.2">
      <c r="A1565" s="137"/>
      <c r="B1565" s="153" t="str">
        <f>IF(A1565="","",VLOOKUP(A1565,'6.A'!$A$11:$E$105,2,FALSE))</f>
        <v/>
      </c>
      <c r="C1565" s="138"/>
      <c r="D1565" s="120" t="str">
        <f>IF(A1565="","",VLOOKUP(A1565,'6.A'!$A$11:$E$105,4,FALSE))</f>
        <v/>
      </c>
      <c r="E1565" s="142" t="str">
        <f>IF(A1565="","",VLOOKUP(A1565,'6.A'!$A$11:$E$105,5,FALSE))</f>
        <v/>
      </c>
      <c r="F1565" s="141" t="str">
        <f t="shared" si="645"/>
        <v>0,00</v>
      </c>
      <c r="G1565" s="51"/>
      <c r="H1565" s="51" t="str">
        <f>IF(A1565="","",VLOOKUP(A1565,'6.A'!$A$11:$E$7900,5,FALSE))</f>
        <v/>
      </c>
      <c r="I1565" s="51" t="str">
        <f t="shared" si="642"/>
        <v/>
      </c>
      <c r="J1565" s="51" t="str">
        <f>IF(H1565="","",VLOOKUP(A1565,'6.A'!$A$11:$E$480,4,FALSE))</f>
        <v/>
      </c>
      <c r="K1565" s="51" t="str">
        <f t="shared" si="643"/>
        <v/>
      </c>
      <c r="L1565" s="51" t="str">
        <f>IF(H1565="","",IF(C1565="","",G1520*C1565))</f>
        <v/>
      </c>
      <c r="M1565" s="93" t="str">
        <f>IF(A1565="","",VLOOKUP(A1565,'6.A'!$A$11:$C$480,2,FALSE))</f>
        <v/>
      </c>
      <c r="N1565" s="56" t="str">
        <f t="shared" si="644"/>
        <v/>
      </c>
      <c r="O1565" s="55"/>
      <c r="P1565" s="55"/>
      <c r="Q1565" s="47"/>
      <c r="R1565" s="47"/>
      <c r="S1565" s="64"/>
      <c r="T1565" s="2"/>
      <c r="U1565" s="2"/>
      <c r="V1565" s="2"/>
    </row>
    <row r="1566" spans="1:22" s="116" customFormat="1" ht="12.75" customHeight="1" x14ac:dyDescent="0.2">
      <c r="A1566" s="137"/>
      <c r="B1566" s="153" t="str">
        <f>IF(A1566="","",VLOOKUP(A1566,'6.A'!$A$11:$E$105,2,FALSE))</f>
        <v/>
      </c>
      <c r="C1566" s="138"/>
      <c r="D1566" s="120" t="str">
        <f>IF(A1566="","",VLOOKUP(A1566,'6.A'!$A$11:$E$105,4,FALSE))</f>
        <v/>
      </c>
      <c r="E1566" s="142" t="str">
        <f>IF(A1566="","",VLOOKUP(A1566,'6.A'!$A$11:$E$105,5,FALSE))</f>
        <v/>
      </c>
      <c r="F1566" s="141" t="str">
        <f t="shared" si="645"/>
        <v>0,00</v>
      </c>
      <c r="G1566" s="51"/>
      <c r="H1566" s="51" t="str">
        <f>IF(A1566="","",VLOOKUP(A1566,'6.A'!$A$11:$E$7900,5,FALSE))</f>
        <v/>
      </c>
      <c r="I1566" s="51" t="str">
        <f t="shared" si="642"/>
        <v/>
      </c>
      <c r="J1566" s="51" t="str">
        <f>IF(H1566="","",VLOOKUP(A1566,'6.A'!$A$11:$E$480,4,FALSE))</f>
        <v/>
      </c>
      <c r="K1566" s="51" t="str">
        <f t="shared" si="643"/>
        <v/>
      </c>
      <c r="L1566" s="51" t="str">
        <f>IF(H1566="","",IF(C1566="","",G1520*C1566))</f>
        <v/>
      </c>
      <c r="M1566" s="93" t="str">
        <f>IF(A1566="","",VLOOKUP(A1566,'6.A'!$A$11:$C$480,2,FALSE))</f>
        <v/>
      </c>
      <c r="N1566" s="56" t="str">
        <f t="shared" si="644"/>
        <v/>
      </c>
      <c r="O1566" s="55"/>
      <c r="P1566" s="55"/>
      <c r="Q1566" s="47"/>
      <c r="R1566" s="47"/>
      <c r="S1566" s="64"/>
      <c r="T1566" s="2"/>
      <c r="U1566" s="2"/>
      <c r="V1566" s="2"/>
    </row>
    <row r="1567" spans="1:22" s="116" customFormat="1" ht="12.75" customHeight="1" x14ac:dyDescent="0.2">
      <c r="A1567" s="137"/>
      <c r="B1567" s="153" t="str">
        <f>IF(A1567="","",VLOOKUP(A1567,'6.A'!$A$11:$E$105,2,FALSE))</f>
        <v/>
      </c>
      <c r="C1567" s="138"/>
      <c r="D1567" s="120" t="str">
        <f>IF(A1567="","",VLOOKUP(A1567,'6.A'!$A$11:$E$105,4,FALSE))</f>
        <v/>
      </c>
      <c r="E1567" s="142" t="str">
        <f>IF(A1567="","",VLOOKUP(A1567,'6.A'!$A$11:$E$105,5,FALSE))</f>
        <v/>
      </c>
      <c r="F1567" s="141" t="str">
        <f t="shared" si="645"/>
        <v>0,00</v>
      </c>
      <c r="G1567" s="51"/>
      <c r="H1567" s="51" t="str">
        <f>IF(A1567="","",VLOOKUP(A1567,'6.A'!$A$11:$E$7900,5,FALSE))</f>
        <v/>
      </c>
      <c r="I1567" s="51" t="str">
        <f t="shared" si="642"/>
        <v/>
      </c>
      <c r="J1567" s="51" t="str">
        <f>IF(H1567="","",VLOOKUP(A1567,'6.A'!$A$11:$E$480,4,FALSE))</f>
        <v/>
      </c>
      <c r="K1567" s="51" t="str">
        <f t="shared" si="643"/>
        <v/>
      </c>
      <c r="L1567" s="51" t="str">
        <f>IF(H1567="","",IF(C1567="","",G1520*C1567))</f>
        <v/>
      </c>
      <c r="M1567" s="93" t="str">
        <f>IF(A1567="","",VLOOKUP(A1567,'6.A'!$A$11:$C$480,2,FALSE))</f>
        <v/>
      </c>
      <c r="N1567" s="56" t="str">
        <f t="shared" si="644"/>
        <v/>
      </c>
      <c r="O1567" s="55"/>
      <c r="P1567" s="55"/>
      <c r="Q1567" s="47"/>
      <c r="R1567" s="47"/>
      <c r="S1567" s="64"/>
      <c r="T1567" s="2"/>
      <c r="U1567" s="2"/>
      <c r="V1567" s="2"/>
    </row>
    <row r="1568" spans="1:22" s="116" customFormat="1" ht="12.75" customHeight="1" x14ac:dyDescent="0.2">
      <c r="A1568" s="137"/>
      <c r="B1568" s="153" t="str">
        <f>IF(A1568="","",VLOOKUP(A1568,'6.A'!$A$11:$E$105,2,FALSE))</f>
        <v/>
      </c>
      <c r="C1568" s="138"/>
      <c r="D1568" s="120" t="str">
        <f>IF(A1568="","",VLOOKUP(A1568,'6.A'!$A$11:$E$105,4,FALSE))</f>
        <v/>
      </c>
      <c r="E1568" s="142" t="str">
        <f>IF(A1568="","",VLOOKUP(A1568,'6.A'!$A$11:$E$105,5,FALSE))</f>
        <v/>
      </c>
      <c r="F1568" s="141" t="str">
        <f t="shared" si="645"/>
        <v>0,00</v>
      </c>
      <c r="G1568" s="51"/>
      <c r="H1568" s="51" t="str">
        <f>IF(A1568="","",VLOOKUP(A1568,'6.A'!$A$11:$E$7900,5,FALSE))</f>
        <v/>
      </c>
      <c r="I1568" s="51" t="str">
        <f t="shared" si="642"/>
        <v/>
      </c>
      <c r="J1568" s="51" t="str">
        <f>IF(H1568="","",VLOOKUP(A1568,'6.A'!$A$11:$E$480,4,FALSE))</f>
        <v/>
      </c>
      <c r="K1568" s="51" t="str">
        <f t="shared" si="643"/>
        <v/>
      </c>
      <c r="L1568" s="51" t="str">
        <f>IF(H1568="","",IF(C1568="","",G1520*C1568))</f>
        <v/>
      </c>
      <c r="M1568" s="93" t="str">
        <f>IF(A1568="","",VLOOKUP(A1568,'6.A'!$A$11:$C$480,2,FALSE))</f>
        <v/>
      </c>
      <c r="N1568" s="56" t="str">
        <f t="shared" si="644"/>
        <v/>
      </c>
      <c r="O1568" s="55"/>
      <c r="P1568" s="55"/>
      <c r="Q1568" s="47"/>
      <c r="R1568" s="47"/>
      <c r="S1568" s="64"/>
      <c r="T1568" s="2"/>
      <c r="U1568" s="2"/>
      <c r="V1568" s="2"/>
    </row>
    <row r="1569" spans="1:22" s="116" customFormat="1" ht="12.75" customHeight="1" x14ac:dyDescent="0.2">
      <c r="A1569" s="137"/>
      <c r="B1569" s="26" t="str">
        <f>$A$9</f>
        <v>BDI - MÃO DE OBRA / SERVIÇOS / MATERIAIS EM GERAL</v>
      </c>
      <c r="C1569" s="27">
        <f>$C$9</f>
        <v>0</v>
      </c>
      <c r="D1569" s="120"/>
      <c r="E1569" s="126"/>
      <c r="F1569" s="144">
        <f>ROUND(SUM(F1549:F1568)*C1569,2)</f>
        <v>0</v>
      </c>
      <c r="G1569" s="62"/>
      <c r="H1569" s="51"/>
      <c r="I1569" s="56"/>
      <c r="J1569" s="56"/>
      <c r="K1569" s="56"/>
      <c r="L1569" s="51"/>
      <c r="M1569" s="56"/>
      <c r="N1569" s="56"/>
      <c r="O1569" s="55"/>
      <c r="P1569" s="55"/>
      <c r="Q1569" s="47"/>
      <c r="R1569" s="47"/>
      <c r="S1569" s="64"/>
      <c r="T1569" s="2"/>
      <c r="U1569" s="2"/>
      <c r="V1569" s="2"/>
    </row>
    <row r="1570" spans="1:22" s="116" customFormat="1" ht="12.75" customHeight="1" thickBot="1" x14ac:dyDescent="0.25">
      <c r="A1570" s="154"/>
      <c r="B1570" s="41" t="s">
        <v>57</v>
      </c>
      <c r="C1570" s="42"/>
      <c r="D1570" s="155"/>
      <c r="E1570" s="156"/>
      <c r="F1570" s="157">
        <f>ROUND(SUM(F1549:F1569),2)</f>
        <v>0</v>
      </c>
      <c r="G1570" s="62"/>
      <c r="H1570" s="51"/>
      <c r="I1570" s="56"/>
      <c r="J1570" s="56"/>
      <c r="K1570" s="56"/>
      <c r="L1570" s="51"/>
      <c r="M1570" s="56"/>
      <c r="N1570" s="56"/>
      <c r="O1570" s="55"/>
      <c r="P1570" s="55"/>
      <c r="Q1570" s="47"/>
      <c r="R1570" s="47"/>
      <c r="S1570" s="64"/>
      <c r="T1570" s="2"/>
      <c r="U1570" s="2"/>
      <c r="V1570" s="2"/>
    </row>
    <row r="1571" spans="1:22" s="128" customFormat="1" ht="12" customHeight="1" thickBot="1" x14ac:dyDescent="0.25">
      <c r="A1571" s="129"/>
      <c r="B1571" s="124"/>
      <c r="C1571" s="125"/>
      <c r="D1571" s="120"/>
      <c r="E1571" s="126"/>
      <c r="F1571" s="121"/>
      <c r="G1571" s="121"/>
      <c r="H1571" s="118"/>
      <c r="I1571" s="120"/>
      <c r="J1571" s="120"/>
      <c r="K1571" s="120"/>
      <c r="L1571" s="118"/>
      <c r="M1571" s="122"/>
      <c r="N1571" s="122"/>
      <c r="O1571" s="123"/>
      <c r="P1571" s="123"/>
      <c r="Q1571" s="114"/>
      <c r="R1571" s="114"/>
      <c r="T1571" s="116"/>
      <c r="U1571" s="116"/>
      <c r="V1571" s="116"/>
    </row>
    <row r="1572" spans="1:22" s="116" customFormat="1" ht="50.1" customHeight="1" x14ac:dyDescent="0.2">
      <c r="A1572" s="130" t="str">
        <f>'3.A'!$A$62</f>
        <v>4.1.9</v>
      </c>
      <c r="B1572" s="131" t="str">
        <f>IF(A1572="","",VLOOKUP(A1572,'3.A'!$A$16:$M$111,2,FALSE))</f>
        <v>PINTURA DE PISO COM TINTA EPÓXI, APLICAÇÃO MANUAL, 2 DEMÃOS, INCLUSO PRIMER EPÓXI</v>
      </c>
      <c r="C1572" s="284" t="s">
        <v>62</v>
      </c>
      <c r="D1572" s="284"/>
      <c r="E1572" s="132" t="str">
        <f>IF(A1572="","",VLOOKUP(A1572,'3.A'!$A$16:$M$111,3,FALSE))</f>
        <v>M2</v>
      </c>
      <c r="F1572" s="133">
        <f>ROUND(F1586+F1599+F1622,2)</f>
        <v>0</v>
      </c>
      <c r="G1572" s="94">
        <f>VLOOKUP(A1572,'3.A'!$A$18:$I$111,4,FALSE)</f>
        <v>69</v>
      </c>
      <c r="H1572" s="46">
        <f>SUM(F1574:F1585)</f>
        <v>0</v>
      </c>
      <c r="I1572" s="46">
        <f>SUM(F1588:F1598)</f>
        <v>0</v>
      </c>
      <c r="J1572" s="46">
        <f>SUM(F1601:F1621)</f>
        <v>0</v>
      </c>
      <c r="K1572" s="46">
        <f>SUM(H1572:J1572)</f>
        <v>0</v>
      </c>
      <c r="L1572" s="46" t="str">
        <f>IF(K1572=F1572,"SIM","NÃO")</f>
        <v>SIM</v>
      </c>
      <c r="M1572" s="57">
        <f>ROUND(SUM(F1574:F1583)*C1584,2)+ROUND(SUM(F1574:F1584)*C1585,2)+ROUND(SUM(F1574:F1583),2)+ROUND(SUM(F1588:F1597)*C1598,2)+ROUND(SUM(F1588:F1597),2)+ROUND(SUM(F1601:F1620)*C1621,2)+ROUND(SUM(F1601:F1620),2)</f>
        <v>0</v>
      </c>
      <c r="N1572" s="49" t="str">
        <f>IF(M1572=F1572,"SIM","NÃO")</f>
        <v>SIM</v>
      </c>
      <c r="O1572" s="50" t="str">
        <f>VLOOKUP(A1572,'3.A'!$A$8:$E$111,3,FALSE)</f>
        <v>M2</v>
      </c>
      <c r="P1572" s="50" t="str">
        <f>IF(O1572=E1572,"SIM","NÃO")</f>
        <v>SIM</v>
      </c>
      <c r="Q1572" s="52">
        <f>ROUND(G1572*F1586,2)+ROUND(G1572*F1599,2)+ROUND(G1572*F1622,2)</f>
        <v>0</v>
      </c>
      <c r="R1572" s="58">
        <f>VLOOKUP(A1572,'3.A'!$A$16:$L$111,12,FALSE)</f>
        <v>0</v>
      </c>
      <c r="S1572" s="59" t="str">
        <f>IF(Q1572=R1572,"si","no")</f>
        <v>si</v>
      </c>
      <c r="T1572" s="60">
        <f>SUM(L1574:L1583)+SUM(L1588:L1597)+SUM(L1601:L1620)</f>
        <v>68.144400000000005</v>
      </c>
      <c r="U1572" s="51">
        <f>G1572*C1580+G1572*C1582+G1572*C1576+G1572*C1575+G1572*C1577+G1572*C1581+G1572*C1579+G1572*C1578+G1572*C1574+G1572*C1583+G1572*C1594+G1572*C1588+G1572*C1596+G1572*C1595+G1572*C1593+G1572*C1590+G1572*C1589+G1572*C1591+G1572*C1597+G1572*C1592+G1572*C1601+G1572*C1602+G1572*C1603+G1572*C1611+G1572*C1612+G1572*C1613+G1572*C1614+G1572*C1615+G1572*C1616+G1572*C1617+G1572*C1618+G1572*C1619+G1572*C1620+G1572*C1609+G1572*C1610+G1572*C1604+G1572*C1605+G1572*C1606+G1572*C1607+G1572*C1608</f>
        <v>68.144400000000005</v>
      </c>
      <c r="V1572" s="53" t="str">
        <f>IF(T1572=U1572,"si","no")</f>
        <v>si</v>
      </c>
    </row>
    <row r="1573" spans="1:22" s="116" customFormat="1" ht="12.75" customHeight="1" x14ac:dyDescent="0.2">
      <c r="A1573" s="134" t="s">
        <v>3</v>
      </c>
      <c r="B1573" s="135" t="s">
        <v>58</v>
      </c>
      <c r="C1573" s="119" t="s">
        <v>59</v>
      </c>
      <c r="D1573" s="119" t="s">
        <v>17</v>
      </c>
      <c r="E1573" s="136" t="s">
        <v>60</v>
      </c>
      <c r="F1573" s="127" t="s">
        <v>61</v>
      </c>
      <c r="G1573" s="21"/>
      <c r="H1573" s="51"/>
      <c r="I1573" s="56"/>
      <c r="J1573" s="56"/>
      <c r="K1573" s="56"/>
      <c r="L1573" s="51"/>
      <c r="M1573" s="56"/>
      <c r="N1573" s="56"/>
      <c r="O1573" s="55"/>
      <c r="P1573" s="55"/>
      <c r="Q1573" s="47"/>
      <c r="R1573" s="47"/>
      <c r="S1573" s="64"/>
      <c r="T1573" s="2"/>
      <c r="U1573" s="2"/>
      <c r="V1573" s="2"/>
    </row>
    <row r="1574" spans="1:22" s="116" customFormat="1" ht="12.75" customHeight="1" x14ac:dyDescent="0.2">
      <c r="A1574" s="137">
        <f>'6.A'!$A$20</f>
        <v>88310</v>
      </c>
      <c r="B1574" s="117" t="str">
        <f>IF(A1574="","",VLOOKUP(A1574,'6.A'!$A$11:$E$105,2,FALSE))</f>
        <v>PINTOR COM ENCARGOS COMPLEMENTARES</v>
      </c>
      <c r="C1574" s="138">
        <v>0.27500000000000002</v>
      </c>
      <c r="D1574" s="139" t="str">
        <f>IF(A1574="","",VLOOKUP(A1574,'6.A'!$A$11:$E$105,4,FALSE))</f>
        <v>H</v>
      </c>
      <c r="E1574" s="140">
        <f>IF(A1574="","",VLOOKUP(A1574,'6.A'!$A$11:$E$105,5,FALSE))</f>
        <v>0</v>
      </c>
      <c r="F1574" s="141">
        <f t="shared" ref="F1574:F1583" si="646">IF(A1574="","0,00",ROUND(C1574*E1574,2))</f>
        <v>0</v>
      </c>
      <c r="G1574" s="51"/>
      <c r="H1574" s="51">
        <f>IF(A1574="","",VLOOKUP(A1574,'6.A'!$A$11:$E$7900,5,FALSE))</f>
        <v>0</v>
      </c>
      <c r="I1574" s="51" t="str">
        <f>IF(H1574="","",IF(E1574=H1574,"SIM","NÃO"))</f>
        <v>SIM</v>
      </c>
      <c r="J1574" s="51" t="str">
        <f>IF(H1574="","",VLOOKUP(A1574,'6.A'!$A$11:$E$480,4,FALSE))</f>
        <v>H</v>
      </c>
      <c r="K1574" s="51" t="str">
        <f>IF(H1574="","",IF(J1574=D1574,"SIM","NÃO"))</f>
        <v>SIM</v>
      </c>
      <c r="L1574" s="51">
        <f>IF(H1574="","",IF(C1574="","",G1572*C1574))</f>
        <v>18.975000000000001</v>
      </c>
      <c r="M1574" s="93" t="str">
        <f>IF(A1574="","",VLOOKUP(A1574,'6.A'!$A$11:$C$480,2,FALSE))</f>
        <v>PINTOR COM ENCARGOS COMPLEMENTARES</v>
      </c>
      <c r="N1574" s="56" t="str">
        <f>IF(A1574="","",IF(M1574=B1574,"si","no"))</f>
        <v>si</v>
      </c>
      <c r="O1574" s="55"/>
      <c r="P1574" s="55"/>
      <c r="Q1574" s="47"/>
      <c r="R1574" s="47"/>
      <c r="S1574" s="64"/>
      <c r="T1574" s="2"/>
      <c r="U1574" s="2"/>
      <c r="V1574" s="2"/>
    </row>
    <row r="1575" spans="1:22" s="116" customFormat="1" ht="12.75" customHeight="1" x14ac:dyDescent="0.2">
      <c r="A1575" s="137">
        <f>'6.A'!$A$21</f>
        <v>88316</v>
      </c>
      <c r="B1575" s="117" t="str">
        <f>IF(A1575="","",VLOOKUP(A1575,'6.A'!$A$11:$E$105,2,FALSE))</f>
        <v>SERVENTE COM ENCARGOS COMPLEMENTARES</v>
      </c>
      <c r="C1575" s="138">
        <v>0.115</v>
      </c>
      <c r="D1575" s="139" t="str">
        <f>IF(A1575="","",VLOOKUP(A1575,'6.A'!$A$11:$E$105,4,FALSE))</f>
        <v>H</v>
      </c>
      <c r="E1575" s="140">
        <f>IF(A1575="","",VLOOKUP(A1575,'6.A'!$A$11:$E$105,5,FALSE))</f>
        <v>0</v>
      </c>
      <c r="F1575" s="141">
        <f t="shared" si="646"/>
        <v>0</v>
      </c>
      <c r="G1575" s="51"/>
      <c r="H1575" s="51">
        <f>IF(A1575="","",VLOOKUP(A1575,'6.A'!$A$11:$E$7900,5,FALSE))</f>
        <v>0</v>
      </c>
      <c r="I1575" s="51" t="str">
        <f>IF(H1575="","",IF(E1575=H1575,"SIM","NÃO"))</f>
        <v>SIM</v>
      </c>
      <c r="J1575" s="51" t="str">
        <f>IF(H1575="","",VLOOKUP(A1575,'6.A'!$A$11:$E$480,4,FALSE))</f>
        <v>H</v>
      </c>
      <c r="K1575" s="51" t="str">
        <f>IF(H1575="","",IF(J1575=D1575,"SIM","NÃO"))</f>
        <v>SIM</v>
      </c>
      <c r="L1575" s="51">
        <f>IF(H1575="","",IF(C1575="","",G1572*C1575))</f>
        <v>7.9350000000000005</v>
      </c>
      <c r="M1575" s="93" t="str">
        <f>IF(A1575="","",VLOOKUP(A1575,'6.A'!$A$11:$C$480,2,FALSE))</f>
        <v>SERVENTE COM ENCARGOS COMPLEMENTARES</v>
      </c>
      <c r="N1575" s="56" t="str">
        <f>IF(A1575="","",IF(M1575=B1575,"si","no"))</f>
        <v>si</v>
      </c>
      <c r="O1575" s="55"/>
      <c r="P1575" s="55"/>
      <c r="Q1575" s="47"/>
      <c r="R1575" s="47"/>
      <c r="S1575" s="64"/>
      <c r="T1575" s="2"/>
      <c r="U1575" s="2"/>
      <c r="V1575" s="2"/>
    </row>
    <row r="1576" spans="1:22" s="116" customFormat="1" ht="12.75" customHeight="1" x14ac:dyDescent="0.2">
      <c r="A1576" s="137"/>
      <c r="B1576" s="117" t="str">
        <f>IF(A1576="","",VLOOKUP(A1576,'6.A'!$A$11:$E$105,2,FALSE))</f>
        <v/>
      </c>
      <c r="C1576" s="138"/>
      <c r="D1576" s="139" t="str">
        <f>IF(A1576="","",VLOOKUP(A1576,'6.A'!$A$11:$E$105,4,FALSE))</f>
        <v/>
      </c>
      <c r="E1576" s="140" t="str">
        <f>IF(A1576="","",VLOOKUP(A1576,'6.A'!$A$11:$E$105,5,FALSE))</f>
        <v/>
      </c>
      <c r="F1576" s="141" t="str">
        <f t="shared" si="646"/>
        <v>0,00</v>
      </c>
      <c r="G1576" s="51"/>
      <c r="H1576" s="51" t="str">
        <f>IF(A1576="","",VLOOKUP(A1576,'6.A'!$A$11:$E$7900,5,FALSE))</f>
        <v/>
      </c>
      <c r="I1576" s="51" t="str">
        <f>IF(H1576="","",IF(E1576=H1576,"SIM","NÃO"))</f>
        <v/>
      </c>
      <c r="J1576" s="51" t="str">
        <f>IF(H1576="","",VLOOKUP(A1576,'6.A'!$A$11:$E$480,4,FALSE))</f>
        <v/>
      </c>
      <c r="K1576" s="51" t="str">
        <f t="shared" ref="K1576" si="647">IF(H1576="","",IF(J1576=D1576,"SIM","NÃO"))</f>
        <v/>
      </c>
      <c r="L1576" s="51" t="str">
        <f>IF(H1576="","",IF(C1576="","",G1572*C1576))</f>
        <v/>
      </c>
      <c r="M1576" s="93" t="str">
        <f>IF(A1576="","",VLOOKUP(A1576,'6.A'!$A$11:$C$480,2,FALSE))</f>
        <v/>
      </c>
      <c r="N1576" s="56" t="str">
        <f t="shared" ref="N1576" si="648">IF(A1576="","",IF(M1576=B1576,"si","no"))</f>
        <v/>
      </c>
      <c r="O1576" s="55"/>
      <c r="P1576" s="55"/>
      <c r="Q1576" s="47"/>
      <c r="R1576" s="47"/>
      <c r="S1576" s="64"/>
      <c r="T1576" s="2"/>
      <c r="U1576" s="2"/>
      <c r="V1576" s="2"/>
    </row>
    <row r="1577" spans="1:22" s="116" customFormat="1" ht="12.75" customHeight="1" x14ac:dyDescent="0.2">
      <c r="A1577" s="137"/>
      <c r="B1577" s="117" t="str">
        <f>IF(A1577="","",VLOOKUP(A1577,'6.A'!$A$11:$E$105,2,FALSE))</f>
        <v/>
      </c>
      <c r="C1577" s="138"/>
      <c r="D1577" s="139" t="str">
        <f>IF(A1577="","",VLOOKUP(A1577,'6.A'!$A$11:$E$105,4,FALSE))</f>
        <v/>
      </c>
      <c r="E1577" s="140" t="str">
        <f>IF(A1577="","",VLOOKUP(A1577,'6.A'!$A$11:$E$105,5,FALSE))</f>
        <v/>
      </c>
      <c r="F1577" s="141" t="str">
        <f t="shared" si="646"/>
        <v>0,00</v>
      </c>
      <c r="G1577" s="51"/>
      <c r="H1577" s="51" t="str">
        <f>IF(A1577="","",VLOOKUP(A1577,'6.A'!$A$11:$E$7900,5,FALSE))</f>
        <v/>
      </c>
      <c r="I1577" s="51" t="str">
        <f>IF(H1577="","",IF(E1577=H1577,"SIM","NÃO"))</f>
        <v/>
      </c>
      <c r="J1577" s="51" t="str">
        <f>IF(H1577="","",VLOOKUP(A1577,'6.A'!$A$11:$E$480,4,FALSE))</f>
        <v/>
      </c>
      <c r="K1577" s="51" t="str">
        <f>IF(H1577="","",IF(J1577=D1577,"SIM","NÃO"))</f>
        <v/>
      </c>
      <c r="L1577" s="51" t="str">
        <f>IF(H1577="","",IF(C1577="","",G1572*C1577))</f>
        <v/>
      </c>
      <c r="M1577" s="93" t="str">
        <f>IF(A1577="","",VLOOKUP(A1577,'6.A'!$A$11:$C$480,2,FALSE))</f>
        <v/>
      </c>
      <c r="N1577" s="56" t="str">
        <f>IF(A1577="","",IF(M1577=B1577,"si","no"))</f>
        <v/>
      </c>
      <c r="O1577" s="55"/>
      <c r="P1577" s="55"/>
      <c r="Q1577" s="47"/>
      <c r="R1577" s="47"/>
      <c r="S1577" s="64"/>
      <c r="T1577" s="2"/>
      <c r="U1577" s="2"/>
      <c r="V1577" s="2"/>
    </row>
    <row r="1578" spans="1:22" s="116" customFormat="1" ht="12.75" customHeight="1" x14ac:dyDescent="0.2">
      <c r="A1578" s="137"/>
      <c r="B1578" s="117" t="str">
        <f>IF(A1578="","",VLOOKUP(A1578,'6.A'!$A$11:$E$105,2,FALSE))</f>
        <v/>
      </c>
      <c r="C1578" s="138"/>
      <c r="D1578" s="139" t="str">
        <f>IF(A1578="","",VLOOKUP(A1578,'6.A'!$A$11:$E$105,4,FALSE))</f>
        <v/>
      </c>
      <c r="E1578" s="140" t="str">
        <f>IF(A1578="","",VLOOKUP(A1578,'6.A'!$A$11:$E$105,5,FALSE))</f>
        <v/>
      </c>
      <c r="F1578" s="141" t="str">
        <f t="shared" si="646"/>
        <v>0,00</v>
      </c>
      <c r="G1578" s="51"/>
      <c r="H1578" s="51" t="str">
        <f>IF(A1578="","",VLOOKUP(A1578,'6.A'!$A$11:$E$7900,5,FALSE))</f>
        <v/>
      </c>
      <c r="I1578" s="51" t="str">
        <f t="shared" ref="I1578" si="649">IF(H1578="","",IF(E1578=H1578,"SIM","NÃO"))</f>
        <v/>
      </c>
      <c r="J1578" s="51" t="str">
        <f>IF(H1578="","",VLOOKUP(A1578,'6.A'!$A$11:$E$480,4,FALSE))</f>
        <v/>
      </c>
      <c r="K1578" s="51" t="str">
        <f t="shared" ref="K1578" si="650">IF(H1578="","",IF(J1578=D1578,"SIM","NÃO"))</f>
        <v/>
      </c>
      <c r="L1578" s="51" t="str">
        <f>IF(H1578="","",IF(C1578="","",G1572*C1578))</f>
        <v/>
      </c>
      <c r="M1578" s="93" t="str">
        <f>IF(A1578="","",VLOOKUP(A1578,'6.A'!$A$11:$C$480,2,FALSE))</f>
        <v/>
      </c>
      <c r="N1578" s="56" t="str">
        <f t="shared" ref="N1578" si="651">IF(A1578="","",IF(M1578=B1578,"si","no"))</f>
        <v/>
      </c>
      <c r="O1578" s="55"/>
      <c r="P1578" s="55"/>
      <c r="Q1578" s="47"/>
      <c r="R1578" s="47"/>
      <c r="S1578" s="64"/>
      <c r="T1578" s="2"/>
      <c r="U1578" s="2"/>
      <c r="V1578" s="2"/>
    </row>
    <row r="1579" spans="1:22" s="116" customFormat="1" ht="12.75" customHeight="1" x14ac:dyDescent="0.2">
      <c r="A1579" s="137"/>
      <c r="B1579" s="117" t="str">
        <f>IF(A1579="","",VLOOKUP(A1579,'6.A'!$A$11:$E$105,2,FALSE))</f>
        <v/>
      </c>
      <c r="C1579" s="138"/>
      <c r="D1579" s="139" t="str">
        <f>IF(A1579="","",VLOOKUP(A1579,'6.A'!$A$11:$E$105,4,FALSE))</f>
        <v/>
      </c>
      <c r="E1579" s="140" t="str">
        <f>IF(A1579="","",VLOOKUP(A1579,'6.A'!$A$11:$E$105,5,FALSE))</f>
        <v/>
      </c>
      <c r="F1579" s="141" t="str">
        <f t="shared" si="646"/>
        <v>0,00</v>
      </c>
      <c r="G1579" s="51"/>
      <c r="H1579" s="51" t="str">
        <f>IF(A1579="","",VLOOKUP(A1579,'6.A'!$A$11:$E$7900,5,FALSE))</f>
        <v/>
      </c>
      <c r="I1579" s="51" t="str">
        <f>IF(H1579="","",IF(E1579=H1579,"SIM","NÃO"))</f>
        <v/>
      </c>
      <c r="J1579" s="51" t="str">
        <f>IF(H1579="","",VLOOKUP(A1579,'6.A'!$A$11:$E$480,4,FALSE))</f>
        <v/>
      </c>
      <c r="K1579" s="51" t="str">
        <f>IF(H1579="","",IF(J1579=D1579,"SIM","NÃO"))</f>
        <v/>
      </c>
      <c r="L1579" s="51" t="str">
        <f>IF(H1579="","",IF(C1579="","",G1572*C1579))</f>
        <v/>
      </c>
      <c r="M1579" s="93" t="str">
        <f>IF(A1579="","",VLOOKUP(A1579,'6.A'!$A$11:$C$480,2,FALSE))</f>
        <v/>
      </c>
      <c r="N1579" s="56" t="str">
        <f>IF(A1579="","",IF(M1579=B1579,"si","no"))</f>
        <v/>
      </c>
      <c r="O1579" s="55"/>
      <c r="P1579" s="55"/>
      <c r="Q1579" s="47"/>
      <c r="R1579" s="47"/>
      <c r="S1579" s="64"/>
      <c r="T1579" s="2"/>
      <c r="U1579" s="2"/>
      <c r="V1579" s="2"/>
    </row>
    <row r="1580" spans="1:22" s="116" customFormat="1" ht="12.75" customHeight="1" x14ac:dyDescent="0.2">
      <c r="A1580" s="137"/>
      <c r="B1580" s="117" t="str">
        <f>IF(A1580="","",VLOOKUP(A1580,'6.A'!$A$11:$E$105,2,FALSE))</f>
        <v/>
      </c>
      <c r="C1580" s="138"/>
      <c r="D1580" s="120" t="str">
        <f>IF(A1580="","",VLOOKUP(A1580,'6.A'!$A$11:$E$105,4,FALSE))</f>
        <v/>
      </c>
      <c r="E1580" s="142" t="str">
        <f>IF(A1580="","",VLOOKUP(A1580,'6.A'!$A$11:$E$105,5,FALSE))</f>
        <v/>
      </c>
      <c r="F1580" s="141" t="str">
        <f t="shared" si="646"/>
        <v>0,00</v>
      </c>
      <c r="G1580" s="51"/>
      <c r="H1580" s="51" t="str">
        <f>IF(A1580="","",VLOOKUP(A1580,'6.A'!$A$11:$E$7900,5,FALSE))</f>
        <v/>
      </c>
      <c r="I1580" s="51" t="str">
        <f>IF(H1580="","",IF(E1580=H1580,"SIM","NÃO"))</f>
        <v/>
      </c>
      <c r="J1580" s="51" t="str">
        <f>IF(H1580="","",VLOOKUP(A1580,'6.A'!$A$11:$E$480,4,FALSE))</f>
        <v/>
      </c>
      <c r="K1580" s="51" t="str">
        <f>IF(H1580="","",IF(J1580=D1580,"SIM","NÃO"))</f>
        <v/>
      </c>
      <c r="L1580" s="51" t="str">
        <f>IF(H1580="","",IF(C1580="","",G1572*C1580))</f>
        <v/>
      </c>
      <c r="M1580" s="93" t="str">
        <f>IF(A1580="","",VLOOKUP(A1580,'6.A'!$A$11:$C$480,2,FALSE))</f>
        <v/>
      </c>
      <c r="N1580" s="56" t="str">
        <f>IF(A1580="","",IF(M1580=B1580,"si","no"))</f>
        <v/>
      </c>
      <c r="O1580" s="55"/>
      <c r="P1580" s="55"/>
      <c r="Q1580" s="47"/>
      <c r="R1580" s="47"/>
      <c r="S1580" s="64"/>
      <c r="T1580" s="2"/>
      <c r="U1580" s="2"/>
      <c r="V1580" s="2"/>
    </row>
    <row r="1581" spans="1:22" s="116" customFormat="1" ht="12.75" customHeight="1" x14ac:dyDescent="0.2">
      <c r="A1581" s="137"/>
      <c r="B1581" s="117" t="str">
        <f>IF(A1581="","",VLOOKUP(A1581,'6.A'!$A$11:$E$105,2,FALSE))</f>
        <v/>
      </c>
      <c r="C1581" s="138"/>
      <c r="D1581" s="120" t="str">
        <f>IF(A1581="","",VLOOKUP(A1581,'6.A'!$A$11:$E$105,4,FALSE))</f>
        <v/>
      </c>
      <c r="E1581" s="140" t="str">
        <f>IF(A1581="","",VLOOKUP(A1581,'6.A'!$A$11:$E$105,5,FALSE))</f>
        <v/>
      </c>
      <c r="F1581" s="141" t="str">
        <f t="shared" si="646"/>
        <v>0,00</v>
      </c>
      <c r="G1581" s="51"/>
      <c r="H1581" s="51" t="str">
        <f>IF(A1581="","",VLOOKUP(A1581,'6.A'!$A$11:$E$7900,5,FALSE))</f>
        <v/>
      </c>
      <c r="I1581" s="51" t="str">
        <f t="shared" ref="I1581" si="652">IF(H1581="","",IF(E1581=H1581,"SIM","NÃO"))</f>
        <v/>
      </c>
      <c r="J1581" s="51" t="str">
        <f>IF(H1581="","",VLOOKUP(A1581,'6.A'!$A$11:$E$480,4,FALSE))</f>
        <v/>
      </c>
      <c r="K1581" s="51" t="str">
        <f t="shared" ref="K1581" si="653">IF(H1581="","",IF(J1581=D1581,"SIM","NÃO"))</f>
        <v/>
      </c>
      <c r="L1581" s="51" t="str">
        <f>IF(H1581="","",IF(C1581="","",G1572*C1581))</f>
        <v/>
      </c>
      <c r="M1581" s="93" t="str">
        <f>IF(A1581="","",VLOOKUP(A1581,'6.A'!$A$11:$C$480,2,FALSE))</f>
        <v/>
      </c>
      <c r="N1581" s="56" t="str">
        <f t="shared" ref="N1581" si="654">IF(A1581="","",IF(M1581=B1581,"si","no"))</f>
        <v/>
      </c>
      <c r="O1581" s="55"/>
      <c r="P1581" s="55"/>
      <c r="Q1581" s="47"/>
      <c r="R1581" s="47"/>
      <c r="S1581" s="64"/>
      <c r="T1581" s="2"/>
      <c r="U1581" s="2"/>
      <c r="V1581" s="2"/>
    </row>
    <row r="1582" spans="1:22" s="116" customFormat="1" ht="12.75" customHeight="1" x14ac:dyDescent="0.2">
      <c r="A1582" s="137"/>
      <c r="B1582" s="117" t="str">
        <f>IF(A1582="","",VLOOKUP(A1582,'6.A'!$A$11:$E$105,2,FALSE))</f>
        <v/>
      </c>
      <c r="C1582" s="138"/>
      <c r="D1582" s="120" t="str">
        <f>IF(A1582="","",VLOOKUP(A1582,'6.A'!$A$11:$E$105,4,FALSE))</f>
        <v/>
      </c>
      <c r="E1582" s="140" t="str">
        <f>IF(A1582="","",VLOOKUP(A1582,'6.A'!$A$11:$E$105,5,FALSE))</f>
        <v/>
      </c>
      <c r="F1582" s="141" t="str">
        <f t="shared" si="646"/>
        <v>0,00</v>
      </c>
      <c r="G1582" s="51"/>
      <c r="H1582" s="51" t="str">
        <f>IF(A1582="","",VLOOKUP(A1582,'6.A'!$A$11:$E$7900,5,FALSE))</f>
        <v/>
      </c>
      <c r="I1582" s="51" t="str">
        <f>IF(H1582="","",IF(E1582=H1582,"SIM","NÃO"))</f>
        <v/>
      </c>
      <c r="J1582" s="51" t="str">
        <f>IF(H1582="","",VLOOKUP(A1582,'6.A'!$A$11:$E$480,4,FALSE))</f>
        <v/>
      </c>
      <c r="K1582" s="51" t="str">
        <f>IF(H1582="","",IF(J1582=D1582,"SIM","NÃO"))</f>
        <v/>
      </c>
      <c r="L1582" s="51" t="str">
        <f>IF(H1582="","",IF(C1582="","",G1572*C1582))</f>
        <v/>
      </c>
      <c r="M1582" s="93" t="str">
        <f>IF(A1582="","",VLOOKUP(A1582,'6.A'!$A$11:$C$480,2,FALSE))</f>
        <v/>
      </c>
      <c r="N1582" s="56" t="str">
        <f>IF(A1582="","",IF(M1582=B1582,"si","no"))</f>
        <v/>
      </c>
      <c r="O1582" s="55"/>
      <c r="P1582" s="55"/>
      <c r="Q1582" s="47"/>
      <c r="R1582" s="47"/>
      <c r="S1582" s="64"/>
      <c r="T1582" s="2"/>
      <c r="U1582" s="2"/>
      <c r="V1582" s="2"/>
    </row>
    <row r="1583" spans="1:22" s="116" customFormat="1" ht="12.75" customHeight="1" x14ac:dyDescent="0.2">
      <c r="A1583" s="137"/>
      <c r="B1583" s="117" t="str">
        <f>IF(A1583="","",VLOOKUP(A1583,'6.A'!$A$11:$E$105,2,FALSE))</f>
        <v/>
      </c>
      <c r="C1583" s="138"/>
      <c r="D1583" s="143" t="str">
        <f>IF(A1583="","",VLOOKUP(A1583,'6.A'!$A$11:$E$105,4,FALSE))</f>
        <v/>
      </c>
      <c r="E1583" s="140" t="str">
        <f>IF(A1583="","",VLOOKUP(A1583,'6.A'!$A$11:$E$105,5,FALSE))</f>
        <v/>
      </c>
      <c r="F1583" s="141" t="str">
        <f t="shared" si="646"/>
        <v>0,00</v>
      </c>
      <c r="G1583" s="51"/>
      <c r="H1583" s="51" t="str">
        <f>IF(A1583="","",VLOOKUP(A1583,'6.A'!$A$11:$E$7900,5,FALSE))</f>
        <v/>
      </c>
      <c r="I1583" s="51" t="str">
        <f t="shared" ref="I1583" si="655">IF(H1583="","",IF(E1583=H1583,"SIM","NÃO"))</f>
        <v/>
      </c>
      <c r="J1583" s="51" t="str">
        <f>IF(H1583="","",VLOOKUP(A1583,'6.A'!$A$11:$E$480,4,FALSE))</f>
        <v/>
      </c>
      <c r="K1583" s="51" t="str">
        <f t="shared" ref="K1583" si="656">IF(H1583="","",IF(J1583=D1583,"SIM","NÃO"))</f>
        <v/>
      </c>
      <c r="L1583" s="51" t="str">
        <f>IF(H1583="","",IF(C1583="","",G1572*C1583))</f>
        <v/>
      </c>
      <c r="M1583" s="93" t="str">
        <f>IF(A1583="","",VLOOKUP(A1583,'6.A'!$A$11:$C$480,2,FALSE))</f>
        <v/>
      </c>
      <c r="N1583" s="56" t="str">
        <f t="shared" ref="N1583" si="657">IF(A1583="","",IF(M1583=B1583,"si","no"))</f>
        <v/>
      </c>
      <c r="O1583" s="55"/>
      <c r="P1583" s="55"/>
      <c r="Q1583" s="47"/>
      <c r="R1583" s="47"/>
      <c r="S1583" s="64"/>
      <c r="T1583" s="2"/>
      <c r="U1583" s="2"/>
      <c r="V1583" s="2"/>
    </row>
    <row r="1584" spans="1:22" s="116" customFormat="1" ht="12.75" customHeight="1" x14ac:dyDescent="0.2">
      <c r="A1584" s="134"/>
      <c r="B1584" s="26" t="str">
        <f>$A$8</f>
        <v>LEIS SOCIAIS HORISTA - JORNADA NORMAL</v>
      </c>
      <c r="C1584" s="27">
        <f>$C$8</f>
        <v>0</v>
      </c>
      <c r="D1584" s="120"/>
      <c r="E1584" s="126"/>
      <c r="F1584" s="144">
        <f>ROUND(SUM(F1574:F1583)*C1584,2)</f>
        <v>0</v>
      </c>
      <c r="G1584" s="62"/>
      <c r="H1584" s="51"/>
      <c r="I1584" s="56"/>
      <c r="J1584" s="56"/>
      <c r="K1584" s="56"/>
      <c r="L1584" s="51"/>
      <c r="M1584" s="61"/>
      <c r="N1584" s="56"/>
      <c r="O1584" s="55"/>
      <c r="P1584" s="55"/>
      <c r="Q1584" s="47"/>
      <c r="R1584" s="47"/>
      <c r="S1584" s="64"/>
      <c r="T1584" s="2"/>
      <c r="U1584" s="2"/>
      <c r="V1584" s="2"/>
    </row>
    <row r="1585" spans="1:22" s="116" customFormat="1" ht="12.75" customHeight="1" x14ac:dyDescent="0.2">
      <c r="A1585" s="137"/>
      <c r="B1585" s="26" t="str">
        <f>$A$9</f>
        <v>BDI - MÃO DE OBRA / SERVIÇOS / MATERIAIS EM GERAL</v>
      </c>
      <c r="C1585" s="27">
        <f>$C$9</f>
        <v>0</v>
      </c>
      <c r="D1585" s="115"/>
      <c r="E1585" s="126"/>
      <c r="F1585" s="144">
        <f>ROUND(SUM(F1574:F1584)*C1585,2)</f>
        <v>0</v>
      </c>
      <c r="G1585" s="62"/>
      <c r="H1585" s="51"/>
      <c r="I1585" s="56"/>
      <c r="J1585" s="56"/>
      <c r="K1585" s="56"/>
      <c r="L1585" s="51"/>
      <c r="M1585" s="61"/>
      <c r="N1585" s="56"/>
      <c r="O1585" s="55"/>
      <c r="P1585" s="55"/>
      <c r="Q1585" s="47"/>
      <c r="R1585" s="47"/>
      <c r="S1585" s="64"/>
      <c r="T1585" s="2"/>
      <c r="U1585" s="2"/>
      <c r="V1585" s="2"/>
    </row>
    <row r="1586" spans="1:22" s="128" customFormat="1" ht="12.75" customHeight="1" x14ac:dyDescent="0.2">
      <c r="A1586" s="145"/>
      <c r="B1586" s="146" t="s">
        <v>56</v>
      </c>
      <c r="C1586" s="147"/>
      <c r="D1586" s="148"/>
      <c r="E1586" s="149"/>
      <c r="F1586" s="150">
        <f>ROUND(SUM(F1574:F1585),2)</f>
        <v>0</v>
      </c>
      <c r="G1586" s="62"/>
      <c r="H1586" s="51"/>
      <c r="I1586" s="56"/>
      <c r="J1586" s="56"/>
      <c r="K1586" s="56"/>
      <c r="L1586" s="51"/>
      <c r="M1586" s="61"/>
      <c r="N1586" s="56"/>
      <c r="O1586" s="55"/>
      <c r="P1586" s="55"/>
      <c r="Q1586" s="47"/>
      <c r="R1586" s="47"/>
      <c r="S1586" s="64"/>
      <c r="T1586" s="2"/>
      <c r="U1586" s="2"/>
      <c r="V1586" s="2"/>
    </row>
    <row r="1587" spans="1:22" s="128" customFormat="1" ht="12.75" customHeight="1" x14ac:dyDescent="0.2">
      <c r="A1587" s="134" t="s">
        <v>5</v>
      </c>
      <c r="B1587" s="135" t="s">
        <v>132</v>
      </c>
      <c r="C1587" s="119" t="s">
        <v>59</v>
      </c>
      <c r="D1587" s="119" t="s">
        <v>17</v>
      </c>
      <c r="E1587" s="136" t="s">
        <v>60</v>
      </c>
      <c r="F1587" s="127" t="s">
        <v>61</v>
      </c>
      <c r="G1587" s="21"/>
      <c r="H1587" s="51"/>
      <c r="I1587" s="56"/>
      <c r="J1587" s="56"/>
      <c r="K1587" s="56"/>
      <c r="L1587" s="51"/>
      <c r="M1587" s="61"/>
      <c r="N1587" s="56"/>
      <c r="O1587" s="55"/>
      <c r="P1587" s="55"/>
      <c r="Q1587" s="47"/>
      <c r="R1587" s="47"/>
      <c r="S1587" s="64"/>
      <c r="T1587" s="2"/>
      <c r="U1587" s="2"/>
      <c r="V1587" s="2"/>
    </row>
    <row r="1588" spans="1:22" s="128" customFormat="1" ht="12.75" customHeight="1" x14ac:dyDescent="0.2">
      <c r="A1588" s="137"/>
      <c r="B1588" s="117" t="str">
        <f>IF(A1588="","",VLOOKUP(A1588,'6.A'!$A$11:$E$105,2,FALSE))</f>
        <v/>
      </c>
      <c r="C1588" s="138"/>
      <c r="D1588" s="139" t="str">
        <f>IF(A1588="","",VLOOKUP(A1588,'6.A'!$A$11:$E$105,4,FALSE))</f>
        <v/>
      </c>
      <c r="E1588" s="140" t="str">
        <f>IF(A1588="","",VLOOKUP(A1588,'6.A'!$A$11:$E$105,5,FALSE))</f>
        <v/>
      </c>
      <c r="F1588" s="141" t="str">
        <f t="shared" ref="F1588:F1597" si="658">IF(A1588="","0,00",ROUND(C1588*E1588,2))</f>
        <v>0,00</v>
      </c>
      <c r="G1588" s="51"/>
      <c r="H1588" s="51" t="str">
        <f>IF(A1588="","",VLOOKUP(A1588,'6.A'!$A$11:$E$7900,5,FALSE))</f>
        <v/>
      </c>
      <c r="I1588" s="51" t="str">
        <f t="shared" ref="I1588:I1597" si="659">IF(H1588="","",IF(E1588=H1588,"SIM","NÃO"))</f>
        <v/>
      </c>
      <c r="J1588" s="51" t="str">
        <f>IF(H1588="","",VLOOKUP(A1588,'6.A'!$A$11:$E$480,4,FALSE))</f>
        <v/>
      </c>
      <c r="K1588" s="51" t="str">
        <f t="shared" ref="K1588:K1597" si="660">IF(H1588="","",IF(J1588=D1588,"SIM","NÃO"))</f>
        <v/>
      </c>
      <c r="L1588" s="51" t="str">
        <f>IF(H1588="","",IF(C1588="","",G1572*C1588))</f>
        <v/>
      </c>
      <c r="M1588" s="93" t="str">
        <f>IF(A1588="","",VLOOKUP(A1588,'6.A'!$A$11:$C$480,2,FALSE))</f>
        <v/>
      </c>
      <c r="N1588" s="56" t="str">
        <f t="shared" ref="N1588:N1593" si="661">IF(A1588="","",IF(M1588=B1588,"si","no"))</f>
        <v/>
      </c>
      <c r="O1588" s="55"/>
      <c r="P1588" s="55"/>
      <c r="Q1588" s="47"/>
      <c r="R1588" s="47"/>
      <c r="S1588" s="64"/>
      <c r="T1588" s="2"/>
      <c r="U1588" s="2"/>
      <c r="V1588" s="2"/>
    </row>
    <row r="1589" spans="1:22" s="128" customFormat="1" ht="12.75" customHeight="1" x14ac:dyDescent="0.2">
      <c r="A1589" s="137"/>
      <c r="B1589" s="117" t="str">
        <f>IF(A1589="","",VLOOKUP(A1589,'6.A'!$A$11:$E$105,2,FALSE))</f>
        <v/>
      </c>
      <c r="C1589" s="138"/>
      <c r="D1589" s="139" t="str">
        <f>IF(A1589="","",VLOOKUP(A1589,'6.A'!$A$11:$E$105,4,FALSE))</f>
        <v/>
      </c>
      <c r="E1589" s="140" t="str">
        <f>IF(A1589="","",VLOOKUP(A1589,'6.A'!$A$11:$E$105,5,FALSE))</f>
        <v/>
      </c>
      <c r="F1589" s="141" t="str">
        <f t="shared" si="658"/>
        <v>0,00</v>
      </c>
      <c r="G1589" s="51"/>
      <c r="H1589" s="51" t="str">
        <f>IF(A1589="","",VLOOKUP(A1589,'6.A'!$A$11:$E$7900,5,FALSE))</f>
        <v/>
      </c>
      <c r="I1589" s="51" t="str">
        <f t="shared" si="659"/>
        <v/>
      </c>
      <c r="J1589" s="51" t="str">
        <f>IF(H1589="","",VLOOKUP(A1589,'6.A'!$A$11:$E$480,4,FALSE))</f>
        <v/>
      </c>
      <c r="K1589" s="51" t="str">
        <f t="shared" si="660"/>
        <v/>
      </c>
      <c r="L1589" s="51" t="str">
        <f>IF(H1589="","",IF(C1589="","",G1572*C1589))</f>
        <v/>
      </c>
      <c r="M1589" s="93" t="str">
        <f>IF(A1589="","",VLOOKUP(A1589,'6.A'!$A$11:$C$480,2,FALSE))</f>
        <v/>
      </c>
      <c r="N1589" s="56" t="str">
        <f t="shared" si="661"/>
        <v/>
      </c>
      <c r="O1589" s="55"/>
      <c r="P1589" s="55"/>
      <c r="Q1589" s="47"/>
      <c r="R1589" s="47"/>
      <c r="S1589" s="64"/>
      <c r="T1589" s="2"/>
      <c r="U1589" s="2"/>
      <c r="V1589" s="2"/>
    </row>
    <row r="1590" spans="1:22" s="128" customFormat="1" ht="12.75" customHeight="1" x14ac:dyDescent="0.2">
      <c r="A1590" s="137"/>
      <c r="B1590" s="117" t="str">
        <f>IF(A1590="","",VLOOKUP(A1590,'6.A'!$A$11:$E$105,2,FALSE))</f>
        <v/>
      </c>
      <c r="C1590" s="138"/>
      <c r="D1590" s="139" t="str">
        <f>IF(A1590="","",VLOOKUP(A1590,'6.A'!$A$11:$E$105,4,FALSE))</f>
        <v/>
      </c>
      <c r="E1590" s="140" t="str">
        <f>IF(A1590="","",VLOOKUP(A1590,'6.A'!$A$11:$E$105,5,FALSE))</f>
        <v/>
      </c>
      <c r="F1590" s="141" t="str">
        <f t="shared" si="658"/>
        <v>0,00</v>
      </c>
      <c r="G1590" s="51"/>
      <c r="H1590" s="51" t="str">
        <f>IF(A1590="","",VLOOKUP(A1590,'6.A'!$A$11:$E$7900,5,FALSE))</f>
        <v/>
      </c>
      <c r="I1590" s="51" t="str">
        <f t="shared" si="659"/>
        <v/>
      </c>
      <c r="J1590" s="51" t="str">
        <f>IF(H1590="","",VLOOKUP(A1590,'6.A'!$A$11:$E$480,4,FALSE))</f>
        <v/>
      </c>
      <c r="K1590" s="51" t="str">
        <f t="shared" si="660"/>
        <v/>
      </c>
      <c r="L1590" s="51" t="str">
        <f>IF(H1590="","",IF(C1590="","",G1572*C1590))</f>
        <v/>
      </c>
      <c r="M1590" s="93" t="str">
        <f>IF(A1590="","",VLOOKUP(A1590,'6.A'!$A$11:$C$480,2,FALSE))</f>
        <v/>
      </c>
      <c r="N1590" s="56" t="str">
        <f t="shared" si="661"/>
        <v/>
      </c>
      <c r="O1590" s="55"/>
      <c r="P1590" s="55"/>
      <c r="Q1590" s="47"/>
      <c r="R1590" s="47"/>
      <c r="S1590" s="64"/>
      <c r="T1590" s="2"/>
      <c r="U1590" s="2"/>
      <c r="V1590" s="2"/>
    </row>
    <row r="1591" spans="1:22" s="128" customFormat="1" ht="12.75" customHeight="1" x14ac:dyDescent="0.2">
      <c r="A1591" s="137"/>
      <c r="B1591" s="158" t="str">
        <f>IF(A1591="","",VLOOKUP(A1591,'6.A'!$A$11:$E$105,2,FALSE))</f>
        <v/>
      </c>
      <c r="C1591" s="138"/>
      <c r="D1591" s="120" t="str">
        <f>IF(A1591="","",VLOOKUP(A1591,'6.A'!$A$11:$E$105,4,FALSE))</f>
        <v/>
      </c>
      <c r="E1591" s="142" t="str">
        <f>IF(A1591="","",VLOOKUP(A1591,'6.A'!$A$11:$E$105,5,FALSE))</f>
        <v/>
      </c>
      <c r="F1591" s="141" t="str">
        <f t="shared" si="658"/>
        <v>0,00</v>
      </c>
      <c r="G1591" s="51"/>
      <c r="H1591" s="51" t="str">
        <f>IF(A1591="","",VLOOKUP(A1591,'6.A'!$A$11:$E$7900,5,FALSE))</f>
        <v/>
      </c>
      <c r="I1591" s="51" t="str">
        <f t="shared" si="659"/>
        <v/>
      </c>
      <c r="J1591" s="51" t="str">
        <f>IF(H1591="","",VLOOKUP(A1591,'6.A'!$A$11:$E$480,4,FALSE))</f>
        <v/>
      </c>
      <c r="K1591" s="51" t="str">
        <f t="shared" si="660"/>
        <v/>
      </c>
      <c r="L1591" s="51" t="str">
        <f>IF(H1591="","",IF(C1591="","",G1572*C1591))</f>
        <v/>
      </c>
      <c r="M1591" s="93" t="str">
        <f>IF(A1591="","",VLOOKUP(A1591,'6.A'!$A$11:$C$480,2,FALSE))</f>
        <v/>
      </c>
      <c r="N1591" s="56" t="str">
        <f t="shared" si="661"/>
        <v/>
      </c>
      <c r="O1591" s="55"/>
      <c r="P1591" s="55"/>
      <c r="Q1591" s="47"/>
      <c r="R1591" s="47"/>
      <c r="S1591" s="64"/>
      <c r="T1591" s="2"/>
      <c r="U1591" s="2"/>
      <c r="V1591" s="2"/>
    </row>
    <row r="1592" spans="1:22" s="128" customFormat="1" ht="12.75" customHeight="1" x14ac:dyDescent="0.2">
      <c r="A1592" s="137"/>
      <c r="B1592" s="158" t="str">
        <f>IF(A1592="","",VLOOKUP(A1592,'6.A'!$A$11:$E$105,2,FALSE))</f>
        <v/>
      </c>
      <c r="C1592" s="138"/>
      <c r="D1592" s="120" t="str">
        <f>IF(A1592="","",VLOOKUP(A1592,'6.A'!$A$11:$E$105,4,FALSE))</f>
        <v/>
      </c>
      <c r="E1592" s="142" t="str">
        <f>IF(A1592="","",VLOOKUP(A1592,'6.A'!$A$11:$E$105,5,FALSE))</f>
        <v/>
      </c>
      <c r="F1592" s="141" t="str">
        <f t="shared" si="658"/>
        <v>0,00</v>
      </c>
      <c r="G1592" s="51"/>
      <c r="H1592" s="51" t="str">
        <f>IF(A1592="","",VLOOKUP(A1592,'6.A'!$A$11:$E$7900,5,FALSE))</f>
        <v/>
      </c>
      <c r="I1592" s="51" t="str">
        <f t="shared" si="659"/>
        <v/>
      </c>
      <c r="J1592" s="51" t="str">
        <f>IF(H1592="","",VLOOKUP(A1592,'6.A'!$A$11:$E$480,4,FALSE))</f>
        <v/>
      </c>
      <c r="K1592" s="51" t="str">
        <f t="shared" si="660"/>
        <v/>
      </c>
      <c r="L1592" s="51" t="str">
        <f>IF(H1592="","",IF(C1592="","",G1572*C1592))</f>
        <v/>
      </c>
      <c r="M1592" s="93" t="str">
        <f>IF(A1592="","",VLOOKUP(A1592,'6.A'!$A$11:$C$480,2,FALSE))</f>
        <v/>
      </c>
      <c r="N1592" s="56" t="str">
        <f t="shared" si="661"/>
        <v/>
      </c>
      <c r="O1592" s="55"/>
      <c r="P1592" s="55"/>
      <c r="Q1592" s="47"/>
      <c r="R1592" s="47"/>
      <c r="S1592" s="64"/>
      <c r="T1592" s="2"/>
      <c r="U1592" s="2"/>
      <c r="V1592" s="2"/>
    </row>
    <row r="1593" spans="1:22" s="128" customFormat="1" ht="12.75" customHeight="1" x14ac:dyDescent="0.2">
      <c r="A1593" s="137"/>
      <c r="B1593" s="158" t="str">
        <f>IF(A1593="","",VLOOKUP(A1593,'6.A'!$A$11:$E$105,2,FALSE))</f>
        <v/>
      </c>
      <c r="C1593" s="138"/>
      <c r="D1593" s="120" t="str">
        <f>IF(A1593="","",VLOOKUP(A1593,'6.A'!$A$11:$E$105,4,FALSE))</f>
        <v/>
      </c>
      <c r="E1593" s="142" t="str">
        <f>IF(A1593="","",VLOOKUP(A1593,'6.A'!$A$11:$E$105,5,FALSE))</f>
        <v/>
      </c>
      <c r="F1593" s="141" t="str">
        <f t="shared" si="658"/>
        <v>0,00</v>
      </c>
      <c r="G1593" s="51"/>
      <c r="H1593" s="51" t="str">
        <f>IF(A1593="","",VLOOKUP(A1593,'6.A'!$A$11:$E$7900,5,FALSE))</f>
        <v/>
      </c>
      <c r="I1593" s="51" t="str">
        <f t="shared" si="659"/>
        <v/>
      </c>
      <c r="J1593" s="51" t="str">
        <f>IF(H1593="","",VLOOKUP(A1593,'6.A'!$A$11:$E$480,4,FALSE))</f>
        <v/>
      </c>
      <c r="K1593" s="51" t="str">
        <f t="shared" si="660"/>
        <v/>
      </c>
      <c r="L1593" s="51" t="str">
        <f>IF(H1593="","",IF(C1593="","",G1572*C1593))</f>
        <v/>
      </c>
      <c r="M1593" s="93" t="str">
        <f>IF(A1593="","",VLOOKUP(A1593,'6.A'!$A$11:$C$480,2,FALSE))</f>
        <v/>
      </c>
      <c r="N1593" s="56" t="str">
        <f t="shared" si="661"/>
        <v/>
      </c>
      <c r="O1593" s="55"/>
      <c r="P1593" s="55"/>
      <c r="Q1593" s="47"/>
      <c r="R1593" s="47"/>
      <c r="S1593" s="64"/>
      <c r="T1593" s="2"/>
      <c r="U1593" s="2"/>
      <c r="V1593" s="2"/>
    </row>
    <row r="1594" spans="1:22" s="128" customFormat="1" ht="12.75" customHeight="1" x14ac:dyDescent="0.2">
      <c r="A1594" s="137"/>
      <c r="B1594" s="158" t="str">
        <f>IF(A1594="","",VLOOKUP(A1594,'6.A'!$A$11:$E$105,2,FALSE))</f>
        <v/>
      </c>
      <c r="C1594" s="138"/>
      <c r="D1594" s="120" t="str">
        <f>IF(A1594="","",VLOOKUP(A1594,'6.A'!$A$11:$E$105,4,FALSE))</f>
        <v/>
      </c>
      <c r="E1594" s="142" t="str">
        <f>IF(A1594="","",VLOOKUP(A1594,'6.A'!$A$11:$E$105,5,FALSE))</f>
        <v/>
      </c>
      <c r="F1594" s="141" t="str">
        <f t="shared" si="658"/>
        <v>0,00</v>
      </c>
      <c r="G1594" s="51"/>
      <c r="H1594" s="51" t="str">
        <f>IF(A1594="","",VLOOKUP(A1594,'6.A'!$A$11:$E$7900,5,FALSE))</f>
        <v/>
      </c>
      <c r="I1594" s="51" t="str">
        <f t="shared" si="659"/>
        <v/>
      </c>
      <c r="J1594" s="51" t="str">
        <f>IF(H1594="","",VLOOKUP(A1594,'6.A'!$A$11:$E$480,4,FALSE))</f>
        <v/>
      </c>
      <c r="K1594" s="51" t="str">
        <f t="shared" si="660"/>
        <v/>
      </c>
      <c r="L1594" s="51" t="str">
        <f>IF(H1594="","",IF(C1594="","",G1572*C1594))</f>
        <v/>
      </c>
      <c r="M1594" s="93" t="str">
        <f>IF(A1594="","",VLOOKUP(A1594,'6.A'!$A$11:$C$480,2,FALSE))</f>
        <v/>
      </c>
      <c r="N1594" s="56" t="str">
        <f>IF(A1594="","",IF(M1594=B1594,"si","no"))</f>
        <v/>
      </c>
      <c r="O1594" s="55"/>
      <c r="P1594" s="55"/>
      <c r="Q1594" s="47"/>
      <c r="R1594" s="47"/>
      <c r="S1594" s="64"/>
      <c r="T1594" s="2"/>
      <c r="U1594" s="2"/>
      <c r="V1594" s="2"/>
    </row>
    <row r="1595" spans="1:22" s="128" customFormat="1" ht="12.75" customHeight="1" x14ac:dyDescent="0.2">
      <c r="A1595" s="137"/>
      <c r="B1595" s="117" t="str">
        <f>IF(A1595="","",VLOOKUP(A1595,'6.A'!$A$11:$E$105,2,FALSE))</f>
        <v/>
      </c>
      <c r="C1595" s="138"/>
      <c r="D1595" s="120" t="str">
        <f>IF(A1595="","",VLOOKUP(A1595,'6.A'!$A$11:$E$105,4,FALSE))</f>
        <v/>
      </c>
      <c r="E1595" s="142" t="str">
        <f>IF(A1595="","",VLOOKUP(A1595,'6.A'!$A$11:$E$105,5,FALSE))</f>
        <v/>
      </c>
      <c r="F1595" s="141" t="str">
        <f t="shared" si="658"/>
        <v>0,00</v>
      </c>
      <c r="G1595" s="51"/>
      <c r="H1595" s="51" t="str">
        <f>IF(A1595="","",VLOOKUP(A1595,'6.A'!$A$11:$E$7900,5,FALSE))</f>
        <v/>
      </c>
      <c r="I1595" s="51" t="str">
        <f t="shared" si="659"/>
        <v/>
      </c>
      <c r="J1595" s="51" t="str">
        <f>IF(H1595="","",VLOOKUP(A1595,'6.A'!$A$11:$E$480,4,FALSE))</f>
        <v/>
      </c>
      <c r="K1595" s="51" t="str">
        <f t="shared" si="660"/>
        <v/>
      </c>
      <c r="L1595" s="51" t="str">
        <f>IF(H1595="","",IF(C1595="","",G1572*C1595))</f>
        <v/>
      </c>
      <c r="M1595" s="93" t="str">
        <f>IF(A1595="","",VLOOKUP(A1595,'6.A'!$A$11:$C$480,2,FALSE))</f>
        <v/>
      </c>
      <c r="N1595" s="56" t="str">
        <f>IF(A1595="","",IF(M1595=B1595,"si","no"))</f>
        <v/>
      </c>
      <c r="O1595" s="55"/>
      <c r="P1595" s="55"/>
      <c r="Q1595" s="47"/>
      <c r="R1595" s="47"/>
      <c r="S1595" s="64"/>
      <c r="T1595" s="2"/>
      <c r="U1595" s="2"/>
      <c r="V1595" s="2"/>
    </row>
    <row r="1596" spans="1:22" s="128" customFormat="1" ht="12.75" customHeight="1" x14ac:dyDescent="0.2">
      <c r="A1596" s="137"/>
      <c r="B1596" s="117" t="str">
        <f>IF(A1596="","",VLOOKUP(A1596,'6.A'!$A$11:$E$105,2,FALSE))</f>
        <v/>
      </c>
      <c r="C1596" s="138"/>
      <c r="D1596" s="120" t="str">
        <f>IF(A1596="","",VLOOKUP(A1596,'6.A'!$A$11:$E$105,4,FALSE))</f>
        <v/>
      </c>
      <c r="E1596" s="142" t="str">
        <f>IF(A1596="","",VLOOKUP(A1596,'6.A'!$A$11:$E$105,5,FALSE))</f>
        <v/>
      </c>
      <c r="F1596" s="141" t="str">
        <f t="shared" si="658"/>
        <v>0,00</v>
      </c>
      <c r="G1596" s="51"/>
      <c r="H1596" s="51" t="str">
        <f>IF(A1596="","",VLOOKUP(A1596,'6.A'!$A$11:$E$7900,5,FALSE))</f>
        <v/>
      </c>
      <c r="I1596" s="51" t="str">
        <f t="shared" si="659"/>
        <v/>
      </c>
      <c r="J1596" s="51" t="str">
        <f>IF(H1596="","",VLOOKUP(A1596,'6.A'!$A$11:$E$480,4,FALSE))</f>
        <v/>
      </c>
      <c r="K1596" s="51" t="str">
        <f t="shared" si="660"/>
        <v/>
      </c>
      <c r="L1596" s="51" t="str">
        <f>IF(H1596="","",IF(C1596="","",G1572*C1596))</f>
        <v/>
      </c>
      <c r="M1596" s="93" t="str">
        <f>IF(A1596="","",VLOOKUP(A1596,'6.A'!$A$11:$C$480,2,FALSE))</f>
        <v/>
      </c>
      <c r="N1596" s="56" t="str">
        <f t="shared" ref="N1596:N1597" si="662">IF(A1596="","",IF(M1596=B1596,"si","no"))</f>
        <v/>
      </c>
      <c r="O1596" s="55"/>
      <c r="P1596" s="55"/>
      <c r="Q1596" s="47"/>
      <c r="R1596" s="47"/>
      <c r="S1596" s="64"/>
      <c r="T1596" s="2"/>
      <c r="U1596" s="2"/>
      <c r="V1596" s="2"/>
    </row>
    <row r="1597" spans="1:22" s="128" customFormat="1" ht="12.75" customHeight="1" x14ac:dyDescent="0.2">
      <c r="A1597" s="137"/>
      <c r="B1597" s="117" t="str">
        <f>IF(A1597="","",VLOOKUP(A1597,'6.A'!$A$11:$E$105,2,FALSE))</f>
        <v/>
      </c>
      <c r="C1597" s="138"/>
      <c r="D1597" s="120" t="str">
        <f>IF(A1597="","",VLOOKUP(A1597,'6.A'!$A$11:$E$105,4,FALSE))</f>
        <v/>
      </c>
      <c r="E1597" s="142" t="str">
        <f>IF(A1597="","",VLOOKUP(A1597,'6.A'!$A$11:$E$105,5,FALSE))</f>
        <v/>
      </c>
      <c r="F1597" s="141" t="str">
        <f t="shared" si="658"/>
        <v>0,00</v>
      </c>
      <c r="G1597" s="51"/>
      <c r="H1597" s="51" t="str">
        <f>IF(A1597="","",VLOOKUP(A1597,'6.A'!$A$11:$E$7900,5,FALSE))</f>
        <v/>
      </c>
      <c r="I1597" s="51" t="str">
        <f t="shared" si="659"/>
        <v/>
      </c>
      <c r="J1597" s="51" t="str">
        <f>IF(H1597="","",VLOOKUP(A1597,'6.A'!$A$11:$E$480,4,FALSE))</f>
        <v/>
      </c>
      <c r="K1597" s="51" t="str">
        <f t="shared" si="660"/>
        <v/>
      </c>
      <c r="L1597" s="51" t="str">
        <f>IF(H1597="","",IF(C1597="","",G1572*C1597))</f>
        <v/>
      </c>
      <c r="M1597" s="93" t="str">
        <f>IF(A1597="","",VLOOKUP(A1597,'6.A'!$A$11:$C$480,2,FALSE))</f>
        <v/>
      </c>
      <c r="N1597" s="56" t="str">
        <f t="shared" si="662"/>
        <v/>
      </c>
      <c r="O1597" s="55"/>
      <c r="P1597" s="55"/>
      <c r="Q1597" s="47"/>
      <c r="R1597" s="47"/>
      <c r="S1597" s="64"/>
      <c r="T1597" s="2"/>
      <c r="U1597" s="2"/>
      <c r="V1597" s="2"/>
    </row>
    <row r="1598" spans="1:22" s="128" customFormat="1" ht="12.75" customHeight="1" x14ac:dyDescent="0.2">
      <c r="A1598" s="137"/>
      <c r="B1598" s="26" t="str">
        <f>$A$9</f>
        <v>BDI - MÃO DE OBRA / SERVIÇOS / MATERIAIS EM GERAL</v>
      </c>
      <c r="C1598" s="27">
        <f>$C$9</f>
        <v>0</v>
      </c>
      <c r="D1598" s="120"/>
      <c r="E1598" s="126"/>
      <c r="F1598" s="144">
        <f>ROUND(SUM(F1588:F1597)*C1598,2)</f>
        <v>0</v>
      </c>
      <c r="G1598" s="62"/>
      <c r="H1598" s="51"/>
      <c r="I1598" s="56"/>
      <c r="J1598" s="56"/>
      <c r="K1598" s="56"/>
      <c r="L1598" s="51"/>
      <c r="M1598" s="61"/>
      <c r="N1598" s="56"/>
      <c r="O1598" s="55"/>
      <c r="P1598" s="55"/>
      <c r="Q1598" s="47"/>
      <c r="R1598" s="47"/>
      <c r="S1598" s="64"/>
      <c r="T1598" s="2"/>
      <c r="U1598" s="2"/>
      <c r="V1598" s="2"/>
    </row>
    <row r="1599" spans="1:22" s="128" customFormat="1" ht="12.75" customHeight="1" x14ac:dyDescent="0.2">
      <c r="A1599" s="145"/>
      <c r="B1599" s="31" t="s">
        <v>120</v>
      </c>
      <c r="C1599" s="36"/>
      <c r="D1599" s="151"/>
      <c r="E1599" s="152"/>
      <c r="F1599" s="150">
        <f>ROUND(SUM(F1588:F1598),2)</f>
        <v>0</v>
      </c>
      <c r="G1599" s="62"/>
      <c r="H1599" s="51"/>
      <c r="I1599" s="56"/>
      <c r="J1599" s="56"/>
      <c r="K1599" s="56"/>
      <c r="L1599" s="51"/>
      <c r="M1599" s="61"/>
      <c r="N1599" s="56"/>
      <c r="O1599" s="55"/>
      <c r="P1599" s="55"/>
      <c r="Q1599" s="47"/>
      <c r="R1599" s="47"/>
      <c r="S1599" s="64"/>
      <c r="T1599" s="2"/>
      <c r="U1599" s="2"/>
      <c r="V1599" s="2"/>
    </row>
    <row r="1600" spans="1:22" s="128" customFormat="1" ht="12.75" customHeight="1" x14ac:dyDescent="0.2">
      <c r="A1600" s="134" t="s">
        <v>6</v>
      </c>
      <c r="B1600" s="135" t="s">
        <v>18</v>
      </c>
      <c r="C1600" s="119" t="s">
        <v>59</v>
      </c>
      <c r="D1600" s="119" t="s">
        <v>17</v>
      </c>
      <c r="E1600" s="136" t="s">
        <v>60</v>
      </c>
      <c r="F1600" s="127" t="s">
        <v>61</v>
      </c>
      <c r="G1600" s="21"/>
      <c r="H1600" s="51"/>
      <c r="I1600" s="56"/>
      <c r="J1600" s="56"/>
      <c r="K1600" s="56"/>
      <c r="L1600" s="51"/>
      <c r="M1600" s="61"/>
      <c r="N1600" s="56"/>
      <c r="O1600" s="55"/>
      <c r="P1600" s="55"/>
      <c r="Q1600" s="47"/>
      <c r="R1600" s="47"/>
      <c r="S1600" s="64"/>
      <c r="T1600" s="2"/>
      <c r="U1600" s="2"/>
      <c r="V1600" s="2"/>
    </row>
    <row r="1601" spans="1:22" s="128" customFormat="1" ht="12.75" customHeight="1" x14ac:dyDescent="0.2">
      <c r="A1601" s="137">
        <f>'6.A'!$A$90</f>
        <v>5330</v>
      </c>
      <c r="B1601" s="117" t="str">
        <f>IF(A1601="","",VLOOKUP(A1601,'6.A'!$A$11:$E$105,2,FALSE))</f>
        <v>DILUENTE EPOXI</v>
      </c>
      <c r="C1601" s="138">
        <v>6.4000000000000001E-2</v>
      </c>
      <c r="D1601" s="139" t="str">
        <f>IF(A1601="","",VLOOKUP(A1601,'6.A'!$A$11:$E$105,4,FALSE))</f>
        <v>L</v>
      </c>
      <c r="E1601" s="140">
        <f>IF(A1601="","",VLOOKUP(A1601,'6.A'!$A$11:$E$105,5,FALSE))</f>
        <v>0</v>
      </c>
      <c r="F1601" s="141">
        <f t="shared" ref="F1601" si="663">IF(A1601="","0,00",ROUND(C1601*E1601,2))</f>
        <v>0</v>
      </c>
      <c r="G1601" s="51"/>
      <c r="H1601" s="51">
        <f>IF(A1601="","",VLOOKUP(A1601,'6.A'!$A$11:$E$7900,5,FALSE))</f>
        <v>0</v>
      </c>
      <c r="I1601" s="51" t="str">
        <f t="shared" ref="I1601:I1620" si="664">IF(H1601="","",IF(E1601=H1601,"SIM","NÃO"))</f>
        <v>SIM</v>
      </c>
      <c r="J1601" s="51" t="str">
        <f>IF(H1601="","",VLOOKUP(A1601,'6.A'!$A$11:$E$480,4,FALSE))</f>
        <v>L</v>
      </c>
      <c r="K1601" s="51" t="str">
        <f t="shared" ref="K1601:K1620" si="665">IF(H1601="","",IF(J1601=D1601,"SIM","NÃO"))</f>
        <v>SIM</v>
      </c>
      <c r="L1601" s="51">
        <f>IF(H1601="","",IF(C1601="","",G1572*C1601))</f>
        <v>4.4160000000000004</v>
      </c>
      <c r="M1601" s="93" t="str">
        <f>IF(A1601="","",VLOOKUP(A1601,'6.A'!$A$11:$C$480,2,FALSE))</f>
        <v>DILUENTE EPOXI</v>
      </c>
      <c r="N1601" s="56" t="str">
        <f t="shared" ref="N1601:N1620" si="666">IF(A1601="","",IF(M1601=B1601,"si","no"))</f>
        <v>si</v>
      </c>
      <c r="O1601" s="55"/>
      <c r="P1601" s="55"/>
      <c r="Q1601" s="47"/>
      <c r="R1601" s="47"/>
      <c r="S1601" s="64"/>
      <c r="T1601" s="2"/>
      <c r="U1601" s="2"/>
      <c r="V1601" s="2"/>
    </row>
    <row r="1602" spans="1:22" s="128" customFormat="1" ht="12.75" customHeight="1" x14ac:dyDescent="0.2">
      <c r="A1602" s="137">
        <f>'6.A'!$A$94</f>
        <v>7304</v>
      </c>
      <c r="B1602" s="117" t="str">
        <f>IF(A1602="","",VLOOKUP(A1602,'6.A'!$A$11:$E$105,2,FALSE))</f>
        <v>TINTA EPOXI BASE AGUA PREMIUM, BRANCA</v>
      </c>
      <c r="C1602" s="138">
        <v>0.32200000000000001</v>
      </c>
      <c r="D1602" s="139" t="str">
        <f>IF(A1602="","",VLOOKUP(A1602,'6.A'!$A$11:$E$105,4,FALSE))</f>
        <v>L</v>
      </c>
      <c r="E1602" s="140">
        <f>IF(A1602="","",VLOOKUP(A1602,'6.A'!$A$11:$E$105,5,FALSE))</f>
        <v>0</v>
      </c>
      <c r="F1602" s="141">
        <f>IF(A1602="","0,00",ROUND(C1602*E1602,2))</f>
        <v>0</v>
      </c>
      <c r="G1602" s="51"/>
      <c r="H1602" s="51">
        <f>IF(A1602="","",VLOOKUP(A1602,'6.A'!$A$11:$E$7900,5,FALSE))</f>
        <v>0</v>
      </c>
      <c r="I1602" s="51" t="str">
        <f t="shared" si="664"/>
        <v>SIM</v>
      </c>
      <c r="J1602" s="51" t="str">
        <f>IF(H1602="","",VLOOKUP(A1602,'6.A'!$A$11:$E$480,4,FALSE))</f>
        <v>L</v>
      </c>
      <c r="K1602" s="51" t="str">
        <f t="shared" si="665"/>
        <v>SIM</v>
      </c>
      <c r="L1602" s="51">
        <f>IF(H1602="","",IF(C1602="","",G1572*C1602))</f>
        <v>22.218</v>
      </c>
      <c r="M1602" s="93" t="str">
        <f>IF(A1602="","",VLOOKUP(A1602,'6.A'!$A$11:$C$480,2,FALSE))</f>
        <v>TINTA EPOXI BASE AGUA PREMIUM, BRANCA</v>
      </c>
      <c r="N1602" s="56" t="str">
        <f t="shared" si="666"/>
        <v>si</v>
      </c>
      <c r="O1602" s="55"/>
      <c r="P1602" s="55"/>
      <c r="Q1602" s="47"/>
      <c r="R1602" s="47"/>
      <c r="S1602" s="64"/>
      <c r="T1602" s="2"/>
      <c r="U1602" s="2"/>
      <c r="V1602" s="2"/>
    </row>
    <row r="1603" spans="1:22" s="128" customFormat="1" ht="12.75" customHeight="1" x14ac:dyDescent="0.2">
      <c r="A1603" s="137">
        <f>'6.A'!$A$95</f>
        <v>12815</v>
      </c>
      <c r="B1603" s="117" t="str">
        <f>IF(A1603="","",VLOOKUP(A1603,'6.A'!$A$11:$E$105,2,FALSE))</f>
        <v>FITA CREPE ROLO DE *25* MM X 50M</v>
      </c>
      <c r="C1603" s="138">
        <v>0.01</v>
      </c>
      <c r="D1603" s="139" t="str">
        <f>IF(A1603="","",VLOOKUP(A1603,'6.A'!$A$11:$E$105,4,FALSE))</f>
        <v>UN</v>
      </c>
      <c r="E1603" s="140">
        <f>IF(A1603="","",VLOOKUP(A1603,'6.A'!$A$11:$E$105,5,FALSE))</f>
        <v>0</v>
      </c>
      <c r="F1603" s="141">
        <f t="shared" ref="F1603:F1610" si="667">IF(A1603="","0,00",ROUND(C1603*E1603,2))</f>
        <v>0</v>
      </c>
      <c r="G1603" s="51"/>
      <c r="H1603" s="51">
        <f>IF(A1603="","",VLOOKUP(A1603,'6.A'!$A$11:$E$7900,5,FALSE))</f>
        <v>0</v>
      </c>
      <c r="I1603" s="51" t="str">
        <f t="shared" si="664"/>
        <v>SIM</v>
      </c>
      <c r="J1603" s="51" t="str">
        <f>IF(H1603="","",VLOOKUP(A1603,'6.A'!$A$11:$E$480,4,FALSE))</f>
        <v>UN</v>
      </c>
      <c r="K1603" s="51" t="str">
        <f t="shared" si="665"/>
        <v>SIM</v>
      </c>
      <c r="L1603" s="51">
        <f>IF(H1603="","",IF(C1603="","",G1572*C1603))</f>
        <v>0.69000000000000006</v>
      </c>
      <c r="M1603" s="93" t="str">
        <f>IF(A1603="","",VLOOKUP(A1603,'6.A'!$A$11:$C$480,2,FALSE))</f>
        <v>FITA CREPE ROLO DE *25* MM X 50M</v>
      </c>
      <c r="N1603" s="56" t="str">
        <f t="shared" si="666"/>
        <v>si</v>
      </c>
      <c r="O1603" s="55"/>
      <c r="P1603" s="55"/>
      <c r="Q1603" s="47"/>
      <c r="R1603" s="47"/>
      <c r="S1603" s="64"/>
      <c r="T1603" s="2"/>
      <c r="U1603" s="2"/>
      <c r="V1603" s="2"/>
    </row>
    <row r="1604" spans="1:22" s="128" customFormat="1" ht="12.75" customHeight="1" x14ac:dyDescent="0.2">
      <c r="A1604" s="137">
        <f>'6.A'!$A$104</f>
        <v>44072</v>
      </c>
      <c r="B1604" s="117" t="str">
        <f>IF(A1604="","",VLOOKUP(A1604,'6.A'!$A$11:$E$105,2,FALSE))</f>
        <v>PRIMER EPOXI / EPOXIDICO</v>
      </c>
      <c r="C1604" s="138">
        <v>0.2016</v>
      </c>
      <c r="D1604" s="139" t="str">
        <f>IF(A1604="","",VLOOKUP(A1604,'6.A'!$A$11:$E$105,4,FALSE))</f>
        <v>L</v>
      </c>
      <c r="E1604" s="140">
        <f>IF(A1604="","",VLOOKUP(A1604,'6.A'!$A$11:$E$105,5,FALSE))</f>
        <v>0</v>
      </c>
      <c r="F1604" s="141">
        <f t="shared" si="667"/>
        <v>0</v>
      </c>
      <c r="G1604" s="51"/>
      <c r="H1604" s="51">
        <f>IF(A1604="","",VLOOKUP(A1604,'6.A'!$A$11:$E$7900,5,FALSE))</f>
        <v>0</v>
      </c>
      <c r="I1604" s="51" t="str">
        <f t="shared" si="664"/>
        <v>SIM</v>
      </c>
      <c r="J1604" s="51" t="str">
        <f>IF(H1604="","",VLOOKUP(A1604,'6.A'!$A$11:$E$480,4,FALSE))</f>
        <v>L</v>
      </c>
      <c r="K1604" s="51" t="str">
        <f t="shared" si="665"/>
        <v>SIM</v>
      </c>
      <c r="L1604" s="51">
        <f>IF(H1604="","",IF(C1604="","",G1572*C1604))</f>
        <v>13.910399999999999</v>
      </c>
      <c r="M1604" s="93" t="str">
        <f>IF(A1604="","",VLOOKUP(A1604,'6.A'!$A$11:$C$480,2,FALSE))</f>
        <v>PRIMER EPOXI / EPOXIDICO</v>
      </c>
      <c r="N1604" s="56" t="str">
        <f t="shared" si="666"/>
        <v>si</v>
      </c>
      <c r="O1604" s="55"/>
      <c r="P1604" s="55"/>
      <c r="Q1604" s="47"/>
      <c r="R1604" s="47"/>
      <c r="S1604" s="64"/>
      <c r="T1604" s="2"/>
      <c r="U1604" s="2"/>
      <c r="V1604" s="2"/>
    </row>
    <row r="1605" spans="1:22" s="128" customFormat="1" ht="12.75" customHeight="1" x14ac:dyDescent="0.2">
      <c r="A1605" s="137"/>
      <c r="B1605" s="117" t="str">
        <f>IF(A1605="","",VLOOKUP(A1605,'6.A'!$A$11:$E$105,2,FALSE))</f>
        <v/>
      </c>
      <c r="C1605" s="138"/>
      <c r="D1605" s="120" t="str">
        <f>IF(A1605="","",VLOOKUP(A1605,'6.A'!$A$11:$E$105,4,FALSE))</f>
        <v/>
      </c>
      <c r="E1605" s="142" t="str">
        <f>IF(A1605="","",VLOOKUP(A1605,'6.A'!$A$11:$E$105,5,FALSE))</f>
        <v/>
      </c>
      <c r="F1605" s="141" t="str">
        <f t="shared" si="667"/>
        <v>0,00</v>
      </c>
      <c r="G1605" s="51"/>
      <c r="H1605" s="51" t="str">
        <f>IF(A1605="","",VLOOKUP(A1605,'6.A'!$A$11:$E$7900,5,FALSE))</f>
        <v/>
      </c>
      <c r="I1605" s="51" t="str">
        <f t="shared" si="664"/>
        <v/>
      </c>
      <c r="J1605" s="51" t="str">
        <f>IF(H1605="","",VLOOKUP(A1605,'6.A'!$A$11:$E$480,4,FALSE))</f>
        <v/>
      </c>
      <c r="K1605" s="51" t="str">
        <f t="shared" si="665"/>
        <v/>
      </c>
      <c r="L1605" s="51" t="str">
        <f>IF(H1605="","",IF(C1605="","",G1572*C1605))</f>
        <v/>
      </c>
      <c r="M1605" s="93" t="str">
        <f>IF(A1605="","",VLOOKUP(A1605,'6.A'!$A$11:$C$480,2,FALSE))</f>
        <v/>
      </c>
      <c r="N1605" s="56" t="str">
        <f t="shared" si="666"/>
        <v/>
      </c>
      <c r="O1605" s="55"/>
      <c r="P1605" s="55"/>
      <c r="Q1605" s="47"/>
      <c r="R1605" s="47"/>
      <c r="S1605" s="64"/>
      <c r="T1605" s="2"/>
      <c r="U1605" s="2"/>
      <c r="V1605" s="2"/>
    </row>
    <row r="1606" spans="1:22" s="128" customFormat="1" ht="12.75" customHeight="1" x14ac:dyDescent="0.2">
      <c r="A1606" s="137"/>
      <c r="B1606" s="117" t="str">
        <f>IF(A1606="","",VLOOKUP(A1606,'6.A'!$A$11:$E$105,2,FALSE))</f>
        <v/>
      </c>
      <c r="C1606" s="138"/>
      <c r="D1606" s="120" t="str">
        <f>IF(A1606="","",VLOOKUP(A1606,'6.A'!$A$11:$E$105,4,FALSE))</f>
        <v/>
      </c>
      <c r="E1606" s="142" t="str">
        <f>IF(A1606="","",VLOOKUP(A1606,'6.A'!$A$11:$E$105,5,FALSE))</f>
        <v/>
      </c>
      <c r="F1606" s="141" t="str">
        <f t="shared" si="667"/>
        <v>0,00</v>
      </c>
      <c r="G1606" s="51"/>
      <c r="H1606" s="51" t="str">
        <f>IF(A1606="","",VLOOKUP(A1606,'6.A'!$A$11:$E$7900,5,FALSE))</f>
        <v/>
      </c>
      <c r="I1606" s="51" t="str">
        <f t="shared" si="664"/>
        <v/>
      </c>
      <c r="J1606" s="51" t="str">
        <f>IF(H1606="","",VLOOKUP(A1606,'6.A'!$A$11:$E$480,4,FALSE))</f>
        <v/>
      </c>
      <c r="K1606" s="51" t="str">
        <f t="shared" si="665"/>
        <v/>
      </c>
      <c r="L1606" s="51" t="str">
        <f>IF(H1606="","",IF(C1606="","",G1572*C1606))</f>
        <v/>
      </c>
      <c r="M1606" s="93" t="str">
        <f>IF(A1606="","",VLOOKUP(A1606,'6.A'!$A$11:$C$480,2,FALSE))</f>
        <v/>
      </c>
      <c r="N1606" s="56" t="str">
        <f t="shared" si="666"/>
        <v/>
      </c>
      <c r="O1606" s="55"/>
      <c r="P1606" s="55"/>
      <c r="Q1606" s="47"/>
      <c r="R1606" s="47"/>
      <c r="S1606" s="64"/>
      <c r="T1606" s="2"/>
      <c r="U1606" s="2"/>
      <c r="V1606" s="2"/>
    </row>
    <row r="1607" spans="1:22" s="128" customFormat="1" ht="12.75" customHeight="1" x14ac:dyDescent="0.2">
      <c r="A1607" s="137"/>
      <c r="B1607" s="117" t="str">
        <f>IF(A1607="","",VLOOKUP(A1607,'6.A'!$A$11:$E$105,2,FALSE))</f>
        <v/>
      </c>
      <c r="C1607" s="138"/>
      <c r="D1607" s="139" t="str">
        <f>IF(A1607="","",VLOOKUP(A1607,'6.A'!$A$11:$E$105,4,FALSE))</f>
        <v/>
      </c>
      <c r="E1607" s="140" t="str">
        <f>IF(A1607="","",VLOOKUP(A1607,'6.A'!$A$11:$E$105,5,FALSE))</f>
        <v/>
      </c>
      <c r="F1607" s="141" t="str">
        <f t="shared" si="667"/>
        <v>0,00</v>
      </c>
      <c r="G1607" s="51"/>
      <c r="H1607" s="51" t="str">
        <f>IF(A1607="","",VLOOKUP(A1607,'6.A'!$A$11:$E$7900,5,FALSE))</f>
        <v/>
      </c>
      <c r="I1607" s="51" t="str">
        <f t="shared" si="664"/>
        <v/>
      </c>
      <c r="J1607" s="51" t="str">
        <f>IF(H1607="","",VLOOKUP(A1607,'6.A'!$A$11:$E$480,4,FALSE))</f>
        <v/>
      </c>
      <c r="K1607" s="51" t="str">
        <f t="shared" si="665"/>
        <v/>
      </c>
      <c r="L1607" s="51" t="str">
        <f>IF(H1607="","",IF(C1607="","",G1572*C1607))</f>
        <v/>
      </c>
      <c r="M1607" s="93" t="str">
        <f>IF(A1607="","",VLOOKUP(A1607,'6.A'!$A$11:$C$480,2,FALSE))</f>
        <v/>
      </c>
      <c r="N1607" s="56" t="str">
        <f t="shared" si="666"/>
        <v/>
      </c>
      <c r="O1607" s="55"/>
      <c r="P1607" s="55"/>
      <c r="Q1607" s="47"/>
      <c r="R1607" s="47"/>
      <c r="S1607" s="64"/>
      <c r="T1607" s="2"/>
      <c r="U1607" s="2"/>
      <c r="V1607" s="2"/>
    </row>
    <row r="1608" spans="1:22" s="128" customFormat="1" ht="12.75" customHeight="1" x14ac:dyDescent="0.2">
      <c r="A1608" s="137"/>
      <c r="B1608" s="117" t="str">
        <f>IF(A1608="","",VLOOKUP(A1608,'6.A'!$A$11:$E$105,2,FALSE))</f>
        <v/>
      </c>
      <c r="C1608" s="138"/>
      <c r="D1608" s="139" t="str">
        <f>IF(A1608="","",VLOOKUP(A1608,'6.A'!$A$11:$E$105,4,FALSE))</f>
        <v/>
      </c>
      <c r="E1608" s="140" t="str">
        <f>IF(A1608="","",VLOOKUP(A1608,'6.A'!$A$11:$E$105,5,FALSE))</f>
        <v/>
      </c>
      <c r="F1608" s="141" t="str">
        <f t="shared" si="667"/>
        <v>0,00</v>
      </c>
      <c r="G1608" s="51"/>
      <c r="H1608" s="51" t="str">
        <f>IF(A1608="","",VLOOKUP(A1608,'6.A'!$A$11:$E$7900,5,FALSE))</f>
        <v/>
      </c>
      <c r="I1608" s="51" t="str">
        <f t="shared" si="664"/>
        <v/>
      </c>
      <c r="J1608" s="51" t="str">
        <f>IF(H1608="","",VLOOKUP(A1608,'6.A'!$A$11:$E$480,4,FALSE))</f>
        <v/>
      </c>
      <c r="K1608" s="51" t="str">
        <f t="shared" si="665"/>
        <v/>
      </c>
      <c r="L1608" s="51" t="str">
        <f>IF(H1608="","",IF(C1608="","",G1572*C1608))</f>
        <v/>
      </c>
      <c r="M1608" s="93" t="str">
        <f>IF(A1608="","",VLOOKUP(A1608,'6.A'!$A$11:$C$480,2,FALSE))</f>
        <v/>
      </c>
      <c r="N1608" s="56" t="str">
        <f t="shared" si="666"/>
        <v/>
      </c>
      <c r="O1608" s="55"/>
      <c r="P1608" s="55"/>
      <c r="Q1608" s="47"/>
      <c r="R1608" s="47"/>
      <c r="S1608" s="64"/>
      <c r="T1608" s="2"/>
      <c r="U1608" s="2"/>
      <c r="V1608" s="2"/>
    </row>
    <row r="1609" spans="1:22" s="128" customFormat="1" ht="12.75" customHeight="1" x14ac:dyDescent="0.2">
      <c r="A1609" s="137"/>
      <c r="B1609" s="117" t="str">
        <f>IF(A1609="","",VLOOKUP(A1609,'6.A'!$A$11:$E$105,2,FALSE))</f>
        <v/>
      </c>
      <c r="C1609" s="138"/>
      <c r="D1609" s="120" t="str">
        <f>IF(A1609="","",VLOOKUP(A1609,'6.A'!$A$11:$E$105,4,FALSE))</f>
        <v/>
      </c>
      <c r="E1609" s="142" t="str">
        <f>IF(A1609="","",VLOOKUP(A1609,'6.A'!$A$11:$E$105,5,FALSE))</f>
        <v/>
      </c>
      <c r="F1609" s="141" t="str">
        <f t="shared" si="667"/>
        <v>0,00</v>
      </c>
      <c r="G1609" s="51"/>
      <c r="H1609" s="51" t="str">
        <f>IF(A1609="","",VLOOKUP(A1609,'6.A'!$A$11:$E$7900,5,FALSE))</f>
        <v/>
      </c>
      <c r="I1609" s="51" t="str">
        <f t="shared" si="664"/>
        <v/>
      </c>
      <c r="J1609" s="51" t="str">
        <f>IF(H1609="","",VLOOKUP(A1609,'6.A'!$A$11:$E$480,4,FALSE))</f>
        <v/>
      </c>
      <c r="K1609" s="51" t="str">
        <f t="shared" si="665"/>
        <v/>
      </c>
      <c r="L1609" s="51" t="str">
        <f>IF(H1609="","",IF(C1609="","",G1572*C1609))</f>
        <v/>
      </c>
      <c r="M1609" s="93" t="str">
        <f>IF(A1609="","",VLOOKUP(A1609,'6.A'!$A$11:$C$480,2,FALSE))</f>
        <v/>
      </c>
      <c r="N1609" s="56" t="str">
        <f t="shared" si="666"/>
        <v/>
      </c>
      <c r="O1609" s="55"/>
      <c r="P1609" s="55"/>
      <c r="Q1609" s="47"/>
      <c r="R1609" s="47"/>
      <c r="S1609" s="64"/>
      <c r="T1609" s="2"/>
      <c r="U1609" s="2"/>
      <c r="V1609" s="2"/>
    </row>
    <row r="1610" spans="1:22" s="128" customFormat="1" ht="12.75" customHeight="1" x14ac:dyDescent="0.2">
      <c r="A1610" s="137"/>
      <c r="B1610" s="117" t="str">
        <f>IF(A1610="","",VLOOKUP(A1610,'6.A'!$A$11:$E$105,2,FALSE))</f>
        <v/>
      </c>
      <c r="C1610" s="138"/>
      <c r="D1610" s="120" t="str">
        <f>IF(A1610="","",VLOOKUP(A1610,'6.A'!$A$11:$E$105,4,FALSE))</f>
        <v/>
      </c>
      <c r="E1610" s="142" t="str">
        <f>IF(A1610="","",VLOOKUP(A1610,'6.A'!$A$11:$E$105,5,FALSE))</f>
        <v/>
      </c>
      <c r="F1610" s="141" t="str">
        <f t="shared" si="667"/>
        <v>0,00</v>
      </c>
      <c r="G1610" s="51"/>
      <c r="H1610" s="51" t="str">
        <f>IF(A1610="","",VLOOKUP(A1610,'6.A'!$A$11:$E$7900,5,FALSE))</f>
        <v/>
      </c>
      <c r="I1610" s="51" t="str">
        <f t="shared" si="664"/>
        <v/>
      </c>
      <c r="J1610" s="51" t="str">
        <f>IF(H1610="","",VLOOKUP(A1610,'6.A'!$A$11:$E$480,4,FALSE))</f>
        <v/>
      </c>
      <c r="K1610" s="51" t="str">
        <f t="shared" si="665"/>
        <v/>
      </c>
      <c r="L1610" s="51" t="str">
        <f>IF(H1610="","",IF(C1610="","",G1572*C1610))</f>
        <v/>
      </c>
      <c r="M1610" s="93" t="str">
        <f>IF(A1610="","",VLOOKUP(A1610,'6.A'!$A$11:$C$480,2,FALSE))</f>
        <v/>
      </c>
      <c r="N1610" s="56" t="str">
        <f t="shared" si="666"/>
        <v/>
      </c>
      <c r="O1610" s="55"/>
      <c r="P1610" s="55"/>
      <c r="Q1610" s="47"/>
      <c r="R1610" s="47"/>
      <c r="S1610" s="64"/>
      <c r="T1610" s="2"/>
      <c r="U1610" s="2"/>
      <c r="V1610" s="2"/>
    </row>
    <row r="1611" spans="1:22" s="128" customFormat="1" ht="12.75" customHeight="1" x14ac:dyDescent="0.2">
      <c r="A1611" s="137"/>
      <c r="B1611" s="117" t="str">
        <f>IF(A1611="","",VLOOKUP(A1611,'6.A'!$A$11:$E$105,2,FALSE))</f>
        <v/>
      </c>
      <c r="C1611" s="138"/>
      <c r="D1611" s="120" t="str">
        <f>IF(A1611="","",VLOOKUP(A1611,'6.A'!$A$11:$E$105,4,FALSE))</f>
        <v/>
      </c>
      <c r="E1611" s="142" t="str">
        <f>IF(A1611="","",VLOOKUP(A1611,'6.A'!$A$11:$E$105,5,FALSE))</f>
        <v/>
      </c>
      <c r="F1611" s="141" t="str">
        <f t="shared" ref="F1611:F1620" si="668">IF(A1611="","0,00",ROUND(C1611*E1611,2))</f>
        <v>0,00</v>
      </c>
      <c r="G1611" s="51"/>
      <c r="H1611" s="51" t="str">
        <f>IF(A1611="","",VLOOKUP(A1611,'6.A'!$A$11:$E$7900,5,FALSE))</f>
        <v/>
      </c>
      <c r="I1611" s="51" t="str">
        <f t="shared" si="664"/>
        <v/>
      </c>
      <c r="J1611" s="51" t="str">
        <f>IF(H1611="","",VLOOKUP(A1611,'6.A'!$A$11:$E$480,4,FALSE))</f>
        <v/>
      </c>
      <c r="K1611" s="51" t="str">
        <f t="shared" si="665"/>
        <v/>
      </c>
      <c r="L1611" s="51" t="str">
        <f>IF(H1611="","",IF(C1611="","",G1572*C1611))</f>
        <v/>
      </c>
      <c r="M1611" s="93" t="str">
        <f>IF(A1611="","",VLOOKUP(A1611,'6.A'!$A$11:$C$480,2,FALSE))</f>
        <v/>
      </c>
      <c r="N1611" s="56" t="str">
        <f t="shared" si="666"/>
        <v/>
      </c>
      <c r="O1611" s="55"/>
      <c r="P1611" s="55"/>
      <c r="Q1611" s="47"/>
      <c r="R1611" s="47"/>
      <c r="S1611" s="64"/>
      <c r="T1611" s="2"/>
      <c r="U1611" s="2"/>
      <c r="V1611" s="2"/>
    </row>
    <row r="1612" spans="1:22" s="128" customFormat="1" ht="12.75" customHeight="1" x14ac:dyDescent="0.2">
      <c r="A1612" s="137"/>
      <c r="B1612" s="117" t="str">
        <f>IF(A1612="","",VLOOKUP(A1612,'6.A'!$A$11:$E$105,2,FALSE))</f>
        <v/>
      </c>
      <c r="C1612" s="138"/>
      <c r="D1612" s="120" t="str">
        <f>IF(A1612="","",VLOOKUP(A1612,'6.A'!$A$11:$E$105,4,FALSE))</f>
        <v/>
      </c>
      <c r="E1612" s="142" t="str">
        <f>IF(A1612="","",VLOOKUP(A1612,'6.A'!$A$11:$E$105,5,FALSE))</f>
        <v/>
      </c>
      <c r="F1612" s="141" t="str">
        <f t="shared" si="668"/>
        <v>0,00</v>
      </c>
      <c r="G1612" s="51"/>
      <c r="H1612" s="51" t="str">
        <f>IF(A1612="","",VLOOKUP(A1612,'6.A'!$A$11:$E$7900,5,FALSE))</f>
        <v/>
      </c>
      <c r="I1612" s="51" t="str">
        <f t="shared" si="664"/>
        <v/>
      </c>
      <c r="J1612" s="51" t="str">
        <f>IF(H1612="","",VLOOKUP(A1612,'6.A'!$A$11:$E$480,4,FALSE))</f>
        <v/>
      </c>
      <c r="K1612" s="51" t="str">
        <f t="shared" si="665"/>
        <v/>
      </c>
      <c r="L1612" s="51" t="str">
        <f>IF(H1612="","",IF(C1612="","",G1572*C1612))</f>
        <v/>
      </c>
      <c r="M1612" s="93" t="str">
        <f>IF(A1612="","",VLOOKUP(A1612,'6.A'!$A$11:$C$480,2,FALSE))</f>
        <v/>
      </c>
      <c r="N1612" s="56" t="str">
        <f t="shared" si="666"/>
        <v/>
      </c>
      <c r="O1612" s="55"/>
      <c r="P1612" s="55"/>
      <c r="Q1612" s="47"/>
      <c r="R1612" s="47"/>
      <c r="S1612" s="64"/>
      <c r="T1612" s="2"/>
      <c r="U1612" s="2"/>
      <c r="V1612" s="2"/>
    </row>
    <row r="1613" spans="1:22" s="128" customFormat="1" ht="12.75" customHeight="1" x14ac:dyDescent="0.2">
      <c r="A1613" s="137"/>
      <c r="B1613" s="117" t="str">
        <f>IF(A1613="","",VLOOKUP(A1613,'6.A'!$A$11:$E$105,2,FALSE))</f>
        <v/>
      </c>
      <c r="C1613" s="138"/>
      <c r="D1613" s="120" t="str">
        <f>IF(A1613="","",VLOOKUP(A1613,'6.A'!$A$11:$E$105,4,FALSE))</f>
        <v/>
      </c>
      <c r="E1613" s="142" t="str">
        <f>IF(A1613="","",VLOOKUP(A1613,'6.A'!$A$11:$E$105,5,FALSE))</f>
        <v/>
      </c>
      <c r="F1613" s="141" t="str">
        <f t="shared" si="668"/>
        <v>0,00</v>
      </c>
      <c r="G1613" s="51"/>
      <c r="H1613" s="51" t="str">
        <f>IF(A1613="","",VLOOKUP(A1613,'6.A'!$A$11:$E$7900,5,FALSE))</f>
        <v/>
      </c>
      <c r="I1613" s="51" t="str">
        <f t="shared" si="664"/>
        <v/>
      </c>
      <c r="J1613" s="51" t="str">
        <f>IF(H1613="","",VLOOKUP(A1613,'6.A'!$A$11:$E$480,4,FALSE))</f>
        <v/>
      </c>
      <c r="K1613" s="51" t="str">
        <f t="shared" si="665"/>
        <v/>
      </c>
      <c r="L1613" s="51" t="str">
        <f>IF(H1613="","",IF(C1613="","",G1572*C1613))</f>
        <v/>
      </c>
      <c r="M1613" s="93" t="str">
        <f>IF(A1613="","",VLOOKUP(A1613,'6.A'!$A$11:$C$480,2,FALSE))</f>
        <v/>
      </c>
      <c r="N1613" s="56" t="str">
        <f t="shared" si="666"/>
        <v/>
      </c>
      <c r="O1613" s="55"/>
      <c r="P1613" s="55"/>
      <c r="Q1613" s="47"/>
      <c r="R1613" s="47"/>
      <c r="S1613" s="64"/>
      <c r="T1613" s="2"/>
      <c r="U1613" s="2"/>
      <c r="V1613" s="2"/>
    </row>
    <row r="1614" spans="1:22" s="128" customFormat="1" ht="12.75" customHeight="1" x14ac:dyDescent="0.2">
      <c r="A1614" s="137"/>
      <c r="B1614" s="117" t="str">
        <f>IF(A1614="","",VLOOKUP(A1614,'6.A'!$A$11:$E$105,2,FALSE))</f>
        <v/>
      </c>
      <c r="C1614" s="138"/>
      <c r="D1614" s="120" t="str">
        <f>IF(A1614="","",VLOOKUP(A1614,'6.A'!$A$11:$E$105,4,FALSE))</f>
        <v/>
      </c>
      <c r="E1614" s="142" t="str">
        <f>IF(A1614="","",VLOOKUP(A1614,'6.A'!$A$11:$E$105,5,FALSE))</f>
        <v/>
      </c>
      <c r="F1614" s="141" t="str">
        <f t="shared" si="668"/>
        <v>0,00</v>
      </c>
      <c r="G1614" s="51"/>
      <c r="H1614" s="51" t="str">
        <f>IF(A1614="","",VLOOKUP(A1614,'6.A'!$A$11:$E$7900,5,FALSE))</f>
        <v/>
      </c>
      <c r="I1614" s="51" t="str">
        <f t="shared" si="664"/>
        <v/>
      </c>
      <c r="J1614" s="51" t="str">
        <f>IF(H1614="","",VLOOKUP(A1614,'6.A'!$A$11:$E$480,4,FALSE))</f>
        <v/>
      </c>
      <c r="K1614" s="51" t="str">
        <f t="shared" si="665"/>
        <v/>
      </c>
      <c r="L1614" s="51" t="str">
        <f>IF(H1614="","",IF(C1614="","",G1572*C1614))</f>
        <v/>
      </c>
      <c r="M1614" s="93" t="str">
        <f>IF(A1614="","",VLOOKUP(A1614,'6.A'!$A$11:$C$480,2,FALSE))</f>
        <v/>
      </c>
      <c r="N1614" s="56" t="str">
        <f t="shared" si="666"/>
        <v/>
      </c>
      <c r="O1614" s="55"/>
      <c r="P1614" s="55"/>
      <c r="Q1614" s="47"/>
      <c r="R1614" s="47"/>
      <c r="S1614" s="64"/>
      <c r="T1614" s="2"/>
      <c r="U1614" s="2"/>
      <c r="V1614" s="2"/>
    </row>
    <row r="1615" spans="1:22" s="128" customFormat="1" ht="12.75" customHeight="1" x14ac:dyDescent="0.2">
      <c r="A1615" s="137"/>
      <c r="B1615" s="117" t="str">
        <f>IF(A1615="","",VLOOKUP(A1615,'6.A'!$A$11:$E$105,2,FALSE))</f>
        <v/>
      </c>
      <c r="C1615" s="138"/>
      <c r="D1615" s="120" t="str">
        <f>IF(A1615="","",VLOOKUP(A1615,'6.A'!$A$11:$E$105,4,FALSE))</f>
        <v/>
      </c>
      <c r="E1615" s="142" t="str">
        <f>IF(A1615="","",VLOOKUP(A1615,'6.A'!$A$11:$E$105,5,FALSE))</f>
        <v/>
      </c>
      <c r="F1615" s="141" t="str">
        <f t="shared" si="668"/>
        <v>0,00</v>
      </c>
      <c r="G1615" s="51"/>
      <c r="H1615" s="51" t="str">
        <f>IF(A1615="","",VLOOKUP(A1615,'6.A'!$A$11:$E$7900,5,FALSE))</f>
        <v/>
      </c>
      <c r="I1615" s="51" t="str">
        <f t="shared" si="664"/>
        <v/>
      </c>
      <c r="J1615" s="51" t="str">
        <f>IF(H1615="","",VLOOKUP(A1615,'6.A'!$A$11:$E$480,4,FALSE))</f>
        <v/>
      </c>
      <c r="K1615" s="51" t="str">
        <f t="shared" si="665"/>
        <v/>
      </c>
      <c r="L1615" s="51" t="str">
        <f>IF(H1615="","",IF(C1615="","",G1572*C1615))</f>
        <v/>
      </c>
      <c r="M1615" s="93" t="str">
        <f>IF(A1615="","",VLOOKUP(A1615,'6.A'!$A$11:$C$480,2,FALSE))</f>
        <v/>
      </c>
      <c r="N1615" s="56" t="str">
        <f t="shared" si="666"/>
        <v/>
      </c>
      <c r="O1615" s="55"/>
      <c r="P1615" s="55"/>
      <c r="Q1615" s="47"/>
      <c r="R1615" s="47"/>
      <c r="S1615" s="64"/>
      <c r="T1615" s="2"/>
      <c r="U1615" s="2"/>
      <c r="V1615" s="2"/>
    </row>
    <row r="1616" spans="1:22" s="128" customFormat="1" ht="12.75" customHeight="1" x14ac:dyDescent="0.2">
      <c r="A1616" s="137"/>
      <c r="B1616" s="117" t="str">
        <f>IF(A1616="","",VLOOKUP(A1616,'6.A'!$A$11:$E$105,2,FALSE))</f>
        <v/>
      </c>
      <c r="C1616" s="138"/>
      <c r="D1616" s="120" t="str">
        <f>IF(A1616="","",VLOOKUP(A1616,'6.A'!$A$11:$E$105,4,FALSE))</f>
        <v/>
      </c>
      <c r="E1616" s="142" t="str">
        <f>IF(A1616="","",VLOOKUP(A1616,'6.A'!$A$11:$E$105,5,FALSE))</f>
        <v/>
      </c>
      <c r="F1616" s="141" t="str">
        <f t="shared" si="668"/>
        <v>0,00</v>
      </c>
      <c r="G1616" s="51"/>
      <c r="H1616" s="51" t="str">
        <f>IF(A1616="","",VLOOKUP(A1616,'6.A'!$A$11:$E$7900,5,FALSE))</f>
        <v/>
      </c>
      <c r="I1616" s="51" t="str">
        <f t="shared" si="664"/>
        <v/>
      </c>
      <c r="J1616" s="51" t="str">
        <f>IF(H1616="","",VLOOKUP(A1616,'6.A'!$A$11:$E$480,4,FALSE))</f>
        <v/>
      </c>
      <c r="K1616" s="51" t="str">
        <f t="shared" si="665"/>
        <v/>
      </c>
      <c r="L1616" s="51" t="str">
        <f>IF(H1616="","",IF(C1616="","",G1572*C1616))</f>
        <v/>
      </c>
      <c r="M1616" s="93" t="str">
        <f>IF(A1616="","",VLOOKUP(A1616,'6.A'!$A$11:$C$480,2,FALSE))</f>
        <v/>
      </c>
      <c r="N1616" s="56" t="str">
        <f t="shared" si="666"/>
        <v/>
      </c>
      <c r="O1616" s="55"/>
      <c r="P1616" s="55"/>
      <c r="Q1616" s="47"/>
      <c r="R1616" s="47"/>
      <c r="S1616" s="64"/>
      <c r="T1616" s="2"/>
      <c r="U1616" s="2"/>
      <c r="V1616" s="2"/>
    </row>
    <row r="1617" spans="1:22" s="116" customFormat="1" ht="12.75" customHeight="1" x14ac:dyDescent="0.2">
      <c r="A1617" s="137"/>
      <c r="B1617" s="153" t="str">
        <f>IF(A1617="","",VLOOKUP(A1617,'6.A'!$A$11:$E$105,2,FALSE))</f>
        <v/>
      </c>
      <c r="C1617" s="138"/>
      <c r="D1617" s="120" t="str">
        <f>IF(A1617="","",VLOOKUP(A1617,'6.A'!$A$11:$E$105,4,FALSE))</f>
        <v/>
      </c>
      <c r="E1617" s="142" t="str">
        <f>IF(A1617="","",VLOOKUP(A1617,'6.A'!$A$11:$E$105,5,FALSE))</f>
        <v/>
      </c>
      <c r="F1617" s="141" t="str">
        <f t="shared" si="668"/>
        <v>0,00</v>
      </c>
      <c r="G1617" s="51"/>
      <c r="H1617" s="51" t="str">
        <f>IF(A1617="","",VLOOKUP(A1617,'6.A'!$A$11:$E$7900,5,FALSE))</f>
        <v/>
      </c>
      <c r="I1617" s="51" t="str">
        <f t="shared" si="664"/>
        <v/>
      </c>
      <c r="J1617" s="51" t="str">
        <f>IF(H1617="","",VLOOKUP(A1617,'6.A'!$A$11:$E$480,4,FALSE))</f>
        <v/>
      </c>
      <c r="K1617" s="51" t="str">
        <f t="shared" si="665"/>
        <v/>
      </c>
      <c r="L1617" s="51" t="str">
        <f>IF(H1617="","",IF(C1617="","",G1572*C1617))</f>
        <v/>
      </c>
      <c r="M1617" s="93" t="str">
        <f>IF(A1617="","",VLOOKUP(A1617,'6.A'!$A$11:$C$480,2,FALSE))</f>
        <v/>
      </c>
      <c r="N1617" s="56" t="str">
        <f t="shared" si="666"/>
        <v/>
      </c>
      <c r="O1617" s="55"/>
      <c r="P1617" s="55"/>
      <c r="Q1617" s="47"/>
      <c r="R1617" s="47"/>
      <c r="S1617" s="64"/>
      <c r="T1617" s="2"/>
      <c r="U1617" s="2"/>
      <c r="V1617" s="2"/>
    </row>
    <row r="1618" spans="1:22" s="116" customFormat="1" ht="12.75" customHeight="1" x14ac:dyDescent="0.2">
      <c r="A1618" s="137"/>
      <c r="B1618" s="153" t="str">
        <f>IF(A1618="","",VLOOKUP(A1618,'6.A'!$A$11:$E$105,2,FALSE))</f>
        <v/>
      </c>
      <c r="C1618" s="138"/>
      <c r="D1618" s="120" t="str">
        <f>IF(A1618="","",VLOOKUP(A1618,'6.A'!$A$11:$E$105,4,FALSE))</f>
        <v/>
      </c>
      <c r="E1618" s="142" t="str">
        <f>IF(A1618="","",VLOOKUP(A1618,'6.A'!$A$11:$E$105,5,FALSE))</f>
        <v/>
      </c>
      <c r="F1618" s="141" t="str">
        <f t="shared" si="668"/>
        <v>0,00</v>
      </c>
      <c r="G1618" s="51"/>
      <c r="H1618" s="51" t="str">
        <f>IF(A1618="","",VLOOKUP(A1618,'6.A'!$A$11:$E$7900,5,FALSE))</f>
        <v/>
      </c>
      <c r="I1618" s="51" t="str">
        <f t="shared" si="664"/>
        <v/>
      </c>
      <c r="J1618" s="51" t="str">
        <f>IF(H1618="","",VLOOKUP(A1618,'6.A'!$A$11:$E$480,4,FALSE))</f>
        <v/>
      </c>
      <c r="K1618" s="51" t="str">
        <f t="shared" si="665"/>
        <v/>
      </c>
      <c r="L1618" s="51" t="str">
        <f>IF(H1618="","",IF(C1618="","",G1572*C1618))</f>
        <v/>
      </c>
      <c r="M1618" s="93" t="str">
        <f>IF(A1618="","",VLOOKUP(A1618,'6.A'!$A$11:$C$480,2,FALSE))</f>
        <v/>
      </c>
      <c r="N1618" s="56" t="str">
        <f t="shared" si="666"/>
        <v/>
      </c>
      <c r="O1618" s="55"/>
      <c r="P1618" s="55"/>
      <c r="Q1618" s="47"/>
      <c r="R1618" s="47"/>
      <c r="S1618" s="64"/>
      <c r="T1618" s="2"/>
      <c r="U1618" s="2"/>
      <c r="V1618" s="2"/>
    </row>
    <row r="1619" spans="1:22" s="116" customFormat="1" ht="12.75" customHeight="1" x14ac:dyDescent="0.2">
      <c r="A1619" s="137"/>
      <c r="B1619" s="153" t="str">
        <f>IF(A1619="","",VLOOKUP(A1619,'6.A'!$A$11:$E$105,2,FALSE))</f>
        <v/>
      </c>
      <c r="C1619" s="138"/>
      <c r="D1619" s="120" t="str">
        <f>IF(A1619="","",VLOOKUP(A1619,'6.A'!$A$11:$E$105,4,FALSE))</f>
        <v/>
      </c>
      <c r="E1619" s="142" t="str">
        <f>IF(A1619="","",VLOOKUP(A1619,'6.A'!$A$11:$E$105,5,FALSE))</f>
        <v/>
      </c>
      <c r="F1619" s="141" t="str">
        <f t="shared" si="668"/>
        <v>0,00</v>
      </c>
      <c r="G1619" s="51"/>
      <c r="H1619" s="51" t="str">
        <f>IF(A1619="","",VLOOKUP(A1619,'6.A'!$A$11:$E$7900,5,FALSE))</f>
        <v/>
      </c>
      <c r="I1619" s="51" t="str">
        <f t="shared" si="664"/>
        <v/>
      </c>
      <c r="J1619" s="51" t="str">
        <f>IF(H1619="","",VLOOKUP(A1619,'6.A'!$A$11:$E$480,4,FALSE))</f>
        <v/>
      </c>
      <c r="K1619" s="51" t="str">
        <f t="shared" si="665"/>
        <v/>
      </c>
      <c r="L1619" s="51" t="str">
        <f>IF(H1619="","",IF(C1619="","",G1572*C1619))</f>
        <v/>
      </c>
      <c r="M1619" s="93" t="str">
        <f>IF(A1619="","",VLOOKUP(A1619,'6.A'!$A$11:$C$480,2,FALSE))</f>
        <v/>
      </c>
      <c r="N1619" s="56" t="str">
        <f t="shared" si="666"/>
        <v/>
      </c>
      <c r="O1619" s="55"/>
      <c r="P1619" s="55"/>
      <c r="Q1619" s="47"/>
      <c r="R1619" s="47"/>
      <c r="S1619" s="64"/>
      <c r="T1619" s="2"/>
      <c r="U1619" s="2"/>
      <c r="V1619" s="2"/>
    </row>
    <row r="1620" spans="1:22" s="116" customFormat="1" ht="12.75" customHeight="1" x14ac:dyDescent="0.2">
      <c r="A1620" s="137"/>
      <c r="B1620" s="153" t="str">
        <f>IF(A1620="","",VLOOKUP(A1620,'6.A'!$A$11:$E$105,2,FALSE))</f>
        <v/>
      </c>
      <c r="C1620" s="138"/>
      <c r="D1620" s="120" t="str">
        <f>IF(A1620="","",VLOOKUP(A1620,'6.A'!$A$11:$E$105,4,FALSE))</f>
        <v/>
      </c>
      <c r="E1620" s="142" t="str">
        <f>IF(A1620="","",VLOOKUP(A1620,'6.A'!$A$11:$E$105,5,FALSE))</f>
        <v/>
      </c>
      <c r="F1620" s="141" t="str">
        <f t="shared" si="668"/>
        <v>0,00</v>
      </c>
      <c r="G1620" s="51"/>
      <c r="H1620" s="51" t="str">
        <f>IF(A1620="","",VLOOKUP(A1620,'6.A'!$A$11:$E$7900,5,FALSE))</f>
        <v/>
      </c>
      <c r="I1620" s="51" t="str">
        <f t="shared" si="664"/>
        <v/>
      </c>
      <c r="J1620" s="51" t="str">
        <f>IF(H1620="","",VLOOKUP(A1620,'6.A'!$A$11:$E$480,4,FALSE))</f>
        <v/>
      </c>
      <c r="K1620" s="51" t="str">
        <f t="shared" si="665"/>
        <v/>
      </c>
      <c r="L1620" s="51" t="str">
        <f>IF(H1620="","",IF(C1620="","",G1572*C1620))</f>
        <v/>
      </c>
      <c r="M1620" s="93" t="str">
        <f>IF(A1620="","",VLOOKUP(A1620,'6.A'!$A$11:$C$480,2,FALSE))</f>
        <v/>
      </c>
      <c r="N1620" s="56" t="str">
        <f t="shared" si="666"/>
        <v/>
      </c>
      <c r="O1620" s="55"/>
      <c r="P1620" s="55"/>
      <c r="Q1620" s="47"/>
      <c r="R1620" s="47"/>
      <c r="S1620" s="64"/>
      <c r="T1620" s="2"/>
      <c r="U1620" s="2"/>
      <c r="V1620" s="2"/>
    </row>
    <row r="1621" spans="1:22" s="116" customFormat="1" ht="12.75" customHeight="1" x14ac:dyDescent="0.2">
      <c r="A1621" s="137"/>
      <c r="B1621" s="26" t="str">
        <f>$A$9</f>
        <v>BDI - MÃO DE OBRA / SERVIÇOS / MATERIAIS EM GERAL</v>
      </c>
      <c r="C1621" s="27">
        <f>$C$9</f>
        <v>0</v>
      </c>
      <c r="D1621" s="120"/>
      <c r="E1621" s="126"/>
      <c r="F1621" s="144">
        <f>ROUND(SUM(F1601:F1620)*C1621,2)</f>
        <v>0</v>
      </c>
      <c r="G1621" s="62"/>
      <c r="H1621" s="51"/>
      <c r="I1621" s="56"/>
      <c r="J1621" s="56"/>
      <c r="K1621" s="56"/>
      <c r="L1621" s="51"/>
      <c r="M1621" s="56"/>
      <c r="N1621" s="56"/>
      <c r="O1621" s="55"/>
      <c r="P1621" s="55"/>
      <c r="Q1621" s="47"/>
      <c r="R1621" s="47"/>
      <c r="S1621" s="64"/>
      <c r="T1621" s="2"/>
      <c r="U1621" s="2"/>
      <c r="V1621" s="2"/>
    </row>
    <row r="1622" spans="1:22" s="116" customFormat="1" ht="12.75" customHeight="1" thickBot="1" x14ac:dyDescent="0.25">
      <c r="A1622" s="154"/>
      <c r="B1622" s="41" t="s">
        <v>57</v>
      </c>
      <c r="C1622" s="42"/>
      <c r="D1622" s="155"/>
      <c r="E1622" s="156"/>
      <c r="F1622" s="157">
        <f>ROUND(SUM(F1601:F1621),2)</f>
        <v>0</v>
      </c>
      <c r="G1622" s="62"/>
      <c r="H1622" s="51"/>
      <c r="I1622" s="56"/>
      <c r="J1622" s="56"/>
      <c r="K1622" s="56"/>
      <c r="L1622" s="51"/>
      <c r="M1622" s="56"/>
      <c r="N1622" s="56"/>
      <c r="O1622" s="55"/>
      <c r="P1622" s="55"/>
      <c r="Q1622" s="47"/>
      <c r="R1622" s="47"/>
      <c r="S1622" s="64"/>
      <c r="T1622" s="2"/>
      <c r="U1622" s="2"/>
      <c r="V1622" s="2"/>
    </row>
    <row r="1623" spans="1:22" s="128" customFormat="1" ht="12" customHeight="1" thickBot="1" x14ac:dyDescent="0.25">
      <c r="A1623" s="129"/>
      <c r="B1623" s="124"/>
      <c r="C1623" s="125"/>
      <c r="D1623" s="120"/>
      <c r="E1623" s="126"/>
      <c r="F1623" s="121"/>
      <c r="G1623" s="121"/>
      <c r="H1623" s="118"/>
      <c r="I1623" s="120"/>
      <c r="J1623" s="120"/>
      <c r="K1623" s="120"/>
      <c r="L1623" s="118"/>
      <c r="M1623" s="122"/>
      <c r="N1623" s="122"/>
      <c r="O1623" s="123"/>
      <c r="P1623" s="123"/>
      <c r="Q1623" s="114"/>
      <c r="R1623" s="114"/>
      <c r="T1623" s="116"/>
      <c r="U1623" s="116"/>
      <c r="V1623" s="116"/>
    </row>
    <row r="1624" spans="1:22" s="116" customFormat="1" ht="50.1" customHeight="1" x14ac:dyDescent="0.2">
      <c r="A1624" s="130" t="str">
        <f>'3.A'!$A$63</f>
        <v>4.1.10</v>
      </c>
      <c r="B1624" s="131" t="str">
        <f>IF(A1624="","",VLOOKUP(A1624,'3.A'!$A$16:$M$111,2,FALSE))</f>
        <v>ESCAVAÇÃO MANUAL, ASSENTAMENTO DE TUBO PVC RÍGIDO PARA ESGOTO (INCLUSO CONEXÕES), RALO SIFONADO E REATERRO MANUAL</v>
      </c>
      <c r="C1624" s="284" t="s">
        <v>62</v>
      </c>
      <c r="D1624" s="284"/>
      <c r="E1624" s="132" t="str">
        <f>IF(A1624="","",VLOOKUP(A1624,'3.A'!$A$16:$M$111,3,FALSE))</f>
        <v>M</v>
      </c>
      <c r="F1624" s="133">
        <f>ROUND(F1638+F1651+F1674,2)</f>
        <v>0</v>
      </c>
      <c r="G1624" s="94">
        <f>VLOOKUP(A1624,'3.A'!$A$18:$I$111,4,FALSE)</f>
        <v>10</v>
      </c>
      <c r="H1624" s="46">
        <f>SUM(F1626:F1637)</f>
        <v>0</v>
      </c>
      <c r="I1624" s="46">
        <f>SUM(F1640:F1650)</f>
        <v>0</v>
      </c>
      <c r="J1624" s="46">
        <f>SUM(F1653:F1673)</f>
        <v>0</v>
      </c>
      <c r="K1624" s="46">
        <f>SUM(H1624:J1624)</f>
        <v>0</v>
      </c>
      <c r="L1624" s="46" t="str">
        <f>IF(K1624=F1624,"SIM","NÃO")</f>
        <v>SIM</v>
      </c>
      <c r="M1624" s="57">
        <f>ROUND(SUM(F1626:F1635)*C1636,2)+ROUND(SUM(F1626:F1636)*C1637,2)+ROUND(SUM(F1626:F1635),2)+ROUND(SUM(F1640:F1649)*C1650,2)+ROUND(SUM(F1640:F1649),2)+ROUND(SUM(F1653:F1672)*C1673,2)+ROUND(SUM(F1653:F1672),2)</f>
        <v>0</v>
      </c>
      <c r="N1624" s="49" t="str">
        <f>IF(M1624=F1624,"SIM","NÃO")</f>
        <v>SIM</v>
      </c>
      <c r="O1624" s="50" t="str">
        <f>VLOOKUP(A1624,'3.A'!$A$8:$E$111,3,FALSE)</f>
        <v>M</v>
      </c>
      <c r="P1624" s="50" t="str">
        <f>IF(O1624=E1624,"SIM","NÃO")</f>
        <v>SIM</v>
      </c>
      <c r="Q1624" s="52">
        <f>ROUND(G1624*F1638,2)+ROUND(G1624*F1651,2)+ROUND(G1624*F1674,2)</f>
        <v>0</v>
      </c>
      <c r="R1624" s="58">
        <f>VLOOKUP(A1624,'3.A'!$A$16:$L$111,12,FALSE)</f>
        <v>0</v>
      </c>
      <c r="S1624" s="59" t="str">
        <f>IF(Q1624=R1624,"si","no")</f>
        <v>si</v>
      </c>
      <c r="T1624" s="60">
        <f>SUM(L1626:L1635)+SUM(L1640:L1649)+SUM(L1653:L1672)</f>
        <v>79.396999999999991</v>
      </c>
      <c r="U1624" s="51">
        <f>G1624*C1632+G1624*C1634+G1624*C1628+G1624*C1627+G1624*C1629+G1624*C1633+G1624*C1631+G1624*C1630+G1624*C1626+G1624*C1635+G1624*C1646+G1624*C1640+G1624*C1648+G1624*C1647+G1624*C1645+G1624*C1642+G1624*C1641+G1624*C1643+G1624*C1649+G1624*C1644+G1624*C1653+G1624*C1654+G1624*C1655+G1624*C1663+G1624*C1664+G1624*C1665+G1624*C1666+G1624*C1667+G1624*C1668+G1624*C1669+G1624*C1670+G1624*C1671+G1624*C1672+G1624*C1661+G1624*C1662+G1624*C1656+G1624*C1657+G1624*C1658+G1624*C1659+G1624*C1660</f>
        <v>79.396999999999991</v>
      </c>
      <c r="V1624" s="53" t="str">
        <f>IF(T1624=U1624,"si","no")</f>
        <v>si</v>
      </c>
    </row>
    <row r="1625" spans="1:22" s="116" customFormat="1" ht="12.75" customHeight="1" x14ac:dyDescent="0.2">
      <c r="A1625" s="134" t="s">
        <v>3</v>
      </c>
      <c r="B1625" s="135" t="s">
        <v>58</v>
      </c>
      <c r="C1625" s="119" t="s">
        <v>59</v>
      </c>
      <c r="D1625" s="119" t="s">
        <v>17</v>
      </c>
      <c r="E1625" s="136" t="s">
        <v>60</v>
      </c>
      <c r="F1625" s="127" t="s">
        <v>61</v>
      </c>
      <c r="G1625" s="21"/>
      <c r="H1625" s="51"/>
      <c r="I1625" s="56"/>
      <c r="J1625" s="56"/>
      <c r="K1625" s="56"/>
      <c r="L1625" s="51"/>
      <c r="M1625" s="56"/>
      <c r="N1625" s="56"/>
      <c r="O1625" s="55"/>
      <c r="P1625" s="55"/>
      <c r="Q1625" s="47"/>
      <c r="R1625" s="47"/>
      <c r="S1625" s="64"/>
      <c r="T1625" s="2"/>
      <c r="U1625" s="2"/>
      <c r="V1625" s="2"/>
    </row>
    <row r="1626" spans="1:22" s="116" customFormat="1" ht="12.75" customHeight="1" x14ac:dyDescent="0.2">
      <c r="A1626" s="22">
        <f>'6.A'!$A$18</f>
        <v>88267</v>
      </c>
      <c r="B1626" s="23" t="str">
        <f>IF(A1626="","",VLOOKUP(A1626,'6.A'!$A$11:$E$105,2,FALSE))</f>
        <v>ENCANADOR OU BOMBEIRO HIDRÁULICO COM ENCARGOS COMPLEMENTARES</v>
      </c>
      <c r="C1626" s="87">
        <f>0.25+1.2</f>
        <v>1.45</v>
      </c>
      <c r="D1626" s="56" t="str">
        <f>IF(A1626="","",VLOOKUP(A1626,'6.A'!$A$11:$E$105,4,FALSE))</f>
        <v>H</v>
      </c>
      <c r="E1626" s="88">
        <f>IF(A1626="","",VLOOKUP(A1626,'6.A'!$A$11:$E$105,5,FALSE))</f>
        <v>0</v>
      </c>
      <c r="F1626" s="141">
        <f t="shared" ref="F1626:F1635" si="669">IF(A1626="","0,00",ROUND(C1626*E1626,2))</f>
        <v>0</v>
      </c>
      <c r="G1626" s="51"/>
      <c r="H1626" s="51">
        <f>IF(A1626="","",VLOOKUP(A1626,'6.A'!$A$11:$E$7900,5,FALSE))</f>
        <v>0</v>
      </c>
      <c r="I1626" s="51" t="str">
        <f>IF(H1626="","",IF(E1626=H1626,"SIM","NÃO"))</f>
        <v>SIM</v>
      </c>
      <c r="J1626" s="51" t="str">
        <f>IF(H1626="","",VLOOKUP(A1626,'6.A'!$A$11:$E$480,4,FALSE))</f>
        <v>H</v>
      </c>
      <c r="K1626" s="51" t="str">
        <f>IF(H1626="","",IF(J1626=D1626,"SIM","NÃO"))</f>
        <v>SIM</v>
      </c>
      <c r="L1626" s="51">
        <f>IF(H1626="","",IF(C1626="","",G1624*C1626))</f>
        <v>14.5</v>
      </c>
      <c r="M1626" s="93" t="str">
        <f>IF(A1626="","",VLOOKUP(A1626,'6.A'!$A$11:$C$480,2,FALSE))</f>
        <v>ENCANADOR OU BOMBEIRO HIDRÁULICO COM ENCARGOS COMPLEMENTARES</v>
      </c>
      <c r="N1626" s="56" t="str">
        <f>IF(A1626="","",IF(M1626=B1626,"si","no"))</f>
        <v>si</v>
      </c>
      <c r="O1626" s="55"/>
      <c r="P1626" s="55"/>
      <c r="Q1626" s="47"/>
      <c r="R1626" s="47"/>
      <c r="S1626" s="64"/>
      <c r="T1626" s="2"/>
      <c r="U1626" s="2"/>
      <c r="V1626" s="2"/>
    </row>
    <row r="1627" spans="1:22" s="116" customFormat="1" ht="12.75" customHeight="1" x14ac:dyDescent="0.2">
      <c r="A1627" s="22">
        <f>'6.A'!$A$15</f>
        <v>88248</v>
      </c>
      <c r="B1627" s="23" t="str">
        <f>IF(A1627="","",VLOOKUP(A1627,'6.A'!$A$11:$E$105,2,FALSE))</f>
        <v>AUXILIAR DE ENCANADOR OU BOMBEIRO HIDRÁULICO COM ENCARGOS COMPLEMENTARES</v>
      </c>
      <c r="C1627" s="87">
        <f>0.5+(0.073*(0.6*1.5*1))+1.2</f>
        <v>1.7656999999999998</v>
      </c>
      <c r="D1627" s="56" t="str">
        <f>IF(A1627="","",VLOOKUP(A1627,'6.A'!$A$11:$E$105,4,FALSE))</f>
        <v>H</v>
      </c>
      <c r="E1627" s="88">
        <f>IF(A1627="","",VLOOKUP(A1627,'6.A'!$A$11:$E$105,5,FALSE))</f>
        <v>0</v>
      </c>
      <c r="F1627" s="141">
        <f t="shared" si="669"/>
        <v>0</v>
      </c>
      <c r="G1627" s="51"/>
      <c r="H1627" s="51">
        <f>IF(A1627="","",VLOOKUP(A1627,'6.A'!$A$11:$E$7900,5,FALSE))</f>
        <v>0</v>
      </c>
      <c r="I1627" s="51" t="str">
        <f>IF(H1627="","",IF(E1627=H1627,"SIM","NÃO"))</f>
        <v>SIM</v>
      </c>
      <c r="J1627" s="51" t="str">
        <f>IF(H1627="","",VLOOKUP(A1627,'6.A'!$A$11:$E$480,4,FALSE))</f>
        <v>H</v>
      </c>
      <c r="K1627" s="51" t="str">
        <f>IF(H1627="","",IF(J1627=D1627,"SIM","NÃO"))</f>
        <v>SIM</v>
      </c>
      <c r="L1627" s="51">
        <f>IF(H1627="","",IF(C1627="","",G1624*C1627))</f>
        <v>17.656999999999996</v>
      </c>
      <c r="M1627" s="93" t="str">
        <f>IF(A1627="","",VLOOKUP(A1627,'6.A'!$A$11:$C$480,2,FALSE))</f>
        <v>AUXILIAR DE ENCANADOR OU BOMBEIRO HIDRÁULICO COM ENCARGOS COMPLEMENTARES</v>
      </c>
      <c r="N1627" s="56" t="str">
        <f>IF(A1627="","",IF(M1627=B1627,"si","no"))</f>
        <v>si</v>
      </c>
      <c r="O1627" s="55"/>
      <c r="P1627" s="55"/>
      <c r="Q1627" s="47"/>
      <c r="R1627" s="47"/>
      <c r="S1627" s="64"/>
      <c r="T1627" s="2"/>
      <c r="U1627" s="2"/>
      <c r="V1627" s="2"/>
    </row>
    <row r="1628" spans="1:22" s="116" customFormat="1" ht="12.75" customHeight="1" x14ac:dyDescent="0.2">
      <c r="A1628" s="22">
        <f>'6.A'!$A$21</f>
        <v>88316</v>
      </c>
      <c r="B1628" s="23" t="str">
        <f>IF(A1628="","",VLOOKUP(A1628,'6.A'!$A$11:$E$105,2,FALSE))</f>
        <v>SERVENTE COM ENCARGOS COMPLEMENTARES</v>
      </c>
      <c r="C1628" s="87">
        <f>(3*(0.6*1.5*1))+(0.86*(0.6*1.5*1))</f>
        <v>3.4739999999999998</v>
      </c>
      <c r="D1628" s="56" t="str">
        <f>IF(A1628="","",VLOOKUP(A1628,'6.A'!$A$11:$E$105,4,FALSE))</f>
        <v>H</v>
      </c>
      <c r="E1628" s="88">
        <f>IF(A1628="","",VLOOKUP(A1628,'6.A'!$A$11:$E$105,5,FALSE))</f>
        <v>0</v>
      </c>
      <c r="F1628" s="141">
        <f t="shared" si="669"/>
        <v>0</v>
      </c>
      <c r="G1628" s="51"/>
      <c r="H1628" s="51">
        <f>IF(A1628="","",VLOOKUP(A1628,'6.A'!$A$11:$E$7900,5,FALSE))</f>
        <v>0</v>
      </c>
      <c r="I1628" s="51" t="str">
        <f>IF(H1628="","",IF(E1628=H1628,"SIM","NÃO"))</f>
        <v>SIM</v>
      </c>
      <c r="J1628" s="51" t="str">
        <f>IF(H1628="","",VLOOKUP(A1628,'6.A'!$A$11:$E$480,4,FALSE))</f>
        <v>H</v>
      </c>
      <c r="K1628" s="51" t="str">
        <f t="shared" ref="K1628" si="670">IF(H1628="","",IF(J1628=D1628,"SIM","NÃO"))</f>
        <v>SIM</v>
      </c>
      <c r="L1628" s="51">
        <f>IF(H1628="","",IF(C1628="","",G1624*C1628))</f>
        <v>34.739999999999995</v>
      </c>
      <c r="M1628" s="93" t="str">
        <f>IF(A1628="","",VLOOKUP(A1628,'6.A'!$A$11:$C$480,2,FALSE))</f>
        <v>SERVENTE COM ENCARGOS COMPLEMENTARES</v>
      </c>
      <c r="N1628" s="56" t="str">
        <f t="shared" ref="N1628" si="671">IF(A1628="","",IF(M1628=B1628,"si","no"))</f>
        <v>si</v>
      </c>
      <c r="O1628" s="55"/>
      <c r="P1628" s="55"/>
      <c r="Q1628" s="47"/>
      <c r="R1628" s="47"/>
      <c r="S1628" s="64"/>
      <c r="T1628" s="2"/>
      <c r="U1628" s="2"/>
      <c r="V1628" s="2"/>
    </row>
    <row r="1629" spans="1:22" s="116" customFormat="1" ht="12.75" customHeight="1" x14ac:dyDescent="0.2">
      <c r="A1629" s="22"/>
      <c r="B1629" s="23" t="str">
        <f>IF(A1629="","",VLOOKUP(A1629,'6.A'!$A$11:$E$105,2,FALSE))</f>
        <v/>
      </c>
      <c r="C1629" s="87"/>
      <c r="D1629" s="56" t="str">
        <f>IF(A1629="","",VLOOKUP(A1629,'6.A'!$A$11:$E$105,4,FALSE))</f>
        <v/>
      </c>
      <c r="E1629" s="88" t="str">
        <f>IF(A1629="","",VLOOKUP(A1629,'6.A'!$A$11:$E$105,5,FALSE))</f>
        <v/>
      </c>
      <c r="F1629" s="141" t="str">
        <f t="shared" si="669"/>
        <v>0,00</v>
      </c>
      <c r="G1629" s="51"/>
      <c r="H1629" s="51" t="str">
        <f>IF(A1629="","",VLOOKUP(A1629,'6.A'!$A$11:$E$7900,5,FALSE))</f>
        <v/>
      </c>
      <c r="I1629" s="51" t="str">
        <f>IF(H1629="","",IF(E1629=H1629,"SIM","NÃO"))</f>
        <v/>
      </c>
      <c r="J1629" s="51" t="str">
        <f>IF(H1629="","",VLOOKUP(A1629,'6.A'!$A$11:$E$480,4,FALSE))</f>
        <v/>
      </c>
      <c r="K1629" s="51" t="str">
        <f>IF(H1629="","",IF(J1629=D1629,"SIM","NÃO"))</f>
        <v/>
      </c>
      <c r="L1629" s="51" t="str">
        <f>IF(H1629="","",IF(C1629="","",G1624*C1629))</f>
        <v/>
      </c>
      <c r="M1629" s="93" t="str">
        <f>IF(A1629="","",VLOOKUP(A1629,'6.A'!$A$11:$C$480,2,FALSE))</f>
        <v/>
      </c>
      <c r="N1629" s="56" t="str">
        <f>IF(A1629="","",IF(M1629=B1629,"si","no"))</f>
        <v/>
      </c>
      <c r="O1629" s="55"/>
      <c r="P1629" s="55"/>
      <c r="Q1629" s="47"/>
      <c r="R1629" s="47"/>
      <c r="S1629" s="64"/>
      <c r="T1629" s="2"/>
      <c r="U1629" s="2"/>
      <c r="V1629" s="2"/>
    </row>
    <row r="1630" spans="1:22" s="116" customFormat="1" ht="12.75" customHeight="1" x14ac:dyDescent="0.2">
      <c r="A1630" s="22"/>
      <c r="B1630" s="23" t="str">
        <f>IF(A1630="","",VLOOKUP(A1630,'6.A'!$A$11:$E$105,2,FALSE))</f>
        <v/>
      </c>
      <c r="C1630" s="87"/>
      <c r="D1630" s="56" t="str">
        <f>IF(A1630="","",VLOOKUP(A1630,'6.A'!$A$11:$E$105,4,FALSE))</f>
        <v/>
      </c>
      <c r="E1630" s="88" t="str">
        <f>IF(A1630="","",VLOOKUP(A1630,'6.A'!$A$11:$E$105,5,FALSE))</f>
        <v/>
      </c>
      <c r="F1630" s="141" t="str">
        <f t="shared" si="669"/>
        <v>0,00</v>
      </c>
      <c r="G1630" s="51"/>
      <c r="H1630" s="51" t="str">
        <f>IF(A1630="","",VLOOKUP(A1630,'6.A'!$A$11:$E$7900,5,FALSE))</f>
        <v/>
      </c>
      <c r="I1630" s="51" t="str">
        <f t="shared" ref="I1630" si="672">IF(H1630="","",IF(E1630=H1630,"SIM","NÃO"))</f>
        <v/>
      </c>
      <c r="J1630" s="51" t="str">
        <f>IF(H1630="","",VLOOKUP(A1630,'6.A'!$A$11:$E$480,4,FALSE))</f>
        <v/>
      </c>
      <c r="K1630" s="51" t="str">
        <f t="shared" ref="K1630" si="673">IF(H1630="","",IF(J1630=D1630,"SIM","NÃO"))</f>
        <v/>
      </c>
      <c r="L1630" s="51" t="str">
        <f>IF(H1630="","",IF(C1630="","",G1624*C1630))</f>
        <v/>
      </c>
      <c r="M1630" s="93" t="str">
        <f>IF(A1630="","",VLOOKUP(A1630,'6.A'!$A$11:$C$480,2,FALSE))</f>
        <v/>
      </c>
      <c r="N1630" s="56" t="str">
        <f t="shared" ref="N1630" si="674">IF(A1630="","",IF(M1630=B1630,"si","no"))</f>
        <v/>
      </c>
      <c r="O1630" s="55"/>
      <c r="P1630" s="55"/>
      <c r="Q1630" s="47"/>
      <c r="R1630" s="47"/>
      <c r="S1630" s="64"/>
      <c r="T1630" s="2"/>
      <c r="U1630" s="2"/>
      <c r="V1630" s="2"/>
    </row>
    <row r="1631" spans="1:22" s="116" customFormat="1" ht="12.75" customHeight="1" x14ac:dyDescent="0.2">
      <c r="A1631" s="22"/>
      <c r="B1631" s="23" t="str">
        <f>IF(A1631="","",VLOOKUP(A1631,'6.A'!$A$11:$E$105,2,FALSE))</f>
        <v/>
      </c>
      <c r="C1631" s="87"/>
      <c r="D1631" s="56" t="str">
        <f>IF(A1631="","",VLOOKUP(A1631,'6.A'!$A$11:$E$105,4,FALSE))</f>
        <v/>
      </c>
      <c r="E1631" s="89" t="str">
        <f>IF(A1631="","",VLOOKUP(A1631,'6.A'!$A$11:$E$105,5,FALSE))</f>
        <v/>
      </c>
      <c r="F1631" s="141" t="str">
        <f t="shared" si="669"/>
        <v>0,00</v>
      </c>
      <c r="G1631" s="51"/>
      <c r="H1631" s="51" t="str">
        <f>IF(A1631="","",VLOOKUP(A1631,'6.A'!$A$11:$E$7900,5,FALSE))</f>
        <v/>
      </c>
      <c r="I1631" s="51" t="str">
        <f>IF(H1631="","",IF(E1631=H1631,"SIM","NÃO"))</f>
        <v/>
      </c>
      <c r="J1631" s="51" t="str">
        <f>IF(H1631="","",VLOOKUP(A1631,'6.A'!$A$11:$E$480,4,FALSE))</f>
        <v/>
      </c>
      <c r="K1631" s="51" t="str">
        <f>IF(H1631="","",IF(J1631=D1631,"SIM","NÃO"))</f>
        <v/>
      </c>
      <c r="L1631" s="51" t="str">
        <f>IF(H1631="","",IF(C1631="","",G1624*C1631))</f>
        <v/>
      </c>
      <c r="M1631" s="93" t="str">
        <f>IF(A1631="","",VLOOKUP(A1631,'6.A'!$A$11:$C$480,2,FALSE))</f>
        <v/>
      </c>
      <c r="N1631" s="56" t="str">
        <f>IF(A1631="","",IF(M1631=B1631,"si","no"))</f>
        <v/>
      </c>
      <c r="O1631" s="55"/>
      <c r="P1631" s="55"/>
      <c r="Q1631" s="47"/>
      <c r="R1631" s="47"/>
      <c r="S1631" s="64"/>
      <c r="T1631" s="2"/>
      <c r="U1631" s="2"/>
      <c r="V1631" s="2"/>
    </row>
    <row r="1632" spans="1:22" s="116" customFormat="1" ht="12.75" customHeight="1" x14ac:dyDescent="0.2">
      <c r="A1632" s="22"/>
      <c r="B1632" s="23" t="str">
        <f>IF(A1632="","",VLOOKUP(A1632,'6.A'!$A$11:$E$105,2,FALSE))</f>
        <v/>
      </c>
      <c r="C1632" s="87"/>
      <c r="D1632" s="56" t="str">
        <f>IF(A1632="","",VLOOKUP(A1632,'6.A'!$A$11:$E$105,4,FALSE))</f>
        <v/>
      </c>
      <c r="E1632" s="88" t="str">
        <f>IF(A1632="","",VLOOKUP(A1632,'6.A'!$A$11:$E$105,5,FALSE))</f>
        <v/>
      </c>
      <c r="F1632" s="141" t="str">
        <f t="shared" si="669"/>
        <v>0,00</v>
      </c>
      <c r="G1632" s="51"/>
      <c r="H1632" s="51" t="str">
        <f>IF(A1632="","",VLOOKUP(A1632,'6.A'!$A$11:$E$7900,5,FALSE))</f>
        <v/>
      </c>
      <c r="I1632" s="51" t="str">
        <f>IF(H1632="","",IF(E1632=H1632,"SIM","NÃO"))</f>
        <v/>
      </c>
      <c r="J1632" s="51" t="str">
        <f>IF(H1632="","",VLOOKUP(A1632,'6.A'!$A$11:$E$480,4,FALSE))</f>
        <v/>
      </c>
      <c r="K1632" s="51" t="str">
        <f>IF(H1632="","",IF(J1632=D1632,"SIM","NÃO"))</f>
        <v/>
      </c>
      <c r="L1632" s="51" t="str">
        <f>IF(H1632="","",IF(C1632="","",G1624*C1632))</f>
        <v/>
      </c>
      <c r="M1632" s="93" t="str">
        <f>IF(A1632="","",VLOOKUP(A1632,'6.A'!$A$11:$C$480,2,FALSE))</f>
        <v/>
      </c>
      <c r="N1632" s="56" t="str">
        <f>IF(A1632="","",IF(M1632=B1632,"si","no"))</f>
        <v/>
      </c>
      <c r="O1632" s="55"/>
      <c r="P1632" s="55"/>
      <c r="Q1632" s="47"/>
      <c r="R1632" s="47"/>
      <c r="S1632" s="64"/>
      <c r="T1632" s="2"/>
      <c r="U1632" s="2"/>
      <c r="V1632" s="2"/>
    </row>
    <row r="1633" spans="1:22" s="116" customFormat="1" ht="12.75" customHeight="1" x14ac:dyDescent="0.2">
      <c r="A1633" s="22"/>
      <c r="B1633" s="23" t="str">
        <f>IF(A1633="","",VLOOKUP(A1633,'6.A'!$A$11:$E$105,2,FALSE))</f>
        <v/>
      </c>
      <c r="C1633" s="87"/>
      <c r="D1633" s="56" t="str">
        <f>IF(A1633="","",VLOOKUP(A1633,'6.A'!$A$11:$E$105,4,FALSE))</f>
        <v/>
      </c>
      <c r="E1633" s="88" t="str">
        <f>IF(A1633="","",VLOOKUP(A1633,'6.A'!$A$11:$E$105,5,FALSE))</f>
        <v/>
      </c>
      <c r="F1633" s="141" t="str">
        <f t="shared" si="669"/>
        <v>0,00</v>
      </c>
      <c r="G1633" s="51"/>
      <c r="H1633" s="51" t="str">
        <f>IF(A1633="","",VLOOKUP(A1633,'6.A'!$A$11:$E$7900,5,FALSE))</f>
        <v/>
      </c>
      <c r="I1633" s="51" t="str">
        <f t="shared" ref="I1633" si="675">IF(H1633="","",IF(E1633=H1633,"SIM","NÃO"))</f>
        <v/>
      </c>
      <c r="J1633" s="51" t="str">
        <f>IF(H1633="","",VLOOKUP(A1633,'6.A'!$A$11:$E$480,4,FALSE))</f>
        <v/>
      </c>
      <c r="K1633" s="51" t="str">
        <f t="shared" ref="K1633" si="676">IF(H1633="","",IF(J1633=D1633,"SIM","NÃO"))</f>
        <v/>
      </c>
      <c r="L1633" s="51" t="str">
        <f>IF(H1633="","",IF(C1633="","",G1624*C1633))</f>
        <v/>
      </c>
      <c r="M1633" s="93" t="str">
        <f>IF(A1633="","",VLOOKUP(A1633,'6.A'!$A$11:$C$480,2,FALSE))</f>
        <v/>
      </c>
      <c r="N1633" s="56" t="str">
        <f t="shared" ref="N1633" si="677">IF(A1633="","",IF(M1633=B1633,"si","no"))</f>
        <v/>
      </c>
      <c r="O1633" s="55"/>
      <c r="P1633" s="55"/>
      <c r="Q1633" s="47"/>
      <c r="R1633" s="47"/>
      <c r="S1633" s="64"/>
      <c r="T1633" s="2"/>
      <c r="U1633" s="2"/>
      <c r="V1633" s="2"/>
    </row>
    <row r="1634" spans="1:22" s="116" customFormat="1" ht="12.75" customHeight="1" x14ac:dyDescent="0.2">
      <c r="A1634" s="22"/>
      <c r="B1634" s="23" t="str">
        <f>IF(A1634="","",VLOOKUP(A1634,'6.A'!$A$11:$E$105,2,FALSE))</f>
        <v/>
      </c>
      <c r="C1634" s="87"/>
      <c r="D1634" s="69" t="str">
        <f>IF(A1634="","",VLOOKUP(A1634,'6.A'!$A$11:$E$105,4,FALSE))</f>
        <v/>
      </c>
      <c r="E1634" s="89" t="str">
        <f>IF(A1634="","",VLOOKUP(A1634,'6.A'!$A$11:$E$105,5,FALSE))</f>
        <v/>
      </c>
      <c r="F1634" s="141" t="str">
        <f t="shared" si="669"/>
        <v>0,00</v>
      </c>
      <c r="G1634" s="51"/>
      <c r="H1634" s="51" t="str">
        <f>IF(A1634="","",VLOOKUP(A1634,'6.A'!$A$11:$E$7900,5,FALSE))</f>
        <v/>
      </c>
      <c r="I1634" s="51" t="str">
        <f>IF(H1634="","",IF(E1634=H1634,"SIM","NÃO"))</f>
        <v/>
      </c>
      <c r="J1634" s="51" t="str">
        <f>IF(H1634="","",VLOOKUP(A1634,'6.A'!$A$11:$E$480,4,FALSE))</f>
        <v/>
      </c>
      <c r="K1634" s="51" t="str">
        <f>IF(H1634="","",IF(J1634=D1634,"SIM","NÃO"))</f>
        <v/>
      </c>
      <c r="L1634" s="51" t="str">
        <f>IF(H1634="","",IF(C1634="","",G1624*C1634))</f>
        <v/>
      </c>
      <c r="M1634" s="93" t="str">
        <f>IF(A1634="","",VLOOKUP(A1634,'6.A'!$A$11:$C$480,2,FALSE))</f>
        <v/>
      </c>
      <c r="N1634" s="56" t="str">
        <f>IF(A1634="","",IF(M1634=B1634,"si","no"))</f>
        <v/>
      </c>
      <c r="O1634" s="55"/>
      <c r="P1634" s="55"/>
      <c r="Q1634" s="47"/>
      <c r="R1634" s="47"/>
      <c r="S1634" s="64"/>
      <c r="T1634" s="2"/>
      <c r="U1634" s="2"/>
      <c r="V1634" s="2"/>
    </row>
    <row r="1635" spans="1:22" s="116" customFormat="1" ht="12.75" customHeight="1" x14ac:dyDescent="0.2">
      <c r="A1635" s="22"/>
      <c r="B1635" s="23" t="str">
        <f>IF(A1635="","",VLOOKUP(A1635,'6.A'!$A$11:$E$105,2,FALSE))</f>
        <v/>
      </c>
      <c r="C1635" s="87"/>
      <c r="D1635" s="25" t="str">
        <f>IF(A1635="","",VLOOKUP(A1635,'6.A'!$A$11:$E$105,4,FALSE))</f>
        <v/>
      </c>
      <c r="E1635" s="89" t="str">
        <f>IF(A1635="","",VLOOKUP(A1635,'6.A'!$A$11:$E$105,5,FALSE))</f>
        <v/>
      </c>
      <c r="F1635" s="141" t="str">
        <f t="shared" si="669"/>
        <v>0,00</v>
      </c>
      <c r="G1635" s="51"/>
      <c r="H1635" s="51" t="str">
        <f>IF(A1635="","",VLOOKUP(A1635,'6.A'!$A$11:$E$7900,5,FALSE))</f>
        <v/>
      </c>
      <c r="I1635" s="51" t="str">
        <f t="shared" ref="I1635" si="678">IF(H1635="","",IF(E1635=H1635,"SIM","NÃO"))</f>
        <v/>
      </c>
      <c r="J1635" s="51" t="str">
        <f>IF(H1635="","",VLOOKUP(A1635,'6.A'!$A$11:$E$480,4,FALSE))</f>
        <v/>
      </c>
      <c r="K1635" s="51" t="str">
        <f t="shared" ref="K1635" si="679">IF(H1635="","",IF(J1635=D1635,"SIM","NÃO"))</f>
        <v/>
      </c>
      <c r="L1635" s="51" t="str">
        <f>IF(H1635="","",IF(C1635="","",G1624*C1635))</f>
        <v/>
      </c>
      <c r="M1635" s="93" t="str">
        <f>IF(A1635="","",VLOOKUP(A1635,'6.A'!$A$11:$C$480,2,FALSE))</f>
        <v/>
      </c>
      <c r="N1635" s="56" t="str">
        <f t="shared" ref="N1635" si="680">IF(A1635="","",IF(M1635=B1635,"si","no"))</f>
        <v/>
      </c>
      <c r="O1635" s="55"/>
      <c r="P1635" s="55"/>
      <c r="Q1635" s="47"/>
      <c r="R1635" s="47"/>
      <c r="S1635" s="64"/>
      <c r="T1635" s="2"/>
      <c r="U1635" s="2"/>
      <c r="V1635" s="2"/>
    </row>
    <row r="1636" spans="1:22" s="116" customFormat="1" ht="12.75" customHeight="1" x14ac:dyDescent="0.2">
      <c r="A1636" s="17"/>
      <c r="B1636" s="26" t="str">
        <f>$A$8</f>
        <v>LEIS SOCIAIS HORISTA - JORNADA NORMAL</v>
      </c>
      <c r="C1636" s="27">
        <f>$C$8</f>
        <v>0</v>
      </c>
      <c r="D1636" s="56"/>
      <c r="E1636" s="11"/>
      <c r="F1636" s="144">
        <f>ROUND(SUM(F1626:F1635)*C1636,2)</f>
        <v>0</v>
      </c>
      <c r="G1636" s="62"/>
      <c r="H1636" s="51"/>
      <c r="I1636" s="56"/>
      <c r="J1636" s="56"/>
      <c r="K1636" s="56"/>
      <c r="L1636" s="51"/>
      <c r="M1636" s="61"/>
      <c r="N1636" s="56"/>
      <c r="O1636" s="55"/>
      <c r="P1636" s="55"/>
      <c r="Q1636" s="47"/>
      <c r="R1636" s="47"/>
      <c r="S1636" s="64"/>
      <c r="T1636" s="2"/>
      <c r="U1636" s="2"/>
      <c r="V1636" s="2"/>
    </row>
    <row r="1637" spans="1:22" s="116" customFormat="1" ht="12.75" customHeight="1" x14ac:dyDescent="0.2">
      <c r="A1637" s="22"/>
      <c r="B1637" s="26" t="str">
        <f>$A$9</f>
        <v>BDI - MÃO DE OBRA / SERVIÇOS / MATERIAIS EM GERAL</v>
      </c>
      <c r="C1637" s="27">
        <f>$C$9</f>
        <v>0</v>
      </c>
      <c r="D1637" s="29"/>
      <c r="E1637" s="11"/>
      <c r="F1637" s="144">
        <f>ROUND(SUM(F1626:F1636)*C1637,2)</f>
        <v>0</v>
      </c>
      <c r="G1637" s="62"/>
      <c r="H1637" s="51"/>
      <c r="I1637" s="56"/>
      <c r="J1637" s="56"/>
      <c r="K1637" s="56"/>
      <c r="L1637" s="51"/>
      <c r="M1637" s="61"/>
      <c r="N1637" s="56"/>
      <c r="O1637" s="55"/>
      <c r="P1637" s="55"/>
      <c r="Q1637" s="47"/>
      <c r="R1637" s="47"/>
      <c r="S1637" s="64"/>
      <c r="T1637" s="2"/>
      <c r="U1637" s="2"/>
      <c r="V1637" s="2"/>
    </row>
    <row r="1638" spans="1:22" s="128" customFormat="1" ht="12.75" customHeight="1" x14ac:dyDescent="0.2">
      <c r="A1638" s="30"/>
      <c r="B1638" s="31" t="s">
        <v>56</v>
      </c>
      <c r="C1638" s="32"/>
      <c r="D1638" s="33"/>
      <c r="E1638" s="34"/>
      <c r="F1638" s="150">
        <f>ROUND(SUM(F1626:F1637),2)</f>
        <v>0</v>
      </c>
      <c r="G1638" s="62"/>
      <c r="H1638" s="51"/>
      <c r="I1638" s="56"/>
      <c r="J1638" s="56"/>
      <c r="K1638" s="56"/>
      <c r="L1638" s="51"/>
      <c r="M1638" s="61"/>
      <c r="N1638" s="56"/>
      <c r="O1638" s="55"/>
      <c r="P1638" s="55"/>
      <c r="Q1638" s="47"/>
      <c r="R1638" s="47"/>
      <c r="S1638" s="64"/>
      <c r="T1638" s="2"/>
      <c r="U1638" s="2"/>
      <c r="V1638" s="2"/>
    </row>
    <row r="1639" spans="1:22" s="128" customFormat="1" ht="12.75" customHeight="1" x14ac:dyDescent="0.2">
      <c r="A1639" s="17" t="s">
        <v>5</v>
      </c>
      <c r="B1639" s="135" t="s">
        <v>132</v>
      </c>
      <c r="C1639" s="55" t="s">
        <v>59</v>
      </c>
      <c r="D1639" s="55" t="s">
        <v>17</v>
      </c>
      <c r="E1639" s="19" t="s">
        <v>60</v>
      </c>
      <c r="F1639" s="127" t="s">
        <v>61</v>
      </c>
      <c r="G1639" s="21"/>
      <c r="H1639" s="51"/>
      <c r="I1639" s="56"/>
      <c r="J1639" s="56"/>
      <c r="K1639" s="56"/>
      <c r="L1639" s="51"/>
      <c r="M1639" s="61"/>
      <c r="N1639" s="56"/>
      <c r="O1639" s="55"/>
      <c r="P1639" s="55"/>
      <c r="Q1639" s="47"/>
      <c r="R1639" s="47"/>
      <c r="S1639" s="64"/>
      <c r="T1639" s="2"/>
      <c r="U1639" s="2"/>
      <c r="V1639" s="2"/>
    </row>
    <row r="1640" spans="1:22" s="128" customFormat="1" ht="12.75" customHeight="1" x14ac:dyDescent="0.2">
      <c r="A1640" s="22"/>
      <c r="B1640" s="23" t="str">
        <f>IF(A1640="","",VLOOKUP(A1640,'6.A'!$A$11:$E$105,2,FALSE))</f>
        <v/>
      </c>
      <c r="C1640" s="87"/>
      <c r="D1640" s="56" t="str">
        <f>IF(A1640="","",VLOOKUP(A1640,'6.A'!$A$11:$E$105,4,FALSE))</f>
        <v/>
      </c>
      <c r="E1640" s="88" t="str">
        <f>IF(A1640="","",VLOOKUP(A1640,'6.A'!$A$11:$E$105,5,FALSE))</f>
        <v/>
      </c>
      <c r="F1640" s="141" t="str">
        <f t="shared" ref="F1640:F1649" si="681">IF(A1640="","0,00",ROUND(C1640*E1640,2))</f>
        <v>0,00</v>
      </c>
      <c r="G1640" s="51"/>
      <c r="H1640" s="51" t="str">
        <f>IF(A1640="","",VLOOKUP(A1640,'6.A'!$A$11:$E$7900,5,FALSE))</f>
        <v/>
      </c>
      <c r="I1640" s="51" t="str">
        <f t="shared" ref="I1640:I1649" si="682">IF(H1640="","",IF(E1640=H1640,"SIM","NÃO"))</f>
        <v/>
      </c>
      <c r="J1640" s="51" t="str">
        <f>IF(H1640="","",VLOOKUP(A1640,'6.A'!$A$11:$E$480,4,FALSE))</f>
        <v/>
      </c>
      <c r="K1640" s="51" t="str">
        <f t="shared" ref="K1640:K1649" si="683">IF(H1640="","",IF(J1640=D1640,"SIM","NÃO"))</f>
        <v/>
      </c>
      <c r="L1640" s="51" t="str">
        <f>IF(H1640="","",IF(C1640="","",G1624*C1640))</f>
        <v/>
      </c>
      <c r="M1640" s="93" t="str">
        <f>IF(A1640="","",VLOOKUP(A1640,'6.A'!$A$11:$C$480,2,FALSE))</f>
        <v/>
      </c>
      <c r="N1640" s="56" t="str">
        <f t="shared" ref="N1640:N1645" si="684">IF(A1640="","",IF(M1640=B1640,"si","no"))</f>
        <v/>
      </c>
      <c r="O1640" s="55"/>
      <c r="P1640" s="55"/>
      <c r="Q1640" s="47"/>
      <c r="R1640" s="47"/>
      <c r="S1640" s="64"/>
      <c r="T1640" s="2"/>
      <c r="U1640" s="2"/>
      <c r="V1640" s="2"/>
    </row>
    <row r="1641" spans="1:22" s="128" customFormat="1" ht="12.75" customHeight="1" x14ac:dyDescent="0.2">
      <c r="A1641" s="22"/>
      <c r="B1641" s="23" t="str">
        <f>IF(A1641="","",VLOOKUP(A1641,'6.A'!$A$11:$E$105,2,FALSE))</f>
        <v/>
      </c>
      <c r="C1641" s="87"/>
      <c r="D1641" s="56" t="str">
        <f>IF(A1641="","",VLOOKUP(A1641,'6.A'!$A$11:$E$105,4,FALSE))</f>
        <v/>
      </c>
      <c r="E1641" s="88" t="str">
        <f>IF(A1641="","",VLOOKUP(A1641,'6.A'!$A$11:$E$105,5,FALSE))</f>
        <v/>
      </c>
      <c r="F1641" s="141" t="str">
        <f t="shared" si="681"/>
        <v>0,00</v>
      </c>
      <c r="G1641" s="51"/>
      <c r="H1641" s="51" t="str">
        <f>IF(A1641="","",VLOOKUP(A1641,'6.A'!$A$11:$E$7900,5,FALSE))</f>
        <v/>
      </c>
      <c r="I1641" s="51" t="str">
        <f t="shared" si="682"/>
        <v/>
      </c>
      <c r="J1641" s="51" t="str">
        <f>IF(H1641="","",VLOOKUP(A1641,'6.A'!$A$11:$E$480,4,FALSE))</f>
        <v/>
      </c>
      <c r="K1641" s="51" t="str">
        <f t="shared" si="683"/>
        <v/>
      </c>
      <c r="L1641" s="51" t="str">
        <f>IF(H1641="","",IF(C1641="","",G1624*C1641))</f>
        <v/>
      </c>
      <c r="M1641" s="93" t="str">
        <f>IF(A1641="","",VLOOKUP(A1641,'6.A'!$A$11:$C$480,2,FALSE))</f>
        <v/>
      </c>
      <c r="N1641" s="56" t="str">
        <f t="shared" si="684"/>
        <v/>
      </c>
      <c r="O1641" s="55"/>
      <c r="P1641" s="55"/>
      <c r="Q1641" s="47"/>
      <c r="R1641" s="47"/>
      <c r="S1641" s="64"/>
      <c r="T1641" s="2"/>
      <c r="U1641" s="2"/>
      <c r="V1641" s="2"/>
    </row>
    <row r="1642" spans="1:22" s="128" customFormat="1" ht="12.75" customHeight="1" x14ac:dyDescent="0.2">
      <c r="A1642" s="22"/>
      <c r="B1642" s="23" t="str">
        <f>IF(A1642="","",VLOOKUP(A1642,'6.A'!$A$11:$E$105,2,FALSE))</f>
        <v/>
      </c>
      <c r="C1642" s="87"/>
      <c r="D1642" s="56" t="str">
        <f>IF(A1642="","",VLOOKUP(A1642,'6.A'!$A$11:$E$105,4,FALSE))</f>
        <v/>
      </c>
      <c r="E1642" s="88" t="str">
        <f>IF(A1642="","",VLOOKUP(A1642,'6.A'!$A$11:$E$105,5,FALSE))</f>
        <v/>
      </c>
      <c r="F1642" s="141" t="str">
        <f t="shared" si="681"/>
        <v>0,00</v>
      </c>
      <c r="G1642" s="51"/>
      <c r="H1642" s="51" t="str">
        <f>IF(A1642="","",VLOOKUP(A1642,'6.A'!$A$11:$E$7900,5,FALSE))</f>
        <v/>
      </c>
      <c r="I1642" s="51" t="str">
        <f t="shared" si="682"/>
        <v/>
      </c>
      <c r="J1642" s="51" t="str">
        <f>IF(H1642="","",VLOOKUP(A1642,'6.A'!$A$11:$E$480,4,FALSE))</f>
        <v/>
      </c>
      <c r="K1642" s="51" t="str">
        <f t="shared" si="683"/>
        <v/>
      </c>
      <c r="L1642" s="51" t="str">
        <f>IF(H1642="","",IF(C1642="","",G1624*C1642))</f>
        <v/>
      </c>
      <c r="M1642" s="93" t="str">
        <f>IF(A1642="","",VLOOKUP(A1642,'6.A'!$A$11:$C$480,2,FALSE))</f>
        <v/>
      </c>
      <c r="N1642" s="56" t="str">
        <f t="shared" si="684"/>
        <v/>
      </c>
      <c r="O1642" s="55"/>
      <c r="P1642" s="55"/>
      <c r="Q1642" s="47"/>
      <c r="R1642" s="47"/>
      <c r="S1642" s="64"/>
      <c r="T1642" s="2"/>
      <c r="U1642" s="2"/>
      <c r="V1642" s="2"/>
    </row>
    <row r="1643" spans="1:22" s="128" customFormat="1" ht="12.75" customHeight="1" x14ac:dyDescent="0.2">
      <c r="A1643" s="22"/>
      <c r="B1643" s="23" t="str">
        <f>IF(A1643="","",VLOOKUP(A1643,'6.A'!$A$11:$E$105,2,FALSE))</f>
        <v/>
      </c>
      <c r="C1643" s="87"/>
      <c r="D1643" s="56" t="str">
        <f>IF(A1643="","",VLOOKUP(A1643,'6.A'!$A$11:$E$105,4,FALSE))</f>
        <v/>
      </c>
      <c r="E1643" s="88" t="str">
        <f>IF(A1643="","",VLOOKUP(A1643,'6.A'!$A$11:$E$105,5,FALSE))</f>
        <v/>
      </c>
      <c r="F1643" s="141" t="str">
        <f t="shared" si="681"/>
        <v>0,00</v>
      </c>
      <c r="G1643" s="51"/>
      <c r="H1643" s="51" t="str">
        <f>IF(A1643="","",VLOOKUP(A1643,'6.A'!$A$11:$E$7900,5,FALSE))</f>
        <v/>
      </c>
      <c r="I1643" s="51" t="str">
        <f t="shared" si="682"/>
        <v/>
      </c>
      <c r="J1643" s="51" t="str">
        <f>IF(H1643="","",VLOOKUP(A1643,'6.A'!$A$11:$E$480,4,FALSE))</f>
        <v/>
      </c>
      <c r="K1643" s="51" t="str">
        <f t="shared" si="683"/>
        <v/>
      </c>
      <c r="L1643" s="51" t="str">
        <f>IF(H1643="","",IF(C1643="","",G1624*C1643))</f>
        <v/>
      </c>
      <c r="M1643" s="93" t="str">
        <f>IF(A1643="","",VLOOKUP(A1643,'6.A'!$A$11:$C$480,2,FALSE))</f>
        <v/>
      </c>
      <c r="N1643" s="56" t="str">
        <f t="shared" si="684"/>
        <v/>
      </c>
      <c r="O1643" s="55"/>
      <c r="P1643" s="55"/>
      <c r="Q1643" s="47"/>
      <c r="R1643" s="47"/>
      <c r="S1643" s="64"/>
      <c r="T1643" s="2"/>
      <c r="U1643" s="2"/>
      <c r="V1643" s="2"/>
    </row>
    <row r="1644" spans="1:22" s="128" customFormat="1" ht="12.75" customHeight="1" x14ac:dyDescent="0.2">
      <c r="A1644" s="22"/>
      <c r="B1644" s="23" t="str">
        <f>IF(A1644="","",VLOOKUP(A1644,'6.A'!$A$11:$E$105,2,FALSE))</f>
        <v/>
      </c>
      <c r="C1644" s="87"/>
      <c r="D1644" s="56" t="str">
        <f>IF(A1644="","",VLOOKUP(A1644,'6.A'!$A$11:$E$105,4,FALSE))</f>
        <v/>
      </c>
      <c r="E1644" s="88" t="str">
        <f>IF(A1644="","",VLOOKUP(A1644,'6.A'!$A$11:$E$105,5,FALSE))</f>
        <v/>
      </c>
      <c r="F1644" s="141" t="str">
        <f t="shared" si="681"/>
        <v>0,00</v>
      </c>
      <c r="G1644" s="51"/>
      <c r="H1644" s="51" t="str">
        <f>IF(A1644="","",VLOOKUP(A1644,'6.A'!$A$11:$E$7900,5,FALSE))</f>
        <v/>
      </c>
      <c r="I1644" s="51" t="str">
        <f t="shared" si="682"/>
        <v/>
      </c>
      <c r="J1644" s="51" t="str">
        <f>IF(H1644="","",VLOOKUP(A1644,'6.A'!$A$11:$E$480,4,FALSE))</f>
        <v/>
      </c>
      <c r="K1644" s="51" t="str">
        <f t="shared" si="683"/>
        <v/>
      </c>
      <c r="L1644" s="51" t="str">
        <f>IF(H1644="","",IF(C1644="","",G1624*C1644))</f>
        <v/>
      </c>
      <c r="M1644" s="93" t="str">
        <f>IF(A1644="","",VLOOKUP(A1644,'6.A'!$A$11:$C$480,2,FALSE))</f>
        <v/>
      </c>
      <c r="N1644" s="56" t="str">
        <f t="shared" si="684"/>
        <v/>
      </c>
      <c r="O1644" s="55"/>
      <c r="P1644" s="55"/>
      <c r="Q1644" s="47"/>
      <c r="R1644" s="47"/>
      <c r="S1644" s="64"/>
      <c r="T1644" s="2"/>
      <c r="U1644" s="2"/>
      <c r="V1644" s="2"/>
    </row>
    <row r="1645" spans="1:22" s="128" customFormat="1" ht="12.75" customHeight="1" x14ac:dyDescent="0.2">
      <c r="A1645" s="22"/>
      <c r="B1645" s="23" t="str">
        <f>IF(A1645="","",VLOOKUP(A1645,'6.A'!$A$11:$E$105,2,FALSE))</f>
        <v/>
      </c>
      <c r="C1645" s="87"/>
      <c r="D1645" s="56" t="str">
        <f>IF(A1645="","",VLOOKUP(A1645,'6.A'!$A$11:$E$105,4,FALSE))</f>
        <v/>
      </c>
      <c r="E1645" s="88" t="str">
        <f>IF(A1645="","",VLOOKUP(A1645,'6.A'!$A$11:$E$105,5,FALSE))</f>
        <v/>
      </c>
      <c r="F1645" s="141" t="str">
        <f t="shared" si="681"/>
        <v>0,00</v>
      </c>
      <c r="G1645" s="51"/>
      <c r="H1645" s="51" t="str">
        <f>IF(A1645="","",VLOOKUP(A1645,'6.A'!$A$11:$E$7900,5,FALSE))</f>
        <v/>
      </c>
      <c r="I1645" s="51" t="str">
        <f t="shared" si="682"/>
        <v/>
      </c>
      <c r="J1645" s="51" t="str">
        <f>IF(H1645="","",VLOOKUP(A1645,'6.A'!$A$11:$E$480,4,FALSE))</f>
        <v/>
      </c>
      <c r="K1645" s="51" t="str">
        <f t="shared" si="683"/>
        <v/>
      </c>
      <c r="L1645" s="51" t="str">
        <f>IF(H1645="","",IF(C1645="","",G1624*C1645))</f>
        <v/>
      </c>
      <c r="M1645" s="93" t="str">
        <f>IF(A1645="","",VLOOKUP(A1645,'6.A'!$A$11:$C$480,2,FALSE))</f>
        <v/>
      </c>
      <c r="N1645" s="56" t="str">
        <f t="shared" si="684"/>
        <v/>
      </c>
      <c r="O1645" s="55"/>
      <c r="P1645" s="55"/>
      <c r="Q1645" s="47"/>
      <c r="R1645" s="47"/>
      <c r="S1645" s="64"/>
      <c r="T1645" s="2"/>
      <c r="U1645" s="2"/>
      <c r="V1645" s="2"/>
    </row>
    <row r="1646" spans="1:22" s="128" customFormat="1" ht="12.75" customHeight="1" x14ac:dyDescent="0.2">
      <c r="A1646" s="22"/>
      <c r="B1646" s="23" t="str">
        <f>IF(A1646="","",VLOOKUP(A1646,'6.A'!$A$11:$E$105,2,FALSE))</f>
        <v/>
      </c>
      <c r="C1646" s="87"/>
      <c r="D1646" s="56" t="str">
        <f>IF(A1646="","",VLOOKUP(A1646,'6.A'!$A$11:$E$105,4,FALSE))</f>
        <v/>
      </c>
      <c r="E1646" s="88" t="str">
        <f>IF(A1646="","",VLOOKUP(A1646,'6.A'!$A$11:$E$105,5,FALSE))</f>
        <v/>
      </c>
      <c r="F1646" s="141" t="str">
        <f t="shared" si="681"/>
        <v>0,00</v>
      </c>
      <c r="G1646" s="51"/>
      <c r="H1646" s="51" t="str">
        <f>IF(A1646="","",VLOOKUP(A1646,'6.A'!$A$11:$E$7900,5,FALSE))</f>
        <v/>
      </c>
      <c r="I1646" s="51" t="str">
        <f t="shared" si="682"/>
        <v/>
      </c>
      <c r="J1646" s="51" t="str">
        <f>IF(H1646="","",VLOOKUP(A1646,'6.A'!$A$11:$E$480,4,FALSE))</f>
        <v/>
      </c>
      <c r="K1646" s="51" t="str">
        <f t="shared" si="683"/>
        <v/>
      </c>
      <c r="L1646" s="51" t="str">
        <f>IF(H1646="","",IF(C1646="","",G1624*C1646))</f>
        <v/>
      </c>
      <c r="M1646" s="93" t="str">
        <f>IF(A1646="","",VLOOKUP(A1646,'6.A'!$A$11:$C$480,2,FALSE))</f>
        <v/>
      </c>
      <c r="N1646" s="56" t="str">
        <f>IF(A1646="","",IF(M1646=B1646,"si","no"))</f>
        <v/>
      </c>
      <c r="O1646" s="55"/>
      <c r="P1646" s="55"/>
      <c r="Q1646" s="47"/>
      <c r="R1646" s="47"/>
      <c r="S1646" s="64"/>
      <c r="T1646" s="2"/>
      <c r="U1646" s="2"/>
      <c r="V1646" s="2"/>
    </row>
    <row r="1647" spans="1:22" s="128" customFormat="1" ht="12.75" customHeight="1" x14ac:dyDescent="0.2">
      <c r="A1647" s="22"/>
      <c r="B1647" s="23" t="str">
        <f>IF(A1647="","",VLOOKUP(A1647,'6.A'!$A$11:$E$105,2,FALSE))</f>
        <v/>
      </c>
      <c r="C1647" s="87"/>
      <c r="D1647" s="56" t="str">
        <f>IF(A1647="","",VLOOKUP(A1647,'6.A'!$A$11:$E$105,4,FALSE))</f>
        <v/>
      </c>
      <c r="E1647" s="88" t="str">
        <f>IF(A1647="","",VLOOKUP(A1647,'6.A'!$A$11:$E$105,5,FALSE))</f>
        <v/>
      </c>
      <c r="F1647" s="141" t="str">
        <f t="shared" si="681"/>
        <v>0,00</v>
      </c>
      <c r="G1647" s="51"/>
      <c r="H1647" s="51" t="str">
        <f>IF(A1647="","",VLOOKUP(A1647,'6.A'!$A$11:$E$7900,5,FALSE))</f>
        <v/>
      </c>
      <c r="I1647" s="51" t="str">
        <f t="shared" si="682"/>
        <v/>
      </c>
      <c r="J1647" s="51" t="str">
        <f>IF(H1647="","",VLOOKUP(A1647,'6.A'!$A$11:$E$480,4,FALSE))</f>
        <v/>
      </c>
      <c r="K1647" s="51" t="str">
        <f t="shared" si="683"/>
        <v/>
      </c>
      <c r="L1647" s="51" t="str">
        <f>IF(H1647="","",IF(C1647="","",G1624*C1647))</f>
        <v/>
      </c>
      <c r="M1647" s="93" t="str">
        <f>IF(A1647="","",VLOOKUP(A1647,'6.A'!$A$11:$C$480,2,FALSE))</f>
        <v/>
      </c>
      <c r="N1647" s="56" t="str">
        <f>IF(A1647="","",IF(M1647=B1647,"si","no"))</f>
        <v/>
      </c>
      <c r="O1647" s="55"/>
      <c r="P1647" s="55"/>
      <c r="Q1647" s="47"/>
      <c r="R1647" s="47"/>
      <c r="S1647" s="64"/>
      <c r="T1647" s="2"/>
      <c r="U1647" s="2"/>
      <c r="V1647" s="2"/>
    </row>
    <row r="1648" spans="1:22" s="128" customFormat="1" ht="12.75" customHeight="1" x14ac:dyDescent="0.2">
      <c r="A1648" s="22"/>
      <c r="B1648" s="23" t="str">
        <f>IF(A1648="","",VLOOKUP(A1648,'6.A'!$A$11:$E$105,2,FALSE))</f>
        <v/>
      </c>
      <c r="C1648" s="87"/>
      <c r="D1648" s="56" t="str">
        <f>IF(A1648="","",VLOOKUP(A1648,'6.A'!$A$11:$E$105,4,FALSE))</f>
        <v/>
      </c>
      <c r="E1648" s="88" t="str">
        <f>IF(A1648="","",VLOOKUP(A1648,'6.A'!$A$11:$E$105,5,FALSE))</f>
        <v/>
      </c>
      <c r="F1648" s="141" t="str">
        <f t="shared" si="681"/>
        <v>0,00</v>
      </c>
      <c r="G1648" s="51"/>
      <c r="H1648" s="51" t="str">
        <f>IF(A1648="","",VLOOKUP(A1648,'6.A'!$A$11:$E$7900,5,FALSE))</f>
        <v/>
      </c>
      <c r="I1648" s="51" t="str">
        <f t="shared" si="682"/>
        <v/>
      </c>
      <c r="J1648" s="51" t="str">
        <f>IF(H1648="","",VLOOKUP(A1648,'6.A'!$A$11:$E$480,4,FALSE))</f>
        <v/>
      </c>
      <c r="K1648" s="51" t="str">
        <f t="shared" si="683"/>
        <v/>
      </c>
      <c r="L1648" s="51" t="str">
        <f>IF(H1648="","",IF(C1648="","",G1624*C1648))</f>
        <v/>
      </c>
      <c r="M1648" s="93" t="str">
        <f>IF(A1648="","",VLOOKUP(A1648,'6.A'!$A$11:$C$480,2,FALSE))</f>
        <v/>
      </c>
      <c r="N1648" s="56" t="str">
        <f t="shared" ref="N1648:N1649" si="685">IF(A1648="","",IF(M1648=B1648,"si","no"))</f>
        <v/>
      </c>
      <c r="O1648" s="55"/>
      <c r="P1648" s="55"/>
      <c r="Q1648" s="47"/>
      <c r="R1648" s="47"/>
      <c r="S1648" s="64"/>
      <c r="T1648" s="2"/>
      <c r="U1648" s="2"/>
      <c r="V1648" s="2"/>
    </row>
    <row r="1649" spans="1:22" s="128" customFormat="1" ht="12.75" customHeight="1" x14ac:dyDescent="0.2">
      <c r="A1649" s="22"/>
      <c r="B1649" s="23" t="str">
        <f>IF(A1649="","",VLOOKUP(A1649,'6.A'!$A$11:$E$105,2,FALSE))</f>
        <v/>
      </c>
      <c r="C1649" s="87"/>
      <c r="D1649" s="56" t="str">
        <f>IF(A1649="","",VLOOKUP(A1649,'6.A'!$A$11:$E$105,4,FALSE))</f>
        <v/>
      </c>
      <c r="E1649" s="88" t="str">
        <f>IF(A1649="","",VLOOKUP(A1649,'6.A'!$A$11:$E$105,5,FALSE))</f>
        <v/>
      </c>
      <c r="F1649" s="141" t="str">
        <f t="shared" si="681"/>
        <v>0,00</v>
      </c>
      <c r="G1649" s="51"/>
      <c r="H1649" s="51" t="str">
        <f>IF(A1649="","",VLOOKUP(A1649,'6.A'!$A$11:$E$7900,5,FALSE))</f>
        <v/>
      </c>
      <c r="I1649" s="51" t="str">
        <f t="shared" si="682"/>
        <v/>
      </c>
      <c r="J1649" s="51" t="str">
        <f>IF(H1649="","",VLOOKUP(A1649,'6.A'!$A$11:$E$480,4,FALSE))</f>
        <v/>
      </c>
      <c r="K1649" s="51" t="str">
        <f t="shared" si="683"/>
        <v/>
      </c>
      <c r="L1649" s="51" t="str">
        <f>IF(H1649="","",IF(C1649="","",G1624*C1649))</f>
        <v/>
      </c>
      <c r="M1649" s="93" t="str">
        <f>IF(A1649="","",VLOOKUP(A1649,'6.A'!$A$11:$C$480,2,FALSE))</f>
        <v/>
      </c>
      <c r="N1649" s="56" t="str">
        <f t="shared" si="685"/>
        <v/>
      </c>
      <c r="O1649" s="55"/>
      <c r="P1649" s="55"/>
      <c r="Q1649" s="47"/>
      <c r="R1649" s="47"/>
      <c r="S1649" s="64"/>
      <c r="T1649" s="2"/>
      <c r="U1649" s="2"/>
      <c r="V1649" s="2"/>
    </row>
    <row r="1650" spans="1:22" s="128" customFormat="1" ht="12.75" customHeight="1" x14ac:dyDescent="0.2">
      <c r="A1650" s="22"/>
      <c r="B1650" s="26" t="str">
        <f>$A$9</f>
        <v>BDI - MÃO DE OBRA / SERVIÇOS / MATERIAIS EM GERAL</v>
      </c>
      <c r="C1650" s="27">
        <f>$C$9</f>
        <v>0</v>
      </c>
      <c r="D1650" s="56"/>
      <c r="E1650" s="11"/>
      <c r="F1650" s="144">
        <f>ROUND(SUM(F1640:F1649)*C1650,2)</f>
        <v>0</v>
      </c>
      <c r="G1650" s="62"/>
      <c r="H1650" s="51"/>
      <c r="I1650" s="56"/>
      <c r="J1650" s="56"/>
      <c r="K1650" s="56"/>
      <c r="L1650" s="51"/>
      <c r="M1650" s="61"/>
      <c r="N1650" s="56"/>
      <c r="O1650" s="55"/>
      <c r="P1650" s="55"/>
      <c r="Q1650" s="47"/>
      <c r="R1650" s="47"/>
      <c r="S1650" s="64"/>
      <c r="T1650" s="2"/>
      <c r="U1650" s="2"/>
      <c r="V1650" s="2"/>
    </row>
    <row r="1651" spans="1:22" s="128" customFormat="1" ht="12.75" customHeight="1" x14ac:dyDescent="0.2">
      <c r="A1651" s="30"/>
      <c r="B1651" s="31" t="s">
        <v>120</v>
      </c>
      <c r="C1651" s="36"/>
      <c r="D1651" s="37"/>
      <c r="E1651" s="38"/>
      <c r="F1651" s="150">
        <f>ROUND(SUM(F1640:F1650),2)</f>
        <v>0</v>
      </c>
      <c r="G1651" s="62"/>
      <c r="H1651" s="51"/>
      <c r="I1651" s="56"/>
      <c r="J1651" s="56"/>
      <c r="K1651" s="56"/>
      <c r="L1651" s="51"/>
      <c r="M1651" s="61"/>
      <c r="N1651" s="56"/>
      <c r="O1651" s="55"/>
      <c r="P1651" s="55"/>
      <c r="Q1651" s="47"/>
      <c r="R1651" s="47"/>
      <c r="S1651" s="64"/>
      <c r="T1651" s="2"/>
      <c r="U1651" s="2"/>
      <c r="V1651" s="2"/>
    </row>
    <row r="1652" spans="1:22" s="128" customFormat="1" ht="12.75" customHeight="1" x14ac:dyDescent="0.2">
      <c r="A1652" s="17" t="s">
        <v>6</v>
      </c>
      <c r="B1652" s="18" t="s">
        <v>18</v>
      </c>
      <c r="C1652" s="55" t="s">
        <v>59</v>
      </c>
      <c r="D1652" s="55" t="s">
        <v>17</v>
      </c>
      <c r="E1652" s="19" t="s">
        <v>60</v>
      </c>
      <c r="F1652" s="127" t="s">
        <v>61</v>
      </c>
      <c r="G1652" s="21"/>
      <c r="H1652" s="51"/>
      <c r="I1652" s="56"/>
      <c r="J1652" s="56"/>
      <c r="K1652" s="56"/>
      <c r="L1652" s="51"/>
      <c r="M1652" s="61"/>
      <c r="N1652" s="56"/>
      <c r="O1652" s="55"/>
      <c r="P1652" s="55"/>
      <c r="Q1652" s="47"/>
      <c r="R1652" s="47"/>
      <c r="S1652" s="64"/>
      <c r="T1652" s="2"/>
      <c r="U1652" s="2"/>
      <c r="V1652" s="2"/>
    </row>
    <row r="1653" spans="1:22" s="128" customFormat="1" ht="12.75" customHeight="1" x14ac:dyDescent="0.2">
      <c r="A1653" s="22">
        <f>'6.A'!$A$72</f>
        <v>62581</v>
      </c>
      <c r="B1653" s="23" t="str">
        <f>IF(A1653="","",VLOOKUP(A1653,'6.A'!$A$11:$E$105,2,FALSE))</f>
        <v>TUBO DE PVC RÍGIDO TIPO COLETOR ESGOTO, DN= 100MM</v>
      </c>
      <c r="C1653" s="87">
        <v>1.05</v>
      </c>
      <c r="D1653" s="56" t="str">
        <f>IF(A1653="","",VLOOKUP(A1653,'6.A'!$A$11:$E$105,4,FALSE))</f>
        <v>M</v>
      </c>
      <c r="E1653" s="88">
        <f>IF(A1653="","",VLOOKUP(A1653,'6.A'!$A$11:$E$105,5,FALSE))</f>
        <v>0</v>
      </c>
      <c r="F1653" s="141">
        <f t="shared" ref="F1653:F1663" si="686">IF(A1653="","0,00",ROUND(C1653*E1653,2))</f>
        <v>0</v>
      </c>
      <c r="G1653" s="51"/>
      <c r="H1653" s="51">
        <f>IF(A1653="","",VLOOKUP(A1653,'6.A'!$A$11:$E$7900,5,FALSE))</f>
        <v>0</v>
      </c>
      <c r="I1653" s="51" t="str">
        <f t="shared" ref="I1653:I1672" si="687">IF(H1653="","",IF(E1653=H1653,"SIM","NÃO"))</f>
        <v>SIM</v>
      </c>
      <c r="J1653" s="51" t="str">
        <f>IF(H1653="","",VLOOKUP(A1653,'6.A'!$A$11:$E$480,4,FALSE))</f>
        <v>M</v>
      </c>
      <c r="K1653" s="51" t="str">
        <f t="shared" ref="K1653:K1672" si="688">IF(H1653="","",IF(J1653=D1653,"SIM","NÃO"))</f>
        <v>SIM</v>
      </c>
      <c r="L1653" s="51">
        <f>IF(H1653="","",IF(C1653="","",G1624*C1653))</f>
        <v>10.5</v>
      </c>
      <c r="M1653" s="93" t="str">
        <f>IF(A1653="","",VLOOKUP(A1653,'6.A'!$A$11:$C$480,2,FALSE))</f>
        <v>TUBO DE PVC RÍGIDO TIPO COLETOR ESGOTO, DN= 100MM</v>
      </c>
      <c r="N1653" s="56" t="str">
        <f t="shared" ref="N1653:N1672" si="689">IF(A1653="","",IF(M1653=B1653,"si","no"))</f>
        <v>si</v>
      </c>
      <c r="O1653" s="55"/>
      <c r="P1653" s="55"/>
      <c r="Q1653" s="47"/>
      <c r="R1653" s="47"/>
      <c r="S1653" s="64"/>
      <c r="T1653" s="2"/>
      <c r="U1653" s="2"/>
      <c r="V1653" s="2"/>
    </row>
    <row r="1654" spans="1:22" s="128" customFormat="1" ht="12.75" customHeight="1" x14ac:dyDescent="0.2">
      <c r="A1654" s="22">
        <f>'6.A'!$A$73</f>
        <v>67502</v>
      </c>
      <c r="B1654" s="23" t="str">
        <f>IF(A1654="","",VLOOKUP(A1654,'6.A'!$A$11:$E$105,2,FALSE))</f>
        <v>RALO SECO EM FERRO FUNDIDO DE 100 X 165 X 50 MM</v>
      </c>
      <c r="C1654" s="87">
        <f>1/'3.A'!$D$63</f>
        <v>0.1</v>
      </c>
      <c r="D1654" s="56" t="str">
        <f>IF(A1654="","",VLOOKUP(A1654,'6.A'!$A$11:$E$105,4,FALSE))</f>
        <v>UN</v>
      </c>
      <c r="E1654" s="88">
        <f>IF(A1654="","",VLOOKUP(A1654,'6.A'!$A$11:$E$105,5,FALSE))</f>
        <v>0</v>
      </c>
      <c r="F1654" s="141">
        <f t="shared" si="686"/>
        <v>0</v>
      </c>
      <c r="G1654" s="51"/>
      <c r="H1654" s="51">
        <f>IF(A1654="","",VLOOKUP(A1654,'6.A'!$A$11:$E$7900,5,FALSE))</f>
        <v>0</v>
      </c>
      <c r="I1654" s="51" t="str">
        <f t="shared" si="687"/>
        <v>SIM</v>
      </c>
      <c r="J1654" s="51" t="str">
        <f>IF(H1654="","",VLOOKUP(A1654,'6.A'!$A$11:$E$480,4,FALSE))</f>
        <v>UN</v>
      </c>
      <c r="K1654" s="51" t="str">
        <f t="shared" si="688"/>
        <v>SIM</v>
      </c>
      <c r="L1654" s="51">
        <f>IF(H1654="","",IF(C1654="","",G1624*C1654))</f>
        <v>1</v>
      </c>
      <c r="M1654" s="93" t="str">
        <f>IF(A1654="","",VLOOKUP(A1654,'6.A'!$A$11:$C$480,2,FALSE))</f>
        <v>RALO SECO EM FERRO FUNDIDO DE 100 X 165 X 50 MM</v>
      </c>
      <c r="N1654" s="56" t="str">
        <f t="shared" si="689"/>
        <v>si</v>
      </c>
      <c r="O1654" s="55"/>
      <c r="P1654" s="55"/>
      <c r="Q1654" s="47"/>
      <c r="R1654" s="47"/>
      <c r="S1654" s="64"/>
      <c r="T1654" s="2"/>
      <c r="U1654" s="2"/>
      <c r="V1654" s="2"/>
    </row>
    <row r="1655" spans="1:22" s="128" customFormat="1" ht="12.75" customHeight="1" x14ac:dyDescent="0.2">
      <c r="A1655" s="22">
        <f>'6.A'!$A$74</f>
        <v>67549</v>
      </c>
      <c r="B1655" s="23" t="str">
        <f>IF(A1655="","",VLOOKUP(A1655,'6.A'!$A$11:$E$105,2,FALSE))</f>
        <v>GRELHA METÁLICA DE 100 X 100 MM, PARA CAIXA SIFONADA OU RALO, REF. METAL VILA OU EQUIVALENTE</v>
      </c>
      <c r="C1655" s="87">
        <f>1/'3.A'!$D$63</f>
        <v>0.1</v>
      </c>
      <c r="D1655" s="56" t="str">
        <f>IF(A1655="","",VLOOKUP(A1655,'6.A'!$A$11:$E$105,4,FALSE))</f>
        <v>UN</v>
      </c>
      <c r="E1655" s="88">
        <f>IF(A1655="","",VLOOKUP(A1655,'6.A'!$A$11:$E$105,5,FALSE))</f>
        <v>0</v>
      </c>
      <c r="F1655" s="141">
        <f t="shared" si="686"/>
        <v>0</v>
      </c>
      <c r="G1655" s="51"/>
      <c r="H1655" s="51">
        <f>IF(A1655="","",VLOOKUP(A1655,'6.A'!$A$11:$E$7900,5,FALSE))</f>
        <v>0</v>
      </c>
      <c r="I1655" s="51" t="str">
        <f t="shared" si="687"/>
        <v>SIM</v>
      </c>
      <c r="J1655" s="51" t="str">
        <f>IF(H1655="","",VLOOKUP(A1655,'6.A'!$A$11:$E$480,4,FALSE))</f>
        <v>UN</v>
      </c>
      <c r="K1655" s="51" t="str">
        <f t="shared" si="688"/>
        <v>SIM</v>
      </c>
      <c r="L1655" s="51">
        <f>IF(H1655="","",IF(C1655="","",G1624*C1655))</f>
        <v>1</v>
      </c>
      <c r="M1655" s="93" t="str">
        <f>IF(A1655="","",VLOOKUP(A1655,'6.A'!$A$11:$C$480,2,FALSE))</f>
        <v>GRELHA METÁLICA DE 100 X 100 MM, PARA CAIXA SIFONADA OU RALO, REF. METAL VILA OU EQUIVALENTE</v>
      </c>
      <c r="N1655" s="56" t="str">
        <f t="shared" si="689"/>
        <v>si</v>
      </c>
      <c r="O1655" s="55"/>
      <c r="P1655" s="55"/>
      <c r="Q1655" s="47"/>
      <c r="R1655" s="47"/>
      <c r="S1655" s="64"/>
      <c r="T1655" s="2"/>
      <c r="U1655" s="2"/>
      <c r="V1655" s="2"/>
    </row>
    <row r="1656" spans="1:22" s="128" customFormat="1" ht="12.75" customHeight="1" x14ac:dyDescent="0.2">
      <c r="A1656" s="22"/>
      <c r="B1656" s="23" t="str">
        <f>IF(A1656="","",VLOOKUP(A1656,'6.A'!$A$11:$E$105,2,FALSE))</f>
        <v/>
      </c>
      <c r="C1656" s="87"/>
      <c r="D1656" s="56" t="str">
        <f>IF(A1656="","",VLOOKUP(A1656,'6.A'!$A$11:$E$105,4,FALSE))</f>
        <v/>
      </c>
      <c r="E1656" s="88" t="str">
        <f>IF(A1656="","",VLOOKUP(A1656,'6.A'!$A$11:$E$105,5,FALSE))</f>
        <v/>
      </c>
      <c r="F1656" s="141" t="str">
        <f t="shared" si="686"/>
        <v>0,00</v>
      </c>
      <c r="G1656" s="51"/>
      <c r="H1656" s="51" t="str">
        <f>IF(A1656="","",VLOOKUP(A1656,'6.A'!$A$11:$E$7900,5,FALSE))</f>
        <v/>
      </c>
      <c r="I1656" s="51" t="str">
        <f t="shared" si="687"/>
        <v/>
      </c>
      <c r="J1656" s="51" t="str">
        <f>IF(H1656="","",VLOOKUP(A1656,'6.A'!$A$11:$E$480,4,FALSE))</f>
        <v/>
      </c>
      <c r="K1656" s="51" t="str">
        <f t="shared" si="688"/>
        <v/>
      </c>
      <c r="L1656" s="51" t="str">
        <f>IF(H1656="","",IF(C1656="","",G1624*C1656))</f>
        <v/>
      </c>
      <c r="M1656" s="93" t="str">
        <f>IF(A1656="","",VLOOKUP(A1656,'6.A'!$A$11:$C$480,2,FALSE))</f>
        <v/>
      </c>
      <c r="N1656" s="56" t="str">
        <f t="shared" si="689"/>
        <v/>
      </c>
      <c r="O1656" s="55"/>
      <c r="P1656" s="55"/>
      <c r="Q1656" s="47"/>
      <c r="R1656" s="47"/>
      <c r="S1656" s="64"/>
      <c r="T1656" s="2"/>
      <c r="U1656" s="2"/>
      <c r="V1656" s="2"/>
    </row>
    <row r="1657" spans="1:22" s="128" customFormat="1" ht="12.75" customHeight="1" x14ac:dyDescent="0.2">
      <c r="A1657" s="22"/>
      <c r="B1657" s="23" t="str">
        <f>IF(A1657="","",VLOOKUP(A1657,'6.A'!$A$11:$E$105,2,FALSE))</f>
        <v/>
      </c>
      <c r="C1657" s="87"/>
      <c r="D1657" s="56" t="str">
        <f>IF(A1657="","",VLOOKUP(A1657,'6.A'!$A$11:$E$105,4,FALSE))</f>
        <v/>
      </c>
      <c r="E1657" s="88" t="str">
        <f>IF(A1657="","",VLOOKUP(A1657,'6.A'!$A$11:$E$105,5,FALSE))</f>
        <v/>
      </c>
      <c r="F1657" s="141" t="str">
        <f t="shared" si="686"/>
        <v>0,00</v>
      </c>
      <c r="G1657" s="51"/>
      <c r="H1657" s="51" t="str">
        <f>IF(A1657="","",VLOOKUP(A1657,'6.A'!$A$11:$E$7900,5,FALSE))</f>
        <v/>
      </c>
      <c r="I1657" s="51" t="str">
        <f t="shared" si="687"/>
        <v/>
      </c>
      <c r="J1657" s="51" t="str">
        <f>IF(H1657="","",VLOOKUP(A1657,'6.A'!$A$11:$E$480,4,FALSE))</f>
        <v/>
      </c>
      <c r="K1657" s="51" t="str">
        <f t="shared" si="688"/>
        <v/>
      </c>
      <c r="L1657" s="51" t="str">
        <f>IF(H1657="","",IF(C1657="","",G1624*C1657))</f>
        <v/>
      </c>
      <c r="M1657" s="93" t="str">
        <f>IF(A1657="","",VLOOKUP(A1657,'6.A'!$A$11:$C$480,2,FALSE))</f>
        <v/>
      </c>
      <c r="N1657" s="56" t="str">
        <f t="shared" si="689"/>
        <v/>
      </c>
      <c r="O1657" s="55"/>
      <c r="P1657" s="55"/>
      <c r="Q1657" s="47"/>
      <c r="R1657" s="47"/>
      <c r="S1657" s="64"/>
      <c r="T1657" s="2"/>
      <c r="U1657" s="2"/>
      <c r="V1657" s="2"/>
    </row>
    <row r="1658" spans="1:22" s="128" customFormat="1" ht="12.75" customHeight="1" x14ac:dyDescent="0.2">
      <c r="A1658" s="22"/>
      <c r="B1658" s="23" t="str">
        <f>IF(A1658="","",VLOOKUP(A1658,'6.A'!$A$11:$E$105,2,FALSE))</f>
        <v/>
      </c>
      <c r="C1658" s="87"/>
      <c r="D1658" s="56" t="str">
        <f>IF(A1658="","",VLOOKUP(A1658,'6.A'!$A$11:$E$105,4,FALSE))</f>
        <v/>
      </c>
      <c r="E1658" s="88" t="str">
        <f>IF(A1658="","",VLOOKUP(A1658,'6.A'!$A$11:$E$105,5,FALSE))</f>
        <v/>
      </c>
      <c r="F1658" s="141" t="str">
        <f t="shared" si="686"/>
        <v>0,00</v>
      </c>
      <c r="G1658" s="51"/>
      <c r="H1658" s="51" t="str">
        <f>IF(A1658="","",VLOOKUP(A1658,'6.A'!$A$11:$E$7900,5,FALSE))</f>
        <v/>
      </c>
      <c r="I1658" s="51" t="str">
        <f t="shared" si="687"/>
        <v/>
      </c>
      <c r="J1658" s="51" t="str">
        <f>IF(H1658="","",VLOOKUP(A1658,'6.A'!$A$11:$E$480,4,FALSE))</f>
        <v/>
      </c>
      <c r="K1658" s="51" t="str">
        <f t="shared" si="688"/>
        <v/>
      </c>
      <c r="L1658" s="51" t="str">
        <f>IF(H1658="","",IF(C1658="","",G1624*C1658))</f>
        <v/>
      </c>
      <c r="M1658" s="93" t="str">
        <f>IF(A1658="","",VLOOKUP(A1658,'6.A'!$A$11:$C$480,2,FALSE))</f>
        <v/>
      </c>
      <c r="N1658" s="56" t="str">
        <f t="shared" si="689"/>
        <v/>
      </c>
      <c r="O1658" s="55"/>
      <c r="P1658" s="55"/>
      <c r="Q1658" s="47"/>
      <c r="R1658" s="47"/>
      <c r="S1658" s="64"/>
      <c r="T1658" s="2"/>
      <c r="U1658" s="2"/>
      <c r="V1658" s="2"/>
    </row>
    <row r="1659" spans="1:22" s="128" customFormat="1" ht="12.75" customHeight="1" x14ac:dyDescent="0.2">
      <c r="A1659" s="137"/>
      <c r="B1659" s="117" t="str">
        <f>IF(A1659="","",VLOOKUP(A1659,'6.A'!$A$11:$E$105,2,FALSE))</f>
        <v/>
      </c>
      <c r="C1659" s="138"/>
      <c r="D1659" s="139" t="str">
        <f>IF(A1659="","",VLOOKUP(A1659,'6.A'!$A$11:$E$105,4,FALSE))</f>
        <v/>
      </c>
      <c r="E1659" s="140" t="str">
        <f>IF(A1659="","",VLOOKUP(A1659,'6.A'!$A$11:$E$105,5,FALSE))</f>
        <v/>
      </c>
      <c r="F1659" s="141" t="str">
        <f t="shared" si="686"/>
        <v>0,00</v>
      </c>
      <c r="G1659" s="51"/>
      <c r="H1659" s="51" t="str">
        <f>IF(A1659="","",VLOOKUP(A1659,'6.A'!$A$11:$E$7900,5,FALSE))</f>
        <v/>
      </c>
      <c r="I1659" s="51" t="str">
        <f t="shared" si="687"/>
        <v/>
      </c>
      <c r="J1659" s="51" t="str">
        <f>IF(H1659="","",VLOOKUP(A1659,'6.A'!$A$11:$E$480,4,FALSE))</f>
        <v/>
      </c>
      <c r="K1659" s="51" t="str">
        <f t="shared" si="688"/>
        <v/>
      </c>
      <c r="L1659" s="51" t="str">
        <f>IF(H1659="","",IF(C1659="","",G1624*C1659))</f>
        <v/>
      </c>
      <c r="M1659" s="93" t="str">
        <f>IF(A1659="","",VLOOKUP(A1659,'6.A'!$A$11:$C$480,2,FALSE))</f>
        <v/>
      </c>
      <c r="N1659" s="56" t="str">
        <f t="shared" si="689"/>
        <v/>
      </c>
      <c r="O1659" s="55"/>
      <c r="P1659" s="55"/>
      <c r="Q1659" s="47"/>
      <c r="R1659" s="47"/>
      <c r="S1659" s="64"/>
      <c r="T1659" s="2"/>
      <c r="U1659" s="2"/>
      <c r="V1659" s="2"/>
    </row>
    <row r="1660" spans="1:22" s="128" customFormat="1" ht="12.75" customHeight="1" x14ac:dyDescent="0.2">
      <c r="A1660" s="137"/>
      <c r="B1660" s="117" t="str">
        <f>IF(A1660="","",VLOOKUP(A1660,'6.A'!$A$11:$E$105,2,FALSE))</f>
        <v/>
      </c>
      <c r="C1660" s="138"/>
      <c r="D1660" s="139" t="str">
        <f>IF(A1660="","",VLOOKUP(A1660,'6.A'!$A$11:$E$105,4,FALSE))</f>
        <v/>
      </c>
      <c r="E1660" s="140" t="str">
        <f>IF(A1660="","",VLOOKUP(A1660,'6.A'!$A$11:$E$105,5,FALSE))</f>
        <v/>
      </c>
      <c r="F1660" s="141" t="str">
        <f t="shared" si="686"/>
        <v>0,00</v>
      </c>
      <c r="G1660" s="51"/>
      <c r="H1660" s="51" t="str">
        <f>IF(A1660="","",VLOOKUP(A1660,'6.A'!$A$11:$E$7900,5,FALSE))</f>
        <v/>
      </c>
      <c r="I1660" s="51" t="str">
        <f t="shared" si="687"/>
        <v/>
      </c>
      <c r="J1660" s="51" t="str">
        <f>IF(H1660="","",VLOOKUP(A1660,'6.A'!$A$11:$E$480,4,FALSE))</f>
        <v/>
      </c>
      <c r="K1660" s="51" t="str">
        <f t="shared" si="688"/>
        <v/>
      </c>
      <c r="L1660" s="51" t="str">
        <f>IF(H1660="","",IF(C1660="","",G1624*C1660))</f>
        <v/>
      </c>
      <c r="M1660" s="93" t="str">
        <f>IF(A1660="","",VLOOKUP(A1660,'6.A'!$A$11:$C$480,2,FALSE))</f>
        <v/>
      </c>
      <c r="N1660" s="56" t="str">
        <f t="shared" si="689"/>
        <v/>
      </c>
      <c r="O1660" s="55"/>
      <c r="P1660" s="55"/>
      <c r="Q1660" s="47"/>
      <c r="R1660" s="47"/>
      <c r="S1660" s="64"/>
      <c r="T1660" s="2"/>
      <c r="U1660" s="2"/>
      <c r="V1660" s="2"/>
    </row>
    <row r="1661" spans="1:22" s="128" customFormat="1" ht="12.75" customHeight="1" x14ac:dyDescent="0.2">
      <c r="A1661" s="137"/>
      <c r="B1661" s="117" t="str">
        <f>IF(A1661="","",VLOOKUP(A1661,'6.A'!$A$11:$E$105,2,FALSE))</f>
        <v/>
      </c>
      <c r="C1661" s="138"/>
      <c r="D1661" s="120" t="str">
        <f>IF(A1661="","",VLOOKUP(A1661,'6.A'!$A$11:$E$105,4,FALSE))</f>
        <v/>
      </c>
      <c r="E1661" s="142" t="str">
        <f>IF(A1661="","",VLOOKUP(A1661,'6.A'!$A$11:$E$105,5,FALSE))</f>
        <v/>
      </c>
      <c r="F1661" s="141" t="str">
        <f t="shared" si="686"/>
        <v>0,00</v>
      </c>
      <c r="G1661" s="51"/>
      <c r="H1661" s="51" t="str">
        <f>IF(A1661="","",VLOOKUP(A1661,'6.A'!$A$11:$E$7900,5,FALSE))</f>
        <v/>
      </c>
      <c r="I1661" s="51" t="str">
        <f t="shared" si="687"/>
        <v/>
      </c>
      <c r="J1661" s="51" t="str">
        <f>IF(H1661="","",VLOOKUP(A1661,'6.A'!$A$11:$E$480,4,FALSE))</f>
        <v/>
      </c>
      <c r="K1661" s="51" t="str">
        <f t="shared" si="688"/>
        <v/>
      </c>
      <c r="L1661" s="51" t="str">
        <f>IF(H1661="","",IF(C1661="","",G1624*C1661))</f>
        <v/>
      </c>
      <c r="M1661" s="93" t="str">
        <f>IF(A1661="","",VLOOKUP(A1661,'6.A'!$A$11:$C$480,2,FALSE))</f>
        <v/>
      </c>
      <c r="N1661" s="56" t="str">
        <f t="shared" si="689"/>
        <v/>
      </c>
      <c r="O1661" s="55"/>
      <c r="P1661" s="55"/>
      <c r="Q1661" s="47"/>
      <c r="R1661" s="47"/>
      <c r="S1661" s="64"/>
      <c r="T1661" s="2"/>
      <c r="U1661" s="2"/>
      <c r="V1661" s="2"/>
    </row>
    <row r="1662" spans="1:22" s="128" customFormat="1" ht="12.75" customHeight="1" x14ac:dyDescent="0.2">
      <c r="A1662" s="137"/>
      <c r="B1662" s="117" t="str">
        <f>IF(A1662="","",VLOOKUP(A1662,'6.A'!$A$11:$E$105,2,FALSE))</f>
        <v/>
      </c>
      <c r="C1662" s="138"/>
      <c r="D1662" s="120" t="str">
        <f>IF(A1662="","",VLOOKUP(A1662,'6.A'!$A$11:$E$105,4,FALSE))</f>
        <v/>
      </c>
      <c r="E1662" s="142" t="str">
        <f>IF(A1662="","",VLOOKUP(A1662,'6.A'!$A$11:$E$105,5,FALSE))</f>
        <v/>
      </c>
      <c r="F1662" s="141" t="str">
        <f t="shared" si="686"/>
        <v>0,00</v>
      </c>
      <c r="G1662" s="51"/>
      <c r="H1662" s="51" t="str">
        <f>IF(A1662="","",VLOOKUP(A1662,'6.A'!$A$11:$E$7900,5,FALSE))</f>
        <v/>
      </c>
      <c r="I1662" s="51" t="str">
        <f t="shared" si="687"/>
        <v/>
      </c>
      <c r="J1662" s="51" t="str">
        <f>IF(H1662="","",VLOOKUP(A1662,'6.A'!$A$11:$E$480,4,FALSE))</f>
        <v/>
      </c>
      <c r="K1662" s="51" t="str">
        <f t="shared" si="688"/>
        <v/>
      </c>
      <c r="L1662" s="51" t="str">
        <f>IF(H1662="","",IF(C1662="","",G1624*C1662))</f>
        <v/>
      </c>
      <c r="M1662" s="93" t="str">
        <f>IF(A1662="","",VLOOKUP(A1662,'6.A'!$A$11:$C$480,2,FALSE))</f>
        <v/>
      </c>
      <c r="N1662" s="56" t="str">
        <f t="shared" si="689"/>
        <v/>
      </c>
      <c r="O1662" s="55"/>
      <c r="P1662" s="55"/>
      <c r="Q1662" s="47"/>
      <c r="R1662" s="47"/>
      <c r="S1662" s="64"/>
      <c r="T1662" s="2"/>
      <c r="U1662" s="2"/>
      <c r="V1662" s="2"/>
    </row>
    <row r="1663" spans="1:22" s="128" customFormat="1" ht="12.75" customHeight="1" x14ac:dyDescent="0.2">
      <c r="A1663" s="137"/>
      <c r="B1663" s="117" t="str">
        <f>IF(A1663="","",VLOOKUP(A1663,'6.A'!$A$11:$E$105,2,FALSE))</f>
        <v/>
      </c>
      <c r="C1663" s="138"/>
      <c r="D1663" s="120" t="str">
        <f>IF(A1663="","",VLOOKUP(A1663,'6.A'!$A$11:$E$105,4,FALSE))</f>
        <v/>
      </c>
      <c r="E1663" s="142" t="str">
        <f>IF(A1663="","",VLOOKUP(A1663,'6.A'!$A$11:$E$105,5,FALSE))</f>
        <v/>
      </c>
      <c r="F1663" s="141" t="str">
        <f t="shared" si="686"/>
        <v>0,00</v>
      </c>
      <c r="G1663" s="51"/>
      <c r="H1663" s="51" t="str">
        <f>IF(A1663="","",VLOOKUP(A1663,'6.A'!$A$11:$E$7900,5,FALSE))</f>
        <v/>
      </c>
      <c r="I1663" s="51" t="str">
        <f t="shared" si="687"/>
        <v/>
      </c>
      <c r="J1663" s="51" t="str">
        <f>IF(H1663="","",VLOOKUP(A1663,'6.A'!$A$11:$E$480,4,FALSE))</f>
        <v/>
      </c>
      <c r="K1663" s="51" t="str">
        <f t="shared" si="688"/>
        <v/>
      </c>
      <c r="L1663" s="51" t="str">
        <f>IF(H1663="","",IF(C1663="","",G1624*C1663))</f>
        <v/>
      </c>
      <c r="M1663" s="93" t="str">
        <f>IF(A1663="","",VLOOKUP(A1663,'6.A'!$A$11:$C$480,2,FALSE))</f>
        <v/>
      </c>
      <c r="N1663" s="56" t="str">
        <f t="shared" si="689"/>
        <v/>
      </c>
      <c r="O1663" s="55"/>
      <c r="P1663" s="55"/>
      <c r="Q1663" s="47"/>
      <c r="R1663" s="47"/>
      <c r="S1663" s="64"/>
      <c r="T1663" s="2"/>
      <c r="U1663" s="2"/>
      <c r="V1663" s="2"/>
    </row>
    <row r="1664" spans="1:22" s="128" customFormat="1" ht="12.75" customHeight="1" x14ac:dyDescent="0.2">
      <c r="A1664" s="137"/>
      <c r="B1664" s="117" t="str">
        <f>IF(A1664="","",VLOOKUP(A1664,'6.A'!$A$11:$E$105,2,FALSE))</f>
        <v/>
      </c>
      <c r="C1664" s="138"/>
      <c r="D1664" s="120" t="str">
        <f>IF(A1664="","",VLOOKUP(A1664,'6.A'!$A$11:$E$105,4,FALSE))</f>
        <v/>
      </c>
      <c r="E1664" s="142" t="str">
        <f>IF(A1664="","",VLOOKUP(A1664,'6.A'!$A$11:$E$105,5,FALSE))</f>
        <v/>
      </c>
      <c r="F1664" s="141" t="str">
        <f t="shared" ref="F1664:F1672" si="690">IF(A1664="","0,00",ROUND(C1664*E1664,2))</f>
        <v>0,00</v>
      </c>
      <c r="G1664" s="51"/>
      <c r="H1664" s="51" t="str">
        <f>IF(A1664="","",VLOOKUP(A1664,'6.A'!$A$11:$E$7900,5,FALSE))</f>
        <v/>
      </c>
      <c r="I1664" s="51" t="str">
        <f t="shared" si="687"/>
        <v/>
      </c>
      <c r="J1664" s="51" t="str">
        <f>IF(H1664="","",VLOOKUP(A1664,'6.A'!$A$11:$E$480,4,FALSE))</f>
        <v/>
      </c>
      <c r="K1664" s="51" t="str">
        <f t="shared" si="688"/>
        <v/>
      </c>
      <c r="L1664" s="51" t="str">
        <f>IF(H1664="","",IF(C1664="","",G1624*C1664))</f>
        <v/>
      </c>
      <c r="M1664" s="93" t="str">
        <f>IF(A1664="","",VLOOKUP(A1664,'6.A'!$A$11:$C$480,2,FALSE))</f>
        <v/>
      </c>
      <c r="N1664" s="56" t="str">
        <f t="shared" si="689"/>
        <v/>
      </c>
      <c r="O1664" s="55"/>
      <c r="P1664" s="55"/>
      <c r="Q1664" s="47"/>
      <c r="R1664" s="47"/>
      <c r="S1664" s="64"/>
      <c r="T1664" s="2"/>
      <c r="U1664" s="2"/>
      <c r="V1664" s="2"/>
    </row>
    <row r="1665" spans="1:22" s="128" customFormat="1" ht="12.75" customHeight="1" x14ac:dyDescent="0.2">
      <c r="A1665" s="137"/>
      <c r="B1665" s="117" t="str">
        <f>IF(A1665="","",VLOOKUP(A1665,'6.A'!$A$11:$E$105,2,FALSE))</f>
        <v/>
      </c>
      <c r="C1665" s="138"/>
      <c r="D1665" s="120" t="str">
        <f>IF(A1665="","",VLOOKUP(A1665,'6.A'!$A$11:$E$105,4,FALSE))</f>
        <v/>
      </c>
      <c r="E1665" s="142" t="str">
        <f>IF(A1665="","",VLOOKUP(A1665,'6.A'!$A$11:$E$105,5,FALSE))</f>
        <v/>
      </c>
      <c r="F1665" s="141" t="str">
        <f t="shared" si="690"/>
        <v>0,00</v>
      </c>
      <c r="G1665" s="51"/>
      <c r="H1665" s="51" t="str">
        <f>IF(A1665="","",VLOOKUP(A1665,'6.A'!$A$11:$E$7900,5,FALSE))</f>
        <v/>
      </c>
      <c r="I1665" s="51" t="str">
        <f t="shared" si="687"/>
        <v/>
      </c>
      <c r="J1665" s="51" t="str">
        <f>IF(H1665="","",VLOOKUP(A1665,'6.A'!$A$11:$E$480,4,FALSE))</f>
        <v/>
      </c>
      <c r="K1665" s="51" t="str">
        <f t="shared" si="688"/>
        <v/>
      </c>
      <c r="L1665" s="51" t="str">
        <f>IF(H1665="","",IF(C1665="","",G1624*C1665))</f>
        <v/>
      </c>
      <c r="M1665" s="93" t="str">
        <f>IF(A1665="","",VLOOKUP(A1665,'6.A'!$A$11:$C$480,2,FALSE))</f>
        <v/>
      </c>
      <c r="N1665" s="56" t="str">
        <f t="shared" si="689"/>
        <v/>
      </c>
      <c r="O1665" s="55"/>
      <c r="P1665" s="55"/>
      <c r="Q1665" s="47"/>
      <c r="R1665" s="47"/>
      <c r="S1665" s="64"/>
      <c r="T1665" s="2"/>
      <c r="U1665" s="2"/>
      <c r="V1665" s="2"/>
    </row>
    <row r="1666" spans="1:22" s="128" customFormat="1" ht="12.75" customHeight="1" x14ac:dyDescent="0.2">
      <c r="A1666" s="137"/>
      <c r="B1666" s="117" t="str">
        <f>IF(A1666="","",VLOOKUP(A1666,'6.A'!$A$11:$E$105,2,FALSE))</f>
        <v/>
      </c>
      <c r="C1666" s="138"/>
      <c r="D1666" s="120" t="str">
        <f>IF(A1666="","",VLOOKUP(A1666,'6.A'!$A$11:$E$105,4,FALSE))</f>
        <v/>
      </c>
      <c r="E1666" s="142" t="str">
        <f>IF(A1666="","",VLOOKUP(A1666,'6.A'!$A$11:$E$105,5,FALSE))</f>
        <v/>
      </c>
      <c r="F1666" s="141" t="str">
        <f t="shared" si="690"/>
        <v>0,00</v>
      </c>
      <c r="G1666" s="51"/>
      <c r="H1666" s="51" t="str">
        <f>IF(A1666="","",VLOOKUP(A1666,'6.A'!$A$11:$E$7900,5,FALSE))</f>
        <v/>
      </c>
      <c r="I1666" s="51" t="str">
        <f t="shared" si="687"/>
        <v/>
      </c>
      <c r="J1666" s="51" t="str">
        <f>IF(H1666="","",VLOOKUP(A1666,'6.A'!$A$11:$E$480,4,FALSE))</f>
        <v/>
      </c>
      <c r="K1666" s="51" t="str">
        <f t="shared" si="688"/>
        <v/>
      </c>
      <c r="L1666" s="51" t="str">
        <f>IF(H1666="","",IF(C1666="","",G1624*C1666))</f>
        <v/>
      </c>
      <c r="M1666" s="93" t="str">
        <f>IF(A1666="","",VLOOKUP(A1666,'6.A'!$A$11:$C$480,2,FALSE))</f>
        <v/>
      </c>
      <c r="N1666" s="56" t="str">
        <f t="shared" si="689"/>
        <v/>
      </c>
      <c r="O1666" s="55"/>
      <c r="P1666" s="55"/>
      <c r="Q1666" s="47"/>
      <c r="R1666" s="47"/>
      <c r="S1666" s="64"/>
      <c r="T1666" s="2"/>
      <c r="U1666" s="2"/>
      <c r="V1666" s="2"/>
    </row>
    <row r="1667" spans="1:22" s="128" customFormat="1" ht="12.75" customHeight="1" x14ac:dyDescent="0.2">
      <c r="A1667" s="137"/>
      <c r="B1667" s="117" t="str">
        <f>IF(A1667="","",VLOOKUP(A1667,'6.A'!$A$11:$E$105,2,FALSE))</f>
        <v/>
      </c>
      <c r="C1667" s="138"/>
      <c r="D1667" s="120" t="str">
        <f>IF(A1667="","",VLOOKUP(A1667,'6.A'!$A$11:$E$105,4,FALSE))</f>
        <v/>
      </c>
      <c r="E1667" s="142" t="str">
        <f>IF(A1667="","",VLOOKUP(A1667,'6.A'!$A$11:$E$105,5,FALSE))</f>
        <v/>
      </c>
      <c r="F1667" s="141" t="str">
        <f t="shared" si="690"/>
        <v>0,00</v>
      </c>
      <c r="G1667" s="51"/>
      <c r="H1667" s="51" t="str">
        <f>IF(A1667="","",VLOOKUP(A1667,'6.A'!$A$11:$E$7900,5,FALSE))</f>
        <v/>
      </c>
      <c r="I1667" s="51" t="str">
        <f t="shared" si="687"/>
        <v/>
      </c>
      <c r="J1667" s="51" t="str">
        <f>IF(H1667="","",VLOOKUP(A1667,'6.A'!$A$11:$E$480,4,FALSE))</f>
        <v/>
      </c>
      <c r="K1667" s="51" t="str">
        <f t="shared" si="688"/>
        <v/>
      </c>
      <c r="L1667" s="51" t="str">
        <f>IF(H1667="","",IF(C1667="","",G1624*C1667))</f>
        <v/>
      </c>
      <c r="M1667" s="93" t="str">
        <f>IF(A1667="","",VLOOKUP(A1667,'6.A'!$A$11:$C$480,2,FALSE))</f>
        <v/>
      </c>
      <c r="N1667" s="56" t="str">
        <f t="shared" si="689"/>
        <v/>
      </c>
      <c r="O1667" s="55"/>
      <c r="P1667" s="55"/>
      <c r="Q1667" s="47"/>
      <c r="R1667" s="47"/>
      <c r="S1667" s="64"/>
      <c r="T1667" s="2"/>
      <c r="U1667" s="2"/>
      <c r="V1667" s="2"/>
    </row>
    <row r="1668" spans="1:22" s="128" customFormat="1" ht="12.75" customHeight="1" x14ac:dyDescent="0.2">
      <c r="A1668" s="137"/>
      <c r="B1668" s="117" t="str">
        <f>IF(A1668="","",VLOOKUP(A1668,'6.A'!$A$11:$E$105,2,FALSE))</f>
        <v/>
      </c>
      <c r="C1668" s="138"/>
      <c r="D1668" s="120" t="str">
        <f>IF(A1668="","",VLOOKUP(A1668,'6.A'!$A$11:$E$105,4,FALSE))</f>
        <v/>
      </c>
      <c r="E1668" s="142" t="str">
        <f>IF(A1668="","",VLOOKUP(A1668,'6.A'!$A$11:$E$105,5,FALSE))</f>
        <v/>
      </c>
      <c r="F1668" s="141" t="str">
        <f t="shared" si="690"/>
        <v>0,00</v>
      </c>
      <c r="G1668" s="51"/>
      <c r="H1668" s="51" t="str">
        <f>IF(A1668="","",VLOOKUP(A1668,'6.A'!$A$11:$E$7900,5,FALSE))</f>
        <v/>
      </c>
      <c r="I1668" s="51" t="str">
        <f t="shared" si="687"/>
        <v/>
      </c>
      <c r="J1668" s="51" t="str">
        <f>IF(H1668="","",VLOOKUP(A1668,'6.A'!$A$11:$E$480,4,FALSE))</f>
        <v/>
      </c>
      <c r="K1668" s="51" t="str">
        <f t="shared" si="688"/>
        <v/>
      </c>
      <c r="L1668" s="51" t="str">
        <f>IF(H1668="","",IF(C1668="","",G1624*C1668))</f>
        <v/>
      </c>
      <c r="M1668" s="93" t="str">
        <f>IF(A1668="","",VLOOKUP(A1668,'6.A'!$A$11:$C$480,2,FALSE))</f>
        <v/>
      </c>
      <c r="N1668" s="56" t="str">
        <f t="shared" si="689"/>
        <v/>
      </c>
      <c r="O1668" s="55"/>
      <c r="P1668" s="55"/>
      <c r="Q1668" s="47"/>
      <c r="R1668" s="47"/>
      <c r="S1668" s="64"/>
      <c r="T1668" s="2"/>
      <c r="U1668" s="2"/>
      <c r="V1668" s="2"/>
    </row>
    <row r="1669" spans="1:22" s="116" customFormat="1" ht="12.75" customHeight="1" x14ac:dyDescent="0.2">
      <c r="A1669" s="137"/>
      <c r="B1669" s="153" t="str">
        <f>IF(A1669="","",VLOOKUP(A1669,'6.A'!$A$11:$E$105,2,FALSE))</f>
        <v/>
      </c>
      <c r="C1669" s="138"/>
      <c r="D1669" s="120" t="str">
        <f>IF(A1669="","",VLOOKUP(A1669,'6.A'!$A$11:$E$105,4,FALSE))</f>
        <v/>
      </c>
      <c r="E1669" s="142" t="str">
        <f>IF(A1669="","",VLOOKUP(A1669,'6.A'!$A$11:$E$105,5,FALSE))</f>
        <v/>
      </c>
      <c r="F1669" s="141" t="str">
        <f t="shared" si="690"/>
        <v>0,00</v>
      </c>
      <c r="G1669" s="51"/>
      <c r="H1669" s="51" t="str">
        <f>IF(A1669="","",VLOOKUP(A1669,'6.A'!$A$11:$E$7900,5,FALSE))</f>
        <v/>
      </c>
      <c r="I1669" s="51" t="str">
        <f t="shared" si="687"/>
        <v/>
      </c>
      <c r="J1669" s="51" t="str">
        <f>IF(H1669="","",VLOOKUP(A1669,'6.A'!$A$11:$E$480,4,FALSE))</f>
        <v/>
      </c>
      <c r="K1669" s="51" t="str">
        <f t="shared" si="688"/>
        <v/>
      </c>
      <c r="L1669" s="51" t="str">
        <f>IF(H1669="","",IF(C1669="","",G1624*C1669))</f>
        <v/>
      </c>
      <c r="M1669" s="93" t="str">
        <f>IF(A1669="","",VLOOKUP(A1669,'6.A'!$A$11:$C$480,2,FALSE))</f>
        <v/>
      </c>
      <c r="N1669" s="56" t="str">
        <f t="shared" si="689"/>
        <v/>
      </c>
      <c r="O1669" s="55"/>
      <c r="P1669" s="55"/>
      <c r="Q1669" s="47"/>
      <c r="R1669" s="47"/>
      <c r="S1669" s="64"/>
      <c r="T1669" s="2"/>
      <c r="U1669" s="2"/>
      <c r="V1669" s="2"/>
    </row>
    <row r="1670" spans="1:22" s="116" customFormat="1" ht="12.75" customHeight="1" x14ac:dyDescent="0.2">
      <c r="A1670" s="137"/>
      <c r="B1670" s="153" t="str">
        <f>IF(A1670="","",VLOOKUP(A1670,'6.A'!$A$11:$E$105,2,FALSE))</f>
        <v/>
      </c>
      <c r="C1670" s="138"/>
      <c r="D1670" s="120" t="str">
        <f>IF(A1670="","",VLOOKUP(A1670,'6.A'!$A$11:$E$105,4,FALSE))</f>
        <v/>
      </c>
      <c r="E1670" s="142" t="str">
        <f>IF(A1670="","",VLOOKUP(A1670,'6.A'!$A$11:$E$105,5,FALSE))</f>
        <v/>
      </c>
      <c r="F1670" s="141" t="str">
        <f t="shared" si="690"/>
        <v>0,00</v>
      </c>
      <c r="G1670" s="51"/>
      <c r="H1670" s="51" t="str">
        <f>IF(A1670="","",VLOOKUP(A1670,'6.A'!$A$11:$E$7900,5,FALSE))</f>
        <v/>
      </c>
      <c r="I1670" s="51" t="str">
        <f t="shared" si="687"/>
        <v/>
      </c>
      <c r="J1670" s="51" t="str">
        <f>IF(H1670="","",VLOOKUP(A1670,'6.A'!$A$11:$E$480,4,FALSE))</f>
        <v/>
      </c>
      <c r="K1670" s="51" t="str">
        <f t="shared" si="688"/>
        <v/>
      </c>
      <c r="L1670" s="51" t="str">
        <f>IF(H1670="","",IF(C1670="","",G1624*C1670))</f>
        <v/>
      </c>
      <c r="M1670" s="93" t="str">
        <f>IF(A1670="","",VLOOKUP(A1670,'6.A'!$A$11:$C$480,2,FALSE))</f>
        <v/>
      </c>
      <c r="N1670" s="56" t="str">
        <f t="shared" si="689"/>
        <v/>
      </c>
      <c r="O1670" s="55"/>
      <c r="P1670" s="55"/>
      <c r="Q1670" s="47"/>
      <c r="R1670" s="47"/>
      <c r="S1670" s="64"/>
      <c r="T1670" s="2"/>
      <c r="U1670" s="2"/>
      <c r="V1670" s="2"/>
    </row>
    <row r="1671" spans="1:22" s="116" customFormat="1" ht="12.75" customHeight="1" x14ac:dyDescent="0.2">
      <c r="A1671" s="137"/>
      <c r="B1671" s="153" t="str">
        <f>IF(A1671="","",VLOOKUP(A1671,'6.A'!$A$11:$E$105,2,FALSE))</f>
        <v/>
      </c>
      <c r="C1671" s="138"/>
      <c r="D1671" s="120" t="str">
        <f>IF(A1671="","",VLOOKUP(A1671,'6.A'!$A$11:$E$105,4,FALSE))</f>
        <v/>
      </c>
      <c r="E1671" s="142" t="str">
        <f>IF(A1671="","",VLOOKUP(A1671,'6.A'!$A$11:$E$105,5,FALSE))</f>
        <v/>
      </c>
      <c r="F1671" s="141" t="str">
        <f t="shared" si="690"/>
        <v>0,00</v>
      </c>
      <c r="G1671" s="51"/>
      <c r="H1671" s="51" t="str">
        <f>IF(A1671="","",VLOOKUP(A1671,'6.A'!$A$11:$E$7900,5,FALSE))</f>
        <v/>
      </c>
      <c r="I1671" s="51" t="str">
        <f t="shared" si="687"/>
        <v/>
      </c>
      <c r="J1671" s="51" t="str">
        <f>IF(H1671="","",VLOOKUP(A1671,'6.A'!$A$11:$E$480,4,FALSE))</f>
        <v/>
      </c>
      <c r="K1671" s="51" t="str">
        <f t="shared" si="688"/>
        <v/>
      </c>
      <c r="L1671" s="51" t="str">
        <f>IF(H1671="","",IF(C1671="","",G1624*C1671))</f>
        <v/>
      </c>
      <c r="M1671" s="93" t="str">
        <f>IF(A1671="","",VLOOKUP(A1671,'6.A'!$A$11:$C$480,2,FALSE))</f>
        <v/>
      </c>
      <c r="N1671" s="56" t="str">
        <f t="shared" si="689"/>
        <v/>
      </c>
      <c r="O1671" s="55"/>
      <c r="P1671" s="55"/>
      <c r="Q1671" s="47"/>
      <c r="R1671" s="47"/>
      <c r="S1671" s="64"/>
      <c r="T1671" s="2"/>
      <c r="U1671" s="2"/>
      <c r="V1671" s="2"/>
    </row>
    <row r="1672" spans="1:22" s="116" customFormat="1" ht="12.75" customHeight="1" x14ac:dyDescent="0.2">
      <c r="A1672" s="137"/>
      <c r="B1672" s="153" t="str">
        <f>IF(A1672="","",VLOOKUP(A1672,'6.A'!$A$11:$E$105,2,FALSE))</f>
        <v/>
      </c>
      <c r="C1672" s="138"/>
      <c r="D1672" s="120" t="str">
        <f>IF(A1672="","",VLOOKUP(A1672,'6.A'!$A$11:$E$105,4,FALSE))</f>
        <v/>
      </c>
      <c r="E1672" s="142" t="str">
        <f>IF(A1672="","",VLOOKUP(A1672,'6.A'!$A$11:$E$105,5,FALSE))</f>
        <v/>
      </c>
      <c r="F1672" s="141" t="str">
        <f t="shared" si="690"/>
        <v>0,00</v>
      </c>
      <c r="G1672" s="51"/>
      <c r="H1672" s="51" t="str">
        <f>IF(A1672="","",VLOOKUP(A1672,'6.A'!$A$11:$E$7900,5,FALSE))</f>
        <v/>
      </c>
      <c r="I1672" s="51" t="str">
        <f t="shared" si="687"/>
        <v/>
      </c>
      <c r="J1672" s="51" t="str">
        <f>IF(H1672="","",VLOOKUP(A1672,'6.A'!$A$11:$E$480,4,FALSE))</f>
        <v/>
      </c>
      <c r="K1672" s="51" t="str">
        <f t="shared" si="688"/>
        <v/>
      </c>
      <c r="L1672" s="51" t="str">
        <f>IF(H1672="","",IF(C1672="","",G1624*C1672))</f>
        <v/>
      </c>
      <c r="M1672" s="93" t="str">
        <f>IF(A1672="","",VLOOKUP(A1672,'6.A'!$A$11:$C$480,2,FALSE))</f>
        <v/>
      </c>
      <c r="N1672" s="56" t="str">
        <f t="shared" si="689"/>
        <v/>
      </c>
      <c r="O1672" s="55"/>
      <c r="P1672" s="55"/>
      <c r="Q1672" s="47"/>
      <c r="R1672" s="47"/>
      <c r="S1672" s="64"/>
      <c r="T1672" s="2"/>
      <c r="U1672" s="2"/>
      <c r="V1672" s="2"/>
    </row>
    <row r="1673" spans="1:22" s="116" customFormat="1" ht="12.75" customHeight="1" x14ac:dyDescent="0.2">
      <c r="A1673" s="137"/>
      <c r="B1673" s="26" t="str">
        <f>$A$9</f>
        <v>BDI - MÃO DE OBRA / SERVIÇOS / MATERIAIS EM GERAL</v>
      </c>
      <c r="C1673" s="27">
        <f>$C$9</f>
        <v>0</v>
      </c>
      <c r="D1673" s="120"/>
      <c r="E1673" s="126"/>
      <c r="F1673" s="144">
        <f>ROUND(SUM(F1653:F1672)*C1673,2)</f>
        <v>0</v>
      </c>
      <c r="G1673" s="62"/>
      <c r="H1673" s="51"/>
      <c r="I1673" s="56"/>
      <c r="J1673" s="56"/>
      <c r="K1673" s="56"/>
      <c r="L1673" s="51"/>
      <c r="M1673" s="56"/>
      <c r="N1673" s="56"/>
      <c r="O1673" s="55"/>
      <c r="P1673" s="55"/>
      <c r="Q1673" s="47"/>
      <c r="R1673" s="47"/>
      <c r="S1673" s="64"/>
      <c r="T1673" s="2"/>
      <c r="U1673" s="2"/>
      <c r="V1673" s="2"/>
    </row>
    <row r="1674" spans="1:22" s="116" customFormat="1" ht="12.75" customHeight="1" thickBot="1" x14ac:dyDescent="0.25">
      <c r="A1674" s="154"/>
      <c r="B1674" s="41" t="s">
        <v>57</v>
      </c>
      <c r="C1674" s="42"/>
      <c r="D1674" s="155"/>
      <c r="E1674" s="156"/>
      <c r="F1674" s="157">
        <f>ROUND(SUM(F1653:F1673),2)</f>
        <v>0</v>
      </c>
      <c r="G1674" s="62"/>
      <c r="H1674" s="51"/>
      <c r="I1674" s="56"/>
      <c r="J1674" s="56"/>
      <c r="K1674" s="56"/>
      <c r="L1674" s="51"/>
      <c r="M1674" s="56"/>
      <c r="N1674" s="56"/>
      <c r="O1674" s="55"/>
      <c r="P1674" s="55"/>
      <c r="Q1674" s="47"/>
      <c r="R1674" s="47"/>
      <c r="S1674" s="64"/>
      <c r="T1674" s="2"/>
      <c r="U1674" s="2"/>
      <c r="V1674" s="2"/>
    </row>
    <row r="1675" spans="1:22" s="128" customFormat="1" ht="12" customHeight="1" thickBot="1" x14ac:dyDescent="0.25">
      <c r="A1675" s="129"/>
      <c r="B1675" s="124"/>
      <c r="C1675" s="125"/>
      <c r="D1675" s="120"/>
      <c r="E1675" s="126"/>
      <c r="F1675" s="121"/>
      <c r="G1675" s="121"/>
      <c r="H1675" s="118"/>
      <c r="I1675" s="120"/>
      <c r="J1675" s="120"/>
      <c r="K1675" s="120"/>
      <c r="L1675" s="118"/>
      <c r="M1675" s="122"/>
      <c r="N1675" s="122"/>
      <c r="O1675" s="123"/>
      <c r="P1675" s="123"/>
      <c r="Q1675" s="114"/>
      <c r="R1675" s="114"/>
      <c r="T1675" s="116"/>
      <c r="U1675" s="116"/>
      <c r="V1675" s="116"/>
    </row>
    <row r="1676" spans="1:22" s="116" customFormat="1" ht="50.1" customHeight="1" x14ac:dyDescent="0.2">
      <c r="A1676" s="130" t="str">
        <f>'3.A'!$A$65</f>
        <v>4.2.1</v>
      </c>
      <c r="B1676" s="131" t="str">
        <f>IF(A1676="","",VLOOKUP(A1676,'3.A'!$A$16:$M$111,2,FALSE))</f>
        <v>DEMOLIÇÃO MECANIZADA DE CONCRETO ARMADO, INCLUSIVE FRAGMENTAÇÃO E ACOMODAÇÃO DO MATERIAL</v>
      </c>
      <c r="C1676" s="284" t="s">
        <v>62</v>
      </c>
      <c r="D1676" s="284"/>
      <c r="E1676" s="132" t="str">
        <f>IF(A1676="","",VLOOKUP(A1676,'3.A'!$A$16:$M$111,3,FALSE))</f>
        <v>M3</v>
      </c>
      <c r="F1676" s="133">
        <f>ROUND(F1690+F1703+F1726,2)</f>
        <v>0</v>
      </c>
      <c r="G1676" s="94">
        <f>VLOOKUP(A1676,'3.A'!$A$18:$I$111,4,FALSE)</f>
        <v>5</v>
      </c>
      <c r="H1676" s="46">
        <f>SUM(F1678:F1689)</f>
        <v>0</v>
      </c>
      <c r="I1676" s="46">
        <f>SUM(F1692:F1702)</f>
        <v>0</v>
      </c>
      <c r="J1676" s="46">
        <f>SUM(F1705:F1725)</f>
        <v>0</v>
      </c>
      <c r="K1676" s="46">
        <f>SUM(H1676:J1676)</f>
        <v>0</v>
      </c>
      <c r="L1676" s="46" t="str">
        <f>IF(K1676=F1676,"SIM","NÃO")</f>
        <v>SIM</v>
      </c>
      <c r="M1676" s="57">
        <f>ROUND(SUM(F1678:F1687)*C1688,2)+ROUND(SUM(F1678:F1688)*C1689,2)+ROUND(SUM(F1678:F1687),2)+ROUND(SUM(F1692:F1701)*C1702,2)+ROUND(SUM(F1692:F1701),2)+ROUND(SUM(F1705:F1724)*C1725,2)+ROUND(SUM(F1705:F1724),2)</f>
        <v>0</v>
      </c>
      <c r="N1676" s="49" t="str">
        <f>IF(M1676=F1676,"SIM","NÃO")</f>
        <v>SIM</v>
      </c>
      <c r="O1676" s="50" t="str">
        <f>VLOOKUP(A1676,'3.A'!$A$8:$E$111,3,FALSE)</f>
        <v>M3</v>
      </c>
      <c r="P1676" s="50" t="str">
        <f>IF(O1676=E1676,"SIM","NÃO")</f>
        <v>SIM</v>
      </c>
      <c r="Q1676" s="52">
        <f>ROUND(G1676*F1690,2)+ROUND(G1676*F1703,2)+ROUND(G1676*F1726,2)</f>
        <v>0</v>
      </c>
      <c r="R1676" s="58">
        <f>VLOOKUP(A1676,'3.A'!$A$16:$L$111,12,FALSE)</f>
        <v>0</v>
      </c>
      <c r="S1676" s="59" t="str">
        <f>IF(Q1676=R1676,"si","no")</f>
        <v>si</v>
      </c>
      <c r="T1676" s="60">
        <f>SUM(L1678:L1687)+SUM(L1692:L1701)+SUM(L1705:L1724)</f>
        <v>60</v>
      </c>
      <c r="U1676" s="51">
        <f>G1676*C1684+G1676*C1686+G1676*C1680+G1676*C1679+G1676*C1681+G1676*C1685+G1676*C1683+G1676*C1682+G1676*C1678+G1676*C1687+G1676*C1698+G1676*C1692+G1676*C1700+G1676*C1699+G1676*C1697+G1676*C1694+G1676*C1693+G1676*C1695+G1676*C1701+G1676*C1696+G1676*C1705+G1676*C1706+G1676*C1707+G1676*C1715+G1676*C1716+G1676*C1717+G1676*C1718+G1676*C1719+G1676*C1720+G1676*C1721+G1676*C1722+G1676*C1723+G1676*C1724+G1676*C1713+G1676*C1714+G1676*C1708+G1676*C1709+G1676*C1710+G1676*C1711+G1676*C1712</f>
        <v>60</v>
      </c>
      <c r="V1676" s="53" t="str">
        <f>IF(T1676=U1676,"si","no")</f>
        <v>si</v>
      </c>
    </row>
    <row r="1677" spans="1:22" s="116" customFormat="1" ht="12.75" customHeight="1" x14ac:dyDescent="0.2">
      <c r="A1677" s="134" t="s">
        <v>3</v>
      </c>
      <c r="B1677" s="135" t="s">
        <v>58</v>
      </c>
      <c r="C1677" s="119" t="s">
        <v>59</v>
      </c>
      <c r="D1677" s="119" t="s">
        <v>17</v>
      </c>
      <c r="E1677" s="136" t="s">
        <v>60</v>
      </c>
      <c r="F1677" s="127" t="s">
        <v>61</v>
      </c>
      <c r="G1677" s="21"/>
      <c r="H1677" s="51"/>
      <c r="I1677" s="56"/>
      <c r="J1677" s="56"/>
      <c r="K1677" s="56"/>
      <c r="L1677" s="51"/>
      <c r="M1677" s="56"/>
      <c r="N1677" s="56"/>
      <c r="O1677" s="55"/>
      <c r="P1677" s="55"/>
      <c r="Q1677" s="47"/>
      <c r="R1677" s="47"/>
      <c r="S1677" s="64"/>
      <c r="T1677" s="2"/>
      <c r="U1677" s="2"/>
      <c r="V1677" s="2"/>
    </row>
    <row r="1678" spans="1:22" s="116" customFormat="1" ht="12.75" customHeight="1" x14ac:dyDescent="0.2">
      <c r="A1678" s="137">
        <f>'6.A'!$A$21</f>
        <v>88316</v>
      </c>
      <c r="B1678" s="117" t="str">
        <f>IF(A1678="","",VLOOKUP(A1678,'6.A'!$A$11:$E$105,2,FALSE))</f>
        <v>SERVENTE COM ENCARGOS COMPLEMENTARES</v>
      </c>
      <c r="C1678" s="138">
        <v>6</v>
      </c>
      <c r="D1678" s="139" t="str">
        <f>IF(A1678="","",VLOOKUP(A1678,'6.A'!$A$11:$E$105,4,FALSE))</f>
        <v>H</v>
      </c>
      <c r="E1678" s="140">
        <f>IF(A1678="","",VLOOKUP(A1678,'6.A'!$A$11:$E$105,5,FALSE))</f>
        <v>0</v>
      </c>
      <c r="F1678" s="141">
        <f t="shared" ref="F1678:F1687" si="691">IF(A1678="","0,00",ROUND(C1678*E1678,2))</f>
        <v>0</v>
      </c>
      <c r="G1678" s="51"/>
      <c r="H1678" s="51">
        <f>IF(A1678="","",VLOOKUP(A1678,'6.A'!$A$11:$E$7900,5,FALSE))</f>
        <v>0</v>
      </c>
      <c r="I1678" s="51" t="str">
        <f>IF(H1678="","",IF(E1678=H1678,"SIM","NÃO"))</f>
        <v>SIM</v>
      </c>
      <c r="J1678" s="51" t="str">
        <f>IF(H1678="","",VLOOKUP(A1678,'6.A'!$A$11:$E$480,4,FALSE))</f>
        <v>H</v>
      </c>
      <c r="K1678" s="51" t="str">
        <f>IF(H1678="","",IF(J1678=D1678,"SIM","NÃO"))</f>
        <v>SIM</v>
      </c>
      <c r="L1678" s="51">
        <f>IF(H1678="","",IF(C1678="","",G1676*C1678))</f>
        <v>30</v>
      </c>
      <c r="M1678" s="93" t="str">
        <f>IF(A1678="","",VLOOKUP(A1678,'6.A'!$A$11:$C$480,2,FALSE))</f>
        <v>SERVENTE COM ENCARGOS COMPLEMENTARES</v>
      </c>
      <c r="N1678" s="56" t="str">
        <f>IF(A1678="","",IF(M1678=B1678,"si","no"))</f>
        <v>si</v>
      </c>
      <c r="O1678" s="55"/>
      <c r="P1678" s="55"/>
      <c r="Q1678" s="47"/>
      <c r="R1678" s="47"/>
      <c r="S1678" s="64"/>
      <c r="T1678" s="2"/>
      <c r="U1678" s="2"/>
      <c r="V1678" s="2"/>
    </row>
    <row r="1679" spans="1:22" s="116" customFormat="1" ht="12.75" customHeight="1" x14ac:dyDescent="0.2">
      <c r="A1679" s="137"/>
      <c r="B1679" s="117" t="str">
        <f>IF(A1679="","",VLOOKUP(A1679,'6.A'!$A$11:$E$105,2,FALSE))</f>
        <v/>
      </c>
      <c r="C1679" s="138"/>
      <c r="D1679" s="139" t="str">
        <f>IF(A1679="","",VLOOKUP(A1679,'6.A'!$A$11:$E$105,4,FALSE))</f>
        <v/>
      </c>
      <c r="E1679" s="140" t="str">
        <f>IF(A1679="","",VLOOKUP(A1679,'6.A'!$A$11:$E$105,5,FALSE))</f>
        <v/>
      </c>
      <c r="F1679" s="141" t="str">
        <f t="shared" si="691"/>
        <v>0,00</v>
      </c>
      <c r="G1679" s="51"/>
      <c r="H1679" s="51" t="str">
        <f>IF(A1679="","",VLOOKUP(A1679,'6.A'!$A$11:$E$7900,5,FALSE))</f>
        <v/>
      </c>
      <c r="I1679" s="51" t="str">
        <f>IF(H1679="","",IF(E1679=H1679,"SIM","NÃO"))</f>
        <v/>
      </c>
      <c r="J1679" s="51" t="str">
        <f>IF(H1679="","",VLOOKUP(A1679,'6.A'!$A$11:$E$480,4,FALSE))</f>
        <v/>
      </c>
      <c r="K1679" s="51" t="str">
        <f>IF(H1679="","",IF(J1679=D1679,"SIM","NÃO"))</f>
        <v/>
      </c>
      <c r="L1679" s="51" t="str">
        <f>IF(H1679="","",IF(C1679="","",G1676*C1679))</f>
        <v/>
      </c>
      <c r="M1679" s="93" t="str">
        <f>IF(A1679="","",VLOOKUP(A1679,'6.A'!$A$11:$C$480,2,FALSE))</f>
        <v/>
      </c>
      <c r="N1679" s="56" t="str">
        <f>IF(A1679="","",IF(M1679=B1679,"si","no"))</f>
        <v/>
      </c>
      <c r="O1679" s="55"/>
      <c r="P1679" s="55"/>
      <c r="Q1679" s="47"/>
      <c r="R1679" s="47"/>
      <c r="S1679" s="64"/>
      <c r="T1679" s="2"/>
      <c r="U1679" s="2"/>
      <c r="V1679" s="2"/>
    </row>
    <row r="1680" spans="1:22" s="116" customFormat="1" ht="12.75" customHeight="1" x14ac:dyDescent="0.2">
      <c r="A1680" s="137"/>
      <c r="B1680" s="117" t="str">
        <f>IF(A1680="","",VLOOKUP(A1680,'6.A'!$A$11:$E$105,2,FALSE))</f>
        <v/>
      </c>
      <c r="C1680" s="138"/>
      <c r="D1680" s="139" t="str">
        <f>IF(A1680="","",VLOOKUP(A1680,'6.A'!$A$11:$E$105,4,FALSE))</f>
        <v/>
      </c>
      <c r="E1680" s="140" t="str">
        <f>IF(A1680="","",VLOOKUP(A1680,'6.A'!$A$11:$E$105,5,FALSE))</f>
        <v/>
      </c>
      <c r="F1680" s="141" t="str">
        <f t="shared" si="691"/>
        <v>0,00</v>
      </c>
      <c r="G1680" s="51"/>
      <c r="H1680" s="51" t="str">
        <f>IF(A1680="","",VLOOKUP(A1680,'6.A'!$A$11:$E$7900,5,FALSE))</f>
        <v/>
      </c>
      <c r="I1680" s="51" t="str">
        <f>IF(H1680="","",IF(E1680=H1680,"SIM","NÃO"))</f>
        <v/>
      </c>
      <c r="J1680" s="51" t="str">
        <f>IF(H1680="","",VLOOKUP(A1680,'6.A'!$A$11:$E$480,4,FALSE))</f>
        <v/>
      </c>
      <c r="K1680" s="51" t="str">
        <f t="shared" ref="K1680" si="692">IF(H1680="","",IF(J1680=D1680,"SIM","NÃO"))</f>
        <v/>
      </c>
      <c r="L1680" s="51" t="str">
        <f>IF(H1680="","",IF(C1680="","",G1676*C1680))</f>
        <v/>
      </c>
      <c r="M1680" s="93" t="str">
        <f>IF(A1680="","",VLOOKUP(A1680,'6.A'!$A$11:$C$480,2,FALSE))</f>
        <v/>
      </c>
      <c r="N1680" s="56" t="str">
        <f t="shared" ref="N1680" si="693">IF(A1680="","",IF(M1680=B1680,"si","no"))</f>
        <v/>
      </c>
      <c r="O1680" s="55"/>
      <c r="P1680" s="55"/>
      <c r="Q1680" s="47"/>
      <c r="R1680" s="47"/>
      <c r="S1680" s="64"/>
      <c r="T1680" s="2"/>
      <c r="U1680" s="2"/>
      <c r="V1680" s="2"/>
    </row>
    <row r="1681" spans="1:22" s="116" customFormat="1" ht="12.75" customHeight="1" x14ac:dyDescent="0.2">
      <c r="A1681" s="137"/>
      <c r="B1681" s="117" t="str">
        <f>IF(A1681="","",VLOOKUP(A1681,'6.A'!$A$11:$E$105,2,FALSE))</f>
        <v/>
      </c>
      <c r="C1681" s="138"/>
      <c r="D1681" s="139" t="str">
        <f>IF(A1681="","",VLOOKUP(A1681,'6.A'!$A$11:$E$105,4,FALSE))</f>
        <v/>
      </c>
      <c r="E1681" s="140" t="str">
        <f>IF(A1681="","",VLOOKUP(A1681,'6.A'!$A$11:$E$105,5,FALSE))</f>
        <v/>
      </c>
      <c r="F1681" s="141" t="str">
        <f t="shared" si="691"/>
        <v>0,00</v>
      </c>
      <c r="G1681" s="51"/>
      <c r="H1681" s="51" t="str">
        <f>IF(A1681="","",VLOOKUP(A1681,'6.A'!$A$11:$E$7900,5,FALSE))</f>
        <v/>
      </c>
      <c r="I1681" s="51" t="str">
        <f>IF(H1681="","",IF(E1681=H1681,"SIM","NÃO"))</f>
        <v/>
      </c>
      <c r="J1681" s="51" t="str">
        <f>IF(H1681="","",VLOOKUP(A1681,'6.A'!$A$11:$E$480,4,FALSE))</f>
        <v/>
      </c>
      <c r="K1681" s="51" t="str">
        <f>IF(H1681="","",IF(J1681=D1681,"SIM","NÃO"))</f>
        <v/>
      </c>
      <c r="L1681" s="51" t="str">
        <f>IF(H1681="","",IF(C1681="","",G1676*C1681))</f>
        <v/>
      </c>
      <c r="M1681" s="93" t="str">
        <f>IF(A1681="","",VLOOKUP(A1681,'6.A'!$A$11:$C$480,2,FALSE))</f>
        <v/>
      </c>
      <c r="N1681" s="56" t="str">
        <f>IF(A1681="","",IF(M1681=B1681,"si","no"))</f>
        <v/>
      </c>
      <c r="O1681" s="55"/>
      <c r="P1681" s="55"/>
      <c r="Q1681" s="47"/>
      <c r="R1681" s="47"/>
      <c r="S1681" s="64"/>
      <c r="T1681" s="2"/>
      <c r="U1681" s="2"/>
      <c r="V1681" s="2"/>
    </row>
    <row r="1682" spans="1:22" s="116" customFormat="1" ht="12.75" customHeight="1" x14ac:dyDescent="0.2">
      <c r="A1682" s="137"/>
      <c r="B1682" s="117" t="str">
        <f>IF(A1682="","",VLOOKUP(A1682,'6.A'!$A$11:$E$105,2,FALSE))</f>
        <v/>
      </c>
      <c r="C1682" s="138"/>
      <c r="D1682" s="139" t="str">
        <f>IF(A1682="","",VLOOKUP(A1682,'6.A'!$A$11:$E$105,4,FALSE))</f>
        <v/>
      </c>
      <c r="E1682" s="140" t="str">
        <f>IF(A1682="","",VLOOKUP(A1682,'6.A'!$A$11:$E$105,5,FALSE))</f>
        <v/>
      </c>
      <c r="F1682" s="141" t="str">
        <f t="shared" si="691"/>
        <v>0,00</v>
      </c>
      <c r="G1682" s="51"/>
      <c r="H1682" s="51" t="str">
        <f>IF(A1682="","",VLOOKUP(A1682,'6.A'!$A$11:$E$7900,5,FALSE))</f>
        <v/>
      </c>
      <c r="I1682" s="51" t="str">
        <f t="shared" ref="I1682" si="694">IF(H1682="","",IF(E1682=H1682,"SIM","NÃO"))</f>
        <v/>
      </c>
      <c r="J1682" s="51" t="str">
        <f>IF(H1682="","",VLOOKUP(A1682,'6.A'!$A$11:$E$480,4,FALSE))</f>
        <v/>
      </c>
      <c r="K1682" s="51" t="str">
        <f t="shared" ref="K1682" si="695">IF(H1682="","",IF(J1682=D1682,"SIM","NÃO"))</f>
        <v/>
      </c>
      <c r="L1682" s="51" t="str">
        <f>IF(H1682="","",IF(C1682="","",G1676*C1682))</f>
        <v/>
      </c>
      <c r="M1682" s="93" t="str">
        <f>IF(A1682="","",VLOOKUP(A1682,'6.A'!$A$11:$C$480,2,FALSE))</f>
        <v/>
      </c>
      <c r="N1682" s="56" t="str">
        <f t="shared" ref="N1682" si="696">IF(A1682="","",IF(M1682=B1682,"si","no"))</f>
        <v/>
      </c>
      <c r="O1682" s="55"/>
      <c r="P1682" s="55"/>
      <c r="Q1682" s="47"/>
      <c r="R1682" s="47"/>
      <c r="S1682" s="64"/>
      <c r="T1682" s="2"/>
      <c r="U1682" s="2"/>
      <c r="V1682" s="2"/>
    </row>
    <row r="1683" spans="1:22" s="116" customFormat="1" ht="12.75" customHeight="1" x14ac:dyDescent="0.2">
      <c r="A1683" s="137"/>
      <c r="B1683" s="117" t="str">
        <f>IF(A1683="","",VLOOKUP(A1683,'6.A'!$A$11:$E$105,2,FALSE))</f>
        <v/>
      </c>
      <c r="C1683" s="138"/>
      <c r="D1683" s="139" t="str">
        <f>IF(A1683="","",VLOOKUP(A1683,'6.A'!$A$11:$E$105,4,FALSE))</f>
        <v/>
      </c>
      <c r="E1683" s="140" t="str">
        <f>IF(A1683="","",VLOOKUP(A1683,'6.A'!$A$11:$E$105,5,FALSE))</f>
        <v/>
      </c>
      <c r="F1683" s="141" t="str">
        <f t="shared" si="691"/>
        <v>0,00</v>
      </c>
      <c r="G1683" s="51"/>
      <c r="H1683" s="51" t="str">
        <f>IF(A1683="","",VLOOKUP(A1683,'6.A'!$A$11:$E$7900,5,FALSE))</f>
        <v/>
      </c>
      <c r="I1683" s="51" t="str">
        <f>IF(H1683="","",IF(E1683=H1683,"SIM","NÃO"))</f>
        <v/>
      </c>
      <c r="J1683" s="51" t="str">
        <f>IF(H1683="","",VLOOKUP(A1683,'6.A'!$A$11:$E$480,4,FALSE))</f>
        <v/>
      </c>
      <c r="K1683" s="51" t="str">
        <f>IF(H1683="","",IF(J1683=D1683,"SIM","NÃO"))</f>
        <v/>
      </c>
      <c r="L1683" s="51" t="str">
        <f>IF(H1683="","",IF(C1683="","",G1676*C1683))</f>
        <v/>
      </c>
      <c r="M1683" s="93" t="str">
        <f>IF(A1683="","",VLOOKUP(A1683,'6.A'!$A$11:$C$480,2,FALSE))</f>
        <v/>
      </c>
      <c r="N1683" s="56" t="str">
        <f>IF(A1683="","",IF(M1683=B1683,"si","no"))</f>
        <v/>
      </c>
      <c r="O1683" s="55"/>
      <c r="P1683" s="55"/>
      <c r="Q1683" s="47"/>
      <c r="R1683" s="47"/>
      <c r="S1683" s="64"/>
      <c r="T1683" s="2"/>
      <c r="U1683" s="2"/>
      <c r="V1683" s="2"/>
    </row>
    <row r="1684" spans="1:22" s="116" customFormat="1" ht="12.75" customHeight="1" x14ac:dyDescent="0.2">
      <c r="A1684" s="137"/>
      <c r="B1684" s="117" t="str">
        <f>IF(A1684="","",VLOOKUP(A1684,'6.A'!$A$11:$E$105,2,FALSE))</f>
        <v/>
      </c>
      <c r="C1684" s="138"/>
      <c r="D1684" s="120" t="str">
        <f>IF(A1684="","",VLOOKUP(A1684,'6.A'!$A$11:$E$105,4,FALSE))</f>
        <v/>
      </c>
      <c r="E1684" s="142" t="str">
        <f>IF(A1684="","",VLOOKUP(A1684,'6.A'!$A$11:$E$105,5,FALSE))</f>
        <v/>
      </c>
      <c r="F1684" s="141" t="str">
        <f t="shared" si="691"/>
        <v>0,00</v>
      </c>
      <c r="G1684" s="51"/>
      <c r="H1684" s="51" t="str">
        <f>IF(A1684="","",VLOOKUP(A1684,'6.A'!$A$11:$E$7900,5,FALSE))</f>
        <v/>
      </c>
      <c r="I1684" s="51" t="str">
        <f>IF(H1684="","",IF(E1684=H1684,"SIM","NÃO"))</f>
        <v/>
      </c>
      <c r="J1684" s="51" t="str">
        <f>IF(H1684="","",VLOOKUP(A1684,'6.A'!$A$11:$E$480,4,FALSE))</f>
        <v/>
      </c>
      <c r="K1684" s="51" t="str">
        <f>IF(H1684="","",IF(J1684=D1684,"SIM","NÃO"))</f>
        <v/>
      </c>
      <c r="L1684" s="51" t="str">
        <f>IF(H1684="","",IF(C1684="","",G1676*C1684))</f>
        <v/>
      </c>
      <c r="M1684" s="93" t="str">
        <f>IF(A1684="","",VLOOKUP(A1684,'6.A'!$A$11:$C$480,2,FALSE))</f>
        <v/>
      </c>
      <c r="N1684" s="56" t="str">
        <f>IF(A1684="","",IF(M1684=B1684,"si","no"))</f>
        <v/>
      </c>
      <c r="O1684" s="55"/>
      <c r="P1684" s="55"/>
      <c r="Q1684" s="47"/>
      <c r="R1684" s="47"/>
      <c r="S1684" s="64"/>
      <c r="T1684" s="2"/>
      <c r="U1684" s="2"/>
      <c r="V1684" s="2"/>
    </row>
    <row r="1685" spans="1:22" s="116" customFormat="1" ht="12.75" customHeight="1" x14ac:dyDescent="0.2">
      <c r="A1685" s="137"/>
      <c r="B1685" s="117" t="str">
        <f>IF(A1685="","",VLOOKUP(A1685,'6.A'!$A$11:$E$105,2,FALSE))</f>
        <v/>
      </c>
      <c r="C1685" s="138"/>
      <c r="D1685" s="120" t="str">
        <f>IF(A1685="","",VLOOKUP(A1685,'6.A'!$A$11:$E$105,4,FALSE))</f>
        <v/>
      </c>
      <c r="E1685" s="140" t="str">
        <f>IF(A1685="","",VLOOKUP(A1685,'6.A'!$A$11:$E$105,5,FALSE))</f>
        <v/>
      </c>
      <c r="F1685" s="141" t="str">
        <f t="shared" si="691"/>
        <v>0,00</v>
      </c>
      <c r="G1685" s="51"/>
      <c r="H1685" s="51" t="str">
        <f>IF(A1685="","",VLOOKUP(A1685,'6.A'!$A$11:$E$7900,5,FALSE))</f>
        <v/>
      </c>
      <c r="I1685" s="51" t="str">
        <f t="shared" ref="I1685" si="697">IF(H1685="","",IF(E1685=H1685,"SIM","NÃO"))</f>
        <v/>
      </c>
      <c r="J1685" s="51" t="str">
        <f>IF(H1685="","",VLOOKUP(A1685,'6.A'!$A$11:$E$480,4,FALSE))</f>
        <v/>
      </c>
      <c r="K1685" s="51" t="str">
        <f t="shared" ref="K1685" si="698">IF(H1685="","",IF(J1685=D1685,"SIM","NÃO"))</f>
        <v/>
      </c>
      <c r="L1685" s="51" t="str">
        <f>IF(H1685="","",IF(C1685="","",G1676*C1685))</f>
        <v/>
      </c>
      <c r="M1685" s="93" t="str">
        <f>IF(A1685="","",VLOOKUP(A1685,'6.A'!$A$11:$C$480,2,FALSE))</f>
        <v/>
      </c>
      <c r="N1685" s="56" t="str">
        <f t="shared" ref="N1685" si="699">IF(A1685="","",IF(M1685=B1685,"si","no"))</f>
        <v/>
      </c>
      <c r="O1685" s="55"/>
      <c r="P1685" s="55"/>
      <c r="Q1685" s="47"/>
      <c r="R1685" s="47"/>
      <c r="S1685" s="64"/>
      <c r="T1685" s="2"/>
      <c r="U1685" s="2"/>
      <c r="V1685" s="2"/>
    </row>
    <row r="1686" spans="1:22" s="116" customFormat="1" ht="12.75" customHeight="1" x14ac:dyDescent="0.2">
      <c r="A1686" s="137"/>
      <c r="B1686" s="117" t="str">
        <f>IF(A1686="","",VLOOKUP(A1686,'6.A'!$A$11:$E$105,2,FALSE))</f>
        <v/>
      </c>
      <c r="C1686" s="138"/>
      <c r="D1686" s="120" t="str">
        <f>IF(A1686="","",VLOOKUP(A1686,'6.A'!$A$11:$E$105,4,FALSE))</f>
        <v/>
      </c>
      <c r="E1686" s="140" t="str">
        <f>IF(A1686="","",VLOOKUP(A1686,'6.A'!$A$11:$E$105,5,FALSE))</f>
        <v/>
      </c>
      <c r="F1686" s="141" t="str">
        <f t="shared" si="691"/>
        <v>0,00</v>
      </c>
      <c r="G1686" s="51"/>
      <c r="H1686" s="51" t="str">
        <f>IF(A1686="","",VLOOKUP(A1686,'6.A'!$A$11:$E$7900,5,FALSE))</f>
        <v/>
      </c>
      <c r="I1686" s="51" t="str">
        <f>IF(H1686="","",IF(E1686=H1686,"SIM","NÃO"))</f>
        <v/>
      </c>
      <c r="J1686" s="51" t="str">
        <f>IF(H1686="","",VLOOKUP(A1686,'6.A'!$A$11:$E$480,4,FALSE))</f>
        <v/>
      </c>
      <c r="K1686" s="51" t="str">
        <f>IF(H1686="","",IF(J1686=D1686,"SIM","NÃO"))</f>
        <v/>
      </c>
      <c r="L1686" s="51" t="str">
        <f>IF(H1686="","",IF(C1686="","",G1676*C1686))</f>
        <v/>
      </c>
      <c r="M1686" s="93" t="str">
        <f>IF(A1686="","",VLOOKUP(A1686,'6.A'!$A$11:$C$480,2,FALSE))</f>
        <v/>
      </c>
      <c r="N1686" s="56" t="str">
        <f>IF(A1686="","",IF(M1686=B1686,"si","no"))</f>
        <v/>
      </c>
      <c r="O1686" s="55"/>
      <c r="P1686" s="55"/>
      <c r="Q1686" s="47"/>
      <c r="R1686" s="47"/>
      <c r="S1686" s="64"/>
      <c r="T1686" s="2"/>
      <c r="U1686" s="2"/>
      <c r="V1686" s="2"/>
    </row>
    <row r="1687" spans="1:22" s="116" customFormat="1" ht="12.75" customHeight="1" x14ac:dyDescent="0.2">
      <c r="A1687" s="137"/>
      <c r="B1687" s="117" t="str">
        <f>IF(A1687="","",VLOOKUP(A1687,'6.A'!$A$11:$E$105,2,FALSE))</f>
        <v/>
      </c>
      <c r="C1687" s="138"/>
      <c r="D1687" s="143" t="str">
        <f>IF(A1687="","",VLOOKUP(A1687,'6.A'!$A$11:$E$105,4,FALSE))</f>
        <v/>
      </c>
      <c r="E1687" s="140" t="str">
        <f>IF(A1687="","",VLOOKUP(A1687,'6.A'!$A$11:$E$105,5,FALSE))</f>
        <v/>
      </c>
      <c r="F1687" s="141" t="str">
        <f t="shared" si="691"/>
        <v>0,00</v>
      </c>
      <c r="G1687" s="51"/>
      <c r="H1687" s="51" t="str">
        <f>IF(A1687="","",VLOOKUP(A1687,'6.A'!$A$11:$E$7900,5,FALSE))</f>
        <v/>
      </c>
      <c r="I1687" s="51" t="str">
        <f t="shared" ref="I1687" si="700">IF(H1687="","",IF(E1687=H1687,"SIM","NÃO"))</f>
        <v/>
      </c>
      <c r="J1687" s="51" t="str">
        <f>IF(H1687="","",VLOOKUP(A1687,'6.A'!$A$11:$E$480,4,FALSE))</f>
        <v/>
      </c>
      <c r="K1687" s="51" t="str">
        <f t="shared" ref="K1687" si="701">IF(H1687="","",IF(J1687=D1687,"SIM","NÃO"))</f>
        <v/>
      </c>
      <c r="L1687" s="51" t="str">
        <f>IF(H1687="","",IF(C1687="","",G1676*C1687))</f>
        <v/>
      </c>
      <c r="M1687" s="93" t="str">
        <f>IF(A1687="","",VLOOKUP(A1687,'6.A'!$A$11:$C$480,2,FALSE))</f>
        <v/>
      </c>
      <c r="N1687" s="56" t="str">
        <f t="shared" ref="N1687" si="702">IF(A1687="","",IF(M1687=B1687,"si","no"))</f>
        <v/>
      </c>
      <c r="O1687" s="55"/>
      <c r="P1687" s="55"/>
      <c r="Q1687" s="47"/>
      <c r="R1687" s="47"/>
      <c r="S1687" s="64"/>
      <c r="T1687" s="2"/>
      <c r="U1687" s="2"/>
      <c r="V1687" s="2"/>
    </row>
    <row r="1688" spans="1:22" s="116" customFormat="1" ht="12.75" customHeight="1" x14ac:dyDescent="0.2">
      <c r="A1688" s="134"/>
      <c r="B1688" s="26" t="str">
        <f>$A$8</f>
        <v>LEIS SOCIAIS HORISTA - JORNADA NORMAL</v>
      </c>
      <c r="C1688" s="27">
        <f>$C$8</f>
        <v>0</v>
      </c>
      <c r="D1688" s="120"/>
      <c r="E1688" s="126"/>
      <c r="F1688" s="144">
        <f>ROUND(SUM(F1678:F1687)*C1688,2)</f>
        <v>0</v>
      </c>
      <c r="G1688" s="62"/>
      <c r="H1688" s="51"/>
      <c r="I1688" s="56"/>
      <c r="J1688" s="56"/>
      <c r="K1688" s="56"/>
      <c r="L1688" s="51"/>
      <c r="M1688" s="61"/>
      <c r="N1688" s="56"/>
      <c r="O1688" s="55"/>
      <c r="P1688" s="55"/>
      <c r="Q1688" s="47"/>
      <c r="R1688" s="47"/>
      <c r="S1688" s="64"/>
      <c r="T1688" s="2"/>
      <c r="U1688" s="2"/>
      <c r="V1688" s="2"/>
    </row>
    <row r="1689" spans="1:22" s="116" customFormat="1" ht="12.75" customHeight="1" x14ac:dyDescent="0.2">
      <c r="A1689" s="137"/>
      <c r="B1689" s="26" t="str">
        <f>$A$9</f>
        <v>BDI - MÃO DE OBRA / SERVIÇOS / MATERIAIS EM GERAL</v>
      </c>
      <c r="C1689" s="27">
        <f>$C$9</f>
        <v>0</v>
      </c>
      <c r="D1689" s="115"/>
      <c r="E1689" s="126"/>
      <c r="F1689" s="144">
        <f>ROUND(SUM(F1678:F1688)*C1689,2)</f>
        <v>0</v>
      </c>
      <c r="G1689" s="62"/>
      <c r="H1689" s="51"/>
      <c r="I1689" s="56"/>
      <c r="J1689" s="56"/>
      <c r="K1689" s="56"/>
      <c r="L1689" s="51"/>
      <c r="M1689" s="61"/>
      <c r="N1689" s="56"/>
      <c r="O1689" s="55"/>
      <c r="P1689" s="55"/>
      <c r="Q1689" s="47"/>
      <c r="R1689" s="47"/>
      <c r="S1689" s="64"/>
      <c r="T1689" s="2"/>
      <c r="U1689" s="2"/>
      <c r="V1689" s="2"/>
    </row>
    <row r="1690" spans="1:22" s="128" customFormat="1" ht="12.75" customHeight="1" x14ac:dyDescent="0.2">
      <c r="A1690" s="145"/>
      <c r="B1690" s="146" t="s">
        <v>56</v>
      </c>
      <c r="C1690" s="147"/>
      <c r="D1690" s="148"/>
      <c r="E1690" s="149"/>
      <c r="F1690" s="150">
        <f>ROUND(SUM(F1678:F1689),2)</f>
        <v>0</v>
      </c>
      <c r="G1690" s="62"/>
      <c r="H1690" s="51"/>
      <c r="I1690" s="56"/>
      <c r="J1690" s="56"/>
      <c r="K1690" s="56"/>
      <c r="L1690" s="51"/>
      <c r="M1690" s="61"/>
      <c r="N1690" s="56"/>
      <c r="O1690" s="55"/>
      <c r="P1690" s="55"/>
      <c r="Q1690" s="47"/>
      <c r="R1690" s="47"/>
      <c r="S1690" s="64"/>
      <c r="T1690" s="2"/>
      <c r="U1690" s="2"/>
      <c r="V1690" s="2"/>
    </row>
    <row r="1691" spans="1:22" s="128" customFormat="1" ht="12.75" customHeight="1" x14ac:dyDescent="0.2">
      <c r="A1691" s="134" t="s">
        <v>5</v>
      </c>
      <c r="B1691" s="135" t="s">
        <v>132</v>
      </c>
      <c r="C1691" s="119" t="s">
        <v>59</v>
      </c>
      <c r="D1691" s="119" t="s">
        <v>17</v>
      </c>
      <c r="E1691" s="136" t="s">
        <v>60</v>
      </c>
      <c r="F1691" s="127" t="s">
        <v>61</v>
      </c>
      <c r="G1691" s="21"/>
      <c r="H1691" s="51"/>
      <c r="I1691" s="56"/>
      <c r="J1691" s="56"/>
      <c r="K1691" s="56"/>
      <c r="L1691" s="51"/>
      <c r="M1691" s="61"/>
      <c r="N1691" s="56"/>
      <c r="O1691" s="55"/>
      <c r="P1691" s="55"/>
      <c r="Q1691" s="47"/>
      <c r="R1691" s="47"/>
      <c r="S1691" s="64"/>
      <c r="T1691" s="2"/>
      <c r="U1691" s="2"/>
      <c r="V1691" s="2"/>
    </row>
    <row r="1692" spans="1:22" s="128" customFormat="1" ht="12.75" customHeight="1" x14ac:dyDescent="0.2">
      <c r="A1692" s="137">
        <f>'6.A'!$A$46</f>
        <v>5953</v>
      </c>
      <c r="B1692" s="117" t="str">
        <f>IF(A1692="","",VLOOKUP(A1692,'6.A'!$A$11:$E$105,2,FALSE))</f>
        <v>COMPRESSOR DE AR REBOCÁVEL, 189 PCM,102 PSI, DIESEL, 63 CV - CHP DIURNO</v>
      </c>
      <c r="C1692" s="138">
        <v>2</v>
      </c>
      <c r="D1692" s="139" t="str">
        <f>IF(A1692="","",VLOOKUP(A1692,'6.A'!$A$11:$E$105,4,FALSE))</f>
        <v>CHP</v>
      </c>
      <c r="E1692" s="140">
        <f>IF(A1692="","",VLOOKUP(A1692,'6.A'!$A$11:$E$105,5,FALSE))</f>
        <v>0</v>
      </c>
      <c r="F1692" s="141">
        <f t="shared" ref="F1692:F1701" si="703">IF(A1692="","0,00",ROUND(C1692*E1692,2))</f>
        <v>0</v>
      </c>
      <c r="G1692" s="51"/>
      <c r="H1692" s="51">
        <f>IF(A1692="","",VLOOKUP(A1692,'6.A'!$A$11:$E$7900,5,FALSE))</f>
        <v>0</v>
      </c>
      <c r="I1692" s="51" t="str">
        <f t="shared" ref="I1692:I1701" si="704">IF(H1692="","",IF(E1692=H1692,"SIM","NÃO"))</f>
        <v>SIM</v>
      </c>
      <c r="J1692" s="51" t="str">
        <f>IF(H1692="","",VLOOKUP(A1692,'6.A'!$A$11:$E$480,4,FALSE))</f>
        <v>CHP</v>
      </c>
      <c r="K1692" s="51" t="str">
        <f t="shared" ref="K1692:K1701" si="705">IF(H1692="","",IF(J1692=D1692,"SIM","NÃO"))</f>
        <v>SIM</v>
      </c>
      <c r="L1692" s="51">
        <f>IF(H1692="","",IF(C1692="","",G1676*C1692))</f>
        <v>10</v>
      </c>
      <c r="M1692" s="93" t="str">
        <f>IF(A1692="","",VLOOKUP(A1692,'6.A'!$A$11:$C$480,2,FALSE))</f>
        <v>COMPRESSOR DE AR REBOCÁVEL, 189 PCM,102 PSI, DIESEL, 63 CV - CHP DIURNO</v>
      </c>
      <c r="N1692" s="56" t="str">
        <f t="shared" ref="N1692:N1697" si="706">IF(A1692="","",IF(M1692=B1692,"si","no"))</f>
        <v>si</v>
      </c>
      <c r="O1692" s="55"/>
      <c r="P1692" s="55"/>
      <c r="Q1692" s="47"/>
      <c r="R1692" s="47"/>
      <c r="S1692" s="64"/>
      <c r="T1692" s="2"/>
      <c r="U1692" s="2"/>
      <c r="V1692" s="2"/>
    </row>
    <row r="1693" spans="1:22" s="128" customFormat="1" ht="12.75" customHeight="1" x14ac:dyDescent="0.2">
      <c r="A1693" s="137">
        <f>'6.A'!$A$44</f>
        <v>5795</v>
      </c>
      <c r="B1693" s="117" t="str">
        <f>IF(A1693="","",VLOOKUP(A1693,'6.A'!$A$11:$E$105,2,FALSE))</f>
        <v>MARTELETE OU ROMPEDOR PNEUMÁTICO MANUAL, 28 KG, COM SILENCIADOR - CHP DIURNO</v>
      </c>
      <c r="C1693" s="138">
        <v>4</v>
      </c>
      <c r="D1693" s="139" t="str">
        <f>IF(A1693="","",VLOOKUP(A1693,'6.A'!$A$11:$E$105,4,FALSE))</f>
        <v>CHP</v>
      </c>
      <c r="E1693" s="140">
        <f>IF(A1693="","",VLOOKUP(A1693,'6.A'!$A$11:$E$105,5,FALSE))</f>
        <v>0</v>
      </c>
      <c r="F1693" s="141">
        <f t="shared" si="703"/>
        <v>0</v>
      </c>
      <c r="G1693" s="51"/>
      <c r="H1693" s="51">
        <f>IF(A1693="","",VLOOKUP(A1693,'6.A'!$A$11:$E$7900,5,FALSE))</f>
        <v>0</v>
      </c>
      <c r="I1693" s="51" t="str">
        <f t="shared" si="704"/>
        <v>SIM</v>
      </c>
      <c r="J1693" s="51" t="str">
        <f>IF(H1693="","",VLOOKUP(A1693,'6.A'!$A$11:$E$480,4,FALSE))</f>
        <v>CHP</v>
      </c>
      <c r="K1693" s="51" t="str">
        <f t="shared" si="705"/>
        <v>SIM</v>
      </c>
      <c r="L1693" s="51">
        <f>IF(H1693="","",IF(C1693="","",G1676*C1693))</f>
        <v>20</v>
      </c>
      <c r="M1693" s="93" t="str">
        <f>IF(A1693="","",VLOOKUP(A1693,'6.A'!$A$11:$C$480,2,FALSE))</f>
        <v>MARTELETE OU ROMPEDOR PNEUMÁTICO MANUAL, 28 KG, COM SILENCIADOR - CHP DIURNO</v>
      </c>
      <c r="N1693" s="56" t="str">
        <f t="shared" si="706"/>
        <v>si</v>
      </c>
      <c r="O1693" s="55"/>
      <c r="P1693" s="55"/>
      <c r="Q1693" s="47"/>
      <c r="R1693" s="47"/>
      <c r="S1693" s="64"/>
      <c r="T1693" s="2"/>
      <c r="U1693" s="2"/>
      <c r="V1693" s="2"/>
    </row>
    <row r="1694" spans="1:22" s="128" customFormat="1" ht="12.75" customHeight="1" x14ac:dyDescent="0.2">
      <c r="A1694" s="137"/>
      <c r="B1694" s="117" t="str">
        <f>IF(A1694="","",VLOOKUP(A1694,'6.A'!$A$11:$E$105,2,FALSE))</f>
        <v/>
      </c>
      <c r="C1694" s="138"/>
      <c r="D1694" s="139" t="str">
        <f>IF(A1694="","",VLOOKUP(A1694,'6.A'!$A$11:$E$105,4,FALSE))</f>
        <v/>
      </c>
      <c r="E1694" s="140" t="str">
        <f>IF(A1694="","",VLOOKUP(A1694,'6.A'!$A$11:$E$105,5,FALSE))</f>
        <v/>
      </c>
      <c r="F1694" s="141" t="str">
        <f t="shared" si="703"/>
        <v>0,00</v>
      </c>
      <c r="G1694" s="51"/>
      <c r="H1694" s="51" t="str">
        <f>IF(A1694="","",VLOOKUP(A1694,'6.A'!$A$11:$E$7900,5,FALSE))</f>
        <v/>
      </c>
      <c r="I1694" s="51" t="str">
        <f t="shared" si="704"/>
        <v/>
      </c>
      <c r="J1694" s="51" t="str">
        <f>IF(H1694="","",VLOOKUP(A1694,'6.A'!$A$11:$E$480,4,FALSE))</f>
        <v/>
      </c>
      <c r="K1694" s="51" t="str">
        <f t="shared" si="705"/>
        <v/>
      </c>
      <c r="L1694" s="51" t="str">
        <f>IF(H1694="","",IF(C1694="","",G1676*C1694))</f>
        <v/>
      </c>
      <c r="M1694" s="93" t="str">
        <f>IF(A1694="","",VLOOKUP(A1694,'6.A'!$A$11:$C$480,2,FALSE))</f>
        <v/>
      </c>
      <c r="N1694" s="56" t="str">
        <f t="shared" si="706"/>
        <v/>
      </c>
      <c r="O1694" s="55"/>
      <c r="P1694" s="55"/>
      <c r="Q1694" s="47"/>
      <c r="R1694" s="47"/>
      <c r="S1694" s="64"/>
      <c r="T1694" s="2"/>
      <c r="U1694" s="2"/>
      <c r="V1694" s="2"/>
    </row>
    <row r="1695" spans="1:22" s="128" customFormat="1" ht="12.75" customHeight="1" x14ac:dyDescent="0.2">
      <c r="A1695" s="137"/>
      <c r="B1695" s="158" t="str">
        <f>IF(A1695="","",VLOOKUP(A1695,'6.A'!$A$11:$E$105,2,FALSE))</f>
        <v/>
      </c>
      <c r="C1695" s="138"/>
      <c r="D1695" s="120" t="str">
        <f>IF(A1695="","",VLOOKUP(A1695,'6.A'!$A$11:$E$105,4,FALSE))</f>
        <v/>
      </c>
      <c r="E1695" s="142" t="str">
        <f>IF(A1695="","",VLOOKUP(A1695,'6.A'!$A$11:$E$105,5,FALSE))</f>
        <v/>
      </c>
      <c r="F1695" s="141" t="str">
        <f t="shared" si="703"/>
        <v>0,00</v>
      </c>
      <c r="G1695" s="51"/>
      <c r="H1695" s="51" t="str">
        <f>IF(A1695="","",VLOOKUP(A1695,'6.A'!$A$11:$E$7900,5,FALSE))</f>
        <v/>
      </c>
      <c r="I1695" s="51" t="str">
        <f t="shared" si="704"/>
        <v/>
      </c>
      <c r="J1695" s="51" t="str">
        <f>IF(H1695="","",VLOOKUP(A1695,'6.A'!$A$11:$E$480,4,FALSE))</f>
        <v/>
      </c>
      <c r="K1695" s="51" t="str">
        <f t="shared" si="705"/>
        <v/>
      </c>
      <c r="L1695" s="51" t="str">
        <f>IF(H1695="","",IF(C1695="","",G1676*C1695))</f>
        <v/>
      </c>
      <c r="M1695" s="93" t="str">
        <f>IF(A1695="","",VLOOKUP(A1695,'6.A'!$A$11:$C$480,2,FALSE))</f>
        <v/>
      </c>
      <c r="N1695" s="56" t="str">
        <f t="shared" si="706"/>
        <v/>
      </c>
      <c r="O1695" s="55"/>
      <c r="P1695" s="55"/>
      <c r="Q1695" s="47"/>
      <c r="R1695" s="47"/>
      <c r="S1695" s="64"/>
      <c r="T1695" s="2"/>
      <c r="U1695" s="2"/>
      <c r="V1695" s="2"/>
    </row>
    <row r="1696" spans="1:22" s="128" customFormat="1" ht="12.75" customHeight="1" x14ac:dyDescent="0.2">
      <c r="A1696" s="137"/>
      <c r="B1696" s="158" t="str">
        <f>IF(A1696="","",VLOOKUP(A1696,'6.A'!$A$11:$E$105,2,FALSE))</f>
        <v/>
      </c>
      <c r="C1696" s="138"/>
      <c r="D1696" s="120" t="str">
        <f>IF(A1696="","",VLOOKUP(A1696,'6.A'!$A$11:$E$105,4,FALSE))</f>
        <v/>
      </c>
      <c r="E1696" s="142" t="str">
        <f>IF(A1696="","",VLOOKUP(A1696,'6.A'!$A$11:$E$105,5,FALSE))</f>
        <v/>
      </c>
      <c r="F1696" s="141" t="str">
        <f t="shared" si="703"/>
        <v>0,00</v>
      </c>
      <c r="G1696" s="51"/>
      <c r="H1696" s="51" t="str">
        <f>IF(A1696="","",VLOOKUP(A1696,'6.A'!$A$11:$E$7900,5,FALSE))</f>
        <v/>
      </c>
      <c r="I1696" s="51" t="str">
        <f t="shared" si="704"/>
        <v/>
      </c>
      <c r="J1696" s="51" t="str">
        <f>IF(H1696="","",VLOOKUP(A1696,'6.A'!$A$11:$E$480,4,FALSE))</f>
        <v/>
      </c>
      <c r="K1696" s="51" t="str">
        <f t="shared" si="705"/>
        <v/>
      </c>
      <c r="L1696" s="51" t="str">
        <f>IF(H1696="","",IF(C1696="","",G1676*C1696))</f>
        <v/>
      </c>
      <c r="M1696" s="93" t="str">
        <f>IF(A1696="","",VLOOKUP(A1696,'6.A'!$A$11:$C$480,2,FALSE))</f>
        <v/>
      </c>
      <c r="N1696" s="56" t="str">
        <f t="shared" si="706"/>
        <v/>
      </c>
      <c r="O1696" s="55"/>
      <c r="P1696" s="55"/>
      <c r="Q1696" s="47"/>
      <c r="R1696" s="47"/>
      <c r="S1696" s="64"/>
      <c r="T1696" s="2"/>
      <c r="U1696" s="2"/>
      <c r="V1696" s="2"/>
    </row>
    <row r="1697" spans="1:22" s="128" customFormat="1" ht="12.75" customHeight="1" x14ac:dyDescent="0.2">
      <c r="A1697" s="137"/>
      <c r="B1697" s="158" t="str">
        <f>IF(A1697="","",VLOOKUP(A1697,'6.A'!$A$11:$E$105,2,FALSE))</f>
        <v/>
      </c>
      <c r="C1697" s="138"/>
      <c r="D1697" s="120" t="str">
        <f>IF(A1697="","",VLOOKUP(A1697,'6.A'!$A$11:$E$105,4,FALSE))</f>
        <v/>
      </c>
      <c r="E1697" s="142" t="str">
        <f>IF(A1697="","",VLOOKUP(A1697,'6.A'!$A$11:$E$105,5,FALSE))</f>
        <v/>
      </c>
      <c r="F1697" s="141" t="str">
        <f t="shared" si="703"/>
        <v>0,00</v>
      </c>
      <c r="G1697" s="51"/>
      <c r="H1697" s="51" t="str">
        <f>IF(A1697="","",VLOOKUP(A1697,'6.A'!$A$11:$E$7900,5,FALSE))</f>
        <v/>
      </c>
      <c r="I1697" s="51" t="str">
        <f t="shared" si="704"/>
        <v/>
      </c>
      <c r="J1697" s="51" t="str">
        <f>IF(H1697="","",VLOOKUP(A1697,'6.A'!$A$11:$E$480,4,FALSE))</f>
        <v/>
      </c>
      <c r="K1697" s="51" t="str">
        <f t="shared" si="705"/>
        <v/>
      </c>
      <c r="L1697" s="51" t="str">
        <f>IF(H1697="","",IF(C1697="","",G1676*C1697))</f>
        <v/>
      </c>
      <c r="M1697" s="93" t="str">
        <f>IF(A1697="","",VLOOKUP(A1697,'6.A'!$A$11:$C$480,2,FALSE))</f>
        <v/>
      </c>
      <c r="N1697" s="56" t="str">
        <f t="shared" si="706"/>
        <v/>
      </c>
      <c r="O1697" s="55"/>
      <c r="P1697" s="55"/>
      <c r="Q1697" s="47"/>
      <c r="R1697" s="47"/>
      <c r="S1697" s="64"/>
      <c r="T1697" s="2"/>
      <c r="U1697" s="2"/>
      <c r="V1697" s="2"/>
    </row>
    <row r="1698" spans="1:22" s="128" customFormat="1" ht="12.75" customHeight="1" x14ac:dyDescent="0.2">
      <c r="A1698" s="137"/>
      <c r="B1698" s="158" t="str">
        <f>IF(A1698="","",VLOOKUP(A1698,'6.A'!$A$11:$E$105,2,FALSE))</f>
        <v/>
      </c>
      <c r="C1698" s="138"/>
      <c r="D1698" s="120" t="str">
        <f>IF(A1698="","",VLOOKUP(A1698,'6.A'!$A$11:$E$105,4,FALSE))</f>
        <v/>
      </c>
      <c r="E1698" s="142" t="str">
        <f>IF(A1698="","",VLOOKUP(A1698,'6.A'!$A$11:$E$105,5,FALSE))</f>
        <v/>
      </c>
      <c r="F1698" s="141" t="str">
        <f t="shared" si="703"/>
        <v>0,00</v>
      </c>
      <c r="G1698" s="51"/>
      <c r="H1698" s="51" t="str">
        <f>IF(A1698="","",VLOOKUP(A1698,'6.A'!$A$11:$E$7900,5,FALSE))</f>
        <v/>
      </c>
      <c r="I1698" s="51" t="str">
        <f t="shared" si="704"/>
        <v/>
      </c>
      <c r="J1698" s="51" t="str">
        <f>IF(H1698="","",VLOOKUP(A1698,'6.A'!$A$11:$E$480,4,FALSE))</f>
        <v/>
      </c>
      <c r="K1698" s="51" t="str">
        <f t="shared" si="705"/>
        <v/>
      </c>
      <c r="L1698" s="51" t="str">
        <f>IF(H1698="","",IF(C1698="","",G1676*C1698))</f>
        <v/>
      </c>
      <c r="M1698" s="93" t="str">
        <f>IF(A1698="","",VLOOKUP(A1698,'6.A'!$A$11:$C$480,2,FALSE))</f>
        <v/>
      </c>
      <c r="N1698" s="56" t="str">
        <f>IF(A1698="","",IF(M1698=B1698,"si","no"))</f>
        <v/>
      </c>
      <c r="O1698" s="55"/>
      <c r="P1698" s="55"/>
      <c r="Q1698" s="47"/>
      <c r="R1698" s="47"/>
      <c r="S1698" s="64"/>
      <c r="T1698" s="2"/>
      <c r="U1698" s="2"/>
      <c r="V1698" s="2"/>
    </row>
    <row r="1699" spans="1:22" s="128" customFormat="1" ht="12.75" customHeight="1" x14ac:dyDescent="0.2">
      <c r="A1699" s="137"/>
      <c r="B1699" s="117" t="str">
        <f>IF(A1699="","",VLOOKUP(A1699,'6.A'!$A$11:$E$105,2,FALSE))</f>
        <v/>
      </c>
      <c r="C1699" s="138"/>
      <c r="D1699" s="120" t="str">
        <f>IF(A1699="","",VLOOKUP(A1699,'6.A'!$A$11:$E$105,4,FALSE))</f>
        <v/>
      </c>
      <c r="E1699" s="142" t="str">
        <f>IF(A1699="","",VLOOKUP(A1699,'6.A'!$A$11:$E$105,5,FALSE))</f>
        <v/>
      </c>
      <c r="F1699" s="141" t="str">
        <f t="shared" si="703"/>
        <v>0,00</v>
      </c>
      <c r="G1699" s="51"/>
      <c r="H1699" s="51" t="str">
        <f>IF(A1699="","",VLOOKUP(A1699,'6.A'!$A$11:$E$7900,5,FALSE))</f>
        <v/>
      </c>
      <c r="I1699" s="51" t="str">
        <f t="shared" si="704"/>
        <v/>
      </c>
      <c r="J1699" s="51" t="str">
        <f>IF(H1699="","",VLOOKUP(A1699,'6.A'!$A$11:$E$480,4,FALSE))</f>
        <v/>
      </c>
      <c r="K1699" s="51" t="str">
        <f t="shared" si="705"/>
        <v/>
      </c>
      <c r="L1699" s="51" t="str">
        <f>IF(H1699="","",IF(C1699="","",G1676*C1699))</f>
        <v/>
      </c>
      <c r="M1699" s="93" t="str">
        <f>IF(A1699="","",VLOOKUP(A1699,'6.A'!$A$11:$C$480,2,FALSE))</f>
        <v/>
      </c>
      <c r="N1699" s="56" t="str">
        <f>IF(A1699="","",IF(M1699=B1699,"si","no"))</f>
        <v/>
      </c>
      <c r="O1699" s="55"/>
      <c r="P1699" s="55"/>
      <c r="Q1699" s="47"/>
      <c r="R1699" s="47"/>
      <c r="S1699" s="64"/>
      <c r="T1699" s="2"/>
      <c r="U1699" s="2"/>
      <c r="V1699" s="2"/>
    </row>
    <row r="1700" spans="1:22" s="128" customFormat="1" ht="12.75" customHeight="1" x14ac:dyDescent="0.2">
      <c r="A1700" s="137"/>
      <c r="B1700" s="117" t="str">
        <f>IF(A1700="","",VLOOKUP(A1700,'6.A'!$A$11:$E$105,2,FALSE))</f>
        <v/>
      </c>
      <c r="C1700" s="138"/>
      <c r="D1700" s="120" t="str">
        <f>IF(A1700="","",VLOOKUP(A1700,'6.A'!$A$11:$E$105,4,FALSE))</f>
        <v/>
      </c>
      <c r="E1700" s="142" t="str">
        <f>IF(A1700="","",VLOOKUP(A1700,'6.A'!$A$11:$E$105,5,FALSE))</f>
        <v/>
      </c>
      <c r="F1700" s="141" t="str">
        <f t="shared" si="703"/>
        <v>0,00</v>
      </c>
      <c r="G1700" s="51"/>
      <c r="H1700" s="51" t="str">
        <f>IF(A1700="","",VLOOKUP(A1700,'6.A'!$A$11:$E$7900,5,FALSE))</f>
        <v/>
      </c>
      <c r="I1700" s="51" t="str">
        <f t="shared" si="704"/>
        <v/>
      </c>
      <c r="J1700" s="51" t="str">
        <f>IF(H1700="","",VLOOKUP(A1700,'6.A'!$A$11:$E$480,4,FALSE))</f>
        <v/>
      </c>
      <c r="K1700" s="51" t="str">
        <f t="shared" si="705"/>
        <v/>
      </c>
      <c r="L1700" s="51" t="str">
        <f>IF(H1700="","",IF(C1700="","",G1676*C1700))</f>
        <v/>
      </c>
      <c r="M1700" s="93" t="str">
        <f>IF(A1700="","",VLOOKUP(A1700,'6.A'!$A$11:$C$480,2,FALSE))</f>
        <v/>
      </c>
      <c r="N1700" s="56" t="str">
        <f t="shared" ref="N1700:N1701" si="707">IF(A1700="","",IF(M1700=B1700,"si","no"))</f>
        <v/>
      </c>
      <c r="O1700" s="55"/>
      <c r="P1700" s="55"/>
      <c r="Q1700" s="47"/>
      <c r="R1700" s="47"/>
      <c r="S1700" s="64"/>
      <c r="T1700" s="2"/>
      <c r="U1700" s="2"/>
      <c r="V1700" s="2"/>
    </row>
    <row r="1701" spans="1:22" s="128" customFormat="1" ht="12.75" customHeight="1" x14ac:dyDescent="0.2">
      <c r="A1701" s="137"/>
      <c r="B1701" s="117" t="str">
        <f>IF(A1701="","",VLOOKUP(A1701,'6.A'!$A$11:$E$105,2,FALSE))</f>
        <v/>
      </c>
      <c r="C1701" s="138"/>
      <c r="D1701" s="120" t="str">
        <f>IF(A1701="","",VLOOKUP(A1701,'6.A'!$A$11:$E$105,4,FALSE))</f>
        <v/>
      </c>
      <c r="E1701" s="142" t="str">
        <f>IF(A1701="","",VLOOKUP(A1701,'6.A'!$A$11:$E$105,5,FALSE))</f>
        <v/>
      </c>
      <c r="F1701" s="141" t="str">
        <f t="shared" si="703"/>
        <v>0,00</v>
      </c>
      <c r="G1701" s="51"/>
      <c r="H1701" s="51" t="str">
        <f>IF(A1701="","",VLOOKUP(A1701,'6.A'!$A$11:$E$7900,5,FALSE))</f>
        <v/>
      </c>
      <c r="I1701" s="51" t="str">
        <f t="shared" si="704"/>
        <v/>
      </c>
      <c r="J1701" s="51" t="str">
        <f>IF(H1701="","",VLOOKUP(A1701,'6.A'!$A$11:$E$480,4,FALSE))</f>
        <v/>
      </c>
      <c r="K1701" s="51" t="str">
        <f t="shared" si="705"/>
        <v/>
      </c>
      <c r="L1701" s="51" t="str">
        <f>IF(H1701="","",IF(C1701="","",G1676*C1701))</f>
        <v/>
      </c>
      <c r="M1701" s="93" t="str">
        <f>IF(A1701="","",VLOOKUP(A1701,'6.A'!$A$11:$C$480,2,FALSE))</f>
        <v/>
      </c>
      <c r="N1701" s="56" t="str">
        <f t="shared" si="707"/>
        <v/>
      </c>
      <c r="O1701" s="55"/>
      <c r="P1701" s="55"/>
      <c r="Q1701" s="47"/>
      <c r="R1701" s="47"/>
      <c r="S1701" s="64"/>
      <c r="T1701" s="2"/>
      <c r="U1701" s="2"/>
      <c r="V1701" s="2"/>
    </row>
    <row r="1702" spans="1:22" s="128" customFormat="1" ht="12.75" customHeight="1" x14ac:dyDescent="0.2">
      <c r="A1702" s="137"/>
      <c r="B1702" s="26" t="str">
        <f>$A$9</f>
        <v>BDI - MÃO DE OBRA / SERVIÇOS / MATERIAIS EM GERAL</v>
      </c>
      <c r="C1702" s="27">
        <f>$C$9</f>
        <v>0</v>
      </c>
      <c r="D1702" s="120"/>
      <c r="E1702" s="126"/>
      <c r="F1702" s="144">
        <f>ROUND(SUM(F1692:F1701)*C1702,2)</f>
        <v>0</v>
      </c>
      <c r="G1702" s="62"/>
      <c r="H1702" s="51"/>
      <c r="I1702" s="56"/>
      <c r="J1702" s="56"/>
      <c r="K1702" s="56"/>
      <c r="L1702" s="51"/>
      <c r="M1702" s="61"/>
      <c r="N1702" s="56"/>
      <c r="O1702" s="55"/>
      <c r="P1702" s="55"/>
      <c r="Q1702" s="47"/>
      <c r="R1702" s="47"/>
      <c r="S1702" s="64"/>
      <c r="T1702" s="2"/>
      <c r="U1702" s="2"/>
      <c r="V1702" s="2"/>
    </row>
    <row r="1703" spans="1:22" s="128" customFormat="1" ht="12.75" customHeight="1" x14ac:dyDescent="0.2">
      <c r="A1703" s="145"/>
      <c r="B1703" s="31" t="s">
        <v>120</v>
      </c>
      <c r="C1703" s="36"/>
      <c r="D1703" s="151"/>
      <c r="E1703" s="152"/>
      <c r="F1703" s="150">
        <f>ROUND(SUM(F1692:F1702),2)</f>
        <v>0</v>
      </c>
      <c r="G1703" s="62"/>
      <c r="H1703" s="51"/>
      <c r="I1703" s="56"/>
      <c r="J1703" s="56"/>
      <c r="K1703" s="56"/>
      <c r="L1703" s="51"/>
      <c r="M1703" s="61"/>
      <c r="N1703" s="56"/>
      <c r="O1703" s="55"/>
      <c r="P1703" s="55"/>
      <c r="Q1703" s="47"/>
      <c r="R1703" s="47"/>
      <c r="S1703" s="64"/>
      <c r="T1703" s="2"/>
      <c r="U1703" s="2"/>
      <c r="V1703" s="2"/>
    </row>
    <row r="1704" spans="1:22" s="128" customFormat="1" ht="12.75" customHeight="1" x14ac:dyDescent="0.2">
      <c r="A1704" s="134" t="s">
        <v>6</v>
      </c>
      <c r="B1704" s="135" t="s">
        <v>18</v>
      </c>
      <c r="C1704" s="119" t="s">
        <v>59</v>
      </c>
      <c r="D1704" s="119" t="s">
        <v>17</v>
      </c>
      <c r="E1704" s="136" t="s">
        <v>60</v>
      </c>
      <c r="F1704" s="127" t="s">
        <v>61</v>
      </c>
      <c r="G1704" s="21"/>
      <c r="H1704" s="51"/>
      <c r="I1704" s="56"/>
      <c r="J1704" s="56"/>
      <c r="K1704" s="56"/>
      <c r="L1704" s="51"/>
      <c r="M1704" s="61"/>
      <c r="N1704" s="56"/>
      <c r="O1704" s="55"/>
      <c r="P1704" s="55"/>
      <c r="Q1704" s="47"/>
      <c r="R1704" s="47"/>
      <c r="S1704" s="64"/>
      <c r="T1704" s="2"/>
      <c r="U1704" s="2"/>
      <c r="V1704" s="2"/>
    </row>
    <row r="1705" spans="1:22" s="128" customFormat="1" ht="12.75" customHeight="1" x14ac:dyDescent="0.2">
      <c r="A1705" s="137"/>
      <c r="B1705" s="117" t="str">
        <f>IF(A1705="","",VLOOKUP(A1705,'6.A'!$A$11:$E$105,2,FALSE))</f>
        <v/>
      </c>
      <c r="C1705" s="138"/>
      <c r="D1705" s="139" t="str">
        <f>IF(A1705="","",VLOOKUP(A1705,'6.A'!$A$11:$E$105,4,FALSE))</f>
        <v/>
      </c>
      <c r="E1705" s="140" t="str">
        <f>IF(A1705="","",VLOOKUP(A1705,'6.A'!$A$11:$E$105,5,FALSE))</f>
        <v/>
      </c>
      <c r="F1705" s="141" t="str">
        <f t="shared" ref="F1705:F1707" si="708">IF(A1705="","0,00",ROUND(C1705*E1705,2))</f>
        <v>0,00</v>
      </c>
      <c r="G1705" s="51"/>
      <c r="H1705" s="51" t="str">
        <f>IF(A1705="","",VLOOKUP(A1705,'6.A'!$A$11:$E$7900,5,FALSE))</f>
        <v/>
      </c>
      <c r="I1705" s="51" t="str">
        <f t="shared" ref="I1705:I1724" si="709">IF(H1705="","",IF(E1705=H1705,"SIM","NÃO"))</f>
        <v/>
      </c>
      <c r="J1705" s="51" t="str">
        <f>IF(H1705="","",VLOOKUP(A1705,'6.A'!$A$11:$E$480,4,FALSE))</f>
        <v/>
      </c>
      <c r="K1705" s="51" t="str">
        <f t="shared" ref="K1705:K1724" si="710">IF(H1705="","",IF(J1705=D1705,"SIM","NÃO"))</f>
        <v/>
      </c>
      <c r="L1705" s="51" t="str">
        <f>IF(H1705="","",IF(C1705="","",G1676*C1705))</f>
        <v/>
      </c>
      <c r="M1705" s="93" t="str">
        <f>IF(A1705="","",VLOOKUP(A1705,'6.A'!$A$11:$C$480,2,FALSE))</f>
        <v/>
      </c>
      <c r="N1705" s="56" t="str">
        <f t="shared" ref="N1705:N1724" si="711">IF(A1705="","",IF(M1705=B1705,"si","no"))</f>
        <v/>
      </c>
      <c r="O1705" s="55"/>
      <c r="P1705" s="55"/>
      <c r="Q1705" s="47"/>
      <c r="R1705" s="47"/>
      <c r="S1705" s="64"/>
      <c r="T1705" s="2"/>
      <c r="U1705" s="2"/>
      <c r="V1705" s="2"/>
    </row>
    <row r="1706" spans="1:22" s="128" customFormat="1" ht="12.75" customHeight="1" x14ac:dyDescent="0.2">
      <c r="A1706" s="137"/>
      <c r="B1706" s="117" t="str">
        <f>IF(A1706="","",VLOOKUP(A1706,'6.A'!$A$11:$E$105,2,FALSE))</f>
        <v/>
      </c>
      <c r="C1706" s="138"/>
      <c r="D1706" s="139" t="str">
        <f>IF(A1706="","",VLOOKUP(A1706,'6.A'!$A$11:$E$105,4,FALSE))</f>
        <v/>
      </c>
      <c r="E1706" s="140" t="str">
        <f>IF(A1706="","",VLOOKUP(A1706,'6.A'!$A$11:$E$105,5,FALSE))</f>
        <v/>
      </c>
      <c r="F1706" s="141" t="str">
        <f t="shared" si="708"/>
        <v>0,00</v>
      </c>
      <c r="G1706" s="51"/>
      <c r="H1706" s="51" t="str">
        <f>IF(A1706="","",VLOOKUP(A1706,'6.A'!$A$11:$E$7900,5,FALSE))</f>
        <v/>
      </c>
      <c r="I1706" s="51" t="str">
        <f t="shared" si="709"/>
        <v/>
      </c>
      <c r="J1706" s="51" t="str">
        <f>IF(H1706="","",VLOOKUP(A1706,'6.A'!$A$11:$E$480,4,FALSE))</f>
        <v/>
      </c>
      <c r="K1706" s="51" t="str">
        <f t="shared" si="710"/>
        <v/>
      </c>
      <c r="L1706" s="51" t="str">
        <f>IF(H1706="","",IF(C1706="","",G1676*C1706))</f>
        <v/>
      </c>
      <c r="M1706" s="93" t="str">
        <f>IF(A1706="","",VLOOKUP(A1706,'6.A'!$A$11:$C$480,2,FALSE))</f>
        <v/>
      </c>
      <c r="N1706" s="56" t="str">
        <f t="shared" si="711"/>
        <v/>
      </c>
      <c r="O1706" s="55"/>
      <c r="P1706" s="55"/>
      <c r="Q1706" s="47"/>
      <c r="R1706" s="47"/>
      <c r="S1706" s="64"/>
      <c r="T1706" s="2"/>
      <c r="U1706" s="2"/>
      <c r="V1706" s="2"/>
    </row>
    <row r="1707" spans="1:22" s="128" customFormat="1" ht="12.75" customHeight="1" x14ac:dyDescent="0.2">
      <c r="A1707" s="137"/>
      <c r="B1707" s="117" t="str">
        <f>IF(A1707="","",VLOOKUP(A1707,'6.A'!$A$11:$E$105,2,FALSE))</f>
        <v/>
      </c>
      <c r="C1707" s="138"/>
      <c r="D1707" s="139" t="str">
        <f>IF(A1707="","",VLOOKUP(A1707,'6.A'!$A$11:$E$105,4,FALSE))</f>
        <v/>
      </c>
      <c r="E1707" s="140" t="str">
        <f>IF(A1707="","",VLOOKUP(A1707,'6.A'!$A$11:$E$105,5,FALSE))</f>
        <v/>
      </c>
      <c r="F1707" s="141" t="str">
        <f t="shared" si="708"/>
        <v>0,00</v>
      </c>
      <c r="G1707" s="51"/>
      <c r="H1707" s="51" t="str">
        <f>IF(A1707="","",VLOOKUP(A1707,'6.A'!$A$11:$E$7900,5,FALSE))</f>
        <v/>
      </c>
      <c r="I1707" s="51" t="str">
        <f t="shared" si="709"/>
        <v/>
      </c>
      <c r="J1707" s="51" t="str">
        <f>IF(H1707="","",VLOOKUP(A1707,'6.A'!$A$11:$E$480,4,FALSE))</f>
        <v/>
      </c>
      <c r="K1707" s="51" t="str">
        <f t="shared" si="710"/>
        <v/>
      </c>
      <c r="L1707" s="51" t="str">
        <f>IF(H1707="","",IF(C1707="","",G1676*C1707))</f>
        <v/>
      </c>
      <c r="M1707" s="93" t="str">
        <f>IF(A1707="","",VLOOKUP(A1707,'6.A'!$A$11:$C$480,2,FALSE))</f>
        <v/>
      </c>
      <c r="N1707" s="56" t="str">
        <f t="shared" si="711"/>
        <v/>
      </c>
      <c r="O1707" s="55"/>
      <c r="P1707" s="55"/>
      <c r="Q1707" s="47"/>
      <c r="R1707" s="47"/>
      <c r="S1707" s="64"/>
      <c r="T1707" s="2"/>
      <c r="U1707" s="2"/>
      <c r="V1707" s="2"/>
    </row>
    <row r="1708" spans="1:22" s="128" customFormat="1" ht="12.75" customHeight="1" x14ac:dyDescent="0.2">
      <c r="A1708" s="137"/>
      <c r="B1708" s="117" t="str">
        <f>IF(A1708="","",VLOOKUP(A1708,'6.A'!$A$11:$E$105,2,FALSE))</f>
        <v/>
      </c>
      <c r="C1708" s="138"/>
      <c r="D1708" s="139" t="str">
        <f>IF(A1708="","",VLOOKUP(A1708,'6.A'!$A$11:$E$105,4,FALSE))</f>
        <v/>
      </c>
      <c r="E1708" s="140" t="str">
        <f>IF(A1708="","",VLOOKUP(A1708,'6.A'!$A$11:$E$105,5,FALSE))</f>
        <v/>
      </c>
      <c r="F1708" s="141" t="str">
        <f t="shared" ref="F1708:F1724" si="712">IF(A1708="","0,00",ROUND(C1708*E1708,2))</f>
        <v>0,00</v>
      </c>
      <c r="G1708" s="51"/>
      <c r="H1708" s="51" t="str">
        <f>IF(A1708="","",VLOOKUP(A1708,'6.A'!$A$11:$E$7900,5,FALSE))</f>
        <v/>
      </c>
      <c r="I1708" s="51" t="str">
        <f t="shared" si="709"/>
        <v/>
      </c>
      <c r="J1708" s="51" t="str">
        <f>IF(H1708="","",VLOOKUP(A1708,'6.A'!$A$11:$E$480,4,FALSE))</f>
        <v/>
      </c>
      <c r="K1708" s="51" t="str">
        <f t="shared" si="710"/>
        <v/>
      </c>
      <c r="L1708" s="51" t="str">
        <f>IF(H1708="","",IF(C1708="","",G1676*C1708))</f>
        <v/>
      </c>
      <c r="M1708" s="93" t="str">
        <f>IF(A1708="","",VLOOKUP(A1708,'6.A'!$A$11:$C$480,2,FALSE))</f>
        <v/>
      </c>
      <c r="N1708" s="56" t="str">
        <f t="shared" si="711"/>
        <v/>
      </c>
      <c r="O1708" s="55"/>
      <c r="P1708" s="55"/>
      <c r="Q1708" s="47"/>
      <c r="R1708" s="47"/>
      <c r="S1708" s="64"/>
      <c r="T1708" s="2"/>
      <c r="U1708" s="2"/>
      <c r="V1708" s="2"/>
    </row>
    <row r="1709" spans="1:22" s="128" customFormat="1" ht="12.75" customHeight="1" x14ac:dyDescent="0.2">
      <c r="A1709" s="137"/>
      <c r="B1709" s="117" t="str">
        <f>IF(A1709="","",VLOOKUP(A1709,'6.A'!$A$11:$E$105,2,FALSE))</f>
        <v/>
      </c>
      <c r="C1709" s="138"/>
      <c r="D1709" s="120" t="str">
        <f>IF(A1709="","",VLOOKUP(A1709,'6.A'!$A$11:$E$105,4,FALSE))</f>
        <v/>
      </c>
      <c r="E1709" s="142" t="str">
        <f>IF(A1709="","",VLOOKUP(A1709,'6.A'!$A$11:$E$105,5,FALSE))</f>
        <v/>
      </c>
      <c r="F1709" s="141" t="str">
        <f t="shared" si="712"/>
        <v>0,00</v>
      </c>
      <c r="G1709" s="51"/>
      <c r="H1709" s="51" t="str">
        <f>IF(A1709="","",VLOOKUP(A1709,'6.A'!$A$11:$E$7900,5,FALSE))</f>
        <v/>
      </c>
      <c r="I1709" s="51" t="str">
        <f t="shared" si="709"/>
        <v/>
      </c>
      <c r="J1709" s="51" t="str">
        <f>IF(H1709="","",VLOOKUP(A1709,'6.A'!$A$11:$E$480,4,FALSE))</f>
        <v/>
      </c>
      <c r="K1709" s="51" t="str">
        <f t="shared" si="710"/>
        <v/>
      </c>
      <c r="L1709" s="51" t="str">
        <f>IF(H1709="","",IF(C1709="","",G1676*C1709))</f>
        <v/>
      </c>
      <c r="M1709" s="93" t="str">
        <f>IF(A1709="","",VLOOKUP(A1709,'6.A'!$A$11:$C$480,2,FALSE))</f>
        <v/>
      </c>
      <c r="N1709" s="56" t="str">
        <f t="shared" si="711"/>
        <v/>
      </c>
      <c r="O1709" s="55"/>
      <c r="P1709" s="55"/>
      <c r="Q1709" s="47"/>
      <c r="R1709" s="47"/>
      <c r="S1709" s="64"/>
      <c r="T1709" s="2"/>
      <c r="U1709" s="2"/>
      <c r="V1709" s="2"/>
    </row>
    <row r="1710" spans="1:22" s="128" customFormat="1" ht="12.75" customHeight="1" x14ac:dyDescent="0.2">
      <c r="A1710" s="137"/>
      <c r="B1710" s="117" t="str">
        <f>IF(A1710="","",VLOOKUP(A1710,'6.A'!$A$11:$E$105,2,FALSE))</f>
        <v/>
      </c>
      <c r="C1710" s="138"/>
      <c r="D1710" s="120" t="str">
        <f>IF(A1710="","",VLOOKUP(A1710,'6.A'!$A$11:$E$105,4,FALSE))</f>
        <v/>
      </c>
      <c r="E1710" s="142" t="str">
        <f>IF(A1710="","",VLOOKUP(A1710,'6.A'!$A$11:$E$105,5,FALSE))</f>
        <v/>
      </c>
      <c r="F1710" s="141" t="str">
        <f t="shared" si="712"/>
        <v>0,00</v>
      </c>
      <c r="G1710" s="51"/>
      <c r="H1710" s="51" t="str">
        <f>IF(A1710="","",VLOOKUP(A1710,'6.A'!$A$11:$E$7900,5,FALSE))</f>
        <v/>
      </c>
      <c r="I1710" s="51" t="str">
        <f t="shared" si="709"/>
        <v/>
      </c>
      <c r="J1710" s="51" t="str">
        <f>IF(H1710="","",VLOOKUP(A1710,'6.A'!$A$11:$E$480,4,FALSE))</f>
        <v/>
      </c>
      <c r="K1710" s="51" t="str">
        <f t="shared" si="710"/>
        <v/>
      </c>
      <c r="L1710" s="51" t="str">
        <f>IF(H1710="","",IF(C1710="","",G1676*C1710))</f>
        <v/>
      </c>
      <c r="M1710" s="93" t="str">
        <f>IF(A1710="","",VLOOKUP(A1710,'6.A'!$A$11:$C$480,2,FALSE))</f>
        <v/>
      </c>
      <c r="N1710" s="56" t="str">
        <f t="shared" si="711"/>
        <v/>
      </c>
      <c r="O1710" s="55"/>
      <c r="P1710" s="55"/>
      <c r="Q1710" s="47"/>
      <c r="R1710" s="47"/>
      <c r="S1710" s="64"/>
      <c r="T1710" s="2"/>
      <c r="U1710" s="2"/>
      <c r="V1710" s="2"/>
    </row>
    <row r="1711" spans="1:22" s="128" customFormat="1" ht="12.75" customHeight="1" x14ac:dyDescent="0.2">
      <c r="A1711" s="137"/>
      <c r="B1711" s="117" t="str">
        <f>IF(A1711="","",VLOOKUP(A1711,'6.A'!$A$11:$E$105,2,FALSE))</f>
        <v/>
      </c>
      <c r="C1711" s="138"/>
      <c r="D1711" s="139" t="str">
        <f>IF(A1711="","",VLOOKUP(A1711,'6.A'!$A$11:$E$105,4,FALSE))</f>
        <v/>
      </c>
      <c r="E1711" s="140" t="str">
        <f>IF(A1711="","",VLOOKUP(A1711,'6.A'!$A$11:$E$105,5,FALSE))</f>
        <v/>
      </c>
      <c r="F1711" s="141" t="str">
        <f t="shared" si="712"/>
        <v>0,00</v>
      </c>
      <c r="G1711" s="51"/>
      <c r="H1711" s="51" t="str">
        <f>IF(A1711="","",VLOOKUP(A1711,'6.A'!$A$11:$E$7900,5,FALSE))</f>
        <v/>
      </c>
      <c r="I1711" s="51" t="str">
        <f t="shared" si="709"/>
        <v/>
      </c>
      <c r="J1711" s="51" t="str">
        <f>IF(H1711="","",VLOOKUP(A1711,'6.A'!$A$11:$E$480,4,FALSE))</f>
        <v/>
      </c>
      <c r="K1711" s="51" t="str">
        <f t="shared" si="710"/>
        <v/>
      </c>
      <c r="L1711" s="51" t="str">
        <f>IF(H1711="","",IF(C1711="","",G1676*C1711))</f>
        <v/>
      </c>
      <c r="M1711" s="93" t="str">
        <f>IF(A1711="","",VLOOKUP(A1711,'6.A'!$A$11:$C$480,2,FALSE))</f>
        <v/>
      </c>
      <c r="N1711" s="56" t="str">
        <f t="shared" si="711"/>
        <v/>
      </c>
      <c r="O1711" s="55"/>
      <c r="P1711" s="55"/>
      <c r="Q1711" s="47"/>
      <c r="R1711" s="47"/>
      <c r="S1711" s="64"/>
      <c r="T1711" s="2"/>
      <c r="U1711" s="2"/>
      <c r="V1711" s="2"/>
    </row>
    <row r="1712" spans="1:22" s="128" customFormat="1" ht="12.75" customHeight="1" x14ac:dyDescent="0.2">
      <c r="A1712" s="137"/>
      <c r="B1712" s="117" t="str">
        <f>IF(A1712="","",VLOOKUP(A1712,'6.A'!$A$11:$E$105,2,FALSE))</f>
        <v/>
      </c>
      <c r="C1712" s="138"/>
      <c r="D1712" s="139" t="str">
        <f>IF(A1712="","",VLOOKUP(A1712,'6.A'!$A$11:$E$105,4,FALSE))</f>
        <v/>
      </c>
      <c r="E1712" s="140" t="str">
        <f>IF(A1712="","",VLOOKUP(A1712,'6.A'!$A$11:$E$105,5,FALSE))</f>
        <v/>
      </c>
      <c r="F1712" s="141" t="str">
        <f t="shared" si="712"/>
        <v>0,00</v>
      </c>
      <c r="G1712" s="51"/>
      <c r="H1712" s="51" t="str">
        <f>IF(A1712="","",VLOOKUP(A1712,'6.A'!$A$11:$E$7900,5,FALSE))</f>
        <v/>
      </c>
      <c r="I1712" s="51" t="str">
        <f t="shared" si="709"/>
        <v/>
      </c>
      <c r="J1712" s="51" t="str">
        <f>IF(H1712="","",VLOOKUP(A1712,'6.A'!$A$11:$E$480,4,FALSE))</f>
        <v/>
      </c>
      <c r="K1712" s="51" t="str">
        <f t="shared" si="710"/>
        <v/>
      </c>
      <c r="L1712" s="51" t="str">
        <f>IF(H1712="","",IF(C1712="","",G1676*C1712))</f>
        <v/>
      </c>
      <c r="M1712" s="93" t="str">
        <f>IF(A1712="","",VLOOKUP(A1712,'6.A'!$A$11:$C$480,2,FALSE))</f>
        <v/>
      </c>
      <c r="N1712" s="56" t="str">
        <f t="shared" si="711"/>
        <v/>
      </c>
      <c r="O1712" s="55"/>
      <c r="P1712" s="55"/>
      <c r="Q1712" s="47"/>
      <c r="R1712" s="47"/>
      <c r="S1712" s="64"/>
      <c r="T1712" s="2"/>
      <c r="U1712" s="2"/>
      <c r="V1712" s="2"/>
    </row>
    <row r="1713" spans="1:22" s="128" customFormat="1" ht="12.75" customHeight="1" x14ac:dyDescent="0.2">
      <c r="A1713" s="137"/>
      <c r="B1713" s="117" t="str">
        <f>IF(A1713="","",VLOOKUP(A1713,'6.A'!$A$11:$E$105,2,FALSE))</f>
        <v/>
      </c>
      <c r="C1713" s="138"/>
      <c r="D1713" s="120" t="str">
        <f>IF(A1713="","",VLOOKUP(A1713,'6.A'!$A$11:$E$105,4,FALSE))</f>
        <v/>
      </c>
      <c r="E1713" s="142" t="str">
        <f>IF(A1713="","",VLOOKUP(A1713,'6.A'!$A$11:$E$105,5,FALSE))</f>
        <v/>
      </c>
      <c r="F1713" s="141" t="str">
        <f t="shared" si="712"/>
        <v>0,00</v>
      </c>
      <c r="G1713" s="51"/>
      <c r="H1713" s="51" t="str">
        <f>IF(A1713="","",VLOOKUP(A1713,'6.A'!$A$11:$E$7900,5,FALSE))</f>
        <v/>
      </c>
      <c r="I1713" s="51" t="str">
        <f t="shared" si="709"/>
        <v/>
      </c>
      <c r="J1713" s="51" t="str">
        <f>IF(H1713="","",VLOOKUP(A1713,'6.A'!$A$11:$E$480,4,FALSE))</f>
        <v/>
      </c>
      <c r="K1713" s="51" t="str">
        <f t="shared" si="710"/>
        <v/>
      </c>
      <c r="L1713" s="51" t="str">
        <f>IF(H1713="","",IF(C1713="","",G1676*C1713))</f>
        <v/>
      </c>
      <c r="M1713" s="93" t="str">
        <f>IF(A1713="","",VLOOKUP(A1713,'6.A'!$A$11:$C$480,2,FALSE))</f>
        <v/>
      </c>
      <c r="N1713" s="56" t="str">
        <f t="shared" si="711"/>
        <v/>
      </c>
      <c r="O1713" s="55"/>
      <c r="P1713" s="55"/>
      <c r="Q1713" s="47"/>
      <c r="R1713" s="47"/>
      <c r="S1713" s="64"/>
      <c r="T1713" s="2"/>
      <c r="U1713" s="2"/>
      <c r="V1713" s="2"/>
    </row>
    <row r="1714" spans="1:22" s="128" customFormat="1" ht="12.75" customHeight="1" x14ac:dyDescent="0.2">
      <c r="A1714" s="137"/>
      <c r="B1714" s="117" t="str">
        <f>IF(A1714="","",VLOOKUP(A1714,'6.A'!$A$11:$E$105,2,FALSE))</f>
        <v/>
      </c>
      <c r="C1714" s="138"/>
      <c r="D1714" s="120" t="str">
        <f>IF(A1714="","",VLOOKUP(A1714,'6.A'!$A$11:$E$105,4,FALSE))</f>
        <v/>
      </c>
      <c r="E1714" s="142" t="str">
        <f>IF(A1714="","",VLOOKUP(A1714,'6.A'!$A$11:$E$105,5,FALSE))</f>
        <v/>
      </c>
      <c r="F1714" s="141" t="str">
        <f t="shared" si="712"/>
        <v>0,00</v>
      </c>
      <c r="G1714" s="51"/>
      <c r="H1714" s="51" t="str">
        <f>IF(A1714="","",VLOOKUP(A1714,'6.A'!$A$11:$E$7900,5,FALSE))</f>
        <v/>
      </c>
      <c r="I1714" s="51" t="str">
        <f t="shared" si="709"/>
        <v/>
      </c>
      <c r="J1714" s="51" t="str">
        <f>IF(H1714="","",VLOOKUP(A1714,'6.A'!$A$11:$E$480,4,FALSE))</f>
        <v/>
      </c>
      <c r="K1714" s="51" t="str">
        <f t="shared" si="710"/>
        <v/>
      </c>
      <c r="L1714" s="51" t="str">
        <f>IF(H1714="","",IF(C1714="","",G1676*C1714))</f>
        <v/>
      </c>
      <c r="M1714" s="93" t="str">
        <f>IF(A1714="","",VLOOKUP(A1714,'6.A'!$A$11:$C$480,2,FALSE))</f>
        <v/>
      </c>
      <c r="N1714" s="56" t="str">
        <f t="shared" si="711"/>
        <v/>
      </c>
      <c r="O1714" s="55"/>
      <c r="P1714" s="55"/>
      <c r="Q1714" s="47"/>
      <c r="R1714" s="47"/>
      <c r="S1714" s="64"/>
      <c r="T1714" s="2"/>
      <c r="U1714" s="2"/>
      <c r="V1714" s="2"/>
    </row>
    <row r="1715" spans="1:22" s="128" customFormat="1" ht="12.75" customHeight="1" x14ac:dyDescent="0.2">
      <c r="A1715" s="137"/>
      <c r="B1715" s="117" t="str">
        <f>IF(A1715="","",VLOOKUP(A1715,'6.A'!$A$11:$E$105,2,FALSE))</f>
        <v/>
      </c>
      <c r="C1715" s="138"/>
      <c r="D1715" s="120" t="str">
        <f>IF(A1715="","",VLOOKUP(A1715,'6.A'!$A$11:$E$105,4,FALSE))</f>
        <v/>
      </c>
      <c r="E1715" s="142" t="str">
        <f>IF(A1715="","",VLOOKUP(A1715,'6.A'!$A$11:$E$105,5,FALSE))</f>
        <v/>
      </c>
      <c r="F1715" s="141" t="str">
        <f t="shared" si="712"/>
        <v>0,00</v>
      </c>
      <c r="G1715" s="51"/>
      <c r="H1715" s="51" t="str">
        <f>IF(A1715="","",VLOOKUP(A1715,'6.A'!$A$11:$E$7900,5,FALSE))</f>
        <v/>
      </c>
      <c r="I1715" s="51" t="str">
        <f t="shared" si="709"/>
        <v/>
      </c>
      <c r="J1715" s="51" t="str">
        <f>IF(H1715="","",VLOOKUP(A1715,'6.A'!$A$11:$E$480,4,FALSE))</f>
        <v/>
      </c>
      <c r="K1715" s="51" t="str">
        <f t="shared" si="710"/>
        <v/>
      </c>
      <c r="L1715" s="51" t="str">
        <f>IF(H1715="","",IF(C1715="","",G1676*C1715))</f>
        <v/>
      </c>
      <c r="M1715" s="93" t="str">
        <f>IF(A1715="","",VLOOKUP(A1715,'6.A'!$A$11:$C$480,2,FALSE))</f>
        <v/>
      </c>
      <c r="N1715" s="56" t="str">
        <f t="shared" si="711"/>
        <v/>
      </c>
      <c r="O1715" s="55"/>
      <c r="P1715" s="55"/>
      <c r="Q1715" s="47"/>
      <c r="R1715" s="47"/>
      <c r="S1715" s="64"/>
      <c r="T1715" s="2"/>
      <c r="U1715" s="2"/>
      <c r="V1715" s="2"/>
    </row>
    <row r="1716" spans="1:22" s="128" customFormat="1" ht="12.75" customHeight="1" x14ac:dyDescent="0.2">
      <c r="A1716" s="137"/>
      <c r="B1716" s="117" t="str">
        <f>IF(A1716="","",VLOOKUP(A1716,'6.A'!$A$11:$E$105,2,FALSE))</f>
        <v/>
      </c>
      <c r="C1716" s="138"/>
      <c r="D1716" s="120" t="str">
        <f>IF(A1716="","",VLOOKUP(A1716,'6.A'!$A$11:$E$105,4,FALSE))</f>
        <v/>
      </c>
      <c r="E1716" s="142" t="str">
        <f>IF(A1716="","",VLOOKUP(A1716,'6.A'!$A$11:$E$105,5,FALSE))</f>
        <v/>
      </c>
      <c r="F1716" s="141" t="str">
        <f t="shared" si="712"/>
        <v>0,00</v>
      </c>
      <c r="G1716" s="51"/>
      <c r="H1716" s="51" t="str">
        <f>IF(A1716="","",VLOOKUP(A1716,'6.A'!$A$11:$E$7900,5,FALSE))</f>
        <v/>
      </c>
      <c r="I1716" s="51" t="str">
        <f t="shared" si="709"/>
        <v/>
      </c>
      <c r="J1716" s="51" t="str">
        <f>IF(H1716="","",VLOOKUP(A1716,'6.A'!$A$11:$E$480,4,FALSE))</f>
        <v/>
      </c>
      <c r="K1716" s="51" t="str">
        <f t="shared" si="710"/>
        <v/>
      </c>
      <c r="L1716" s="51" t="str">
        <f>IF(H1716="","",IF(C1716="","",G1676*C1716))</f>
        <v/>
      </c>
      <c r="M1716" s="93" t="str">
        <f>IF(A1716="","",VLOOKUP(A1716,'6.A'!$A$11:$C$480,2,FALSE))</f>
        <v/>
      </c>
      <c r="N1716" s="56" t="str">
        <f t="shared" si="711"/>
        <v/>
      </c>
      <c r="O1716" s="55"/>
      <c r="P1716" s="55"/>
      <c r="Q1716" s="47"/>
      <c r="R1716" s="47"/>
      <c r="S1716" s="64"/>
      <c r="T1716" s="2"/>
      <c r="U1716" s="2"/>
      <c r="V1716" s="2"/>
    </row>
    <row r="1717" spans="1:22" s="128" customFormat="1" ht="12.75" customHeight="1" x14ac:dyDescent="0.2">
      <c r="A1717" s="137"/>
      <c r="B1717" s="117" t="str">
        <f>IF(A1717="","",VLOOKUP(A1717,'6.A'!$A$11:$E$105,2,FALSE))</f>
        <v/>
      </c>
      <c r="C1717" s="138"/>
      <c r="D1717" s="120" t="str">
        <f>IF(A1717="","",VLOOKUP(A1717,'6.A'!$A$11:$E$105,4,FALSE))</f>
        <v/>
      </c>
      <c r="E1717" s="142" t="str">
        <f>IF(A1717="","",VLOOKUP(A1717,'6.A'!$A$11:$E$105,5,FALSE))</f>
        <v/>
      </c>
      <c r="F1717" s="141" t="str">
        <f t="shared" si="712"/>
        <v>0,00</v>
      </c>
      <c r="G1717" s="51"/>
      <c r="H1717" s="51" t="str">
        <f>IF(A1717="","",VLOOKUP(A1717,'6.A'!$A$11:$E$7900,5,FALSE))</f>
        <v/>
      </c>
      <c r="I1717" s="51" t="str">
        <f t="shared" si="709"/>
        <v/>
      </c>
      <c r="J1717" s="51" t="str">
        <f>IF(H1717="","",VLOOKUP(A1717,'6.A'!$A$11:$E$480,4,FALSE))</f>
        <v/>
      </c>
      <c r="K1717" s="51" t="str">
        <f t="shared" si="710"/>
        <v/>
      </c>
      <c r="L1717" s="51" t="str">
        <f>IF(H1717="","",IF(C1717="","",G1676*C1717))</f>
        <v/>
      </c>
      <c r="M1717" s="93" t="str">
        <f>IF(A1717="","",VLOOKUP(A1717,'6.A'!$A$11:$C$480,2,FALSE))</f>
        <v/>
      </c>
      <c r="N1717" s="56" t="str">
        <f t="shared" si="711"/>
        <v/>
      </c>
      <c r="O1717" s="55"/>
      <c r="P1717" s="55"/>
      <c r="Q1717" s="47"/>
      <c r="R1717" s="47"/>
      <c r="S1717" s="64"/>
      <c r="T1717" s="2"/>
      <c r="U1717" s="2"/>
      <c r="V1717" s="2"/>
    </row>
    <row r="1718" spans="1:22" s="128" customFormat="1" ht="12.75" customHeight="1" x14ac:dyDescent="0.2">
      <c r="A1718" s="137"/>
      <c r="B1718" s="117" t="str">
        <f>IF(A1718="","",VLOOKUP(A1718,'6.A'!$A$11:$E$105,2,FALSE))</f>
        <v/>
      </c>
      <c r="C1718" s="138"/>
      <c r="D1718" s="120" t="str">
        <f>IF(A1718="","",VLOOKUP(A1718,'6.A'!$A$11:$E$105,4,FALSE))</f>
        <v/>
      </c>
      <c r="E1718" s="142" t="str">
        <f>IF(A1718="","",VLOOKUP(A1718,'6.A'!$A$11:$E$105,5,FALSE))</f>
        <v/>
      </c>
      <c r="F1718" s="141" t="str">
        <f t="shared" si="712"/>
        <v>0,00</v>
      </c>
      <c r="G1718" s="51"/>
      <c r="H1718" s="51" t="str">
        <f>IF(A1718="","",VLOOKUP(A1718,'6.A'!$A$11:$E$7900,5,FALSE))</f>
        <v/>
      </c>
      <c r="I1718" s="51" t="str">
        <f t="shared" si="709"/>
        <v/>
      </c>
      <c r="J1718" s="51" t="str">
        <f>IF(H1718="","",VLOOKUP(A1718,'6.A'!$A$11:$E$480,4,FALSE))</f>
        <v/>
      </c>
      <c r="K1718" s="51" t="str">
        <f t="shared" si="710"/>
        <v/>
      </c>
      <c r="L1718" s="51" t="str">
        <f>IF(H1718="","",IF(C1718="","",G1676*C1718))</f>
        <v/>
      </c>
      <c r="M1718" s="93" t="str">
        <f>IF(A1718="","",VLOOKUP(A1718,'6.A'!$A$11:$C$480,2,FALSE))</f>
        <v/>
      </c>
      <c r="N1718" s="56" t="str">
        <f t="shared" si="711"/>
        <v/>
      </c>
      <c r="O1718" s="55"/>
      <c r="P1718" s="55"/>
      <c r="Q1718" s="47"/>
      <c r="R1718" s="47"/>
      <c r="S1718" s="64"/>
      <c r="T1718" s="2"/>
      <c r="U1718" s="2"/>
      <c r="V1718" s="2"/>
    </row>
    <row r="1719" spans="1:22" s="128" customFormat="1" ht="12.75" customHeight="1" x14ac:dyDescent="0.2">
      <c r="A1719" s="137"/>
      <c r="B1719" s="117" t="str">
        <f>IF(A1719="","",VLOOKUP(A1719,'6.A'!$A$11:$E$105,2,FALSE))</f>
        <v/>
      </c>
      <c r="C1719" s="138"/>
      <c r="D1719" s="120" t="str">
        <f>IF(A1719="","",VLOOKUP(A1719,'6.A'!$A$11:$E$105,4,FALSE))</f>
        <v/>
      </c>
      <c r="E1719" s="142" t="str">
        <f>IF(A1719="","",VLOOKUP(A1719,'6.A'!$A$11:$E$105,5,FALSE))</f>
        <v/>
      </c>
      <c r="F1719" s="141" t="str">
        <f t="shared" si="712"/>
        <v>0,00</v>
      </c>
      <c r="G1719" s="51"/>
      <c r="H1719" s="51" t="str">
        <f>IF(A1719="","",VLOOKUP(A1719,'6.A'!$A$11:$E$7900,5,FALSE))</f>
        <v/>
      </c>
      <c r="I1719" s="51" t="str">
        <f t="shared" si="709"/>
        <v/>
      </c>
      <c r="J1719" s="51" t="str">
        <f>IF(H1719="","",VLOOKUP(A1719,'6.A'!$A$11:$E$480,4,FALSE))</f>
        <v/>
      </c>
      <c r="K1719" s="51" t="str">
        <f t="shared" si="710"/>
        <v/>
      </c>
      <c r="L1719" s="51" t="str">
        <f>IF(H1719="","",IF(C1719="","",G1676*C1719))</f>
        <v/>
      </c>
      <c r="M1719" s="93" t="str">
        <f>IF(A1719="","",VLOOKUP(A1719,'6.A'!$A$11:$C$480,2,FALSE))</f>
        <v/>
      </c>
      <c r="N1719" s="56" t="str">
        <f t="shared" si="711"/>
        <v/>
      </c>
      <c r="O1719" s="55"/>
      <c r="P1719" s="55"/>
      <c r="Q1719" s="47"/>
      <c r="R1719" s="47"/>
      <c r="S1719" s="64"/>
      <c r="T1719" s="2"/>
      <c r="U1719" s="2"/>
      <c r="V1719" s="2"/>
    </row>
    <row r="1720" spans="1:22" s="128" customFormat="1" ht="12.75" customHeight="1" x14ac:dyDescent="0.2">
      <c r="A1720" s="137"/>
      <c r="B1720" s="117" t="str">
        <f>IF(A1720="","",VLOOKUP(A1720,'6.A'!$A$11:$E$105,2,FALSE))</f>
        <v/>
      </c>
      <c r="C1720" s="138"/>
      <c r="D1720" s="120" t="str">
        <f>IF(A1720="","",VLOOKUP(A1720,'6.A'!$A$11:$E$105,4,FALSE))</f>
        <v/>
      </c>
      <c r="E1720" s="142" t="str">
        <f>IF(A1720="","",VLOOKUP(A1720,'6.A'!$A$11:$E$105,5,FALSE))</f>
        <v/>
      </c>
      <c r="F1720" s="141" t="str">
        <f t="shared" si="712"/>
        <v>0,00</v>
      </c>
      <c r="G1720" s="51"/>
      <c r="H1720" s="51" t="str">
        <f>IF(A1720="","",VLOOKUP(A1720,'6.A'!$A$11:$E$7900,5,FALSE))</f>
        <v/>
      </c>
      <c r="I1720" s="51" t="str">
        <f t="shared" si="709"/>
        <v/>
      </c>
      <c r="J1720" s="51" t="str">
        <f>IF(H1720="","",VLOOKUP(A1720,'6.A'!$A$11:$E$480,4,FALSE))</f>
        <v/>
      </c>
      <c r="K1720" s="51" t="str">
        <f t="shared" si="710"/>
        <v/>
      </c>
      <c r="L1720" s="51" t="str">
        <f>IF(H1720="","",IF(C1720="","",G1676*C1720))</f>
        <v/>
      </c>
      <c r="M1720" s="93" t="str">
        <f>IF(A1720="","",VLOOKUP(A1720,'6.A'!$A$11:$C$480,2,FALSE))</f>
        <v/>
      </c>
      <c r="N1720" s="56" t="str">
        <f t="shared" si="711"/>
        <v/>
      </c>
      <c r="O1720" s="55"/>
      <c r="P1720" s="55"/>
      <c r="Q1720" s="47"/>
      <c r="R1720" s="47"/>
      <c r="S1720" s="64"/>
      <c r="T1720" s="2"/>
      <c r="U1720" s="2"/>
      <c r="V1720" s="2"/>
    </row>
    <row r="1721" spans="1:22" s="116" customFormat="1" ht="12.75" customHeight="1" x14ac:dyDescent="0.2">
      <c r="A1721" s="137"/>
      <c r="B1721" s="153" t="str">
        <f>IF(A1721="","",VLOOKUP(A1721,'6.A'!$A$11:$E$105,2,FALSE))</f>
        <v/>
      </c>
      <c r="C1721" s="138"/>
      <c r="D1721" s="120" t="str">
        <f>IF(A1721="","",VLOOKUP(A1721,'6.A'!$A$11:$E$105,4,FALSE))</f>
        <v/>
      </c>
      <c r="E1721" s="142" t="str">
        <f>IF(A1721="","",VLOOKUP(A1721,'6.A'!$A$11:$E$105,5,FALSE))</f>
        <v/>
      </c>
      <c r="F1721" s="141" t="str">
        <f t="shared" si="712"/>
        <v>0,00</v>
      </c>
      <c r="G1721" s="51"/>
      <c r="H1721" s="51" t="str">
        <f>IF(A1721="","",VLOOKUP(A1721,'6.A'!$A$11:$E$7900,5,FALSE))</f>
        <v/>
      </c>
      <c r="I1721" s="51" t="str">
        <f t="shared" si="709"/>
        <v/>
      </c>
      <c r="J1721" s="51" t="str">
        <f>IF(H1721="","",VLOOKUP(A1721,'6.A'!$A$11:$E$480,4,FALSE))</f>
        <v/>
      </c>
      <c r="K1721" s="51" t="str">
        <f t="shared" si="710"/>
        <v/>
      </c>
      <c r="L1721" s="51" t="str">
        <f>IF(H1721="","",IF(C1721="","",G1676*C1721))</f>
        <v/>
      </c>
      <c r="M1721" s="93" t="str">
        <f>IF(A1721="","",VLOOKUP(A1721,'6.A'!$A$11:$C$480,2,FALSE))</f>
        <v/>
      </c>
      <c r="N1721" s="56" t="str">
        <f t="shared" si="711"/>
        <v/>
      </c>
      <c r="O1721" s="55"/>
      <c r="P1721" s="55"/>
      <c r="Q1721" s="47"/>
      <c r="R1721" s="47"/>
      <c r="S1721" s="64"/>
      <c r="T1721" s="2"/>
      <c r="U1721" s="2"/>
      <c r="V1721" s="2"/>
    </row>
    <row r="1722" spans="1:22" s="116" customFormat="1" ht="12.75" customHeight="1" x14ac:dyDescent="0.2">
      <c r="A1722" s="137"/>
      <c r="B1722" s="153" t="str">
        <f>IF(A1722="","",VLOOKUP(A1722,'6.A'!$A$11:$E$105,2,FALSE))</f>
        <v/>
      </c>
      <c r="C1722" s="138"/>
      <c r="D1722" s="120" t="str">
        <f>IF(A1722="","",VLOOKUP(A1722,'6.A'!$A$11:$E$105,4,FALSE))</f>
        <v/>
      </c>
      <c r="E1722" s="142" t="str">
        <f>IF(A1722="","",VLOOKUP(A1722,'6.A'!$A$11:$E$105,5,FALSE))</f>
        <v/>
      </c>
      <c r="F1722" s="141" t="str">
        <f t="shared" si="712"/>
        <v>0,00</v>
      </c>
      <c r="G1722" s="51"/>
      <c r="H1722" s="51" t="str">
        <f>IF(A1722="","",VLOOKUP(A1722,'6.A'!$A$11:$E$7900,5,FALSE))</f>
        <v/>
      </c>
      <c r="I1722" s="51" t="str">
        <f t="shared" si="709"/>
        <v/>
      </c>
      <c r="J1722" s="51" t="str">
        <f>IF(H1722="","",VLOOKUP(A1722,'6.A'!$A$11:$E$480,4,FALSE))</f>
        <v/>
      </c>
      <c r="K1722" s="51" t="str">
        <f t="shared" si="710"/>
        <v/>
      </c>
      <c r="L1722" s="51" t="str">
        <f>IF(H1722="","",IF(C1722="","",G1676*C1722))</f>
        <v/>
      </c>
      <c r="M1722" s="93" t="str">
        <f>IF(A1722="","",VLOOKUP(A1722,'6.A'!$A$11:$C$480,2,FALSE))</f>
        <v/>
      </c>
      <c r="N1722" s="56" t="str">
        <f t="shared" si="711"/>
        <v/>
      </c>
      <c r="O1722" s="55"/>
      <c r="P1722" s="55"/>
      <c r="Q1722" s="47"/>
      <c r="R1722" s="47"/>
      <c r="S1722" s="64"/>
      <c r="T1722" s="2"/>
      <c r="U1722" s="2"/>
      <c r="V1722" s="2"/>
    </row>
    <row r="1723" spans="1:22" s="116" customFormat="1" ht="12.75" customHeight="1" x14ac:dyDescent="0.2">
      <c r="A1723" s="137"/>
      <c r="B1723" s="153" t="str">
        <f>IF(A1723="","",VLOOKUP(A1723,'6.A'!$A$11:$E$105,2,FALSE))</f>
        <v/>
      </c>
      <c r="C1723" s="138"/>
      <c r="D1723" s="120" t="str">
        <f>IF(A1723="","",VLOOKUP(A1723,'6.A'!$A$11:$E$105,4,FALSE))</f>
        <v/>
      </c>
      <c r="E1723" s="142" t="str">
        <f>IF(A1723="","",VLOOKUP(A1723,'6.A'!$A$11:$E$105,5,FALSE))</f>
        <v/>
      </c>
      <c r="F1723" s="141" t="str">
        <f t="shared" si="712"/>
        <v>0,00</v>
      </c>
      <c r="G1723" s="51"/>
      <c r="H1723" s="51" t="str">
        <f>IF(A1723="","",VLOOKUP(A1723,'6.A'!$A$11:$E$7900,5,FALSE))</f>
        <v/>
      </c>
      <c r="I1723" s="51" t="str">
        <f t="shared" si="709"/>
        <v/>
      </c>
      <c r="J1723" s="51" t="str">
        <f>IF(H1723="","",VLOOKUP(A1723,'6.A'!$A$11:$E$480,4,FALSE))</f>
        <v/>
      </c>
      <c r="K1723" s="51" t="str">
        <f t="shared" si="710"/>
        <v/>
      </c>
      <c r="L1723" s="51" t="str">
        <f>IF(H1723="","",IF(C1723="","",G1676*C1723))</f>
        <v/>
      </c>
      <c r="M1723" s="93" t="str">
        <f>IF(A1723="","",VLOOKUP(A1723,'6.A'!$A$11:$C$480,2,FALSE))</f>
        <v/>
      </c>
      <c r="N1723" s="56" t="str">
        <f t="shared" si="711"/>
        <v/>
      </c>
      <c r="O1723" s="55"/>
      <c r="P1723" s="55"/>
      <c r="Q1723" s="47"/>
      <c r="R1723" s="47"/>
      <c r="S1723" s="64"/>
      <c r="T1723" s="2"/>
      <c r="U1723" s="2"/>
      <c r="V1723" s="2"/>
    </row>
    <row r="1724" spans="1:22" s="116" customFormat="1" ht="12.75" customHeight="1" x14ac:dyDescent="0.2">
      <c r="A1724" s="137"/>
      <c r="B1724" s="153" t="str">
        <f>IF(A1724="","",VLOOKUP(A1724,'6.A'!$A$11:$E$105,2,FALSE))</f>
        <v/>
      </c>
      <c r="C1724" s="138"/>
      <c r="D1724" s="120" t="str">
        <f>IF(A1724="","",VLOOKUP(A1724,'6.A'!$A$11:$E$105,4,FALSE))</f>
        <v/>
      </c>
      <c r="E1724" s="142" t="str">
        <f>IF(A1724="","",VLOOKUP(A1724,'6.A'!$A$11:$E$105,5,FALSE))</f>
        <v/>
      </c>
      <c r="F1724" s="141" t="str">
        <f t="shared" si="712"/>
        <v>0,00</v>
      </c>
      <c r="G1724" s="51"/>
      <c r="H1724" s="51" t="str">
        <f>IF(A1724="","",VLOOKUP(A1724,'6.A'!$A$11:$E$7900,5,FALSE))</f>
        <v/>
      </c>
      <c r="I1724" s="51" t="str">
        <f t="shared" si="709"/>
        <v/>
      </c>
      <c r="J1724" s="51" t="str">
        <f>IF(H1724="","",VLOOKUP(A1724,'6.A'!$A$11:$E$480,4,FALSE))</f>
        <v/>
      </c>
      <c r="K1724" s="51" t="str">
        <f t="shared" si="710"/>
        <v/>
      </c>
      <c r="L1724" s="51" t="str">
        <f>IF(H1724="","",IF(C1724="","",G1676*C1724))</f>
        <v/>
      </c>
      <c r="M1724" s="93" t="str">
        <f>IF(A1724="","",VLOOKUP(A1724,'6.A'!$A$11:$C$480,2,FALSE))</f>
        <v/>
      </c>
      <c r="N1724" s="56" t="str">
        <f t="shared" si="711"/>
        <v/>
      </c>
      <c r="O1724" s="55"/>
      <c r="P1724" s="55"/>
      <c r="Q1724" s="47"/>
      <c r="R1724" s="47"/>
      <c r="S1724" s="64"/>
      <c r="T1724" s="2"/>
      <c r="U1724" s="2"/>
      <c r="V1724" s="2"/>
    </row>
    <row r="1725" spans="1:22" s="116" customFormat="1" ht="12.75" customHeight="1" x14ac:dyDescent="0.2">
      <c r="A1725" s="137"/>
      <c r="B1725" s="26" t="str">
        <f>$A$9</f>
        <v>BDI - MÃO DE OBRA / SERVIÇOS / MATERIAIS EM GERAL</v>
      </c>
      <c r="C1725" s="27">
        <f>$C$9</f>
        <v>0</v>
      </c>
      <c r="D1725" s="120"/>
      <c r="E1725" s="126"/>
      <c r="F1725" s="144">
        <f>ROUND(SUM(F1705:F1724)*C1725,2)</f>
        <v>0</v>
      </c>
      <c r="G1725" s="62"/>
      <c r="H1725" s="51"/>
      <c r="I1725" s="56"/>
      <c r="J1725" s="56"/>
      <c r="K1725" s="56"/>
      <c r="L1725" s="51"/>
      <c r="M1725" s="56"/>
      <c r="N1725" s="56"/>
      <c r="O1725" s="55"/>
      <c r="P1725" s="55"/>
      <c r="Q1725" s="47"/>
      <c r="R1725" s="47"/>
      <c r="S1725" s="64"/>
      <c r="T1725" s="2"/>
      <c r="U1725" s="2"/>
      <c r="V1725" s="2"/>
    </row>
    <row r="1726" spans="1:22" s="116" customFormat="1" ht="12.75" customHeight="1" thickBot="1" x14ac:dyDescent="0.25">
      <c r="A1726" s="154"/>
      <c r="B1726" s="41" t="s">
        <v>57</v>
      </c>
      <c r="C1726" s="42"/>
      <c r="D1726" s="155"/>
      <c r="E1726" s="156"/>
      <c r="F1726" s="157">
        <f>ROUND(SUM(F1705:F1725),2)</f>
        <v>0</v>
      </c>
      <c r="G1726" s="62"/>
      <c r="H1726" s="51"/>
      <c r="I1726" s="56"/>
      <c r="J1726" s="56"/>
      <c r="K1726" s="56"/>
      <c r="L1726" s="51"/>
      <c r="M1726" s="56"/>
      <c r="N1726" s="56"/>
      <c r="O1726" s="55"/>
      <c r="P1726" s="55"/>
      <c r="Q1726" s="47"/>
      <c r="R1726" s="47"/>
      <c r="S1726" s="64"/>
      <c r="T1726" s="2"/>
      <c r="U1726" s="2"/>
      <c r="V1726" s="2"/>
    </row>
    <row r="1727" spans="1:22" s="128" customFormat="1" ht="12" customHeight="1" thickBot="1" x14ac:dyDescent="0.25">
      <c r="A1727" s="129"/>
      <c r="B1727" s="124"/>
      <c r="C1727" s="125"/>
      <c r="D1727" s="120"/>
      <c r="E1727" s="126"/>
      <c r="F1727" s="121"/>
      <c r="G1727" s="121"/>
      <c r="H1727" s="118"/>
      <c r="I1727" s="120"/>
      <c r="J1727" s="120"/>
      <c r="K1727" s="120"/>
      <c r="L1727" s="118"/>
      <c r="M1727" s="122"/>
      <c r="N1727" s="122"/>
      <c r="O1727" s="123"/>
      <c r="P1727" s="123"/>
      <c r="Q1727" s="114"/>
      <c r="R1727" s="114"/>
      <c r="T1727" s="116"/>
      <c r="U1727" s="116"/>
      <c r="V1727" s="116"/>
    </row>
    <row r="1728" spans="1:22" s="116" customFormat="1" ht="50.1" customHeight="1" x14ac:dyDescent="0.2">
      <c r="A1728" s="130" t="str">
        <f>'3.A'!$A$66</f>
        <v>4.2.2</v>
      </c>
      <c r="B1728" s="131" t="str">
        <f>IF(A1728="","",VLOOKUP(A1728,'3.A'!$A$16:$M$111,2,FALSE))</f>
        <v>ESCAVAÇÃO MECANIZADA DE VALAS, EM SOLO NÃO ROCHOSO</v>
      </c>
      <c r="C1728" s="284" t="s">
        <v>62</v>
      </c>
      <c r="D1728" s="284"/>
      <c r="E1728" s="132" t="str">
        <f>IF(A1728="","",VLOOKUP(A1728,'3.A'!$A$16:$M$111,3,FALSE))</f>
        <v>M3</v>
      </c>
      <c r="F1728" s="133">
        <f>ROUND(F1742+F1755+F1778,2)</f>
        <v>0</v>
      </c>
      <c r="G1728" s="94">
        <f>VLOOKUP(A1728,'3.A'!$A$18:$I$111,4,FALSE)</f>
        <v>33</v>
      </c>
      <c r="H1728" s="46">
        <f>SUM(F1730:F1741)</f>
        <v>0</v>
      </c>
      <c r="I1728" s="46">
        <f>SUM(F1744:F1754)</f>
        <v>0</v>
      </c>
      <c r="J1728" s="46">
        <f>SUM(F1757:F1777)</f>
        <v>0</v>
      </c>
      <c r="K1728" s="46">
        <f>SUM(H1728:J1728)</f>
        <v>0</v>
      </c>
      <c r="L1728" s="46" t="str">
        <f>IF(K1728=F1728,"SIM","NÃO")</f>
        <v>SIM</v>
      </c>
      <c r="M1728" s="57">
        <f>ROUND(SUM(F1730:F1739)*C1740,2)+ROUND(SUM(F1730:F1740)*C1741,2)+ROUND(SUM(F1730:F1739),2)+ROUND(SUM(F1744:F1753)*C1754,2)+ROUND(SUM(F1744:F1753),2)+ROUND(SUM(F1757:F1776)*C1777,2)+ROUND(SUM(F1757:F1776),2)</f>
        <v>0</v>
      </c>
      <c r="N1728" s="49" t="str">
        <f>IF(M1728=F1728,"SIM","NÃO")</f>
        <v>SIM</v>
      </c>
      <c r="O1728" s="50" t="str">
        <f>VLOOKUP(A1728,'3.A'!$A$8:$E$111,3,FALSE)</f>
        <v>M3</v>
      </c>
      <c r="P1728" s="50" t="str">
        <f>IF(O1728=E1728,"SIM","NÃO")</f>
        <v>SIM</v>
      </c>
      <c r="Q1728" s="52">
        <f>ROUND(G1728*F1742,2)+ROUND(G1728*F1755,2)+ROUND(G1728*F1778,2)</f>
        <v>0</v>
      </c>
      <c r="R1728" s="58">
        <f>VLOOKUP(A1728,'3.A'!$A$16:$L$111,12,FALSE)</f>
        <v>0</v>
      </c>
      <c r="S1728" s="59" t="str">
        <f>IF(Q1728=R1728,"si","no")</f>
        <v>si</v>
      </c>
      <c r="T1728" s="60">
        <f>SUM(L1730:L1739)+SUM(L1744:L1753)+SUM(L1757:L1776)</f>
        <v>4.2504</v>
      </c>
      <c r="U1728" s="51">
        <f>G1728*C1736+G1728*C1738+G1728*C1732+G1728*C1731+G1728*C1733+G1728*C1737+G1728*C1735+G1728*C1734+G1728*C1730+G1728*C1739+G1728*C1750+G1728*C1744+G1728*C1752+G1728*C1751+G1728*C1749+G1728*C1746+G1728*C1745+G1728*C1747+G1728*C1753+G1728*C1748+G1728*C1757+G1728*C1758+G1728*C1759+G1728*C1767+G1728*C1768+G1728*C1769+G1728*C1770+G1728*C1771+G1728*C1772+G1728*C1773+G1728*C1774+G1728*C1775+G1728*C1776+G1728*C1765+G1728*C1766+G1728*C1760+G1728*C1761+G1728*C1762+G1728*C1763+G1728*C1764</f>
        <v>4.2504</v>
      </c>
      <c r="V1728" s="53" t="str">
        <f>IF(T1728=U1728,"si","no")</f>
        <v>si</v>
      </c>
    </row>
    <row r="1729" spans="1:22" s="116" customFormat="1" ht="12.75" customHeight="1" x14ac:dyDescent="0.2">
      <c r="A1729" s="134" t="s">
        <v>3</v>
      </c>
      <c r="B1729" s="135" t="s">
        <v>58</v>
      </c>
      <c r="C1729" s="119" t="s">
        <v>59</v>
      </c>
      <c r="D1729" s="119" t="s">
        <v>17</v>
      </c>
      <c r="E1729" s="136" t="s">
        <v>60</v>
      </c>
      <c r="F1729" s="127" t="s">
        <v>61</v>
      </c>
      <c r="G1729" s="21"/>
      <c r="H1729" s="51"/>
      <c r="I1729" s="56"/>
      <c r="J1729" s="56"/>
      <c r="K1729" s="56"/>
      <c r="L1729" s="51"/>
      <c r="M1729" s="56"/>
      <c r="N1729" s="56"/>
      <c r="O1729" s="55"/>
      <c r="P1729" s="55"/>
      <c r="Q1729" s="47"/>
      <c r="R1729" s="47"/>
      <c r="S1729" s="64"/>
      <c r="T1729" s="2"/>
      <c r="U1729" s="2"/>
      <c r="V1729" s="2"/>
    </row>
    <row r="1730" spans="1:22" s="116" customFormat="1" ht="12.75" customHeight="1" x14ac:dyDescent="0.2">
      <c r="A1730" s="137">
        <f>'6.A'!$A$21</f>
        <v>88316</v>
      </c>
      <c r="B1730" s="117" t="str">
        <f>IF(A1730="","",VLOOKUP(A1730,'6.A'!$A$11:$E$105,2,FALSE))</f>
        <v>SERVENTE COM ENCARGOS COMPLEMENTARES</v>
      </c>
      <c r="C1730" s="138">
        <v>6.4399999999999999E-2</v>
      </c>
      <c r="D1730" s="139" t="str">
        <f>IF(A1730="","",VLOOKUP(A1730,'6.A'!$A$11:$E$105,4,FALSE))</f>
        <v>H</v>
      </c>
      <c r="E1730" s="140">
        <f>IF(A1730="","",VLOOKUP(A1730,'6.A'!$A$11:$E$105,5,FALSE))</f>
        <v>0</v>
      </c>
      <c r="F1730" s="141">
        <f t="shared" ref="F1730:F1739" si="713">IF(A1730="","0,00",ROUND(C1730*E1730,2))</f>
        <v>0</v>
      </c>
      <c r="G1730" s="51"/>
      <c r="H1730" s="51">
        <f>IF(A1730="","",VLOOKUP(A1730,'6.A'!$A$11:$E$7900,5,FALSE))</f>
        <v>0</v>
      </c>
      <c r="I1730" s="51" t="str">
        <f>IF(H1730="","",IF(E1730=H1730,"SIM","NÃO"))</f>
        <v>SIM</v>
      </c>
      <c r="J1730" s="51" t="str">
        <f>IF(H1730="","",VLOOKUP(A1730,'6.A'!$A$11:$E$480,4,FALSE))</f>
        <v>H</v>
      </c>
      <c r="K1730" s="51" t="str">
        <f>IF(H1730="","",IF(J1730=D1730,"SIM","NÃO"))</f>
        <v>SIM</v>
      </c>
      <c r="L1730" s="51">
        <f>IF(H1730="","",IF(C1730="","",G1728*C1730))</f>
        <v>2.1252</v>
      </c>
      <c r="M1730" s="93" t="str">
        <f>IF(A1730="","",VLOOKUP(A1730,'6.A'!$A$11:$C$480,2,FALSE))</f>
        <v>SERVENTE COM ENCARGOS COMPLEMENTARES</v>
      </c>
      <c r="N1730" s="56" t="str">
        <f>IF(A1730="","",IF(M1730=B1730,"si","no"))</f>
        <v>si</v>
      </c>
      <c r="O1730" s="55"/>
      <c r="P1730" s="55"/>
      <c r="Q1730" s="47"/>
      <c r="R1730" s="47"/>
      <c r="S1730" s="64"/>
      <c r="T1730" s="2"/>
      <c r="U1730" s="2"/>
      <c r="V1730" s="2"/>
    </row>
    <row r="1731" spans="1:22" s="116" customFormat="1" ht="12.75" customHeight="1" x14ac:dyDescent="0.2">
      <c r="A1731" s="137"/>
      <c r="B1731" s="117" t="str">
        <f>IF(A1731="","",VLOOKUP(A1731,'6.A'!$A$11:$E$105,2,FALSE))</f>
        <v/>
      </c>
      <c r="C1731" s="138"/>
      <c r="D1731" s="139" t="str">
        <f>IF(A1731="","",VLOOKUP(A1731,'6.A'!$A$11:$E$105,4,FALSE))</f>
        <v/>
      </c>
      <c r="E1731" s="140" t="str">
        <f>IF(A1731="","",VLOOKUP(A1731,'6.A'!$A$11:$E$105,5,FALSE))</f>
        <v/>
      </c>
      <c r="F1731" s="141" t="str">
        <f t="shared" si="713"/>
        <v>0,00</v>
      </c>
      <c r="G1731" s="51"/>
      <c r="H1731" s="51" t="str">
        <f>IF(A1731="","",VLOOKUP(A1731,'6.A'!$A$11:$E$7900,5,FALSE))</f>
        <v/>
      </c>
      <c r="I1731" s="51" t="str">
        <f>IF(H1731="","",IF(E1731=H1731,"SIM","NÃO"))</f>
        <v/>
      </c>
      <c r="J1731" s="51" t="str">
        <f>IF(H1731="","",VLOOKUP(A1731,'6.A'!$A$11:$E$480,4,FALSE))</f>
        <v/>
      </c>
      <c r="K1731" s="51" t="str">
        <f>IF(H1731="","",IF(J1731=D1731,"SIM","NÃO"))</f>
        <v/>
      </c>
      <c r="L1731" s="51" t="str">
        <f>IF(H1731="","",IF(C1731="","",G1728*C1731))</f>
        <v/>
      </c>
      <c r="M1731" s="93" t="str">
        <f>IF(A1731="","",VLOOKUP(A1731,'6.A'!$A$11:$C$480,2,FALSE))</f>
        <v/>
      </c>
      <c r="N1731" s="56" t="str">
        <f>IF(A1731="","",IF(M1731=B1731,"si","no"))</f>
        <v/>
      </c>
      <c r="O1731" s="55"/>
      <c r="P1731" s="55"/>
      <c r="Q1731" s="47"/>
      <c r="R1731" s="47"/>
      <c r="S1731" s="64"/>
      <c r="T1731" s="2"/>
      <c r="U1731" s="2"/>
      <c r="V1731" s="2"/>
    </row>
    <row r="1732" spans="1:22" s="116" customFormat="1" ht="12.75" customHeight="1" x14ac:dyDescent="0.2">
      <c r="A1732" s="137"/>
      <c r="B1732" s="117" t="str">
        <f>IF(A1732="","",VLOOKUP(A1732,'6.A'!$A$11:$E$105,2,FALSE))</f>
        <v/>
      </c>
      <c r="C1732" s="138"/>
      <c r="D1732" s="139" t="str">
        <f>IF(A1732="","",VLOOKUP(A1732,'6.A'!$A$11:$E$105,4,FALSE))</f>
        <v/>
      </c>
      <c r="E1732" s="140" t="str">
        <f>IF(A1732="","",VLOOKUP(A1732,'6.A'!$A$11:$E$105,5,FALSE))</f>
        <v/>
      </c>
      <c r="F1732" s="141" t="str">
        <f t="shared" si="713"/>
        <v>0,00</v>
      </c>
      <c r="G1732" s="51"/>
      <c r="H1732" s="51" t="str">
        <f>IF(A1732="","",VLOOKUP(A1732,'6.A'!$A$11:$E$7900,5,FALSE))</f>
        <v/>
      </c>
      <c r="I1732" s="51" t="str">
        <f>IF(H1732="","",IF(E1732=H1732,"SIM","NÃO"))</f>
        <v/>
      </c>
      <c r="J1732" s="51" t="str">
        <f>IF(H1732="","",VLOOKUP(A1732,'6.A'!$A$11:$E$480,4,FALSE))</f>
        <v/>
      </c>
      <c r="K1732" s="51" t="str">
        <f t="shared" ref="K1732" si="714">IF(H1732="","",IF(J1732=D1732,"SIM","NÃO"))</f>
        <v/>
      </c>
      <c r="L1732" s="51" t="str">
        <f>IF(H1732="","",IF(C1732="","",G1728*C1732))</f>
        <v/>
      </c>
      <c r="M1732" s="93" t="str">
        <f>IF(A1732="","",VLOOKUP(A1732,'6.A'!$A$11:$C$480,2,FALSE))</f>
        <v/>
      </c>
      <c r="N1732" s="56" t="str">
        <f t="shared" ref="N1732" si="715">IF(A1732="","",IF(M1732=B1732,"si","no"))</f>
        <v/>
      </c>
      <c r="O1732" s="55"/>
      <c r="P1732" s="55"/>
      <c r="Q1732" s="47"/>
      <c r="R1732" s="47"/>
      <c r="S1732" s="64"/>
      <c r="T1732" s="2"/>
      <c r="U1732" s="2"/>
      <c r="V1732" s="2"/>
    </row>
    <row r="1733" spans="1:22" s="116" customFormat="1" ht="12.75" customHeight="1" x14ac:dyDescent="0.2">
      <c r="A1733" s="137"/>
      <c r="B1733" s="117" t="str">
        <f>IF(A1733="","",VLOOKUP(A1733,'6.A'!$A$11:$E$105,2,FALSE))</f>
        <v/>
      </c>
      <c r="C1733" s="138"/>
      <c r="D1733" s="139" t="str">
        <f>IF(A1733="","",VLOOKUP(A1733,'6.A'!$A$11:$E$105,4,FALSE))</f>
        <v/>
      </c>
      <c r="E1733" s="140" t="str">
        <f>IF(A1733="","",VLOOKUP(A1733,'6.A'!$A$11:$E$105,5,FALSE))</f>
        <v/>
      </c>
      <c r="F1733" s="141" t="str">
        <f t="shared" si="713"/>
        <v>0,00</v>
      </c>
      <c r="G1733" s="51"/>
      <c r="H1733" s="51" t="str">
        <f>IF(A1733="","",VLOOKUP(A1733,'6.A'!$A$11:$E$7900,5,FALSE))</f>
        <v/>
      </c>
      <c r="I1733" s="51" t="str">
        <f>IF(H1733="","",IF(E1733=H1733,"SIM","NÃO"))</f>
        <v/>
      </c>
      <c r="J1733" s="51" t="str">
        <f>IF(H1733="","",VLOOKUP(A1733,'6.A'!$A$11:$E$480,4,FALSE))</f>
        <v/>
      </c>
      <c r="K1733" s="51" t="str">
        <f>IF(H1733="","",IF(J1733=D1733,"SIM","NÃO"))</f>
        <v/>
      </c>
      <c r="L1733" s="51" t="str">
        <f>IF(H1733="","",IF(C1733="","",G1728*C1733))</f>
        <v/>
      </c>
      <c r="M1733" s="93" t="str">
        <f>IF(A1733="","",VLOOKUP(A1733,'6.A'!$A$11:$C$480,2,FALSE))</f>
        <v/>
      </c>
      <c r="N1733" s="56" t="str">
        <f>IF(A1733="","",IF(M1733=B1733,"si","no"))</f>
        <v/>
      </c>
      <c r="O1733" s="55"/>
      <c r="P1733" s="55"/>
      <c r="Q1733" s="47"/>
      <c r="R1733" s="47"/>
      <c r="S1733" s="64"/>
      <c r="T1733" s="2"/>
      <c r="U1733" s="2"/>
      <c r="V1733" s="2"/>
    </row>
    <row r="1734" spans="1:22" s="116" customFormat="1" ht="12.75" customHeight="1" x14ac:dyDescent="0.2">
      <c r="A1734" s="137"/>
      <c r="B1734" s="117" t="str">
        <f>IF(A1734="","",VLOOKUP(A1734,'6.A'!$A$11:$E$105,2,FALSE))</f>
        <v/>
      </c>
      <c r="C1734" s="138"/>
      <c r="D1734" s="139" t="str">
        <f>IF(A1734="","",VLOOKUP(A1734,'6.A'!$A$11:$E$105,4,FALSE))</f>
        <v/>
      </c>
      <c r="E1734" s="140" t="str">
        <f>IF(A1734="","",VLOOKUP(A1734,'6.A'!$A$11:$E$105,5,FALSE))</f>
        <v/>
      </c>
      <c r="F1734" s="141" t="str">
        <f t="shared" si="713"/>
        <v>0,00</v>
      </c>
      <c r="G1734" s="51"/>
      <c r="H1734" s="51" t="str">
        <f>IF(A1734="","",VLOOKUP(A1734,'6.A'!$A$11:$E$7900,5,FALSE))</f>
        <v/>
      </c>
      <c r="I1734" s="51" t="str">
        <f t="shared" ref="I1734" si="716">IF(H1734="","",IF(E1734=H1734,"SIM","NÃO"))</f>
        <v/>
      </c>
      <c r="J1734" s="51" t="str">
        <f>IF(H1734="","",VLOOKUP(A1734,'6.A'!$A$11:$E$480,4,FALSE))</f>
        <v/>
      </c>
      <c r="K1734" s="51" t="str">
        <f t="shared" ref="K1734" si="717">IF(H1734="","",IF(J1734=D1734,"SIM","NÃO"))</f>
        <v/>
      </c>
      <c r="L1734" s="51" t="str">
        <f>IF(H1734="","",IF(C1734="","",G1728*C1734))</f>
        <v/>
      </c>
      <c r="M1734" s="93" t="str">
        <f>IF(A1734="","",VLOOKUP(A1734,'6.A'!$A$11:$C$480,2,FALSE))</f>
        <v/>
      </c>
      <c r="N1734" s="56" t="str">
        <f t="shared" ref="N1734" si="718">IF(A1734="","",IF(M1734=B1734,"si","no"))</f>
        <v/>
      </c>
      <c r="O1734" s="55"/>
      <c r="P1734" s="55"/>
      <c r="Q1734" s="47"/>
      <c r="R1734" s="47"/>
      <c r="S1734" s="64"/>
      <c r="T1734" s="2"/>
      <c r="U1734" s="2"/>
      <c r="V1734" s="2"/>
    </row>
    <row r="1735" spans="1:22" s="116" customFormat="1" ht="12.75" customHeight="1" x14ac:dyDescent="0.2">
      <c r="A1735" s="137"/>
      <c r="B1735" s="117" t="str">
        <f>IF(A1735="","",VLOOKUP(A1735,'6.A'!$A$11:$E$105,2,FALSE))</f>
        <v/>
      </c>
      <c r="C1735" s="138"/>
      <c r="D1735" s="139" t="str">
        <f>IF(A1735="","",VLOOKUP(A1735,'6.A'!$A$11:$E$105,4,FALSE))</f>
        <v/>
      </c>
      <c r="E1735" s="140" t="str">
        <f>IF(A1735="","",VLOOKUP(A1735,'6.A'!$A$11:$E$105,5,FALSE))</f>
        <v/>
      </c>
      <c r="F1735" s="141" t="str">
        <f t="shared" si="713"/>
        <v>0,00</v>
      </c>
      <c r="G1735" s="51"/>
      <c r="H1735" s="51" t="str">
        <f>IF(A1735="","",VLOOKUP(A1735,'6.A'!$A$11:$E$7900,5,FALSE))</f>
        <v/>
      </c>
      <c r="I1735" s="51" t="str">
        <f>IF(H1735="","",IF(E1735=H1735,"SIM","NÃO"))</f>
        <v/>
      </c>
      <c r="J1735" s="51" t="str">
        <f>IF(H1735="","",VLOOKUP(A1735,'6.A'!$A$11:$E$480,4,FALSE))</f>
        <v/>
      </c>
      <c r="K1735" s="51" t="str">
        <f>IF(H1735="","",IF(J1735=D1735,"SIM","NÃO"))</f>
        <v/>
      </c>
      <c r="L1735" s="51" t="str">
        <f>IF(H1735="","",IF(C1735="","",G1728*C1735))</f>
        <v/>
      </c>
      <c r="M1735" s="93" t="str">
        <f>IF(A1735="","",VLOOKUP(A1735,'6.A'!$A$11:$C$480,2,FALSE))</f>
        <v/>
      </c>
      <c r="N1735" s="56" t="str">
        <f>IF(A1735="","",IF(M1735=B1735,"si","no"))</f>
        <v/>
      </c>
      <c r="O1735" s="55"/>
      <c r="P1735" s="55"/>
      <c r="Q1735" s="47"/>
      <c r="R1735" s="47"/>
      <c r="S1735" s="64"/>
      <c r="T1735" s="2"/>
      <c r="U1735" s="2"/>
      <c r="V1735" s="2"/>
    </row>
    <row r="1736" spans="1:22" s="116" customFormat="1" ht="12.75" customHeight="1" x14ac:dyDescent="0.2">
      <c r="A1736" s="137"/>
      <c r="B1736" s="117" t="str">
        <f>IF(A1736="","",VLOOKUP(A1736,'6.A'!$A$11:$E$105,2,FALSE))</f>
        <v/>
      </c>
      <c r="C1736" s="138"/>
      <c r="D1736" s="120" t="str">
        <f>IF(A1736="","",VLOOKUP(A1736,'6.A'!$A$11:$E$105,4,FALSE))</f>
        <v/>
      </c>
      <c r="E1736" s="142" t="str">
        <f>IF(A1736="","",VLOOKUP(A1736,'6.A'!$A$11:$E$105,5,FALSE))</f>
        <v/>
      </c>
      <c r="F1736" s="141" t="str">
        <f t="shared" si="713"/>
        <v>0,00</v>
      </c>
      <c r="G1736" s="51"/>
      <c r="H1736" s="51" t="str">
        <f>IF(A1736="","",VLOOKUP(A1736,'6.A'!$A$11:$E$7900,5,FALSE))</f>
        <v/>
      </c>
      <c r="I1736" s="51" t="str">
        <f>IF(H1736="","",IF(E1736=H1736,"SIM","NÃO"))</f>
        <v/>
      </c>
      <c r="J1736" s="51" t="str">
        <f>IF(H1736="","",VLOOKUP(A1736,'6.A'!$A$11:$E$480,4,FALSE))</f>
        <v/>
      </c>
      <c r="K1736" s="51" t="str">
        <f>IF(H1736="","",IF(J1736=D1736,"SIM","NÃO"))</f>
        <v/>
      </c>
      <c r="L1736" s="51" t="str">
        <f>IF(H1736="","",IF(C1736="","",G1728*C1736))</f>
        <v/>
      </c>
      <c r="M1736" s="93" t="str">
        <f>IF(A1736="","",VLOOKUP(A1736,'6.A'!$A$11:$C$480,2,FALSE))</f>
        <v/>
      </c>
      <c r="N1736" s="56" t="str">
        <f>IF(A1736="","",IF(M1736=B1736,"si","no"))</f>
        <v/>
      </c>
      <c r="O1736" s="55"/>
      <c r="P1736" s="55"/>
      <c r="Q1736" s="47"/>
      <c r="R1736" s="47"/>
      <c r="S1736" s="64"/>
      <c r="T1736" s="2"/>
      <c r="U1736" s="2"/>
      <c r="V1736" s="2"/>
    </row>
    <row r="1737" spans="1:22" s="116" customFormat="1" ht="12.75" customHeight="1" x14ac:dyDescent="0.2">
      <c r="A1737" s="137"/>
      <c r="B1737" s="117" t="str">
        <f>IF(A1737="","",VLOOKUP(A1737,'6.A'!$A$11:$E$105,2,FALSE))</f>
        <v/>
      </c>
      <c r="C1737" s="138"/>
      <c r="D1737" s="120" t="str">
        <f>IF(A1737="","",VLOOKUP(A1737,'6.A'!$A$11:$E$105,4,FALSE))</f>
        <v/>
      </c>
      <c r="E1737" s="140" t="str">
        <f>IF(A1737="","",VLOOKUP(A1737,'6.A'!$A$11:$E$105,5,FALSE))</f>
        <v/>
      </c>
      <c r="F1737" s="141" t="str">
        <f t="shared" si="713"/>
        <v>0,00</v>
      </c>
      <c r="G1737" s="51"/>
      <c r="H1737" s="51" t="str">
        <f>IF(A1737="","",VLOOKUP(A1737,'6.A'!$A$11:$E$7900,5,FALSE))</f>
        <v/>
      </c>
      <c r="I1737" s="51" t="str">
        <f t="shared" ref="I1737" si="719">IF(H1737="","",IF(E1737=H1737,"SIM","NÃO"))</f>
        <v/>
      </c>
      <c r="J1737" s="51" t="str">
        <f>IF(H1737="","",VLOOKUP(A1737,'6.A'!$A$11:$E$480,4,FALSE))</f>
        <v/>
      </c>
      <c r="K1737" s="51" t="str">
        <f t="shared" ref="K1737" si="720">IF(H1737="","",IF(J1737=D1737,"SIM","NÃO"))</f>
        <v/>
      </c>
      <c r="L1737" s="51" t="str">
        <f>IF(H1737="","",IF(C1737="","",G1728*C1737))</f>
        <v/>
      </c>
      <c r="M1737" s="93" t="str">
        <f>IF(A1737="","",VLOOKUP(A1737,'6.A'!$A$11:$C$480,2,FALSE))</f>
        <v/>
      </c>
      <c r="N1737" s="56" t="str">
        <f t="shared" ref="N1737" si="721">IF(A1737="","",IF(M1737=B1737,"si","no"))</f>
        <v/>
      </c>
      <c r="O1737" s="55"/>
      <c r="P1737" s="55"/>
      <c r="Q1737" s="47"/>
      <c r="R1737" s="47"/>
      <c r="S1737" s="64"/>
      <c r="T1737" s="2"/>
      <c r="U1737" s="2"/>
      <c r="V1737" s="2"/>
    </row>
    <row r="1738" spans="1:22" s="116" customFormat="1" ht="12.75" customHeight="1" x14ac:dyDescent="0.2">
      <c r="A1738" s="137"/>
      <c r="B1738" s="117" t="str">
        <f>IF(A1738="","",VLOOKUP(A1738,'6.A'!$A$11:$E$105,2,FALSE))</f>
        <v/>
      </c>
      <c r="C1738" s="138"/>
      <c r="D1738" s="120" t="str">
        <f>IF(A1738="","",VLOOKUP(A1738,'6.A'!$A$11:$E$105,4,FALSE))</f>
        <v/>
      </c>
      <c r="E1738" s="140" t="str">
        <f>IF(A1738="","",VLOOKUP(A1738,'6.A'!$A$11:$E$105,5,FALSE))</f>
        <v/>
      </c>
      <c r="F1738" s="141" t="str">
        <f t="shared" si="713"/>
        <v>0,00</v>
      </c>
      <c r="G1738" s="51"/>
      <c r="H1738" s="51" t="str">
        <f>IF(A1738="","",VLOOKUP(A1738,'6.A'!$A$11:$E$7900,5,FALSE))</f>
        <v/>
      </c>
      <c r="I1738" s="51" t="str">
        <f>IF(H1738="","",IF(E1738=H1738,"SIM","NÃO"))</f>
        <v/>
      </c>
      <c r="J1738" s="51" t="str">
        <f>IF(H1738="","",VLOOKUP(A1738,'6.A'!$A$11:$E$480,4,FALSE))</f>
        <v/>
      </c>
      <c r="K1738" s="51" t="str">
        <f>IF(H1738="","",IF(J1738=D1738,"SIM","NÃO"))</f>
        <v/>
      </c>
      <c r="L1738" s="51" t="str">
        <f>IF(H1738="","",IF(C1738="","",G1728*C1738))</f>
        <v/>
      </c>
      <c r="M1738" s="93" t="str">
        <f>IF(A1738="","",VLOOKUP(A1738,'6.A'!$A$11:$C$480,2,FALSE))</f>
        <v/>
      </c>
      <c r="N1738" s="56" t="str">
        <f>IF(A1738="","",IF(M1738=B1738,"si","no"))</f>
        <v/>
      </c>
      <c r="O1738" s="55"/>
      <c r="P1738" s="55"/>
      <c r="Q1738" s="47"/>
      <c r="R1738" s="47"/>
      <c r="S1738" s="64"/>
      <c r="T1738" s="2"/>
      <c r="U1738" s="2"/>
      <c r="V1738" s="2"/>
    </row>
    <row r="1739" spans="1:22" s="116" customFormat="1" ht="12.75" customHeight="1" x14ac:dyDescent="0.2">
      <c r="A1739" s="137"/>
      <c r="B1739" s="117" t="str">
        <f>IF(A1739="","",VLOOKUP(A1739,'6.A'!$A$11:$E$105,2,FALSE))</f>
        <v/>
      </c>
      <c r="C1739" s="138"/>
      <c r="D1739" s="143" t="str">
        <f>IF(A1739="","",VLOOKUP(A1739,'6.A'!$A$11:$E$105,4,FALSE))</f>
        <v/>
      </c>
      <c r="E1739" s="140" t="str">
        <f>IF(A1739="","",VLOOKUP(A1739,'6.A'!$A$11:$E$105,5,FALSE))</f>
        <v/>
      </c>
      <c r="F1739" s="141" t="str">
        <f t="shared" si="713"/>
        <v>0,00</v>
      </c>
      <c r="G1739" s="51"/>
      <c r="H1739" s="51" t="str">
        <f>IF(A1739="","",VLOOKUP(A1739,'6.A'!$A$11:$E$7900,5,FALSE))</f>
        <v/>
      </c>
      <c r="I1739" s="51" t="str">
        <f t="shared" ref="I1739" si="722">IF(H1739="","",IF(E1739=H1739,"SIM","NÃO"))</f>
        <v/>
      </c>
      <c r="J1739" s="51" t="str">
        <f>IF(H1739="","",VLOOKUP(A1739,'6.A'!$A$11:$E$480,4,FALSE))</f>
        <v/>
      </c>
      <c r="K1739" s="51" t="str">
        <f t="shared" ref="K1739" si="723">IF(H1739="","",IF(J1739=D1739,"SIM","NÃO"))</f>
        <v/>
      </c>
      <c r="L1739" s="51" t="str">
        <f>IF(H1739="","",IF(C1739="","",G1728*C1739))</f>
        <v/>
      </c>
      <c r="M1739" s="93" t="str">
        <f>IF(A1739="","",VLOOKUP(A1739,'6.A'!$A$11:$C$480,2,FALSE))</f>
        <v/>
      </c>
      <c r="N1739" s="56" t="str">
        <f t="shared" ref="N1739" si="724">IF(A1739="","",IF(M1739=B1739,"si","no"))</f>
        <v/>
      </c>
      <c r="O1739" s="55"/>
      <c r="P1739" s="55"/>
      <c r="Q1739" s="47"/>
      <c r="R1739" s="47"/>
      <c r="S1739" s="64"/>
      <c r="T1739" s="2"/>
      <c r="U1739" s="2"/>
      <c r="V1739" s="2"/>
    </row>
    <row r="1740" spans="1:22" s="116" customFormat="1" ht="12.75" customHeight="1" x14ac:dyDescent="0.2">
      <c r="A1740" s="134"/>
      <c r="B1740" s="26" t="str">
        <f>$A$8</f>
        <v>LEIS SOCIAIS HORISTA - JORNADA NORMAL</v>
      </c>
      <c r="C1740" s="27">
        <f>$C$8</f>
        <v>0</v>
      </c>
      <c r="D1740" s="120"/>
      <c r="E1740" s="126"/>
      <c r="F1740" s="144">
        <f>ROUND(SUM(F1730:F1739)*C1740,2)</f>
        <v>0</v>
      </c>
      <c r="G1740" s="62"/>
      <c r="H1740" s="51"/>
      <c r="I1740" s="56"/>
      <c r="J1740" s="56"/>
      <c r="K1740" s="56"/>
      <c r="L1740" s="51"/>
      <c r="M1740" s="61"/>
      <c r="N1740" s="56"/>
      <c r="O1740" s="55"/>
      <c r="P1740" s="55"/>
      <c r="Q1740" s="47"/>
      <c r="R1740" s="47"/>
      <c r="S1740" s="64"/>
      <c r="T1740" s="2"/>
      <c r="U1740" s="2"/>
      <c r="V1740" s="2"/>
    </row>
    <row r="1741" spans="1:22" s="116" customFormat="1" ht="12.75" customHeight="1" x14ac:dyDescent="0.2">
      <c r="A1741" s="137"/>
      <c r="B1741" s="26" t="str">
        <f>$A$9</f>
        <v>BDI - MÃO DE OBRA / SERVIÇOS / MATERIAIS EM GERAL</v>
      </c>
      <c r="C1741" s="27">
        <f>$C$9</f>
        <v>0</v>
      </c>
      <c r="D1741" s="115"/>
      <c r="E1741" s="126"/>
      <c r="F1741" s="144">
        <f>ROUND(SUM(F1730:F1740)*C1741,2)</f>
        <v>0</v>
      </c>
      <c r="G1741" s="62"/>
      <c r="H1741" s="51"/>
      <c r="I1741" s="56"/>
      <c r="J1741" s="56"/>
      <c r="K1741" s="56"/>
      <c r="L1741" s="51"/>
      <c r="M1741" s="61"/>
      <c r="N1741" s="56"/>
      <c r="O1741" s="55"/>
      <c r="P1741" s="55"/>
      <c r="Q1741" s="47"/>
      <c r="R1741" s="47"/>
      <c r="S1741" s="64"/>
      <c r="T1741" s="2"/>
      <c r="U1741" s="2"/>
      <c r="V1741" s="2"/>
    </row>
    <row r="1742" spans="1:22" s="128" customFormat="1" ht="12.75" customHeight="1" x14ac:dyDescent="0.2">
      <c r="A1742" s="145"/>
      <c r="B1742" s="146" t="s">
        <v>56</v>
      </c>
      <c r="C1742" s="147"/>
      <c r="D1742" s="148"/>
      <c r="E1742" s="149"/>
      <c r="F1742" s="150">
        <f>ROUND(SUM(F1730:F1741),2)</f>
        <v>0</v>
      </c>
      <c r="G1742" s="62"/>
      <c r="H1742" s="51"/>
      <c r="I1742" s="56"/>
      <c r="J1742" s="56"/>
      <c r="K1742" s="56"/>
      <c r="L1742" s="51"/>
      <c r="M1742" s="61"/>
      <c r="N1742" s="56"/>
      <c r="O1742" s="55"/>
      <c r="P1742" s="55"/>
      <c r="Q1742" s="47"/>
      <c r="R1742" s="47"/>
      <c r="S1742" s="64"/>
      <c r="T1742" s="2"/>
      <c r="U1742" s="2"/>
      <c r="V1742" s="2"/>
    </row>
    <row r="1743" spans="1:22" s="128" customFormat="1" ht="12.75" customHeight="1" x14ac:dyDescent="0.2">
      <c r="A1743" s="134" t="s">
        <v>5</v>
      </c>
      <c r="B1743" s="135" t="s">
        <v>132</v>
      </c>
      <c r="C1743" s="119" t="s">
        <v>59</v>
      </c>
      <c r="D1743" s="119" t="s">
        <v>17</v>
      </c>
      <c r="E1743" s="136" t="s">
        <v>60</v>
      </c>
      <c r="F1743" s="127" t="s">
        <v>61</v>
      </c>
      <c r="G1743" s="21"/>
      <c r="H1743" s="51"/>
      <c r="I1743" s="56"/>
      <c r="J1743" s="56"/>
      <c r="K1743" s="56"/>
      <c r="L1743" s="51"/>
      <c r="M1743" s="61"/>
      <c r="N1743" s="56"/>
      <c r="O1743" s="55"/>
      <c r="P1743" s="55"/>
      <c r="Q1743" s="47"/>
      <c r="R1743" s="47"/>
      <c r="S1743" s="64"/>
      <c r="T1743" s="2"/>
      <c r="U1743" s="2"/>
      <c r="V1743" s="2"/>
    </row>
    <row r="1744" spans="1:22" s="128" customFormat="1" ht="12.75" customHeight="1" x14ac:dyDescent="0.2">
      <c r="A1744" s="137">
        <f>'6.A'!$A$43</f>
        <v>5678</v>
      </c>
      <c r="B1744" s="117" t="str">
        <f>IF(A1744="","",VLOOKUP(A1744,'6.A'!$A$11:$E$105,2,FALSE))</f>
        <v>RETROESCAVADEIRA SOBRE RODAS COM CARREGADEIRA, 88 HP - CHP DIURNO</v>
      </c>
      <c r="C1744" s="138">
        <v>6.4399999999999999E-2</v>
      </c>
      <c r="D1744" s="139" t="str">
        <f>IF(A1744="","",VLOOKUP(A1744,'6.A'!$A$11:$E$105,4,FALSE))</f>
        <v>CHP</v>
      </c>
      <c r="E1744" s="140">
        <f>IF(A1744="","",VLOOKUP(A1744,'6.A'!$A$11:$E$105,5,FALSE))</f>
        <v>0</v>
      </c>
      <c r="F1744" s="141">
        <f t="shared" ref="F1744" si="725">IF(A1744="","0,00",ROUND(C1744*E1744,2))</f>
        <v>0</v>
      </c>
      <c r="G1744" s="51"/>
      <c r="H1744" s="51">
        <f>IF(A1744="","",VLOOKUP(A1744,'6.A'!$A$11:$E$7900,5,FALSE))</f>
        <v>0</v>
      </c>
      <c r="I1744" s="51" t="str">
        <f t="shared" ref="I1744:I1753" si="726">IF(H1744="","",IF(E1744=H1744,"SIM","NÃO"))</f>
        <v>SIM</v>
      </c>
      <c r="J1744" s="51" t="str">
        <f>IF(H1744="","",VLOOKUP(A1744,'6.A'!$A$11:$E$480,4,FALSE))</f>
        <v>CHP</v>
      </c>
      <c r="K1744" s="51" t="str">
        <f t="shared" ref="K1744:K1753" si="727">IF(H1744="","",IF(J1744=D1744,"SIM","NÃO"))</f>
        <v>SIM</v>
      </c>
      <c r="L1744" s="51">
        <f>IF(H1744="","",IF(C1744="","",G1728*C1744))</f>
        <v>2.1252</v>
      </c>
      <c r="M1744" s="93" t="str">
        <f>IF(A1744="","",VLOOKUP(A1744,'6.A'!$A$11:$C$480,2,FALSE))</f>
        <v>RETROESCAVADEIRA SOBRE RODAS COM CARREGADEIRA, 88 HP - CHP DIURNO</v>
      </c>
      <c r="N1744" s="56" t="str">
        <f t="shared" ref="N1744:N1749" si="728">IF(A1744="","",IF(M1744=B1744,"si","no"))</f>
        <v>si</v>
      </c>
      <c r="O1744" s="55"/>
      <c r="P1744" s="55"/>
      <c r="Q1744" s="47"/>
      <c r="R1744" s="47"/>
      <c r="S1744" s="64"/>
      <c r="T1744" s="2"/>
      <c r="U1744" s="2"/>
      <c r="V1744" s="2"/>
    </row>
    <row r="1745" spans="1:22" s="128" customFormat="1" ht="12.75" customHeight="1" x14ac:dyDescent="0.2">
      <c r="A1745" s="137"/>
      <c r="B1745" s="117" t="str">
        <f>IF(A1745="","",VLOOKUP(A1745,'6.A'!$A$11:$E$105,2,FALSE))</f>
        <v/>
      </c>
      <c r="C1745" s="138"/>
      <c r="D1745" s="139" t="str">
        <f>IF(A1745="","",VLOOKUP(A1745,'6.A'!$A$11:$E$105,4,FALSE))</f>
        <v/>
      </c>
      <c r="E1745" s="140" t="str">
        <f>IF(A1745="","",VLOOKUP(A1745,'6.A'!$A$11:$E$105,5,FALSE))</f>
        <v/>
      </c>
      <c r="F1745" s="141" t="str">
        <f t="shared" ref="F1745:F1753" si="729">IF(A1745="","0,00",ROUND(C1745*E1745,2))</f>
        <v>0,00</v>
      </c>
      <c r="G1745" s="51"/>
      <c r="H1745" s="51" t="str">
        <f>IF(A1745="","",VLOOKUP(A1745,'6.A'!$A$11:$E$7900,5,FALSE))</f>
        <v/>
      </c>
      <c r="I1745" s="51" t="str">
        <f t="shared" si="726"/>
        <v/>
      </c>
      <c r="J1745" s="51" t="str">
        <f>IF(H1745="","",VLOOKUP(A1745,'6.A'!$A$11:$E$480,4,FALSE))</f>
        <v/>
      </c>
      <c r="K1745" s="51" t="str">
        <f t="shared" si="727"/>
        <v/>
      </c>
      <c r="L1745" s="51" t="str">
        <f>IF(H1745="","",IF(C1745="","",G1728*C1745))</f>
        <v/>
      </c>
      <c r="M1745" s="93" t="str">
        <f>IF(A1745="","",VLOOKUP(A1745,'6.A'!$A$11:$C$480,2,FALSE))</f>
        <v/>
      </c>
      <c r="N1745" s="56" t="str">
        <f t="shared" si="728"/>
        <v/>
      </c>
      <c r="O1745" s="55"/>
      <c r="P1745" s="55"/>
      <c r="Q1745" s="47"/>
      <c r="R1745" s="47"/>
      <c r="S1745" s="64"/>
      <c r="T1745" s="2"/>
      <c r="U1745" s="2"/>
      <c r="V1745" s="2"/>
    </row>
    <row r="1746" spans="1:22" s="128" customFormat="1" ht="12.75" customHeight="1" x14ac:dyDescent="0.2">
      <c r="A1746" s="137"/>
      <c r="B1746" s="117" t="str">
        <f>IF(A1746="","",VLOOKUP(A1746,'6.A'!$A$11:$E$105,2,FALSE))</f>
        <v/>
      </c>
      <c r="C1746" s="138"/>
      <c r="D1746" s="139" t="str">
        <f>IF(A1746="","",VLOOKUP(A1746,'6.A'!$A$11:$E$105,4,FALSE))</f>
        <v/>
      </c>
      <c r="E1746" s="140" t="str">
        <f>IF(A1746="","",VLOOKUP(A1746,'6.A'!$A$11:$E$105,5,FALSE))</f>
        <v/>
      </c>
      <c r="F1746" s="141" t="str">
        <f t="shared" si="729"/>
        <v>0,00</v>
      </c>
      <c r="G1746" s="51"/>
      <c r="H1746" s="51" t="str">
        <f>IF(A1746="","",VLOOKUP(A1746,'6.A'!$A$11:$E$7900,5,FALSE))</f>
        <v/>
      </c>
      <c r="I1746" s="51" t="str">
        <f t="shared" si="726"/>
        <v/>
      </c>
      <c r="J1746" s="51" t="str">
        <f>IF(H1746="","",VLOOKUP(A1746,'6.A'!$A$11:$E$480,4,FALSE))</f>
        <v/>
      </c>
      <c r="K1746" s="51" t="str">
        <f t="shared" si="727"/>
        <v/>
      </c>
      <c r="L1746" s="51" t="str">
        <f>IF(H1746="","",IF(C1746="","",G1728*C1746))</f>
        <v/>
      </c>
      <c r="M1746" s="93" t="str">
        <f>IF(A1746="","",VLOOKUP(A1746,'6.A'!$A$11:$C$480,2,FALSE))</f>
        <v/>
      </c>
      <c r="N1746" s="56" t="str">
        <f t="shared" si="728"/>
        <v/>
      </c>
      <c r="O1746" s="55"/>
      <c r="P1746" s="55"/>
      <c r="Q1746" s="47"/>
      <c r="R1746" s="47"/>
      <c r="S1746" s="64"/>
      <c r="T1746" s="2"/>
      <c r="U1746" s="2"/>
      <c r="V1746" s="2"/>
    </row>
    <row r="1747" spans="1:22" s="128" customFormat="1" ht="12.75" customHeight="1" x14ac:dyDescent="0.2">
      <c r="A1747" s="137"/>
      <c r="B1747" s="158" t="str">
        <f>IF(A1747="","",VLOOKUP(A1747,'6.A'!$A$11:$E$105,2,FALSE))</f>
        <v/>
      </c>
      <c r="C1747" s="138"/>
      <c r="D1747" s="120" t="str">
        <f>IF(A1747="","",VLOOKUP(A1747,'6.A'!$A$11:$E$105,4,FALSE))</f>
        <v/>
      </c>
      <c r="E1747" s="142" t="str">
        <f>IF(A1747="","",VLOOKUP(A1747,'6.A'!$A$11:$E$105,5,FALSE))</f>
        <v/>
      </c>
      <c r="F1747" s="141" t="str">
        <f t="shared" si="729"/>
        <v>0,00</v>
      </c>
      <c r="G1747" s="51"/>
      <c r="H1747" s="51" t="str">
        <f>IF(A1747="","",VLOOKUP(A1747,'6.A'!$A$11:$E$7900,5,FALSE))</f>
        <v/>
      </c>
      <c r="I1747" s="51" t="str">
        <f t="shared" si="726"/>
        <v/>
      </c>
      <c r="J1747" s="51" t="str">
        <f>IF(H1747="","",VLOOKUP(A1747,'6.A'!$A$11:$E$480,4,FALSE))</f>
        <v/>
      </c>
      <c r="K1747" s="51" t="str">
        <f t="shared" si="727"/>
        <v/>
      </c>
      <c r="L1747" s="51" t="str">
        <f>IF(H1747="","",IF(C1747="","",G1728*C1747))</f>
        <v/>
      </c>
      <c r="M1747" s="93" t="str">
        <f>IF(A1747="","",VLOOKUP(A1747,'6.A'!$A$11:$C$480,2,FALSE))</f>
        <v/>
      </c>
      <c r="N1747" s="56" t="str">
        <f t="shared" si="728"/>
        <v/>
      </c>
      <c r="O1747" s="55"/>
      <c r="P1747" s="55"/>
      <c r="Q1747" s="47"/>
      <c r="R1747" s="47"/>
      <c r="S1747" s="64"/>
      <c r="T1747" s="2"/>
      <c r="U1747" s="2"/>
      <c r="V1747" s="2"/>
    </row>
    <row r="1748" spans="1:22" s="128" customFormat="1" ht="12.75" customHeight="1" x14ac:dyDescent="0.2">
      <c r="A1748" s="137"/>
      <c r="B1748" s="158" t="str">
        <f>IF(A1748="","",VLOOKUP(A1748,'6.A'!$A$11:$E$105,2,FALSE))</f>
        <v/>
      </c>
      <c r="C1748" s="138"/>
      <c r="D1748" s="120" t="str">
        <f>IF(A1748="","",VLOOKUP(A1748,'6.A'!$A$11:$E$105,4,FALSE))</f>
        <v/>
      </c>
      <c r="E1748" s="142" t="str">
        <f>IF(A1748="","",VLOOKUP(A1748,'6.A'!$A$11:$E$105,5,FALSE))</f>
        <v/>
      </c>
      <c r="F1748" s="141" t="str">
        <f t="shared" si="729"/>
        <v>0,00</v>
      </c>
      <c r="G1748" s="51"/>
      <c r="H1748" s="51" t="str">
        <f>IF(A1748="","",VLOOKUP(A1748,'6.A'!$A$11:$E$7900,5,FALSE))</f>
        <v/>
      </c>
      <c r="I1748" s="51" t="str">
        <f t="shared" si="726"/>
        <v/>
      </c>
      <c r="J1748" s="51" t="str">
        <f>IF(H1748="","",VLOOKUP(A1748,'6.A'!$A$11:$E$480,4,FALSE))</f>
        <v/>
      </c>
      <c r="K1748" s="51" t="str">
        <f t="shared" si="727"/>
        <v/>
      </c>
      <c r="L1748" s="51" t="str">
        <f>IF(H1748="","",IF(C1748="","",G1728*C1748))</f>
        <v/>
      </c>
      <c r="M1748" s="93" t="str">
        <f>IF(A1748="","",VLOOKUP(A1748,'6.A'!$A$11:$C$480,2,FALSE))</f>
        <v/>
      </c>
      <c r="N1748" s="56" t="str">
        <f t="shared" si="728"/>
        <v/>
      </c>
      <c r="O1748" s="55"/>
      <c r="P1748" s="55"/>
      <c r="Q1748" s="47"/>
      <c r="R1748" s="47"/>
      <c r="S1748" s="64"/>
      <c r="T1748" s="2"/>
      <c r="U1748" s="2"/>
      <c r="V1748" s="2"/>
    </row>
    <row r="1749" spans="1:22" s="128" customFormat="1" ht="12.75" customHeight="1" x14ac:dyDescent="0.2">
      <c r="A1749" s="137"/>
      <c r="B1749" s="158" t="str">
        <f>IF(A1749="","",VLOOKUP(A1749,'6.A'!$A$11:$E$105,2,FALSE))</f>
        <v/>
      </c>
      <c r="C1749" s="138"/>
      <c r="D1749" s="120" t="str">
        <f>IF(A1749="","",VLOOKUP(A1749,'6.A'!$A$11:$E$105,4,FALSE))</f>
        <v/>
      </c>
      <c r="E1749" s="142" t="str">
        <f>IF(A1749="","",VLOOKUP(A1749,'6.A'!$A$11:$E$105,5,FALSE))</f>
        <v/>
      </c>
      <c r="F1749" s="141" t="str">
        <f t="shared" si="729"/>
        <v>0,00</v>
      </c>
      <c r="G1749" s="51"/>
      <c r="H1749" s="51" t="str">
        <f>IF(A1749="","",VLOOKUP(A1749,'6.A'!$A$11:$E$7900,5,FALSE))</f>
        <v/>
      </c>
      <c r="I1749" s="51" t="str">
        <f t="shared" si="726"/>
        <v/>
      </c>
      <c r="J1749" s="51" t="str">
        <f>IF(H1749="","",VLOOKUP(A1749,'6.A'!$A$11:$E$480,4,FALSE))</f>
        <v/>
      </c>
      <c r="K1749" s="51" t="str">
        <f t="shared" si="727"/>
        <v/>
      </c>
      <c r="L1749" s="51" t="str">
        <f>IF(H1749="","",IF(C1749="","",G1728*C1749))</f>
        <v/>
      </c>
      <c r="M1749" s="93" t="str">
        <f>IF(A1749="","",VLOOKUP(A1749,'6.A'!$A$11:$C$480,2,FALSE))</f>
        <v/>
      </c>
      <c r="N1749" s="56" t="str">
        <f t="shared" si="728"/>
        <v/>
      </c>
      <c r="O1749" s="55"/>
      <c r="P1749" s="55"/>
      <c r="Q1749" s="47"/>
      <c r="R1749" s="47"/>
      <c r="S1749" s="64"/>
      <c r="T1749" s="2"/>
      <c r="U1749" s="2"/>
      <c r="V1749" s="2"/>
    </row>
    <row r="1750" spans="1:22" s="128" customFormat="1" ht="12.75" customHeight="1" x14ac:dyDescent="0.2">
      <c r="A1750" s="137"/>
      <c r="B1750" s="158" t="str">
        <f>IF(A1750="","",VLOOKUP(A1750,'6.A'!$A$11:$E$105,2,FALSE))</f>
        <v/>
      </c>
      <c r="C1750" s="138"/>
      <c r="D1750" s="120" t="str">
        <f>IF(A1750="","",VLOOKUP(A1750,'6.A'!$A$11:$E$105,4,FALSE))</f>
        <v/>
      </c>
      <c r="E1750" s="142" t="str">
        <f>IF(A1750="","",VLOOKUP(A1750,'6.A'!$A$11:$E$105,5,FALSE))</f>
        <v/>
      </c>
      <c r="F1750" s="141" t="str">
        <f t="shared" si="729"/>
        <v>0,00</v>
      </c>
      <c r="G1750" s="51"/>
      <c r="H1750" s="51" t="str">
        <f>IF(A1750="","",VLOOKUP(A1750,'6.A'!$A$11:$E$7900,5,FALSE))</f>
        <v/>
      </c>
      <c r="I1750" s="51" t="str">
        <f t="shared" si="726"/>
        <v/>
      </c>
      <c r="J1750" s="51" t="str">
        <f>IF(H1750="","",VLOOKUP(A1750,'6.A'!$A$11:$E$480,4,FALSE))</f>
        <v/>
      </c>
      <c r="K1750" s="51" t="str">
        <f t="shared" si="727"/>
        <v/>
      </c>
      <c r="L1750" s="51" t="str">
        <f>IF(H1750="","",IF(C1750="","",G1728*C1750))</f>
        <v/>
      </c>
      <c r="M1750" s="93" t="str">
        <f>IF(A1750="","",VLOOKUP(A1750,'6.A'!$A$11:$C$480,2,FALSE))</f>
        <v/>
      </c>
      <c r="N1750" s="56" t="str">
        <f>IF(A1750="","",IF(M1750=B1750,"si","no"))</f>
        <v/>
      </c>
      <c r="O1750" s="55"/>
      <c r="P1750" s="55"/>
      <c r="Q1750" s="47"/>
      <c r="R1750" s="47"/>
      <c r="S1750" s="64"/>
      <c r="T1750" s="2"/>
      <c r="U1750" s="2"/>
      <c r="V1750" s="2"/>
    </row>
    <row r="1751" spans="1:22" s="128" customFormat="1" ht="12.75" customHeight="1" x14ac:dyDescent="0.2">
      <c r="A1751" s="137"/>
      <c r="B1751" s="117" t="str">
        <f>IF(A1751="","",VLOOKUP(A1751,'6.A'!$A$11:$E$105,2,FALSE))</f>
        <v/>
      </c>
      <c r="C1751" s="138"/>
      <c r="D1751" s="120" t="str">
        <f>IF(A1751="","",VLOOKUP(A1751,'6.A'!$A$11:$E$105,4,FALSE))</f>
        <v/>
      </c>
      <c r="E1751" s="142" t="str">
        <f>IF(A1751="","",VLOOKUP(A1751,'6.A'!$A$11:$E$105,5,FALSE))</f>
        <v/>
      </c>
      <c r="F1751" s="141" t="str">
        <f t="shared" si="729"/>
        <v>0,00</v>
      </c>
      <c r="G1751" s="51"/>
      <c r="H1751" s="51" t="str">
        <f>IF(A1751="","",VLOOKUP(A1751,'6.A'!$A$11:$E$7900,5,FALSE))</f>
        <v/>
      </c>
      <c r="I1751" s="51" t="str">
        <f t="shared" si="726"/>
        <v/>
      </c>
      <c r="J1751" s="51" t="str">
        <f>IF(H1751="","",VLOOKUP(A1751,'6.A'!$A$11:$E$480,4,FALSE))</f>
        <v/>
      </c>
      <c r="K1751" s="51" t="str">
        <f t="shared" si="727"/>
        <v/>
      </c>
      <c r="L1751" s="51" t="str">
        <f>IF(H1751="","",IF(C1751="","",G1728*C1751))</f>
        <v/>
      </c>
      <c r="M1751" s="93" t="str">
        <f>IF(A1751="","",VLOOKUP(A1751,'6.A'!$A$11:$C$480,2,FALSE))</f>
        <v/>
      </c>
      <c r="N1751" s="56" t="str">
        <f>IF(A1751="","",IF(M1751=B1751,"si","no"))</f>
        <v/>
      </c>
      <c r="O1751" s="55"/>
      <c r="P1751" s="55"/>
      <c r="Q1751" s="47"/>
      <c r="R1751" s="47"/>
      <c r="S1751" s="64"/>
      <c r="T1751" s="2"/>
      <c r="U1751" s="2"/>
      <c r="V1751" s="2"/>
    </row>
    <row r="1752" spans="1:22" s="128" customFormat="1" ht="12.75" customHeight="1" x14ac:dyDescent="0.2">
      <c r="A1752" s="137"/>
      <c r="B1752" s="117" t="str">
        <f>IF(A1752="","",VLOOKUP(A1752,'6.A'!$A$11:$E$105,2,FALSE))</f>
        <v/>
      </c>
      <c r="C1752" s="138"/>
      <c r="D1752" s="120" t="str">
        <f>IF(A1752="","",VLOOKUP(A1752,'6.A'!$A$11:$E$105,4,FALSE))</f>
        <v/>
      </c>
      <c r="E1752" s="142" t="str">
        <f>IF(A1752="","",VLOOKUP(A1752,'6.A'!$A$11:$E$105,5,FALSE))</f>
        <v/>
      </c>
      <c r="F1752" s="141" t="str">
        <f t="shared" si="729"/>
        <v>0,00</v>
      </c>
      <c r="G1752" s="51"/>
      <c r="H1752" s="51" t="str">
        <f>IF(A1752="","",VLOOKUP(A1752,'6.A'!$A$11:$E$7900,5,FALSE))</f>
        <v/>
      </c>
      <c r="I1752" s="51" t="str">
        <f t="shared" si="726"/>
        <v/>
      </c>
      <c r="J1752" s="51" t="str">
        <f>IF(H1752="","",VLOOKUP(A1752,'6.A'!$A$11:$E$480,4,FALSE))</f>
        <v/>
      </c>
      <c r="K1752" s="51" t="str">
        <f t="shared" si="727"/>
        <v/>
      </c>
      <c r="L1752" s="51" t="str">
        <f>IF(H1752="","",IF(C1752="","",G1728*C1752))</f>
        <v/>
      </c>
      <c r="M1752" s="93" t="str">
        <f>IF(A1752="","",VLOOKUP(A1752,'6.A'!$A$11:$C$480,2,FALSE))</f>
        <v/>
      </c>
      <c r="N1752" s="56" t="str">
        <f t="shared" ref="N1752:N1753" si="730">IF(A1752="","",IF(M1752=B1752,"si","no"))</f>
        <v/>
      </c>
      <c r="O1752" s="55"/>
      <c r="P1752" s="55"/>
      <c r="Q1752" s="47"/>
      <c r="R1752" s="47"/>
      <c r="S1752" s="64"/>
      <c r="T1752" s="2"/>
      <c r="U1752" s="2"/>
      <c r="V1752" s="2"/>
    </row>
    <row r="1753" spans="1:22" s="128" customFormat="1" ht="12.75" customHeight="1" x14ac:dyDescent="0.2">
      <c r="A1753" s="137"/>
      <c r="B1753" s="117" t="str">
        <f>IF(A1753="","",VLOOKUP(A1753,'6.A'!$A$11:$E$105,2,FALSE))</f>
        <v/>
      </c>
      <c r="C1753" s="138"/>
      <c r="D1753" s="120" t="str">
        <f>IF(A1753="","",VLOOKUP(A1753,'6.A'!$A$11:$E$105,4,FALSE))</f>
        <v/>
      </c>
      <c r="E1753" s="142" t="str">
        <f>IF(A1753="","",VLOOKUP(A1753,'6.A'!$A$11:$E$105,5,FALSE))</f>
        <v/>
      </c>
      <c r="F1753" s="141" t="str">
        <f t="shared" si="729"/>
        <v>0,00</v>
      </c>
      <c r="G1753" s="51"/>
      <c r="H1753" s="51" t="str">
        <f>IF(A1753="","",VLOOKUP(A1753,'6.A'!$A$11:$E$7900,5,FALSE))</f>
        <v/>
      </c>
      <c r="I1753" s="51" t="str">
        <f t="shared" si="726"/>
        <v/>
      </c>
      <c r="J1753" s="51" t="str">
        <f>IF(H1753="","",VLOOKUP(A1753,'6.A'!$A$11:$E$480,4,FALSE))</f>
        <v/>
      </c>
      <c r="K1753" s="51" t="str">
        <f t="shared" si="727"/>
        <v/>
      </c>
      <c r="L1753" s="51" t="str">
        <f>IF(H1753="","",IF(C1753="","",G1728*C1753))</f>
        <v/>
      </c>
      <c r="M1753" s="93" t="str">
        <f>IF(A1753="","",VLOOKUP(A1753,'6.A'!$A$11:$C$480,2,FALSE))</f>
        <v/>
      </c>
      <c r="N1753" s="56" t="str">
        <f t="shared" si="730"/>
        <v/>
      </c>
      <c r="O1753" s="55"/>
      <c r="P1753" s="55"/>
      <c r="Q1753" s="47"/>
      <c r="R1753" s="47"/>
      <c r="S1753" s="64"/>
      <c r="T1753" s="2"/>
      <c r="U1753" s="2"/>
      <c r="V1753" s="2"/>
    </row>
    <row r="1754" spans="1:22" s="128" customFormat="1" ht="12.75" customHeight="1" x14ac:dyDescent="0.2">
      <c r="A1754" s="137"/>
      <c r="B1754" s="26" t="str">
        <f>$A$9</f>
        <v>BDI - MÃO DE OBRA / SERVIÇOS / MATERIAIS EM GERAL</v>
      </c>
      <c r="C1754" s="27">
        <f>$C$9</f>
        <v>0</v>
      </c>
      <c r="D1754" s="120"/>
      <c r="E1754" s="126"/>
      <c r="F1754" s="144">
        <f>ROUND(SUM(F1744:F1753)*C1754,2)</f>
        <v>0</v>
      </c>
      <c r="G1754" s="62"/>
      <c r="H1754" s="51"/>
      <c r="I1754" s="56"/>
      <c r="J1754" s="56"/>
      <c r="K1754" s="56"/>
      <c r="L1754" s="51"/>
      <c r="M1754" s="61"/>
      <c r="N1754" s="56"/>
      <c r="O1754" s="55"/>
      <c r="P1754" s="55"/>
      <c r="Q1754" s="47"/>
      <c r="R1754" s="47"/>
      <c r="S1754" s="64"/>
      <c r="T1754" s="2"/>
      <c r="U1754" s="2"/>
      <c r="V1754" s="2"/>
    </row>
    <row r="1755" spans="1:22" s="128" customFormat="1" ht="12.75" customHeight="1" x14ac:dyDescent="0.2">
      <c r="A1755" s="145"/>
      <c r="B1755" s="31" t="s">
        <v>120</v>
      </c>
      <c r="C1755" s="36"/>
      <c r="D1755" s="151"/>
      <c r="E1755" s="152"/>
      <c r="F1755" s="150">
        <f>ROUND(SUM(F1744:F1754),2)</f>
        <v>0</v>
      </c>
      <c r="G1755" s="62"/>
      <c r="H1755" s="51"/>
      <c r="I1755" s="56"/>
      <c r="J1755" s="56"/>
      <c r="K1755" s="56"/>
      <c r="L1755" s="51"/>
      <c r="M1755" s="61"/>
      <c r="N1755" s="56"/>
      <c r="O1755" s="55"/>
      <c r="P1755" s="55"/>
      <c r="Q1755" s="47"/>
      <c r="R1755" s="47"/>
      <c r="S1755" s="64"/>
      <c r="T1755" s="2"/>
      <c r="U1755" s="2"/>
      <c r="V1755" s="2"/>
    </row>
    <row r="1756" spans="1:22" s="128" customFormat="1" ht="12.75" customHeight="1" x14ac:dyDescent="0.2">
      <c r="A1756" s="134" t="s">
        <v>6</v>
      </c>
      <c r="B1756" s="135" t="s">
        <v>18</v>
      </c>
      <c r="C1756" s="119" t="s">
        <v>59</v>
      </c>
      <c r="D1756" s="119" t="s">
        <v>17</v>
      </c>
      <c r="E1756" s="136" t="s">
        <v>60</v>
      </c>
      <c r="F1756" s="127" t="s">
        <v>61</v>
      </c>
      <c r="G1756" s="21"/>
      <c r="H1756" s="51"/>
      <c r="I1756" s="56"/>
      <c r="J1756" s="56"/>
      <c r="K1756" s="56"/>
      <c r="L1756" s="51"/>
      <c r="M1756" s="61"/>
      <c r="N1756" s="56"/>
      <c r="O1756" s="55"/>
      <c r="P1756" s="55"/>
      <c r="Q1756" s="47"/>
      <c r="R1756" s="47"/>
      <c r="S1756" s="64"/>
      <c r="T1756" s="2"/>
      <c r="U1756" s="2"/>
      <c r="V1756" s="2"/>
    </row>
    <row r="1757" spans="1:22" s="128" customFormat="1" ht="12.75" customHeight="1" x14ac:dyDescent="0.2">
      <c r="A1757" s="137"/>
      <c r="B1757" s="117" t="str">
        <f>IF(A1757="","",VLOOKUP(A1757,'6.A'!$A$11:$E$105,2,FALSE))</f>
        <v/>
      </c>
      <c r="C1757" s="138"/>
      <c r="D1757" s="139" t="str">
        <f>IF(A1757="","",VLOOKUP(A1757,'6.A'!$A$11:$E$105,4,FALSE))</f>
        <v/>
      </c>
      <c r="E1757" s="140" t="str">
        <f>IF(A1757="","",VLOOKUP(A1757,'6.A'!$A$11:$E$105,5,FALSE))</f>
        <v/>
      </c>
      <c r="F1757" s="141" t="str">
        <f t="shared" ref="F1757:F1776" si="731">IF(A1757="","0,00",ROUND(C1757*E1757,2))</f>
        <v>0,00</v>
      </c>
      <c r="G1757" s="51"/>
      <c r="H1757" s="51" t="str">
        <f>IF(A1757="","",VLOOKUP(A1757,'6.A'!$A$11:$E$7900,5,FALSE))</f>
        <v/>
      </c>
      <c r="I1757" s="51" t="str">
        <f t="shared" ref="I1757:I1776" si="732">IF(H1757="","",IF(E1757=H1757,"SIM","NÃO"))</f>
        <v/>
      </c>
      <c r="J1757" s="51" t="str">
        <f>IF(H1757="","",VLOOKUP(A1757,'6.A'!$A$11:$E$480,4,FALSE))</f>
        <v/>
      </c>
      <c r="K1757" s="51" t="str">
        <f t="shared" ref="K1757:K1776" si="733">IF(H1757="","",IF(J1757=D1757,"SIM","NÃO"))</f>
        <v/>
      </c>
      <c r="L1757" s="51" t="str">
        <f>IF(H1757="","",IF(C1757="","",G1728*C1757))</f>
        <v/>
      </c>
      <c r="M1757" s="93" t="str">
        <f>IF(A1757="","",VLOOKUP(A1757,'6.A'!$A$11:$C$480,2,FALSE))</f>
        <v/>
      </c>
      <c r="N1757" s="56" t="str">
        <f t="shared" ref="N1757:N1776" si="734">IF(A1757="","",IF(M1757=B1757,"si","no"))</f>
        <v/>
      </c>
      <c r="O1757" s="55"/>
      <c r="P1757" s="55"/>
      <c r="Q1757" s="47"/>
      <c r="R1757" s="47"/>
      <c r="S1757" s="64"/>
      <c r="T1757" s="2"/>
      <c r="U1757" s="2"/>
      <c r="V1757" s="2"/>
    </row>
    <row r="1758" spans="1:22" s="128" customFormat="1" ht="12.75" customHeight="1" x14ac:dyDescent="0.2">
      <c r="A1758" s="137"/>
      <c r="B1758" s="117" t="str">
        <f>IF(A1758="","",VLOOKUP(A1758,'6.A'!$A$11:$E$105,2,FALSE))</f>
        <v/>
      </c>
      <c r="C1758" s="138"/>
      <c r="D1758" s="139" t="str">
        <f>IF(A1758="","",VLOOKUP(A1758,'6.A'!$A$11:$E$105,4,FALSE))</f>
        <v/>
      </c>
      <c r="E1758" s="140" t="str">
        <f>IF(A1758="","",VLOOKUP(A1758,'6.A'!$A$11:$E$105,5,FALSE))</f>
        <v/>
      </c>
      <c r="F1758" s="141" t="str">
        <f t="shared" si="731"/>
        <v>0,00</v>
      </c>
      <c r="G1758" s="51"/>
      <c r="H1758" s="51" t="str">
        <f>IF(A1758="","",VLOOKUP(A1758,'6.A'!$A$11:$E$7900,5,FALSE))</f>
        <v/>
      </c>
      <c r="I1758" s="51" t="str">
        <f t="shared" si="732"/>
        <v/>
      </c>
      <c r="J1758" s="51" t="str">
        <f>IF(H1758="","",VLOOKUP(A1758,'6.A'!$A$11:$E$480,4,FALSE))</f>
        <v/>
      </c>
      <c r="K1758" s="51" t="str">
        <f t="shared" si="733"/>
        <v/>
      </c>
      <c r="L1758" s="51" t="str">
        <f>IF(H1758="","",IF(C1758="","",G1728*C1758))</f>
        <v/>
      </c>
      <c r="M1758" s="93" t="str">
        <f>IF(A1758="","",VLOOKUP(A1758,'6.A'!$A$11:$C$480,2,FALSE))</f>
        <v/>
      </c>
      <c r="N1758" s="56" t="str">
        <f t="shared" si="734"/>
        <v/>
      </c>
      <c r="O1758" s="55"/>
      <c r="P1758" s="55"/>
      <c r="Q1758" s="47"/>
      <c r="R1758" s="47"/>
      <c r="S1758" s="64"/>
      <c r="T1758" s="2"/>
      <c r="U1758" s="2"/>
      <c r="V1758" s="2"/>
    </row>
    <row r="1759" spans="1:22" s="128" customFormat="1" ht="12.75" customHeight="1" x14ac:dyDescent="0.2">
      <c r="A1759" s="137"/>
      <c r="B1759" s="117" t="str">
        <f>IF(A1759="","",VLOOKUP(A1759,'6.A'!$A$11:$E$105,2,FALSE))</f>
        <v/>
      </c>
      <c r="C1759" s="138"/>
      <c r="D1759" s="139" t="str">
        <f>IF(A1759="","",VLOOKUP(A1759,'6.A'!$A$11:$E$105,4,FALSE))</f>
        <v/>
      </c>
      <c r="E1759" s="140" t="str">
        <f>IF(A1759="","",VLOOKUP(A1759,'6.A'!$A$11:$E$105,5,FALSE))</f>
        <v/>
      </c>
      <c r="F1759" s="141" t="str">
        <f t="shared" si="731"/>
        <v>0,00</v>
      </c>
      <c r="G1759" s="51"/>
      <c r="H1759" s="51" t="str">
        <f>IF(A1759="","",VLOOKUP(A1759,'6.A'!$A$11:$E$7900,5,FALSE))</f>
        <v/>
      </c>
      <c r="I1759" s="51" t="str">
        <f t="shared" si="732"/>
        <v/>
      </c>
      <c r="J1759" s="51" t="str">
        <f>IF(H1759="","",VLOOKUP(A1759,'6.A'!$A$11:$E$480,4,FALSE))</f>
        <v/>
      </c>
      <c r="K1759" s="51" t="str">
        <f t="shared" si="733"/>
        <v/>
      </c>
      <c r="L1759" s="51" t="str">
        <f>IF(H1759="","",IF(C1759="","",G1728*C1759))</f>
        <v/>
      </c>
      <c r="M1759" s="93" t="str">
        <f>IF(A1759="","",VLOOKUP(A1759,'6.A'!$A$11:$C$480,2,FALSE))</f>
        <v/>
      </c>
      <c r="N1759" s="56" t="str">
        <f t="shared" si="734"/>
        <v/>
      </c>
      <c r="O1759" s="55"/>
      <c r="P1759" s="55"/>
      <c r="Q1759" s="47"/>
      <c r="R1759" s="47"/>
      <c r="S1759" s="64"/>
      <c r="T1759" s="2"/>
      <c r="U1759" s="2"/>
      <c r="V1759" s="2"/>
    </row>
    <row r="1760" spans="1:22" s="128" customFormat="1" ht="12.75" customHeight="1" x14ac:dyDescent="0.2">
      <c r="A1760" s="137"/>
      <c r="B1760" s="117" t="str">
        <f>IF(A1760="","",VLOOKUP(A1760,'6.A'!$A$11:$E$105,2,FALSE))</f>
        <v/>
      </c>
      <c r="C1760" s="138"/>
      <c r="D1760" s="139" t="str">
        <f>IF(A1760="","",VLOOKUP(A1760,'6.A'!$A$11:$E$105,4,FALSE))</f>
        <v/>
      </c>
      <c r="E1760" s="140" t="str">
        <f>IF(A1760="","",VLOOKUP(A1760,'6.A'!$A$11:$E$105,5,FALSE))</f>
        <v/>
      </c>
      <c r="F1760" s="141" t="str">
        <f t="shared" si="731"/>
        <v>0,00</v>
      </c>
      <c r="G1760" s="51"/>
      <c r="H1760" s="51" t="str">
        <f>IF(A1760="","",VLOOKUP(A1760,'6.A'!$A$11:$E$7900,5,FALSE))</f>
        <v/>
      </c>
      <c r="I1760" s="51" t="str">
        <f t="shared" si="732"/>
        <v/>
      </c>
      <c r="J1760" s="51" t="str">
        <f>IF(H1760="","",VLOOKUP(A1760,'6.A'!$A$11:$E$480,4,FALSE))</f>
        <v/>
      </c>
      <c r="K1760" s="51" t="str">
        <f t="shared" si="733"/>
        <v/>
      </c>
      <c r="L1760" s="51" t="str">
        <f>IF(H1760="","",IF(C1760="","",G1728*C1760))</f>
        <v/>
      </c>
      <c r="M1760" s="93" t="str">
        <f>IF(A1760="","",VLOOKUP(A1760,'6.A'!$A$11:$C$480,2,FALSE))</f>
        <v/>
      </c>
      <c r="N1760" s="56" t="str">
        <f t="shared" si="734"/>
        <v/>
      </c>
      <c r="O1760" s="55"/>
      <c r="P1760" s="55"/>
      <c r="Q1760" s="47"/>
      <c r="R1760" s="47"/>
      <c r="S1760" s="64"/>
      <c r="T1760" s="2"/>
      <c r="U1760" s="2"/>
      <c r="V1760" s="2"/>
    </row>
    <row r="1761" spans="1:22" s="128" customFormat="1" ht="12.75" customHeight="1" x14ac:dyDescent="0.2">
      <c r="A1761" s="137"/>
      <c r="B1761" s="117" t="str">
        <f>IF(A1761="","",VLOOKUP(A1761,'6.A'!$A$11:$E$105,2,FALSE))</f>
        <v/>
      </c>
      <c r="C1761" s="138"/>
      <c r="D1761" s="120" t="str">
        <f>IF(A1761="","",VLOOKUP(A1761,'6.A'!$A$11:$E$105,4,FALSE))</f>
        <v/>
      </c>
      <c r="E1761" s="142" t="str">
        <f>IF(A1761="","",VLOOKUP(A1761,'6.A'!$A$11:$E$105,5,FALSE))</f>
        <v/>
      </c>
      <c r="F1761" s="141" t="str">
        <f t="shared" si="731"/>
        <v>0,00</v>
      </c>
      <c r="G1761" s="51"/>
      <c r="H1761" s="51" t="str">
        <f>IF(A1761="","",VLOOKUP(A1761,'6.A'!$A$11:$E$7900,5,FALSE))</f>
        <v/>
      </c>
      <c r="I1761" s="51" t="str">
        <f t="shared" si="732"/>
        <v/>
      </c>
      <c r="J1761" s="51" t="str">
        <f>IF(H1761="","",VLOOKUP(A1761,'6.A'!$A$11:$E$480,4,FALSE))</f>
        <v/>
      </c>
      <c r="K1761" s="51" t="str">
        <f t="shared" si="733"/>
        <v/>
      </c>
      <c r="L1761" s="51" t="str">
        <f>IF(H1761="","",IF(C1761="","",G1728*C1761))</f>
        <v/>
      </c>
      <c r="M1761" s="93" t="str">
        <f>IF(A1761="","",VLOOKUP(A1761,'6.A'!$A$11:$C$480,2,FALSE))</f>
        <v/>
      </c>
      <c r="N1761" s="56" t="str">
        <f t="shared" si="734"/>
        <v/>
      </c>
      <c r="O1761" s="55"/>
      <c r="P1761" s="55"/>
      <c r="Q1761" s="47"/>
      <c r="R1761" s="47"/>
      <c r="S1761" s="64"/>
      <c r="T1761" s="2"/>
      <c r="U1761" s="2"/>
      <c r="V1761" s="2"/>
    </row>
    <row r="1762" spans="1:22" s="128" customFormat="1" ht="12.75" customHeight="1" x14ac:dyDescent="0.2">
      <c r="A1762" s="137"/>
      <c r="B1762" s="117" t="str">
        <f>IF(A1762="","",VLOOKUP(A1762,'6.A'!$A$11:$E$105,2,FALSE))</f>
        <v/>
      </c>
      <c r="C1762" s="138"/>
      <c r="D1762" s="120" t="str">
        <f>IF(A1762="","",VLOOKUP(A1762,'6.A'!$A$11:$E$105,4,FALSE))</f>
        <v/>
      </c>
      <c r="E1762" s="142" t="str">
        <f>IF(A1762="","",VLOOKUP(A1762,'6.A'!$A$11:$E$105,5,FALSE))</f>
        <v/>
      </c>
      <c r="F1762" s="141" t="str">
        <f t="shared" si="731"/>
        <v>0,00</v>
      </c>
      <c r="G1762" s="51"/>
      <c r="H1762" s="51" t="str">
        <f>IF(A1762="","",VLOOKUP(A1762,'6.A'!$A$11:$E$7900,5,FALSE))</f>
        <v/>
      </c>
      <c r="I1762" s="51" t="str">
        <f t="shared" si="732"/>
        <v/>
      </c>
      <c r="J1762" s="51" t="str">
        <f>IF(H1762="","",VLOOKUP(A1762,'6.A'!$A$11:$E$480,4,FALSE))</f>
        <v/>
      </c>
      <c r="K1762" s="51" t="str">
        <f t="shared" si="733"/>
        <v/>
      </c>
      <c r="L1762" s="51" t="str">
        <f>IF(H1762="","",IF(C1762="","",G1728*C1762))</f>
        <v/>
      </c>
      <c r="M1762" s="93" t="str">
        <f>IF(A1762="","",VLOOKUP(A1762,'6.A'!$A$11:$C$480,2,FALSE))</f>
        <v/>
      </c>
      <c r="N1762" s="56" t="str">
        <f t="shared" si="734"/>
        <v/>
      </c>
      <c r="O1762" s="55"/>
      <c r="P1762" s="55"/>
      <c r="Q1762" s="47"/>
      <c r="R1762" s="47"/>
      <c r="S1762" s="64"/>
      <c r="T1762" s="2"/>
      <c r="U1762" s="2"/>
      <c r="V1762" s="2"/>
    </row>
    <row r="1763" spans="1:22" s="128" customFormat="1" ht="12.75" customHeight="1" x14ac:dyDescent="0.2">
      <c r="A1763" s="137"/>
      <c r="B1763" s="117" t="str">
        <f>IF(A1763="","",VLOOKUP(A1763,'6.A'!$A$11:$E$105,2,FALSE))</f>
        <v/>
      </c>
      <c r="C1763" s="138"/>
      <c r="D1763" s="139" t="str">
        <f>IF(A1763="","",VLOOKUP(A1763,'6.A'!$A$11:$E$105,4,FALSE))</f>
        <v/>
      </c>
      <c r="E1763" s="140" t="str">
        <f>IF(A1763="","",VLOOKUP(A1763,'6.A'!$A$11:$E$105,5,FALSE))</f>
        <v/>
      </c>
      <c r="F1763" s="141" t="str">
        <f t="shared" si="731"/>
        <v>0,00</v>
      </c>
      <c r="G1763" s="51"/>
      <c r="H1763" s="51" t="str">
        <f>IF(A1763="","",VLOOKUP(A1763,'6.A'!$A$11:$E$7900,5,FALSE))</f>
        <v/>
      </c>
      <c r="I1763" s="51" t="str">
        <f t="shared" si="732"/>
        <v/>
      </c>
      <c r="J1763" s="51" t="str">
        <f>IF(H1763="","",VLOOKUP(A1763,'6.A'!$A$11:$E$480,4,FALSE))</f>
        <v/>
      </c>
      <c r="K1763" s="51" t="str">
        <f t="shared" si="733"/>
        <v/>
      </c>
      <c r="L1763" s="51" t="str">
        <f>IF(H1763="","",IF(C1763="","",G1728*C1763))</f>
        <v/>
      </c>
      <c r="M1763" s="93" t="str">
        <f>IF(A1763="","",VLOOKUP(A1763,'6.A'!$A$11:$C$480,2,FALSE))</f>
        <v/>
      </c>
      <c r="N1763" s="56" t="str">
        <f t="shared" si="734"/>
        <v/>
      </c>
      <c r="O1763" s="55"/>
      <c r="P1763" s="55"/>
      <c r="Q1763" s="47"/>
      <c r="R1763" s="47"/>
      <c r="S1763" s="64"/>
      <c r="T1763" s="2"/>
      <c r="U1763" s="2"/>
      <c r="V1763" s="2"/>
    </row>
    <row r="1764" spans="1:22" s="128" customFormat="1" ht="12.75" customHeight="1" x14ac:dyDescent="0.2">
      <c r="A1764" s="137"/>
      <c r="B1764" s="117" t="str">
        <f>IF(A1764="","",VLOOKUP(A1764,'6.A'!$A$11:$E$105,2,FALSE))</f>
        <v/>
      </c>
      <c r="C1764" s="138"/>
      <c r="D1764" s="139" t="str">
        <f>IF(A1764="","",VLOOKUP(A1764,'6.A'!$A$11:$E$105,4,FALSE))</f>
        <v/>
      </c>
      <c r="E1764" s="140" t="str">
        <f>IF(A1764="","",VLOOKUP(A1764,'6.A'!$A$11:$E$105,5,FALSE))</f>
        <v/>
      </c>
      <c r="F1764" s="141" t="str">
        <f t="shared" si="731"/>
        <v>0,00</v>
      </c>
      <c r="G1764" s="51"/>
      <c r="H1764" s="51" t="str">
        <f>IF(A1764="","",VLOOKUP(A1764,'6.A'!$A$11:$E$7900,5,FALSE))</f>
        <v/>
      </c>
      <c r="I1764" s="51" t="str">
        <f t="shared" si="732"/>
        <v/>
      </c>
      <c r="J1764" s="51" t="str">
        <f>IF(H1764="","",VLOOKUP(A1764,'6.A'!$A$11:$E$480,4,FALSE))</f>
        <v/>
      </c>
      <c r="K1764" s="51" t="str">
        <f t="shared" si="733"/>
        <v/>
      </c>
      <c r="L1764" s="51" t="str">
        <f>IF(H1764="","",IF(C1764="","",G1728*C1764))</f>
        <v/>
      </c>
      <c r="M1764" s="93" t="str">
        <f>IF(A1764="","",VLOOKUP(A1764,'6.A'!$A$11:$C$480,2,FALSE))</f>
        <v/>
      </c>
      <c r="N1764" s="56" t="str">
        <f t="shared" si="734"/>
        <v/>
      </c>
      <c r="O1764" s="55"/>
      <c r="P1764" s="55"/>
      <c r="Q1764" s="47"/>
      <c r="R1764" s="47"/>
      <c r="S1764" s="64"/>
      <c r="T1764" s="2"/>
      <c r="U1764" s="2"/>
      <c r="V1764" s="2"/>
    </row>
    <row r="1765" spans="1:22" s="128" customFormat="1" ht="12.75" customHeight="1" x14ac:dyDescent="0.2">
      <c r="A1765" s="137"/>
      <c r="B1765" s="117" t="str">
        <f>IF(A1765="","",VLOOKUP(A1765,'6.A'!$A$11:$E$105,2,FALSE))</f>
        <v/>
      </c>
      <c r="C1765" s="138"/>
      <c r="D1765" s="120" t="str">
        <f>IF(A1765="","",VLOOKUP(A1765,'6.A'!$A$11:$E$105,4,FALSE))</f>
        <v/>
      </c>
      <c r="E1765" s="142" t="str">
        <f>IF(A1765="","",VLOOKUP(A1765,'6.A'!$A$11:$E$105,5,FALSE))</f>
        <v/>
      </c>
      <c r="F1765" s="141" t="str">
        <f t="shared" si="731"/>
        <v>0,00</v>
      </c>
      <c r="G1765" s="51"/>
      <c r="H1765" s="51" t="str">
        <f>IF(A1765="","",VLOOKUP(A1765,'6.A'!$A$11:$E$7900,5,FALSE))</f>
        <v/>
      </c>
      <c r="I1765" s="51" t="str">
        <f t="shared" si="732"/>
        <v/>
      </c>
      <c r="J1765" s="51" t="str">
        <f>IF(H1765="","",VLOOKUP(A1765,'6.A'!$A$11:$E$480,4,FALSE))</f>
        <v/>
      </c>
      <c r="K1765" s="51" t="str">
        <f t="shared" si="733"/>
        <v/>
      </c>
      <c r="L1765" s="51" t="str">
        <f>IF(H1765="","",IF(C1765="","",G1728*C1765))</f>
        <v/>
      </c>
      <c r="M1765" s="93" t="str">
        <f>IF(A1765="","",VLOOKUP(A1765,'6.A'!$A$11:$C$480,2,FALSE))</f>
        <v/>
      </c>
      <c r="N1765" s="56" t="str">
        <f t="shared" si="734"/>
        <v/>
      </c>
      <c r="O1765" s="55"/>
      <c r="P1765" s="55"/>
      <c r="Q1765" s="47"/>
      <c r="R1765" s="47"/>
      <c r="S1765" s="64"/>
      <c r="T1765" s="2"/>
      <c r="U1765" s="2"/>
      <c r="V1765" s="2"/>
    </row>
    <row r="1766" spans="1:22" s="128" customFormat="1" ht="12.75" customHeight="1" x14ac:dyDescent="0.2">
      <c r="A1766" s="137"/>
      <c r="B1766" s="117" t="str">
        <f>IF(A1766="","",VLOOKUP(A1766,'6.A'!$A$11:$E$105,2,FALSE))</f>
        <v/>
      </c>
      <c r="C1766" s="138"/>
      <c r="D1766" s="120" t="str">
        <f>IF(A1766="","",VLOOKUP(A1766,'6.A'!$A$11:$E$105,4,FALSE))</f>
        <v/>
      </c>
      <c r="E1766" s="142" t="str">
        <f>IF(A1766="","",VLOOKUP(A1766,'6.A'!$A$11:$E$105,5,FALSE))</f>
        <v/>
      </c>
      <c r="F1766" s="141" t="str">
        <f t="shared" si="731"/>
        <v>0,00</v>
      </c>
      <c r="G1766" s="51"/>
      <c r="H1766" s="51" t="str">
        <f>IF(A1766="","",VLOOKUP(A1766,'6.A'!$A$11:$E$7900,5,FALSE))</f>
        <v/>
      </c>
      <c r="I1766" s="51" t="str">
        <f t="shared" si="732"/>
        <v/>
      </c>
      <c r="J1766" s="51" t="str">
        <f>IF(H1766="","",VLOOKUP(A1766,'6.A'!$A$11:$E$480,4,FALSE))</f>
        <v/>
      </c>
      <c r="K1766" s="51" t="str">
        <f t="shared" si="733"/>
        <v/>
      </c>
      <c r="L1766" s="51" t="str">
        <f>IF(H1766="","",IF(C1766="","",G1728*C1766))</f>
        <v/>
      </c>
      <c r="M1766" s="93" t="str">
        <f>IF(A1766="","",VLOOKUP(A1766,'6.A'!$A$11:$C$480,2,FALSE))</f>
        <v/>
      </c>
      <c r="N1766" s="56" t="str">
        <f t="shared" si="734"/>
        <v/>
      </c>
      <c r="O1766" s="55"/>
      <c r="P1766" s="55"/>
      <c r="Q1766" s="47"/>
      <c r="R1766" s="47"/>
      <c r="S1766" s="64"/>
      <c r="T1766" s="2"/>
      <c r="U1766" s="2"/>
      <c r="V1766" s="2"/>
    </row>
    <row r="1767" spans="1:22" s="128" customFormat="1" ht="12.75" customHeight="1" x14ac:dyDescent="0.2">
      <c r="A1767" s="137"/>
      <c r="B1767" s="117" t="str">
        <f>IF(A1767="","",VLOOKUP(A1767,'6.A'!$A$11:$E$105,2,FALSE))</f>
        <v/>
      </c>
      <c r="C1767" s="138"/>
      <c r="D1767" s="120" t="str">
        <f>IF(A1767="","",VLOOKUP(A1767,'6.A'!$A$11:$E$105,4,FALSE))</f>
        <v/>
      </c>
      <c r="E1767" s="142" t="str">
        <f>IF(A1767="","",VLOOKUP(A1767,'6.A'!$A$11:$E$105,5,FALSE))</f>
        <v/>
      </c>
      <c r="F1767" s="141" t="str">
        <f t="shared" si="731"/>
        <v>0,00</v>
      </c>
      <c r="G1767" s="51"/>
      <c r="H1767" s="51" t="str">
        <f>IF(A1767="","",VLOOKUP(A1767,'6.A'!$A$11:$E$7900,5,FALSE))</f>
        <v/>
      </c>
      <c r="I1767" s="51" t="str">
        <f t="shared" si="732"/>
        <v/>
      </c>
      <c r="J1767" s="51" t="str">
        <f>IF(H1767="","",VLOOKUP(A1767,'6.A'!$A$11:$E$480,4,FALSE))</f>
        <v/>
      </c>
      <c r="K1767" s="51" t="str">
        <f t="shared" si="733"/>
        <v/>
      </c>
      <c r="L1767" s="51" t="str">
        <f>IF(H1767="","",IF(C1767="","",G1728*C1767))</f>
        <v/>
      </c>
      <c r="M1767" s="93" t="str">
        <f>IF(A1767="","",VLOOKUP(A1767,'6.A'!$A$11:$C$480,2,FALSE))</f>
        <v/>
      </c>
      <c r="N1767" s="56" t="str">
        <f t="shared" si="734"/>
        <v/>
      </c>
      <c r="O1767" s="55"/>
      <c r="P1767" s="55"/>
      <c r="Q1767" s="47"/>
      <c r="R1767" s="47"/>
      <c r="S1767" s="64"/>
      <c r="T1767" s="2"/>
      <c r="U1767" s="2"/>
      <c r="V1767" s="2"/>
    </row>
    <row r="1768" spans="1:22" s="128" customFormat="1" ht="12.75" customHeight="1" x14ac:dyDescent="0.2">
      <c r="A1768" s="137"/>
      <c r="B1768" s="117" t="str">
        <f>IF(A1768="","",VLOOKUP(A1768,'6.A'!$A$11:$E$105,2,FALSE))</f>
        <v/>
      </c>
      <c r="C1768" s="138"/>
      <c r="D1768" s="120" t="str">
        <f>IF(A1768="","",VLOOKUP(A1768,'6.A'!$A$11:$E$105,4,FALSE))</f>
        <v/>
      </c>
      <c r="E1768" s="142" t="str">
        <f>IF(A1768="","",VLOOKUP(A1768,'6.A'!$A$11:$E$105,5,FALSE))</f>
        <v/>
      </c>
      <c r="F1768" s="141" t="str">
        <f t="shared" si="731"/>
        <v>0,00</v>
      </c>
      <c r="G1768" s="51"/>
      <c r="H1768" s="51" t="str">
        <f>IF(A1768="","",VLOOKUP(A1768,'6.A'!$A$11:$E$7900,5,FALSE))</f>
        <v/>
      </c>
      <c r="I1768" s="51" t="str">
        <f t="shared" si="732"/>
        <v/>
      </c>
      <c r="J1768" s="51" t="str">
        <f>IF(H1768="","",VLOOKUP(A1768,'6.A'!$A$11:$E$480,4,FALSE))</f>
        <v/>
      </c>
      <c r="K1768" s="51" t="str">
        <f t="shared" si="733"/>
        <v/>
      </c>
      <c r="L1768" s="51" t="str">
        <f>IF(H1768="","",IF(C1768="","",G1728*C1768))</f>
        <v/>
      </c>
      <c r="M1768" s="93" t="str">
        <f>IF(A1768="","",VLOOKUP(A1768,'6.A'!$A$11:$C$480,2,FALSE))</f>
        <v/>
      </c>
      <c r="N1768" s="56" t="str">
        <f t="shared" si="734"/>
        <v/>
      </c>
      <c r="O1768" s="55"/>
      <c r="P1768" s="55"/>
      <c r="Q1768" s="47"/>
      <c r="R1768" s="47"/>
      <c r="S1768" s="64"/>
      <c r="T1768" s="2"/>
      <c r="U1768" s="2"/>
      <c r="V1768" s="2"/>
    </row>
    <row r="1769" spans="1:22" s="128" customFormat="1" ht="12.75" customHeight="1" x14ac:dyDescent="0.2">
      <c r="A1769" s="137"/>
      <c r="B1769" s="117" t="str">
        <f>IF(A1769="","",VLOOKUP(A1769,'6.A'!$A$11:$E$105,2,FALSE))</f>
        <v/>
      </c>
      <c r="C1769" s="138"/>
      <c r="D1769" s="120" t="str">
        <f>IF(A1769="","",VLOOKUP(A1769,'6.A'!$A$11:$E$105,4,FALSE))</f>
        <v/>
      </c>
      <c r="E1769" s="142" t="str">
        <f>IF(A1769="","",VLOOKUP(A1769,'6.A'!$A$11:$E$105,5,FALSE))</f>
        <v/>
      </c>
      <c r="F1769" s="141" t="str">
        <f t="shared" si="731"/>
        <v>0,00</v>
      </c>
      <c r="G1769" s="51"/>
      <c r="H1769" s="51" t="str">
        <f>IF(A1769="","",VLOOKUP(A1769,'6.A'!$A$11:$E$7900,5,FALSE))</f>
        <v/>
      </c>
      <c r="I1769" s="51" t="str">
        <f t="shared" si="732"/>
        <v/>
      </c>
      <c r="J1769" s="51" t="str">
        <f>IF(H1769="","",VLOOKUP(A1769,'6.A'!$A$11:$E$480,4,FALSE))</f>
        <v/>
      </c>
      <c r="K1769" s="51" t="str">
        <f t="shared" si="733"/>
        <v/>
      </c>
      <c r="L1769" s="51" t="str">
        <f>IF(H1769="","",IF(C1769="","",G1728*C1769))</f>
        <v/>
      </c>
      <c r="M1769" s="93" t="str">
        <f>IF(A1769="","",VLOOKUP(A1769,'6.A'!$A$11:$C$480,2,FALSE))</f>
        <v/>
      </c>
      <c r="N1769" s="56" t="str">
        <f t="shared" si="734"/>
        <v/>
      </c>
      <c r="O1769" s="55"/>
      <c r="P1769" s="55"/>
      <c r="Q1769" s="47"/>
      <c r="R1769" s="47"/>
      <c r="S1769" s="64"/>
      <c r="T1769" s="2"/>
      <c r="U1769" s="2"/>
      <c r="V1769" s="2"/>
    </row>
    <row r="1770" spans="1:22" s="128" customFormat="1" ht="12.75" customHeight="1" x14ac:dyDescent="0.2">
      <c r="A1770" s="137"/>
      <c r="B1770" s="117" t="str">
        <f>IF(A1770="","",VLOOKUP(A1770,'6.A'!$A$11:$E$105,2,FALSE))</f>
        <v/>
      </c>
      <c r="C1770" s="138"/>
      <c r="D1770" s="120" t="str">
        <f>IF(A1770="","",VLOOKUP(A1770,'6.A'!$A$11:$E$105,4,FALSE))</f>
        <v/>
      </c>
      <c r="E1770" s="142" t="str">
        <f>IF(A1770="","",VLOOKUP(A1770,'6.A'!$A$11:$E$105,5,FALSE))</f>
        <v/>
      </c>
      <c r="F1770" s="141" t="str">
        <f t="shared" si="731"/>
        <v>0,00</v>
      </c>
      <c r="G1770" s="51"/>
      <c r="H1770" s="51" t="str">
        <f>IF(A1770="","",VLOOKUP(A1770,'6.A'!$A$11:$E$7900,5,FALSE))</f>
        <v/>
      </c>
      <c r="I1770" s="51" t="str">
        <f t="shared" si="732"/>
        <v/>
      </c>
      <c r="J1770" s="51" t="str">
        <f>IF(H1770="","",VLOOKUP(A1770,'6.A'!$A$11:$E$480,4,FALSE))</f>
        <v/>
      </c>
      <c r="K1770" s="51" t="str">
        <f t="shared" si="733"/>
        <v/>
      </c>
      <c r="L1770" s="51" t="str">
        <f>IF(H1770="","",IF(C1770="","",G1728*C1770))</f>
        <v/>
      </c>
      <c r="M1770" s="93" t="str">
        <f>IF(A1770="","",VLOOKUP(A1770,'6.A'!$A$11:$C$480,2,FALSE))</f>
        <v/>
      </c>
      <c r="N1770" s="56" t="str">
        <f t="shared" si="734"/>
        <v/>
      </c>
      <c r="O1770" s="55"/>
      <c r="P1770" s="55"/>
      <c r="Q1770" s="47"/>
      <c r="R1770" s="47"/>
      <c r="S1770" s="64"/>
      <c r="T1770" s="2"/>
      <c r="U1770" s="2"/>
      <c r="V1770" s="2"/>
    </row>
    <row r="1771" spans="1:22" s="128" customFormat="1" ht="12.75" customHeight="1" x14ac:dyDescent="0.2">
      <c r="A1771" s="137"/>
      <c r="B1771" s="117" t="str">
        <f>IF(A1771="","",VLOOKUP(A1771,'6.A'!$A$11:$E$105,2,FALSE))</f>
        <v/>
      </c>
      <c r="C1771" s="138"/>
      <c r="D1771" s="120" t="str">
        <f>IF(A1771="","",VLOOKUP(A1771,'6.A'!$A$11:$E$105,4,FALSE))</f>
        <v/>
      </c>
      <c r="E1771" s="142" t="str">
        <f>IF(A1771="","",VLOOKUP(A1771,'6.A'!$A$11:$E$105,5,FALSE))</f>
        <v/>
      </c>
      <c r="F1771" s="141" t="str">
        <f t="shared" si="731"/>
        <v>0,00</v>
      </c>
      <c r="G1771" s="51"/>
      <c r="H1771" s="51" t="str">
        <f>IF(A1771="","",VLOOKUP(A1771,'6.A'!$A$11:$E$7900,5,FALSE))</f>
        <v/>
      </c>
      <c r="I1771" s="51" t="str">
        <f t="shared" si="732"/>
        <v/>
      </c>
      <c r="J1771" s="51" t="str">
        <f>IF(H1771="","",VLOOKUP(A1771,'6.A'!$A$11:$E$480,4,FALSE))</f>
        <v/>
      </c>
      <c r="K1771" s="51" t="str">
        <f t="shared" si="733"/>
        <v/>
      </c>
      <c r="L1771" s="51" t="str">
        <f>IF(H1771="","",IF(C1771="","",G1728*C1771))</f>
        <v/>
      </c>
      <c r="M1771" s="93" t="str">
        <f>IF(A1771="","",VLOOKUP(A1771,'6.A'!$A$11:$C$480,2,FALSE))</f>
        <v/>
      </c>
      <c r="N1771" s="56" t="str">
        <f t="shared" si="734"/>
        <v/>
      </c>
      <c r="O1771" s="55"/>
      <c r="P1771" s="55"/>
      <c r="Q1771" s="47"/>
      <c r="R1771" s="47"/>
      <c r="S1771" s="64"/>
      <c r="T1771" s="2"/>
      <c r="U1771" s="2"/>
      <c r="V1771" s="2"/>
    </row>
    <row r="1772" spans="1:22" s="128" customFormat="1" ht="12.75" customHeight="1" x14ac:dyDescent="0.2">
      <c r="A1772" s="137"/>
      <c r="B1772" s="117" t="str">
        <f>IF(A1772="","",VLOOKUP(A1772,'6.A'!$A$11:$E$105,2,FALSE))</f>
        <v/>
      </c>
      <c r="C1772" s="138"/>
      <c r="D1772" s="120" t="str">
        <f>IF(A1772="","",VLOOKUP(A1772,'6.A'!$A$11:$E$105,4,FALSE))</f>
        <v/>
      </c>
      <c r="E1772" s="142" t="str">
        <f>IF(A1772="","",VLOOKUP(A1772,'6.A'!$A$11:$E$105,5,FALSE))</f>
        <v/>
      </c>
      <c r="F1772" s="141" t="str">
        <f t="shared" si="731"/>
        <v>0,00</v>
      </c>
      <c r="G1772" s="51"/>
      <c r="H1772" s="51" t="str">
        <f>IF(A1772="","",VLOOKUP(A1772,'6.A'!$A$11:$E$7900,5,FALSE))</f>
        <v/>
      </c>
      <c r="I1772" s="51" t="str">
        <f t="shared" si="732"/>
        <v/>
      </c>
      <c r="J1772" s="51" t="str">
        <f>IF(H1772="","",VLOOKUP(A1772,'6.A'!$A$11:$E$480,4,FALSE))</f>
        <v/>
      </c>
      <c r="K1772" s="51" t="str">
        <f t="shared" si="733"/>
        <v/>
      </c>
      <c r="L1772" s="51" t="str">
        <f>IF(H1772="","",IF(C1772="","",G1728*C1772))</f>
        <v/>
      </c>
      <c r="M1772" s="93" t="str">
        <f>IF(A1772="","",VLOOKUP(A1772,'6.A'!$A$11:$C$480,2,FALSE))</f>
        <v/>
      </c>
      <c r="N1772" s="56" t="str">
        <f t="shared" si="734"/>
        <v/>
      </c>
      <c r="O1772" s="55"/>
      <c r="P1772" s="55"/>
      <c r="Q1772" s="47"/>
      <c r="R1772" s="47"/>
      <c r="S1772" s="64"/>
      <c r="T1772" s="2"/>
      <c r="U1772" s="2"/>
      <c r="V1772" s="2"/>
    </row>
    <row r="1773" spans="1:22" s="116" customFormat="1" ht="12.75" customHeight="1" x14ac:dyDescent="0.2">
      <c r="A1773" s="137"/>
      <c r="B1773" s="153" t="str">
        <f>IF(A1773="","",VLOOKUP(A1773,'6.A'!$A$11:$E$105,2,FALSE))</f>
        <v/>
      </c>
      <c r="C1773" s="138"/>
      <c r="D1773" s="120" t="str">
        <f>IF(A1773="","",VLOOKUP(A1773,'6.A'!$A$11:$E$105,4,FALSE))</f>
        <v/>
      </c>
      <c r="E1773" s="142" t="str">
        <f>IF(A1773="","",VLOOKUP(A1773,'6.A'!$A$11:$E$105,5,FALSE))</f>
        <v/>
      </c>
      <c r="F1773" s="141" t="str">
        <f t="shared" si="731"/>
        <v>0,00</v>
      </c>
      <c r="G1773" s="51"/>
      <c r="H1773" s="51" t="str">
        <f>IF(A1773="","",VLOOKUP(A1773,'6.A'!$A$11:$E$7900,5,FALSE))</f>
        <v/>
      </c>
      <c r="I1773" s="51" t="str">
        <f t="shared" si="732"/>
        <v/>
      </c>
      <c r="J1773" s="51" t="str">
        <f>IF(H1773="","",VLOOKUP(A1773,'6.A'!$A$11:$E$480,4,FALSE))</f>
        <v/>
      </c>
      <c r="K1773" s="51" t="str">
        <f t="shared" si="733"/>
        <v/>
      </c>
      <c r="L1773" s="51" t="str">
        <f>IF(H1773="","",IF(C1773="","",G1728*C1773))</f>
        <v/>
      </c>
      <c r="M1773" s="93" t="str">
        <f>IF(A1773="","",VLOOKUP(A1773,'6.A'!$A$11:$C$480,2,FALSE))</f>
        <v/>
      </c>
      <c r="N1773" s="56" t="str">
        <f t="shared" si="734"/>
        <v/>
      </c>
      <c r="O1773" s="55"/>
      <c r="P1773" s="55"/>
      <c r="Q1773" s="47"/>
      <c r="R1773" s="47"/>
      <c r="S1773" s="64"/>
      <c r="T1773" s="2"/>
      <c r="U1773" s="2"/>
      <c r="V1773" s="2"/>
    </row>
    <row r="1774" spans="1:22" s="116" customFormat="1" ht="12.75" customHeight="1" x14ac:dyDescent="0.2">
      <c r="A1774" s="137"/>
      <c r="B1774" s="153" t="str">
        <f>IF(A1774="","",VLOOKUP(A1774,'6.A'!$A$11:$E$105,2,FALSE))</f>
        <v/>
      </c>
      <c r="C1774" s="138"/>
      <c r="D1774" s="120" t="str">
        <f>IF(A1774="","",VLOOKUP(A1774,'6.A'!$A$11:$E$105,4,FALSE))</f>
        <v/>
      </c>
      <c r="E1774" s="142" t="str">
        <f>IF(A1774="","",VLOOKUP(A1774,'6.A'!$A$11:$E$105,5,FALSE))</f>
        <v/>
      </c>
      <c r="F1774" s="141" t="str">
        <f t="shared" si="731"/>
        <v>0,00</v>
      </c>
      <c r="G1774" s="51"/>
      <c r="H1774" s="51" t="str">
        <f>IF(A1774="","",VLOOKUP(A1774,'6.A'!$A$11:$E$7900,5,FALSE))</f>
        <v/>
      </c>
      <c r="I1774" s="51" t="str">
        <f t="shared" si="732"/>
        <v/>
      </c>
      <c r="J1774" s="51" t="str">
        <f>IF(H1774="","",VLOOKUP(A1774,'6.A'!$A$11:$E$480,4,FALSE))</f>
        <v/>
      </c>
      <c r="K1774" s="51" t="str">
        <f t="shared" si="733"/>
        <v/>
      </c>
      <c r="L1774" s="51" t="str">
        <f>IF(H1774="","",IF(C1774="","",G1728*C1774))</f>
        <v/>
      </c>
      <c r="M1774" s="93" t="str">
        <f>IF(A1774="","",VLOOKUP(A1774,'6.A'!$A$11:$C$480,2,FALSE))</f>
        <v/>
      </c>
      <c r="N1774" s="56" t="str">
        <f t="shared" si="734"/>
        <v/>
      </c>
      <c r="O1774" s="55"/>
      <c r="P1774" s="55"/>
      <c r="Q1774" s="47"/>
      <c r="R1774" s="47"/>
      <c r="S1774" s="64"/>
      <c r="T1774" s="2"/>
      <c r="U1774" s="2"/>
      <c r="V1774" s="2"/>
    </row>
    <row r="1775" spans="1:22" s="116" customFormat="1" ht="12.75" customHeight="1" x14ac:dyDescent="0.2">
      <c r="A1775" s="137"/>
      <c r="B1775" s="153" t="str">
        <f>IF(A1775="","",VLOOKUP(A1775,'6.A'!$A$11:$E$105,2,FALSE))</f>
        <v/>
      </c>
      <c r="C1775" s="138"/>
      <c r="D1775" s="120" t="str">
        <f>IF(A1775="","",VLOOKUP(A1775,'6.A'!$A$11:$E$105,4,FALSE))</f>
        <v/>
      </c>
      <c r="E1775" s="142" t="str">
        <f>IF(A1775="","",VLOOKUP(A1775,'6.A'!$A$11:$E$105,5,FALSE))</f>
        <v/>
      </c>
      <c r="F1775" s="141" t="str">
        <f t="shared" si="731"/>
        <v>0,00</v>
      </c>
      <c r="G1775" s="51"/>
      <c r="H1775" s="51" t="str">
        <f>IF(A1775="","",VLOOKUP(A1775,'6.A'!$A$11:$E$7900,5,FALSE))</f>
        <v/>
      </c>
      <c r="I1775" s="51" t="str">
        <f t="shared" si="732"/>
        <v/>
      </c>
      <c r="J1775" s="51" t="str">
        <f>IF(H1775="","",VLOOKUP(A1775,'6.A'!$A$11:$E$480,4,FALSE))</f>
        <v/>
      </c>
      <c r="K1775" s="51" t="str">
        <f t="shared" si="733"/>
        <v/>
      </c>
      <c r="L1775" s="51" t="str">
        <f>IF(H1775="","",IF(C1775="","",G1728*C1775))</f>
        <v/>
      </c>
      <c r="M1775" s="93" t="str">
        <f>IF(A1775="","",VLOOKUP(A1775,'6.A'!$A$11:$C$480,2,FALSE))</f>
        <v/>
      </c>
      <c r="N1775" s="56" t="str">
        <f t="shared" si="734"/>
        <v/>
      </c>
      <c r="O1775" s="55"/>
      <c r="P1775" s="55"/>
      <c r="Q1775" s="47"/>
      <c r="R1775" s="47"/>
      <c r="S1775" s="64"/>
      <c r="T1775" s="2"/>
      <c r="U1775" s="2"/>
      <c r="V1775" s="2"/>
    </row>
    <row r="1776" spans="1:22" s="116" customFormat="1" ht="12.75" customHeight="1" x14ac:dyDescent="0.2">
      <c r="A1776" s="137"/>
      <c r="B1776" s="153" t="str">
        <f>IF(A1776="","",VLOOKUP(A1776,'6.A'!$A$11:$E$105,2,FALSE))</f>
        <v/>
      </c>
      <c r="C1776" s="138"/>
      <c r="D1776" s="120" t="str">
        <f>IF(A1776="","",VLOOKUP(A1776,'6.A'!$A$11:$E$105,4,FALSE))</f>
        <v/>
      </c>
      <c r="E1776" s="142" t="str">
        <f>IF(A1776="","",VLOOKUP(A1776,'6.A'!$A$11:$E$105,5,FALSE))</f>
        <v/>
      </c>
      <c r="F1776" s="141" t="str">
        <f t="shared" si="731"/>
        <v>0,00</v>
      </c>
      <c r="G1776" s="51"/>
      <c r="H1776" s="51" t="str">
        <f>IF(A1776="","",VLOOKUP(A1776,'6.A'!$A$11:$E$7900,5,FALSE))</f>
        <v/>
      </c>
      <c r="I1776" s="51" t="str">
        <f t="shared" si="732"/>
        <v/>
      </c>
      <c r="J1776" s="51" t="str">
        <f>IF(H1776="","",VLOOKUP(A1776,'6.A'!$A$11:$E$480,4,FALSE))</f>
        <v/>
      </c>
      <c r="K1776" s="51" t="str">
        <f t="shared" si="733"/>
        <v/>
      </c>
      <c r="L1776" s="51" t="str">
        <f>IF(H1776="","",IF(C1776="","",G1728*C1776))</f>
        <v/>
      </c>
      <c r="M1776" s="93" t="str">
        <f>IF(A1776="","",VLOOKUP(A1776,'6.A'!$A$11:$C$480,2,FALSE))</f>
        <v/>
      </c>
      <c r="N1776" s="56" t="str">
        <f t="shared" si="734"/>
        <v/>
      </c>
      <c r="O1776" s="55"/>
      <c r="P1776" s="55"/>
      <c r="Q1776" s="47"/>
      <c r="R1776" s="47"/>
      <c r="S1776" s="64"/>
      <c r="T1776" s="2"/>
      <c r="U1776" s="2"/>
      <c r="V1776" s="2"/>
    </row>
    <row r="1777" spans="1:22" s="116" customFormat="1" ht="12.75" customHeight="1" x14ac:dyDescent="0.2">
      <c r="A1777" s="137"/>
      <c r="B1777" s="26" t="str">
        <f>$A$9</f>
        <v>BDI - MÃO DE OBRA / SERVIÇOS / MATERIAIS EM GERAL</v>
      </c>
      <c r="C1777" s="27">
        <f>$C$9</f>
        <v>0</v>
      </c>
      <c r="D1777" s="120"/>
      <c r="E1777" s="126"/>
      <c r="F1777" s="144">
        <f>ROUND(SUM(F1757:F1776)*C1777,2)</f>
        <v>0</v>
      </c>
      <c r="G1777" s="62"/>
      <c r="H1777" s="51"/>
      <c r="I1777" s="56"/>
      <c r="J1777" s="56"/>
      <c r="K1777" s="56"/>
      <c r="L1777" s="51"/>
      <c r="M1777" s="56"/>
      <c r="N1777" s="56"/>
      <c r="O1777" s="55"/>
      <c r="P1777" s="55"/>
      <c r="Q1777" s="47"/>
      <c r="R1777" s="47"/>
      <c r="S1777" s="64"/>
      <c r="T1777" s="2"/>
      <c r="U1777" s="2"/>
      <c r="V1777" s="2"/>
    </row>
    <row r="1778" spans="1:22" s="116" customFormat="1" ht="12.75" customHeight="1" thickBot="1" x14ac:dyDescent="0.25">
      <c r="A1778" s="154"/>
      <c r="B1778" s="41" t="s">
        <v>57</v>
      </c>
      <c r="C1778" s="42"/>
      <c r="D1778" s="155"/>
      <c r="E1778" s="156"/>
      <c r="F1778" s="157">
        <f>ROUND(SUM(F1757:F1777),2)</f>
        <v>0</v>
      </c>
      <c r="G1778" s="62"/>
      <c r="H1778" s="51"/>
      <c r="I1778" s="56"/>
      <c r="J1778" s="56"/>
      <c r="K1778" s="56"/>
      <c r="L1778" s="51"/>
      <c r="M1778" s="56"/>
      <c r="N1778" s="56"/>
      <c r="O1778" s="55"/>
      <c r="P1778" s="55"/>
      <c r="Q1778" s="47"/>
      <c r="R1778" s="47"/>
      <c r="S1778" s="64"/>
      <c r="T1778" s="2"/>
      <c r="U1778" s="2"/>
      <c r="V1778" s="2"/>
    </row>
    <row r="1779" spans="1:22" s="128" customFormat="1" ht="12" customHeight="1" thickBot="1" x14ac:dyDescent="0.25">
      <c r="A1779" s="129"/>
      <c r="B1779" s="124"/>
      <c r="C1779" s="125"/>
      <c r="D1779" s="120"/>
      <c r="E1779" s="126"/>
      <c r="F1779" s="121"/>
      <c r="G1779" s="121"/>
      <c r="H1779" s="118"/>
      <c r="I1779" s="120"/>
      <c r="J1779" s="120"/>
      <c r="K1779" s="120"/>
      <c r="L1779" s="118"/>
      <c r="M1779" s="122"/>
      <c r="N1779" s="122"/>
      <c r="O1779" s="123"/>
      <c r="P1779" s="123"/>
      <c r="Q1779" s="114"/>
      <c r="R1779" s="114"/>
      <c r="T1779" s="116"/>
      <c r="U1779" s="116"/>
      <c r="V1779" s="116"/>
    </row>
    <row r="1780" spans="1:22" s="116" customFormat="1" ht="50.1" customHeight="1" x14ac:dyDescent="0.2">
      <c r="A1780" s="130" t="str">
        <f>'3.A'!$A$67</f>
        <v>4.2.3</v>
      </c>
      <c r="B1780" s="131" t="str">
        <f>IF(A1780="","",VLOOKUP(A1780,'3.A'!$A$16:$M$111,2,FALSE))</f>
        <v>ATERRO DE VALAS, POÇOS E CAVAS COMPACTADO MECANICAMENTE - SEM CONTROLE G.C.</v>
      </c>
      <c r="C1780" s="284" t="s">
        <v>62</v>
      </c>
      <c r="D1780" s="284"/>
      <c r="E1780" s="132" t="str">
        <f>IF(A1780="","",VLOOKUP(A1780,'3.A'!$A$16:$M$111,3,FALSE))</f>
        <v>M3</v>
      </c>
      <c r="F1780" s="133">
        <f>ROUND(F1794+F1807+F1830,2)</f>
        <v>0</v>
      </c>
      <c r="G1780" s="94">
        <f>VLOOKUP(A1780,'3.A'!$A$18:$I$111,4,FALSE)</f>
        <v>9</v>
      </c>
      <c r="H1780" s="46">
        <f>SUM(F1782:F1793)</f>
        <v>0</v>
      </c>
      <c r="I1780" s="46">
        <f>SUM(F1796:F1806)</f>
        <v>0</v>
      </c>
      <c r="J1780" s="46">
        <f>SUM(F1809:F1829)</f>
        <v>0</v>
      </c>
      <c r="K1780" s="46">
        <f>SUM(H1780:J1780)</f>
        <v>0</v>
      </c>
      <c r="L1780" s="46" t="str">
        <f>IF(K1780=F1780,"SIM","NÃO")</f>
        <v>SIM</v>
      </c>
      <c r="M1780" s="57">
        <f>ROUND(SUM(F1782:F1791)*C1792,2)+ROUND(SUM(F1782:F1792)*C1793,2)+ROUND(SUM(F1782:F1791),2)+ROUND(SUM(F1796:F1805)*C1806,2)+ROUND(SUM(F1796:F1805),2)+ROUND(SUM(F1809:F1828)*C1829,2)+ROUND(SUM(F1809:F1828),2)</f>
        <v>0</v>
      </c>
      <c r="N1780" s="49" t="str">
        <f>IF(M1780=F1780,"SIM","NÃO")</f>
        <v>SIM</v>
      </c>
      <c r="O1780" s="50" t="str">
        <f>VLOOKUP(A1780,'3.A'!$A$8:$E$111,3,FALSE)</f>
        <v>M3</v>
      </c>
      <c r="P1780" s="50" t="str">
        <f>IF(O1780=E1780,"SIM","NÃO")</f>
        <v>SIM</v>
      </c>
      <c r="Q1780" s="52">
        <f>ROUND(G1780*F1794,2)+ROUND(G1780*F1807,2)+ROUND(G1780*F1830,2)</f>
        <v>0</v>
      </c>
      <c r="R1780" s="58">
        <f>VLOOKUP(A1780,'3.A'!$A$16:$L$111,12,FALSE)</f>
        <v>0</v>
      </c>
      <c r="S1780" s="59" t="str">
        <f>IF(Q1780=R1780,"si","no")</f>
        <v>si</v>
      </c>
      <c r="T1780" s="60">
        <f>SUM(L1782:L1791)+SUM(L1796:L1805)+SUM(L1809:L1828)</f>
        <v>2.5110000000000001</v>
      </c>
      <c r="U1780" s="51">
        <f>G1780*C1788+G1780*C1790+G1780*C1784+G1780*C1783+G1780*C1785+G1780*C1789+G1780*C1787+G1780*C1786+G1780*C1782+G1780*C1791+G1780*C1802+G1780*C1796+G1780*C1804+G1780*C1803+G1780*C1801+G1780*C1798+G1780*C1797+G1780*C1799+G1780*C1805+G1780*C1800+G1780*C1809+G1780*C1810+G1780*C1811+G1780*C1819+G1780*C1820+G1780*C1821+G1780*C1822+G1780*C1823+G1780*C1824+G1780*C1825+G1780*C1826+G1780*C1827+G1780*C1828+G1780*C1817+G1780*C1818+G1780*C1812+G1780*C1813+G1780*C1814+G1780*C1815+G1780*C1816</f>
        <v>2.5110000000000001</v>
      </c>
      <c r="V1780" s="53" t="str">
        <f>IF(T1780=U1780,"si","no")</f>
        <v>si</v>
      </c>
    </row>
    <row r="1781" spans="1:22" s="116" customFormat="1" ht="12.75" customHeight="1" x14ac:dyDescent="0.2">
      <c r="A1781" s="134" t="s">
        <v>3</v>
      </c>
      <c r="B1781" s="135" t="s">
        <v>58</v>
      </c>
      <c r="C1781" s="119" t="s">
        <v>59</v>
      </c>
      <c r="D1781" s="119" t="s">
        <v>17</v>
      </c>
      <c r="E1781" s="136" t="s">
        <v>60</v>
      </c>
      <c r="F1781" s="127" t="s">
        <v>61</v>
      </c>
      <c r="G1781" s="21"/>
      <c r="H1781" s="51"/>
      <c r="I1781" s="56"/>
      <c r="J1781" s="56"/>
      <c r="K1781" s="56"/>
      <c r="L1781" s="51"/>
      <c r="M1781" s="56"/>
      <c r="N1781" s="56"/>
      <c r="O1781" s="55"/>
      <c r="P1781" s="55"/>
      <c r="Q1781" s="47"/>
      <c r="R1781" s="47"/>
      <c r="S1781" s="64"/>
      <c r="T1781" s="2"/>
      <c r="U1781" s="2"/>
      <c r="V1781" s="2"/>
    </row>
    <row r="1782" spans="1:22" s="116" customFormat="1" ht="12.75" customHeight="1" x14ac:dyDescent="0.2">
      <c r="A1782" s="137">
        <f>'6.A'!$A$21</f>
        <v>88316</v>
      </c>
      <c r="B1782" s="117" t="str">
        <f>IF(A1782="","",VLOOKUP(A1782,'6.A'!$A$11:$E$105,2,FALSE))</f>
        <v>SERVENTE COM ENCARGOS COMPLEMENTARES</v>
      </c>
      <c r="C1782" s="138">
        <v>0.13950000000000001</v>
      </c>
      <c r="D1782" s="139" t="str">
        <f>IF(A1782="","",VLOOKUP(A1782,'6.A'!$A$11:$E$105,4,FALSE))</f>
        <v>H</v>
      </c>
      <c r="E1782" s="140">
        <f>IF(A1782="","",VLOOKUP(A1782,'6.A'!$A$11:$E$105,5,FALSE))</f>
        <v>0</v>
      </c>
      <c r="F1782" s="141">
        <f t="shared" ref="F1782:F1791" si="735">IF(A1782="","0,00",ROUND(C1782*E1782,2))</f>
        <v>0</v>
      </c>
      <c r="G1782" s="51"/>
      <c r="H1782" s="51">
        <f>IF(A1782="","",VLOOKUP(A1782,'6.A'!$A$11:$E$7900,5,FALSE))</f>
        <v>0</v>
      </c>
      <c r="I1782" s="51" t="str">
        <f>IF(H1782="","",IF(E1782=H1782,"SIM","NÃO"))</f>
        <v>SIM</v>
      </c>
      <c r="J1782" s="51" t="str">
        <f>IF(H1782="","",VLOOKUP(A1782,'6.A'!$A$11:$E$480,4,FALSE))</f>
        <v>H</v>
      </c>
      <c r="K1782" s="51" t="str">
        <f>IF(H1782="","",IF(J1782=D1782,"SIM","NÃO"))</f>
        <v>SIM</v>
      </c>
      <c r="L1782" s="51">
        <f>IF(H1782="","",IF(C1782="","",G1780*C1782))</f>
        <v>1.2555000000000001</v>
      </c>
      <c r="M1782" s="93" t="str">
        <f>IF(A1782="","",VLOOKUP(A1782,'6.A'!$A$11:$C$480,2,FALSE))</f>
        <v>SERVENTE COM ENCARGOS COMPLEMENTARES</v>
      </c>
      <c r="N1782" s="56" t="str">
        <f>IF(A1782="","",IF(M1782=B1782,"si","no"))</f>
        <v>si</v>
      </c>
      <c r="O1782" s="55"/>
      <c r="P1782" s="55"/>
      <c r="Q1782" s="47"/>
      <c r="R1782" s="47"/>
      <c r="S1782" s="64"/>
      <c r="T1782" s="2"/>
      <c r="U1782" s="2"/>
      <c r="V1782" s="2"/>
    </row>
    <row r="1783" spans="1:22" s="116" customFormat="1" ht="12.75" customHeight="1" x14ac:dyDescent="0.2">
      <c r="A1783" s="137"/>
      <c r="B1783" s="117" t="str">
        <f>IF(A1783="","",VLOOKUP(A1783,'6.A'!$A$11:$E$105,2,FALSE))</f>
        <v/>
      </c>
      <c r="C1783" s="138"/>
      <c r="D1783" s="139" t="str">
        <f>IF(A1783="","",VLOOKUP(A1783,'6.A'!$A$11:$E$105,4,FALSE))</f>
        <v/>
      </c>
      <c r="E1783" s="140" t="str">
        <f>IF(A1783="","",VLOOKUP(A1783,'6.A'!$A$11:$E$105,5,FALSE))</f>
        <v/>
      </c>
      <c r="F1783" s="141" t="str">
        <f t="shared" si="735"/>
        <v>0,00</v>
      </c>
      <c r="G1783" s="51"/>
      <c r="H1783" s="51" t="str">
        <f>IF(A1783="","",VLOOKUP(A1783,'6.A'!$A$11:$E$7900,5,FALSE))</f>
        <v/>
      </c>
      <c r="I1783" s="51" t="str">
        <f>IF(H1783="","",IF(E1783=H1783,"SIM","NÃO"))</f>
        <v/>
      </c>
      <c r="J1783" s="51" t="str">
        <f>IF(H1783="","",VLOOKUP(A1783,'6.A'!$A$11:$E$480,4,FALSE))</f>
        <v/>
      </c>
      <c r="K1783" s="51" t="str">
        <f>IF(H1783="","",IF(J1783=D1783,"SIM","NÃO"))</f>
        <v/>
      </c>
      <c r="L1783" s="51" t="str">
        <f>IF(H1783="","",IF(C1783="","",G1780*C1783))</f>
        <v/>
      </c>
      <c r="M1783" s="93" t="str">
        <f>IF(A1783="","",VLOOKUP(A1783,'6.A'!$A$11:$C$480,2,FALSE))</f>
        <v/>
      </c>
      <c r="N1783" s="56" t="str">
        <f>IF(A1783="","",IF(M1783=B1783,"si","no"))</f>
        <v/>
      </c>
      <c r="O1783" s="55"/>
      <c r="P1783" s="55"/>
      <c r="Q1783" s="47"/>
      <c r="R1783" s="47"/>
      <c r="S1783" s="64"/>
      <c r="T1783" s="2"/>
      <c r="U1783" s="2"/>
      <c r="V1783" s="2"/>
    </row>
    <row r="1784" spans="1:22" s="116" customFormat="1" ht="12.75" customHeight="1" x14ac:dyDescent="0.2">
      <c r="A1784" s="137"/>
      <c r="B1784" s="117" t="str">
        <f>IF(A1784="","",VLOOKUP(A1784,'6.A'!$A$11:$E$105,2,FALSE))</f>
        <v/>
      </c>
      <c r="C1784" s="138"/>
      <c r="D1784" s="139" t="str">
        <f>IF(A1784="","",VLOOKUP(A1784,'6.A'!$A$11:$E$105,4,FALSE))</f>
        <v/>
      </c>
      <c r="E1784" s="140" t="str">
        <f>IF(A1784="","",VLOOKUP(A1784,'6.A'!$A$11:$E$105,5,FALSE))</f>
        <v/>
      </c>
      <c r="F1784" s="141" t="str">
        <f t="shared" si="735"/>
        <v>0,00</v>
      </c>
      <c r="G1784" s="51"/>
      <c r="H1784" s="51" t="str">
        <f>IF(A1784="","",VLOOKUP(A1784,'6.A'!$A$11:$E$7900,5,FALSE))</f>
        <v/>
      </c>
      <c r="I1784" s="51" t="str">
        <f>IF(H1784="","",IF(E1784=H1784,"SIM","NÃO"))</f>
        <v/>
      </c>
      <c r="J1784" s="51" t="str">
        <f>IF(H1784="","",VLOOKUP(A1784,'6.A'!$A$11:$E$480,4,FALSE))</f>
        <v/>
      </c>
      <c r="K1784" s="51" t="str">
        <f t="shared" ref="K1784" si="736">IF(H1784="","",IF(J1784=D1784,"SIM","NÃO"))</f>
        <v/>
      </c>
      <c r="L1784" s="51" t="str">
        <f>IF(H1784="","",IF(C1784="","",G1780*C1784))</f>
        <v/>
      </c>
      <c r="M1784" s="93" t="str">
        <f>IF(A1784="","",VLOOKUP(A1784,'6.A'!$A$11:$C$480,2,FALSE))</f>
        <v/>
      </c>
      <c r="N1784" s="56" t="str">
        <f t="shared" ref="N1784" si="737">IF(A1784="","",IF(M1784=B1784,"si","no"))</f>
        <v/>
      </c>
      <c r="O1784" s="55"/>
      <c r="P1784" s="55"/>
      <c r="Q1784" s="47"/>
      <c r="R1784" s="47"/>
      <c r="S1784" s="64"/>
      <c r="T1784" s="2"/>
      <c r="U1784" s="2"/>
      <c r="V1784" s="2"/>
    </row>
    <row r="1785" spans="1:22" s="116" customFormat="1" ht="12.75" customHeight="1" x14ac:dyDescent="0.2">
      <c r="A1785" s="137"/>
      <c r="B1785" s="117" t="str">
        <f>IF(A1785="","",VLOOKUP(A1785,'6.A'!$A$11:$E$105,2,FALSE))</f>
        <v/>
      </c>
      <c r="C1785" s="138"/>
      <c r="D1785" s="139" t="str">
        <f>IF(A1785="","",VLOOKUP(A1785,'6.A'!$A$11:$E$105,4,FALSE))</f>
        <v/>
      </c>
      <c r="E1785" s="140" t="str">
        <f>IF(A1785="","",VLOOKUP(A1785,'6.A'!$A$11:$E$105,5,FALSE))</f>
        <v/>
      </c>
      <c r="F1785" s="141" t="str">
        <f t="shared" si="735"/>
        <v>0,00</v>
      </c>
      <c r="G1785" s="51"/>
      <c r="H1785" s="51" t="str">
        <f>IF(A1785="","",VLOOKUP(A1785,'6.A'!$A$11:$E$7900,5,FALSE))</f>
        <v/>
      </c>
      <c r="I1785" s="51" t="str">
        <f>IF(H1785="","",IF(E1785=H1785,"SIM","NÃO"))</f>
        <v/>
      </c>
      <c r="J1785" s="51" t="str">
        <f>IF(H1785="","",VLOOKUP(A1785,'6.A'!$A$11:$E$480,4,FALSE))</f>
        <v/>
      </c>
      <c r="K1785" s="51" t="str">
        <f>IF(H1785="","",IF(J1785=D1785,"SIM","NÃO"))</f>
        <v/>
      </c>
      <c r="L1785" s="51" t="str">
        <f>IF(H1785="","",IF(C1785="","",G1780*C1785))</f>
        <v/>
      </c>
      <c r="M1785" s="93" t="str">
        <f>IF(A1785="","",VLOOKUP(A1785,'6.A'!$A$11:$C$480,2,FALSE))</f>
        <v/>
      </c>
      <c r="N1785" s="56" t="str">
        <f>IF(A1785="","",IF(M1785=B1785,"si","no"))</f>
        <v/>
      </c>
      <c r="O1785" s="55"/>
      <c r="P1785" s="55"/>
      <c r="Q1785" s="47"/>
      <c r="R1785" s="47"/>
      <c r="S1785" s="64"/>
      <c r="T1785" s="2"/>
      <c r="U1785" s="2"/>
      <c r="V1785" s="2"/>
    </row>
    <row r="1786" spans="1:22" s="116" customFormat="1" ht="12.75" customHeight="1" x14ac:dyDescent="0.2">
      <c r="A1786" s="137"/>
      <c r="B1786" s="117" t="str">
        <f>IF(A1786="","",VLOOKUP(A1786,'6.A'!$A$11:$E$105,2,FALSE))</f>
        <v/>
      </c>
      <c r="C1786" s="138"/>
      <c r="D1786" s="139" t="str">
        <f>IF(A1786="","",VLOOKUP(A1786,'6.A'!$A$11:$E$105,4,FALSE))</f>
        <v/>
      </c>
      <c r="E1786" s="140" t="str">
        <f>IF(A1786="","",VLOOKUP(A1786,'6.A'!$A$11:$E$105,5,FALSE))</f>
        <v/>
      </c>
      <c r="F1786" s="141" t="str">
        <f t="shared" si="735"/>
        <v>0,00</v>
      </c>
      <c r="G1786" s="51"/>
      <c r="H1786" s="51" t="str">
        <f>IF(A1786="","",VLOOKUP(A1786,'6.A'!$A$11:$E$7900,5,FALSE))</f>
        <v/>
      </c>
      <c r="I1786" s="51" t="str">
        <f t="shared" ref="I1786" si="738">IF(H1786="","",IF(E1786=H1786,"SIM","NÃO"))</f>
        <v/>
      </c>
      <c r="J1786" s="51" t="str">
        <f>IF(H1786="","",VLOOKUP(A1786,'6.A'!$A$11:$E$480,4,FALSE))</f>
        <v/>
      </c>
      <c r="K1786" s="51" t="str">
        <f t="shared" ref="K1786" si="739">IF(H1786="","",IF(J1786=D1786,"SIM","NÃO"))</f>
        <v/>
      </c>
      <c r="L1786" s="51" t="str">
        <f>IF(H1786="","",IF(C1786="","",G1780*C1786))</f>
        <v/>
      </c>
      <c r="M1786" s="93" t="str">
        <f>IF(A1786="","",VLOOKUP(A1786,'6.A'!$A$11:$C$480,2,FALSE))</f>
        <v/>
      </c>
      <c r="N1786" s="56" t="str">
        <f t="shared" ref="N1786" si="740">IF(A1786="","",IF(M1786=B1786,"si","no"))</f>
        <v/>
      </c>
      <c r="O1786" s="55"/>
      <c r="P1786" s="55"/>
      <c r="Q1786" s="47"/>
      <c r="R1786" s="47"/>
      <c r="S1786" s="64"/>
      <c r="T1786" s="2"/>
      <c r="U1786" s="2"/>
      <c r="V1786" s="2"/>
    </row>
    <row r="1787" spans="1:22" s="116" customFormat="1" ht="12.75" customHeight="1" x14ac:dyDescent="0.2">
      <c r="A1787" s="137"/>
      <c r="B1787" s="117" t="str">
        <f>IF(A1787="","",VLOOKUP(A1787,'6.A'!$A$11:$E$105,2,FALSE))</f>
        <v/>
      </c>
      <c r="C1787" s="138"/>
      <c r="D1787" s="139" t="str">
        <f>IF(A1787="","",VLOOKUP(A1787,'6.A'!$A$11:$E$105,4,FALSE))</f>
        <v/>
      </c>
      <c r="E1787" s="140" t="str">
        <f>IF(A1787="","",VLOOKUP(A1787,'6.A'!$A$11:$E$105,5,FALSE))</f>
        <v/>
      </c>
      <c r="F1787" s="141" t="str">
        <f t="shared" si="735"/>
        <v>0,00</v>
      </c>
      <c r="G1787" s="51"/>
      <c r="H1787" s="51" t="str">
        <f>IF(A1787="","",VLOOKUP(A1787,'6.A'!$A$11:$E$7900,5,FALSE))</f>
        <v/>
      </c>
      <c r="I1787" s="51" t="str">
        <f>IF(H1787="","",IF(E1787=H1787,"SIM","NÃO"))</f>
        <v/>
      </c>
      <c r="J1787" s="51" t="str">
        <f>IF(H1787="","",VLOOKUP(A1787,'6.A'!$A$11:$E$480,4,FALSE))</f>
        <v/>
      </c>
      <c r="K1787" s="51" t="str">
        <f>IF(H1787="","",IF(J1787=D1787,"SIM","NÃO"))</f>
        <v/>
      </c>
      <c r="L1787" s="51" t="str">
        <f>IF(H1787="","",IF(C1787="","",G1780*C1787))</f>
        <v/>
      </c>
      <c r="M1787" s="93" t="str">
        <f>IF(A1787="","",VLOOKUP(A1787,'6.A'!$A$11:$C$480,2,FALSE))</f>
        <v/>
      </c>
      <c r="N1787" s="56" t="str">
        <f>IF(A1787="","",IF(M1787=B1787,"si","no"))</f>
        <v/>
      </c>
      <c r="O1787" s="55"/>
      <c r="P1787" s="55"/>
      <c r="Q1787" s="47"/>
      <c r="R1787" s="47"/>
      <c r="S1787" s="64"/>
      <c r="T1787" s="2"/>
      <c r="U1787" s="2"/>
      <c r="V1787" s="2"/>
    </row>
    <row r="1788" spans="1:22" s="116" customFormat="1" ht="12.75" customHeight="1" x14ac:dyDescent="0.2">
      <c r="A1788" s="137"/>
      <c r="B1788" s="117" t="str">
        <f>IF(A1788="","",VLOOKUP(A1788,'6.A'!$A$11:$E$105,2,FALSE))</f>
        <v/>
      </c>
      <c r="C1788" s="138"/>
      <c r="D1788" s="120" t="str">
        <f>IF(A1788="","",VLOOKUP(A1788,'6.A'!$A$11:$E$105,4,FALSE))</f>
        <v/>
      </c>
      <c r="E1788" s="142" t="str">
        <f>IF(A1788="","",VLOOKUP(A1788,'6.A'!$A$11:$E$105,5,FALSE))</f>
        <v/>
      </c>
      <c r="F1788" s="141" t="str">
        <f t="shared" si="735"/>
        <v>0,00</v>
      </c>
      <c r="G1788" s="51"/>
      <c r="H1788" s="51" t="str">
        <f>IF(A1788="","",VLOOKUP(A1788,'6.A'!$A$11:$E$7900,5,FALSE))</f>
        <v/>
      </c>
      <c r="I1788" s="51" t="str">
        <f>IF(H1788="","",IF(E1788=H1788,"SIM","NÃO"))</f>
        <v/>
      </c>
      <c r="J1788" s="51" t="str">
        <f>IF(H1788="","",VLOOKUP(A1788,'6.A'!$A$11:$E$480,4,FALSE))</f>
        <v/>
      </c>
      <c r="K1788" s="51" t="str">
        <f>IF(H1788="","",IF(J1788=D1788,"SIM","NÃO"))</f>
        <v/>
      </c>
      <c r="L1788" s="51" t="str">
        <f>IF(H1788="","",IF(C1788="","",G1780*C1788))</f>
        <v/>
      </c>
      <c r="M1788" s="93" t="str">
        <f>IF(A1788="","",VLOOKUP(A1788,'6.A'!$A$11:$C$480,2,FALSE))</f>
        <v/>
      </c>
      <c r="N1788" s="56" t="str">
        <f>IF(A1788="","",IF(M1788=B1788,"si","no"))</f>
        <v/>
      </c>
      <c r="O1788" s="55"/>
      <c r="P1788" s="55"/>
      <c r="Q1788" s="47"/>
      <c r="R1788" s="47"/>
      <c r="S1788" s="64"/>
      <c r="T1788" s="2"/>
      <c r="U1788" s="2"/>
      <c r="V1788" s="2"/>
    </row>
    <row r="1789" spans="1:22" s="116" customFormat="1" ht="12.75" customHeight="1" x14ac:dyDescent="0.2">
      <c r="A1789" s="137"/>
      <c r="B1789" s="117" t="str">
        <f>IF(A1789="","",VLOOKUP(A1789,'6.A'!$A$11:$E$105,2,FALSE))</f>
        <v/>
      </c>
      <c r="C1789" s="138"/>
      <c r="D1789" s="120" t="str">
        <f>IF(A1789="","",VLOOKUP(A1789,'6.A'!$A$11:$E$105,4,FALSE))</f>
        <v/>
      </c>
      <c r="E1789" s="140" t="str">
        <f>IF(A1789="","",VLOOKUP(A1789,'6.A'!$A$11:$E$105,5,FALSE))</f>
        <v/>
      </c>
      <c r="F1789" s="141" t="str">
        <f t="shared" si="735"/>
        <v>0,00</v>
      </c>
      <c r="G1789" s="51"/>
      <c r="H1789" s="51" t="str">
        <f>IF(A1789="","",VLOOKUP(A1789,'6.A'!$A$11:$E$7900,5,FALSE))</f>
        <v/>
      </c>
      <c r="I1789" s="51" t="str">
        <f t="shared" ref="I1789" si="741">IF(H1789="","",IF(E1789=H1789,"SIM","NÃO"))</f>
        <v/>
      </c>
      <c r="J1789" s="51" t="str">
        <f>IF(H1789="","",VLOOKUP(A1789,'6.A'!$A$11:$E$480,4,FALSE))</f>
        <v/>
      </c>
      <c r="K1789" s="51" t="str">
        <f t="shared" ref="K1789" si="742">IF(H1789="","",IF(J1789=D1789,"SIM","NÃO"))</f>
        <v/>
      </c>
      <c r="L1789" s="51" t="str">
        <f>IF(H1789="","",IF(C1789="","",G1780*C1789))</f>
        <v/>
      </c>
      <c r="M1789" s="93" t="str">
        <f>IF(A1789="","",VLOOKUP(A1789,'6.A'!$A$11:$C$480,2,FALSE))</f>
        <v/>
      </c>
      <c r="N1789" s="56" t="str">
        <f t="shared" ref="N1789" si="743">IF(A1789="","",IF(M1789=B1789,"si","no"))</f>
        <v/>
      </c>
      <c r="O1789" s="55"/>
      <c r="P1789" s="55"/>
      <c r="Q1789" s="47"/>
      <c r="R1789" s="47"/>
      <c r="S1789" s="64"/>
      <c r="T1789" s="2"/>
      <c r="U1789" s="2"/>
      <c r="V1789" s="2"/>
    </row>
    <row r="1790" spans="1:22" s="116" customFormat="1" ht="12.75" customHeight="1" x14ac:dyDescent="0.2">
      <c r="A1790" s="137"/>
      <c r="B1790" s="117" t="str">
        <f>IF(A1790="","",VLOOKUP(A1790,'6.A'!$A$11:$E$105,2,FALSE))</f>
        <v/>
      </c>
      <c r="C1790" s="138"/>
      <c r="D1790" s="120" t="str">
        <f>IF(A1790="","",VLOOKUP(A1790,'6.A'!$A$11:$E$105,4,FALSE))</f>
        <v/>
      </c>
      <c r="E1790" s="140" t="str">
        <f>IF(A1790="","",VLOOKUP(A1790,'6.A'!$A$11:$E$105,5,FALSE))</f>
        <v/>
      </c>
      <c r="F1790" s="141" t="str">
        <f t="shared" si="735"/>
        <v>0,00</v>
      </c>
      <c r="G1790" s="51"/>
      <c r="H1790" s="51" t="str">
        <f>IF(A1790="","",VLOOKUP(A1790,'6.A'!$A$11:$E$7900,5,FALSE))</f>
        <v/>
      </c>
      <c r="I1790" s="51" t="str">
        <f>IF(H1790="","",IF(E1790=H1790,"SIM","NÃO"))</f>
        <v/>
      </c>
      <c r="J1790" s="51" t="str">
        <f>IF(H1790="","",VLOOKUP(A1790,'6.A'!$A$11:$E$480,4,FALSE))</f>
        <v/>
      </c>
      <c r="K1790" s="51" t="str">
        <f>IF(H1790="","",IF(J1790=D1790,"SIM","NÃO"))</f>
        <v/>
      </c>
      <c r="L1790" s="51" t="str">
        <f>IF(H1790="","",IF(C1790="","",G1780*C1790))</f>
        <v/>
      </c>
      <c r="M1790" s="93" t="str">
        <f>IF(A1790="","",VLOOKUP(A1790,'6.A'!$A$11:$C$480,2,FALSE))</f>
        <v/>
      </c>
      <c r="N1790" s="56" t="str">
        <f>IF(A1790="","",IF(M1790=B1790,"si","no"))</f>
        <v/>
      </c>
      <c r="O1790" s="55"/>
      <c r="P1790" s="55"/>
      <c r="Q1790" s="47"/>
      <c r="R1790" s="47"/>
      <c r="S1790" s="64"/>
      <c r="T1790" s="2"/>
      <c r="U1790" s="2"/>
      <c r="V1790" s="2"/>
    </row>
    <row r="1791" spans="1:22" s="116" customFormat="1" ht="12.75" customHeight="1" x14ac:dyDescent="0.2">
      <c r="A1791" s="137"/>
      <c r="B1791" s="117" t="str">
        <f>IF(A1791="","",VLOOKUP(A1791,'6.A'!$A$11:$E$105,2,FALSE))</f>
        <v/>
      </c>
      <c r="C1791" s="138"/>
      <c r="D1791" s="143" t="str">
        <f>IF(A1791="","",VLOOKUP(A1791,'6.A'!$A$11:$E$105,4,FALSE))</f>
        <v/>
      </c>
      <c r="E1791" s="140" t="str">
        <f>IF(A1791="","",VLOOKUP(A1791,'6.A'!$A$11:$E$105,5,FALSE))</f>
        <v/>
      </c>
      <c r="F1791" s="141" t="str">
        <f t="shared" si="735"/>
        <v>0,00</v>
      </c>
      <c r="G1791" s="51"/>
      <c r="H1791" s="51" t="str">
        <f>IF(A1791="","",VLOOKUP(A1791,'6.A'!$A$11:$E$7900,5,FALSE))</f>
        <v/>
      </c>
      <c r="I1791" s="51" t="str">
        <f t="shared" ref="I1791" si="744">IF(H1791="","",IF(E1791=H1791,"SIM","NÃO"))</f>
        <v/>
      </c>
      <c r="J1791" s="51" t="str">
        <f>IF(H1791="","",VLOOKUP(A1791,'6.A'!$A$11:$E$480,4,FALSE))</f>
        <v/>
      </c>
      <c r="K1791" s="51" t="str">
        <f t="shared" ref="K1791" si="745">IF(H1791="","",IF(J1791=D1791,"SIM","NÃO"))</f>
        <v/>
      </c>
      <c r="L1791" s="51" t="str">
        <f>IF(H1791="","",IF(C1791="","",G1780*C1791))</f>
        <v/>
      </c>
      <c r="M1791" s="93" t="str">
        <f>IF(A1791="","",VLOOKUP(A1791,'6.A'!$A$11:$C$480,2,FALSE))</f>
        <v/>
      </c>
      <c r="N1791" s="56" t="str">
        <f t="shared" ref="N1791" si="746">IF(A1791="","",IF(M1791=B1791,"si","no"))</f>
        <v/>
      </c>
      <c r="O1791" s="55"/>
      <c r="P1791" s="55"/>
      <c r="Q1791" s="47"/>
      <c r="R1791" s="47"/>
      <c r="S1791" s="64"/>
      <c r="T1791" s="2"/>
      <c r="U1791" s="2"/>
      <c r="V1791" s="2"/>
    </row>
    <row r="1792" spans="1:22" s="116" customFormat="1" ht="12.75" customHeight="1" x14ac:dyDescent="0.2">
      <c r="A1792" s="134"/>
      <c r="B1792" s="26" t="str">
        <f>$A$8</f>
        <v>LEIS SOCIAIS HORISTA - JORNADA NORMAL</v>
      </c>
      <c r="C1792" s="27">
        <f>$C$8</f>
        <v>0</v>
      </c>
      <c r="D1792" s="120"/>
      <c r="E1792" s="126"/>
      <c r="F1792" s="144">
        <f>ROUND(SUM(F1782:F1791)*C1792,2)</f>
        <v>0</v>
      </c>
      <c r="G1792" s="62"/>
      <c r="H1792" s="51"/>
      <c r="I1792" s="56"/>
      <c r="J1792" s="56"/>
      <c r="K1792" s="56"/>
      <c r="L1792" s="51"/>
      <c r="M1792" s="61"/>
      <c r="N1792" s="56"/>
      <c r="O1792" s="55"/>
      <c r="P1792" s="55"/>
      <c r="Q1792" s="47"/>
      <c r="R1792" s="47"/>
      <c r="S1792" s="64"/>
      <c r="T1792" s="2"/>
      <c r="U1792" s="2"/>
      <c r="V1792" s="2"/>
    </row>
    <row r="1793" spans="1:22" s="116" customFormat="1" ht="12.75" customHeight="1" x14ac:dyDescent="0.2">
      <c r="A1793" s="137"/>
      <c r="B1793" s="26" t="str">
        <f>$A$9</f>
        <v>BDI - MÃO DE OBRA / SERVIÇOS / MATERIAIS EM GERAL</v>
      </c>
      <c r="C1793" s="27">
        <f>$C$9</f>
        <v>0</v>
      </c>
      <c r="D1793" s="115"/>
      <c r="E1793" s="126"/>
      <c r="F1793" s="144">
        <f>ROUND(SUM(F1782:F1792)*C1793,2)</f>
        <v>0</v>
      </c>
      <c r="G1793" s="62"/>
      <c r="H1793" s="51"/>
      <c r="I1793" s="56"/>
      <c r="J1793" s="56"/>
      <c r="K1793" s="56"/>
      <c r="L1793" s="51"/>
      <c r="M1793" s="61"/>
      <c r="N1793" s="56"/>
      <c r="O1793" s="55"/>
      <c r="P1793" s="55"/>
      <c r="Q1793" s="47"/>
      <c r="R1793" s="47"/>
      <c r="S1793" s="64"/>
      <c r="T1793" s="2"/>
      <c r="U1793" s="2"/>
      <c r="V1793" s="2"/>
    </row>
    <row r="1794" spans="1:22" s="128" customFormat="1" ht="12.75" customHeight="1" x14ac:dyDescent="0.2">
      <c r="A1794" s="145"/>
      <c r="B1794" s="146" t="s">
        <v>56</v>
      </c>
      <c r="C1794" s="147"/>
      <c r="D1794" s="148"/>
      <c r="E1794" s="149"/>
      <c r="F1794" s="150">
        <f>ROUND(SUM(F1782:F1793),2)</f>
        <v>0</v>
      </c>
      <c r="G1794" s="62"/>
      <c r="H1794" s="51"/>
      <c r="I1794" s="56"/>
      <c r="J1794" s="56"/>
      <c r="K1794" s="56"/>
      <c r="L1794" s="51"/>
      <c r="M1794" s="61"/>
      <c r="N1794" s="56"/>
      <c r="O1794" s="55"/>
      <c r="P1794" s="55"/>
      <c r="Q1794" s="47"/>
      <c r="R1794" s="47"/>
      <c r="S1794" s="64"/>
      <c r="T1794" s="2"/>
      <c r="U1794" s="2"/>
      <c r="V1794" s="2"/>
    </row>
    <row r="1795" spans="1:22" s="128" customFormat="1" ht="12.75" customHeight="1" x14ac:dyDescent="0.2">
      <c r="A1795" s="134" t="s">
        <v>5</v>
      </c>
      <c r="B1795" s="135" t="s">
        <v>132</v>
      </c>
      <c r="C1795" s="119" t="s">
        <v>59</v>
      </c>
      <c r="D1795" s="119" t="s">
        <v>17</v>
      </c>
      <c r="E1795" s="136" t="s">
        <v>60</v>
      </c>
      <c r="F1795" s="127" t="s">
        <v>61</v>
      </c>
      <c r="G1795" s="21"/>
      <c r="H1795" s="51"/>
      <c r="I1795" s="56"/>
      <c r="J1795" s="56"/>
      <c r="K1795" s="56"/>
      <c r="L1795" s="51"/>
      <c r="M1795" s="61"/>
      <c r="N1795" s="56"/>
      <c r="O1795" s="55"/>
      <c r="P1795" s="55"/>
      <c r="Q1795" s="47"/>
      <c r="R1795" s="47"/>
      <c r="S1795" s="64"/>
      <c r="T1795" s="2"/>
      <c r="U1795" s="2"/>
      <c r="V1795" s="2"/>
    </row>
    <row r="1796" spans="1:22" s="128" customFormat="1" ht="12.75" customHeight="1" x14ac:dyDescent="0.2">
      <c r="A1796" s="137">
        <f>'6.A'!$A$51</f>
        <v>91533</v>
      </c>
      <c r="B1796" s="117" t="str">
        <f>IF(A1796="","",VLOOKUP(A1796,'6.A'!$A$11:$E$105,2,FALSE))</f>
        <v>COMPACTADOR DE SOLOS (SOQUETE) COM MOTOR A GASOLINA 4 TEMPOS, POTÊNCIA 4 CV - CHP DIURNO</v>
      </c>
      <c r="C1796" s="138">
        <v>0.13950000000000001</v>
      </c>
      <c r="D1796" s="139" t="str">
        <f>IF(A1796="","",VLOOKUP(A1796,'6.A'!$A$11:$E$105,4,FALSE))</f>
        <v>CHP</v>
      </c>
      <c r="E1796" s="140">
        <f>IF(A1796="","",VLOOKUP(A1796,'6.A'!$A$11:$E$105,5,FALSE))</f>
        <v>0</v>
      </c>
      <c r="F1796" s="141">
        <f t="shared" ref="F1796" si="747">IF(A1796="","0,00",ROUND(C1796*E1796,2))</f>
        <v>0</v>
      </c>
      <c r="G1796" s="51"/>
      <c r="H1796" s="51">
        <f>IF(A1796="","",VLOOKUP(A1796,'6.A'!$A$11:$E$7900,5,FALSE))</f>
        <v>0</v>
      </c>
      <c r="I1796" s="51" t="str">
        <f t="shared" ref="I1796:I1805" si="748">IF(H1796="","",IF(E1796=H1796,"SIM","NÃO"))</f>
        <v>SIM</v>
      </c>
      <c r="J1796" s="51" t="str">
        <f>IF(H1796="","",VLOOKUP(A1796,'6.A'!$A$11:$E$480,4,FALSE))</f>
        <v>CHP</v>
      </c>
      <c r="K1796" s="51" t="str">
        <f t="shared" ref="K1796:K1805" si="749">IF(H1796="","",IF(J1796=D1796,"SIM","NÃO"))</f>
        <v>SIM</v>
      </c>
      <c r="L1796" s="51">
        <f>IF(H1796="","",IF(C1796="","",G1780*C1796))</f>
        <v>1.2555000000000001</v>
      </c>
      <c r="M1796" s="93" t="str">
        <f>IF(A1796="","",VLOOKUP(A1796,'6.A'!$A$11:$C$480,2,FALSE))</f>
        <v>COMPACTADOR DE SOLOS (SOQUETE) COM MOTOR A GASOLINA 4 TEMPOS, POTÊNCIA 4 CV - CHP DIURNO</v>
      </c>
      <c r="N1796" s="56" t="str">
        <f t="shared" ref="N1796:N1801" si="750">IF(A1796="","",IF(M1796=B1796,"si","no"))</f>
        <v>si</v>
      </c>
      <c r="O1796" s="55"/>
      <c r="P1796" s="55"/>
      <c r="Q1796" s="47"/>
      <c r="R1796" s="47"/>
      <c r="S1796" s="64"/>
      <c r="T1796" s="2"/>
      <c r="U1796" s="2"/>
      <c r="V1796" s="2"/>
    </row>
    <row r="1797" spans="1:22" s="128" customFormat="1" ht="12.75" customHeight="1" x14ac:dyDescent="0.2">
      <c r="A1797" s="137"/>
      <c r="B1797" s="117" t="str">
        <f>IF(A1797="","",VLOOKUP(A1797,'6.A'!$A$11:$E$105,2,FALSE))</f>
        <v/>
      </c>
      <c r="C1797" s="138"/>
      <c r="D1797" s="139" t="str">
        <f>IF(A1797="","",VLOOKUP(A1797,'6.A'!$A$11:$E$105,4,FALSE))</f>
        <v/>
      </c>
      <c r="E1797" s="140" t="str">
        <f>IF(A1797="","",VLOOKUP(A1797,'6.A'!$A$11:$E$105,5,FALSE))</f>
        <v/>
      </c>
      <c r="F1797" s="141" t="str">
        <f t="shared" ref="F1797:F1805" si="751">IF(A1797="","0,00",ROUND(C1797*E1797,2))</f>
        <v>0,00</v>
      </c>
      <c r="G1797" s="51"/>
      <c r="H1797" s="51" t="str">
        <f>IF(A1797="","",VLOOKUP(A1797,'6.A'!$A$11:$E$7900,5,FALSE))</f>
        <v/>
      </c>
      <c r="I1797" s="51" t="str">
        <f t="shared" si="748"/>
        <v/>
      </c>
      <c r="J1797" s="51" t="str">
        <f>IF(H1797="","",VLOOKUP(A1797,'6.A'!$A$11:$E$480,4,FALSE))</f>
        <v/>
      </c>
      <c r="K1797" s="51" t="str">
        <f t="shared" si="749"/>
        <v/>
      </c>
      <c r="L1797" s="51" t="str">
        <f>IF(H1797="","",IF(C1797="","",G1780*C1797))</f>
        <v/>
      </c>
      <c r="M1797" s="93" t="str">
        <f>IF(A1797="","",VLOOKUP(A1797,'6.A'!$A$11:$C$480,2,FALSE))</f>
        <v/>
      </c>
      <c r="N1797" s="56" t="str">
        <f t="shared" si="750"/>
        <v/>
      </c>
      <c r="O1797" s="55"/>
      <c r="P1797" s="55"/>
      <c r="Q1797" s="47"/>
      <c r="R1797" s="47"/>
      <c r="S1797" s="64"/>
      <c r="T1797" s="2"/>
      <c r="U1797" s="2"/>
      <c r="V1797" s="2"/>
    </row>
    <row r="1798" spans="1:22" s="128" customFormat="1" ht="12.75" customHeight="1" x14ac:dyDescent="0.2">
      <c r="A1798" s="137"/>
      <c r="B1798" s="117" t="str">
        <f>IF(A1798="","",VLOOKUP(A1798,'6.A'!$A$11:$E$105,2,FALSE))</f>
        <v/>
      </c>
      <c r="C1798" s="138"/>
      <c r="D1798" s="139" t="str">
        <f>IF(A1798="","",VLOOKUP(A1798,'6.A'!$A$11:$E$105,4,FALSE))</f>
        <v/>
      </c>
      <c r="E1798" s="140" t="str">
        <f>IF(A1798="","",VLOOKUP(A1798,'6.A'!$A$11:$E$105,5,FALSE))</f>
        <v/>
      </c>
      <c r="F1798" s="141" t="str">
        <f t="shared" si="751"/>
        <v>0,00</v>
      </c>
      <c r="G1798" s="51"/>
      <c r="H1798" s="51" t="str">
        <f>IF(A1798="","",VLOOKUP(A1798,'6.A'!$A$11:$E$7900,5,FALSE))</f>
        <v/>
      </c>
      <c r="I1798" s="51" t="str">
        <f t="shared" si="748"/>
        <v/>
      </c>
      <c r="J1798" s="51" t="str">
        <f>IF(H1798="","",VLOOKUP(A1798,'6.A'!$A$11:$E$480,4,FALSE))</f>
        <v/>
      </c>
      <c r="K1798" s="51" t="str">
        <f t="shared" si="749"/>
        <v/>
      </c>
      <c r="L1798" s="51" t="str">
        <f>IF(H1798="","",IF(C1798="","",G1780*C1798))</f>
        <v/>
      </c>
      <c r="M1798" s="93" t="str">
        <f>IF(A1798="","",VLOOKUP(A1798,'6.A'!$A$11:$C$480,2,FALSE))</f>
        <v/>
      </c>
      <c r="N1798" s="56" t="str">
        <f t="shared" si="750"/>
        <v/>
      </c>
      <c r="O1798" s="55"/>
      <c r="P1798" s="55"/>
      <c r="Q1798" s="47"/>
      <c r="R1798" s="47"/>
      <c r="S1798" s="64"/>
      <c r="T1798" s="2"/>
      <c r="U1798" s="2"/>
      <c r="V1798" s="2"/>
    </row>
    <row r="1799" spans="1:22" s="128" customFormat="1" ht="12.75" customHeight="1" x14ac:dyDescent="0.2">
      <c r="A1799" s="137"/>
      <c r="B1799" s="158" t="str">
        <f>IF(A1799="","",VLOOKUP(A1799,'6.A'!$A$11:$E$105,2,FALSE))</f>
        <v/>
      </c>
      <c r="C1799" s="138"/>
      <c r="D1799" s="120" t="str">
        <f>IF(A1799="","",VLOOKUP(A1799,'6.A'!$A$11:$E$105,4,FALSE))</f>
        <v/>
      </c>
      <c r="E1799" s="142" t="str">
        <f>IF(A1799="","",VLOOKUP(A1799,'6.A'!$A$11:$E$105,5,FALSE))</f>
        <v/>
      </c>
      <c r="F1799" s="141" t="str">
        <f t="shared" si="751"/>
        <v>0,00</v>
      </c>
      <c r="G1799" s="51"/>
      <c r="H1799" s="51" t="str">
        <f>IF(A1799="","",VLOOKUP(A1799,'6.A'!$A$11:$E$7900,5,FALSE))</f>
        <v/>
      </c>
      <c r="I1799" s="51" t="str">
        <f t="shared" si="748"/>
        <v/>
      </c>
      <c r="J1799" s="51" t="str">
        <f>IF(H1799="","",VLOOKUP(A1799,'6.A'!$A$11:$E$480,4,FALSE))</f>
        <v/>
      </c>
      <c r="K1799" s="51" t="str">
        <f t="shared" si="749"/>
        <v/>
      </c>
      <c r="L1799" s="51" t="str">
        <f>IF(H1799="","",IF(C1799="","",G1780*C1799))</f>
        <v/>
      </c>
      <c r="M1799" s="93" t="str">
        <f>IF(A1799="","",VLOOKUP(A1799,'6.A'!$A$11:$C$480,2,FALSE))</f>
        <v/>
      </c>
      <c r="N1799" s="56" t="str">
        <f t="shared" si="750"/>
        <v/>
      </c>
      <c r="O1799" s="55"/>
      <c r="P1799" s="55"/>
      <c r="Q1799" s="47"/>
      <c r="R1799" s="47"/>
      <c r="S1799" s="64"/>
      <c r="T1799" s="2"/>
      <c r="U1799" s="2"/>
      <c r="V1799" s="2"/>
    </row>
    <row r="1800" spans="1:22" s="128" customFormat="1" ht="12.75" customHeight="1" x14ac:dyDescent="0.2">
      <c r="A1800" s="137"/>
      <c r="B1800" s="158" t="str">
        <f>IF(A1800="","",VLOOKUP(A1800,'6.A'!$A$11:$E$105,2,FALSE))</f>
        <v/>
      </c>
      <c r="C1800" s="138"/>
      <c r="D1800" s="120" t="str">
        <f>IF(A1800="","",VLOOKUP(A1800,'6.A'!$A$11:$E$105,4,FALSE))</f>
        <v/>
      </c>
      <c r="E1800" s="142" t="str">
        <f>IF(A1800="","",VLOOKUP(A1800,'6.A'!$A$11:$E$105,5,FALSE))</f>
        <v/>
      </c>
      <c r="F1800" s="141" t="str">
        <f t="shared" si="751"/>
        <v>0,00</v>
      </c>
      <c r="G1800" s="51"/>
      <c r="H1800" s="51" t="str">
        <f>IF(A1800="","",VLOOKUP(A1800,'6.A'!$A$11:$E$7900,5,FALSE))</f>
        <v/>
      </c>
      <c r="I1800" s="51" t="str">
        <f t="shared" si="748"/>
        <v/>
      </c>
      <c r="J1800" s="51" t="str">
        <f>IF(H1800="","",VLOOKUP(A1800,'6.A'!$A$11:$E$480,4,FALSE))</f>
        <v/>
      </c>
      <c r="K1800" s="51" t="str">
        <f t="shared" si="749"/>
        <v/>
      </c>
      <c r="L1800" s="51" t="str">
        <f>IF(H1800="","",IF(C1800="","",G1780*C1800))</f>
        <v/>
      </c>
      <c r="M1800" s="93" t="str">
        <f>IF(A1800="","",VLOOKUP(A1800,'6.A'!$A$11:$C$480,2,FALSE))</f>
        <v/>
      </c>
      <c r="N1800" s="56" t="str">
        <f t="shared" si="750"/>
        <v/>
      </c>
      <c r="O1800" s="55"/>
      <c r="P1800" s="55"/>
      <c r="Q1800" s="47"/>
      <c r="R1800" s="47"/>
      <c r="S1800" s="64"/>
      <c r="T1800" s="2"/>
      <c r="U1800" s="2"/>
      <c r="V1800" s="2"/>
    </row>
    <row r="1801" spans="1:22" s="128" customFormat="1" ht="12.75" customHeight="1" x14ac:dyDescent="0.2">
      <c r="A1801" s="137"/>
      <c r="B1801" s="158" t="str">
        <f>IF(A1801="","",VLOOKUP(A1801,'6.A'!$A$11:$E$105,2,FALSE))</f>
        <v/>
      </c>
      <c r="C1801" s="138"/>
      <c r="D1801" s="120" t="str">
        <f>IF(A1801="","",VLOOKUP(A1801,'6.A'!$A$11:$E$105,4,FALSE))</f>
        <v/>
      </c>
      <c r="E1801" s="142" t="str">
        <f>IF(A1801="","",VLOOKUP(A1801,'6.A'!$A$11:$E$105,5,FALSE))</f>
        <v/>
      </c>
      <c r="F1801" s="141" t="str">
        <f t="shared" si="751"/>
        <v>0,00</v>
      </c>
      <c r="G1801" s="51"/>
      <c r="H1801" s="51" t="str">
        <f>IF(A1801="","",VLOOKUP(A1801,'6.A'!$A$11:$E$7900,5,FALSE))</f>
        <v/>
      </c>
      <c r="I1801" s="51" t="str">
        <f t="shared" si="748"/>
        <v/>
      </c>
      <c r="J1801" s="51" t="str">
        <f>IF(H1801="","",VLOOKUP(A1801,'6.A'!$A$11:$E$480,4,FALSE))</f>
        <v/>
      </c>
      <c r="K1801" s="51" t="str">
        <f t="shared" si="749"/>
        <v/>
      </c>
      <c r="L1801" s="51" t="str">
        <f>IF(H1801="","",IF(C1801="","",G1780*C1801))</f>
        <v/>
      </c>
      <c r="M1801" s="93" t="str">
        <f>IF(A1801="","",VLOOKUP(A1801,'6.A'!$A$11:$C$480,2,FALSE))</f>
        <v/>
      </c>
      <c r="N1801" s="56" t="str">
        <f t="shared" si="750"/>
        <v/>
      </c>
      <c r="O1801" s="55"/>
      <c r="P1801" s="55"/>
      <c r="Q1801" s="47"/>
      <c r="R1801" s="47"/>
      <c r="S1801" s="64"/>
      <c r="T1801" s="2"/>
      <c r="U1801" s="2"/>
      <c r="V1801" s="2"/>
    </row>
    <row r="1802" spans="1:22" s="128" customFormat="1" ht="12.75" customHeight="1" x14ac:dyDescent="0.2">
      <c r="A1802" s="137"/>
      <c r="B1802" s="158" t="str">
        <f>IF(A1802="","",VLOOKUP(A1802,'6.A'!$A$11:$E$105,2,FALSE))</f>
        <v/>
      </c>
      <c r="C1802" s="138"/>
      <c r="D1802" s="120" t="str">
        <f>IF(A1802="","",VLOOKUP(A1802,'6.A'!$A$11:$E$105,4,FALSE))</f>
        <v/>
      </c>
      <c r="E1802" s="142" t="str">
        <f>IF(A1802="","",VLOOKUP(A1802,'6.A'!$A$11:$E$105,5,FALSE))</f>
        <v/>
      </c>
      <c r="F1802" s="141" t="str">
        <f t="shared" si="751"/>
        <v>0,00</v>
      </c>
      <c r="G1802" s="51"/>
      <c r="H1802" s="51" t="str">
        <f>IF(A1802="","",VLOOKUP(A1802,'6.A'!$A$11:$E$7900,5,FALSE))</f>
        <v/>
      </c>
      <c r="I1802" s="51" t="str">
        <f t="shared" si="748"/>
        <v/>
      </c>
      <c r="J1802" s="51" t="str">
        <f>IF(H1802="","",VLOOKUP(A1802,'6.A'!$A$11:$E$480,4,FALSE))</f>
        <v/>
      </c>
      <c r="K1802" s="51" t="str">
        <f t="shared" si="749"/>
        <v/>
      </c>
      <c r="L1802" s="51" t="str">
        <f>IF(H1802="","",IF(C1802="","",G1780*C1802))</f>
        <v/>
      </c>
      <c r="M1802" s="93" t="str">
        <f>IF(A1802="","",VLOOKUP(A1802,'6.A'!$A$11:$C$480,2,FALSE))</f>
        <v/>
      </c>
      <c r="N1802" s="56" t="str">
        <f>IF(A1802="","",IF(M1802=B1802,"si","no"))</f>
        <v/>
      </c>
      <c r="O1802" s="55"/>
      <c r="P1802" s="55"/>
      <c r="Q1802" s="47"/>
      <c r="R1802" s="47"/>
      <c r="S1802" s="64"/>
      <c r="T1802" s="2"/>
      <c r="U1802" s="2"/>
      <c r="V1802" s="2"/>
    </row>
    <row r="1803" spans="1:22" s="128" customFormat="1" ht="12.75" customHeight="1" x14ac:dyDescent="0.2">
      <c r="A1803" s="137"/>
      <c r="B1803" s="117" t="str">
        <f>IF(A1803="","",VLOOKUP(A1803,'6.A'!$A$11:$E$105,2,FALSE))</f>
        <v/>
      </c>
      <c r="C1803" s="138"/>
      <c r="D1803" s="120" t="str">
        <f>IF(A1803="","",VLOOKUP(A1803,'6.A'!$A$11:$E$105,4,FALSE))</f>
        <v/>
      </c>
      <c r="E1803" s="142" t="str">
        <f>IF(A1803="","",VLOOKUP(A1803,'6.A'!$A$11:$E$105,5,FALSE))</f>
        <v/>
      </c>
      <c r="F1803" s="141" t="str">
        <f t="shared" si="751"/>
        <v>0,00</v>
      </c>
      <c r="G1803" s="51"/>
      <c r="H1803" s="51" t="str">
        <f>IF(A1803="","",VLOOKUP(A1803,'6.A'!$A$11:$E$7900,5,FALSE))</f>
        <v/>
      </c>
      <c r="I1803" s="51" t="str">
        <f t="shared" si="748"/>
        <v/>
      </c>
      <c r="J1803" s="51" t="str">
        <f>IF(H1803="","",VLOOKUP(A1803,'6.A'!$A$11:$E$480,4,FALSE))</f>
        <v/>
      </c>
      <c r="K1803" s="51" t="str">
        <f t="shared" si="749"/>
        <v/>
      </c>
      <c r="L1803" s="51" t="str">
        <f>IF(H1803="","",IF(C1803="","",G1780*C1803))</f>
        <v/>
      </c>
      <c r="M1803" s="93" t="str">
        <f>IF(A1803="","",VLOOKUP(A1803,'6.A'!$A$11:$C$480,2,FALSE))</f>
        <v/>
      </c>
      <c r="N1803" s="56" t="str">
        <f>IF(A1803="","",IF(M1803=B1803,"si","no"))</f>
        <v/>
      </c>
      <c r="O1803" s="55"/>
      <c r="P1803" s="55"/>
      <c r="Q1803" s="47"/>
      <c r="R1803" s="47"/>
      <c r="S1803" s="64"/>
      <c r="T1803" s="2"/>
      <c r="U1803" s="2"/>
      <c r="V1803" s="2"/>
    </row>
    <row r="1804" spans="1:22" s="128" customFormat="1" ht="12.75" customHeight="1" x14ac:dyDescent="0.2">
      <c r="A1804" s="137"/>
      <c r="B1804" s="117" t="str">
        <f>IF(A1804="","",VLOOKUP(A1804,'6.A'!$A$11:$E$105,2,FALSE))</f>
        <v/>
      </c>
      <c r="C1804" s="138"/>
      <c r="D1804" s="120" t="str">
        <f>IF(A1804="","",VLOOKUP(A1804,'6.A'!$A$11:$E$105,4,FALSE))</f>
        <v/>
      </c>
      <c r="E1804" s="142" t="str">
        <f>IF(A1804="","",VLOOKUP(A1804,'6.A'!$A$11:$E$105,5,FALSE))</f>
        <v/>
      </c>
      <c r="F1804" s="141" t="str">
        <f t="shared" si="751"/>
        <v>0,00</v>
      </c>
      <c r="G1804" s="51"/>
      <c r="H1804" s="51" t="str">
        <f>IF(A1804="","",VLOOKUP(A1804,'6.A'!$A$11:$E$7900,5,FALSE))</f>
        <v/>
      </c>
      <c r="I1804" s="51" t="str">
        <f t="shared" si="748"/>
        <v/>
      </c>
      <c r="J1804" s="51" t="str">
        <f>IF(H1804="","",VLOOKUP(A1804,'6.A'!$A$11:$E$480,4,FALSE))</f>
        <v/>
      </c>
      <c r="K1804" s="51" t="str">
        <f t="shared" si="749"/>
        <v/>
      </c>
      <c r="L1804" s="51" t="str">
        <f>IF(H1804="","",IF(C1804="","",G1780*C1804))</f>
        <v/>
      </c>
      <c r="M1804" s="93" t="str">
        <f>IF(A1804="","",VLOOKUP(A1804,'6.A'!$A$11:$C$480,2,FALSE))</f>
        <v/>
      </c>
      <c r="N1804" s="56" t="str">
        <f t="shared" ref="N1804:N1805" si="752">IF(A1804="","",IF(M1804=B1804,"si","no"))</f>
        <v/>
      </c>
      <c r="O1804" s="55"/>
      <c r="P1804" s="55"/>
      <c r="Q1804" s="47"/>
      <c r="R1804" s="47"/>
      <c r="S1804" s="64"/>
      <c r="T1804" s="2"/>
      <c r="U1804" s="2"/>
      <c r="V1804" s="2"/>
    </row>
    <row r="1805" spans="1:22" s="128" customFormat="1" ht="12.75" customHeight="1" x14ac:dyDescent="0.2">
      <c r="A1805" s="137"/>
      <c r="B1805" s="117" t="str">
        <f>IF(A1805="","",VLOOKUP(A1805,'6.A'!$A$11:$E$105,2,FALSE))</f>
        <v/>
      </c>
      <c r="C1805" s="138"/>
      <c r="D1805" s="120" t="str">
        <f>IF(A1805="","",VLOOKUP(A1805,'6.A'!$A$11:$E$105,4,FALSE))</f>
        <v/>
      </c>
      <c r="E1805" s="142" t="str">
        <f>IF(A1805="","",VLOOKUP(A1805,'6.A'!$A$11:$E$105,5,FALSE))</f>
        <v/>
      </c>
      <c r="F1805" s="141" t="str">
        <f t="shared" si="751"/>
        <v>0,00</v>
      </c>
      <c r="G1805" s="51"/>
      <c r="H1805" s="51" t="str">
        <f>IF(A1805="","",VLOOKUP(A1805,'6.A'!$A$11:$E$7900,5,FALSE))</f>
        <v/>
      </c>
      <c r="I1805" s="51" t="str">
        <f t="shared" si="748"/>
        <v/>
      </c>
      <c r="J1805" s="51" t="str">
        <f>IF(H1805="","",VLOOKUP(A1805,'6.A'!$A$11:$E$480,4,FALSE))</f>
        <v/>
      </c>
      <c r="K1805" s="51" t="str">
        <f t="shared" si="749"/>
        <v/>
      </c>
      <c r="L1805" s="51" t="str">
        <f>IF(H1805="","",IF(C1805="","",G1780*C1805))</f>
        <v/>
      </c>
      <c r="M1805" s="93" t="str">
        <f>IF(A1805="","",VLOOKUP(A1805,'6.A'!$A$11:$C$480,2,FALSE))</f>
        <v/>
      </c>
      <c r="N1805" s="56" t="str">
        <f t="shared" si="752"/>
        <v/>
      </c>
      <c r="O1805" s="55"/>
      <c r="P1805" s="55"/>
      <c r="Q1805" s="47"/>
      <c r="R1805" s="47"/>
      <c r="S1805" s="64"/>
      <c r="T1805" s="2"/>
      <c r="U1805" s="2"/>
      <c r="V1805" s="2"/>
    </row>
    <row r="1806" spans="1:22" s="128" customFormat="1" ht="12.75" customHeight="1" x14ac:dyDescent="0.2">
      <c r="A1806" s="137"/>
      <c r="B1806" s="26" t="str">
        <f>$A$9</f>
        <v>BDI - MÃO DE OBRA / SERVIÇOS / MATERIAIS EM GERAL</v>
      </c>
      <c r="C1806" s="27">
        <f>$C$9</f>
        <v>0</v>
      </c>
      <c r="D1806" s="120"/>
      <c r="E1806" s="126"/>
      <c r="F1806" s="144">
        <f>ROUND(SUM(F1796:F1805)*C1806,2)</f>
        <v>0</v>
      </c>
      <c r="G1806" s="62"/>
      <c r="H1806" s="51"/>
      <c r="I1806" s="56"/>
      <c r="J1806" s="56"/>
      <c r="K1806" s="56"/>
      <c r="L1806" s="51"/>
      <c r="M1806" s="61"/>
      <c r="N1806" s="56"/>
      <c r="O1806" s="55"/>
      <c r="P1806" s="55"/>
      <c r="Q1806" s="47"/>
      <c r="R1806" s="47"/>
      <c r="S1806" s="64"/>
      <c r="T1806" s="2"/>
      <c r="U1806" s="2"/>
      <c r="V1806" s="2"/>
    </row>
    <row r="1807" spans="1:22" s="128" customFormat="1" ht="12.75" customHeight="1" x14ac:dyDescent="0.2">
      <c r="A1807" s="145"/>
      <c r="B1807" s="31" t="s">
        <v>120</v>
      </c>
      <c r="C1807" s="36"/>
      <c r="D1807" s="151"/>
      <c r="E1807" s="152"/>
      <c r="F1807" s="150">
        <f>ROUND(SUM(F1796:F1806),2)</f>
        <v>0</v>
      </c>
      <c r="G1807" s="62"/>
      <c r="H1807" s="51"/>
      <c r="I1807" s="56"/>
      <c r="J1807" s="56"/>
      <c r="K1807" s="56"/>
      <c r="L1807" s="51"/>
      <c r="M1807" s="61"/>
      <c r="N1807" s="56"/>
      <c r="O1807" s="55"/>
      <c r="P1807" s="55"/>
      <c r="Q1807" s="47"/>
      <c r="R1807" s="47"/>
      <c r="S1807" s="64"/>
      <c r="T1807" s="2"/>
      <c r="U1807" s="2"/>
      <c r="V1807" s="2"/>
    </row>
    <row r="1808" spans="1:22" s="128" customFormat="1" ht="12.75" customHeight="1" x14ac:dyDescent="0.2">
      <c r="A1808" s="134" t="s">
        <v>6</v>
      </c>
      <c r="B1808" s="135" t="s">
        <v>18</v>
      </c>
      <c r="C1808" s="119" t="s">
        <v>59</v>
      </c>
      <c r="D1808" s="119" t="s">
        <v>17</v>
      </c>
      <c r="E1808" s="136" t="s">
        <v>60</v>
      </c>
      <c r="F1808" s="127" t="s">
        <v>61</v>
      </c>
      <c r="G1808" s="21"/>
      <c r="H1808" s="51"/>
      <c r="I1808" s="56"/>
      <c r="J1808" s="56"/>
      <c r="K1808" s="56"/>
      <c r="L1808" s="51"/>
      <c r="M1808" s="61"/>
      <c r="N1808" s="56"/>
      <c r="O1808" s="55"/>
      <c r="P1808" s="55"/>
      <c r="Q1808" s="47"/>
      <c r="R1808" s="47"/>
      <c r="S1808" s="64"/>
      <c r="T1808" s="2"/>
      <c r="U1808" s="2"/>
      <c r="V1808" s="2"/>
    </row>
    <row r="1809" spans="1:22" s="128" customFormat="1" ht="12.75" customHeight="1" x14ac:dyDescent="0.2">
      <c r="A1809" s="137"/>
      <c r="B1809" s="117" t="str">
        <f>IF(A1809="","",VLOOKUP(A1809,'6.A'!$A$11:$E$105,2,FALSE))</f>
        <v/>
      </c>
      <c r="C1809" s="138"/>
      <c r="D1809" s="139" t="str">
        <f>IF(A1809="","",VLOOKUP(A1809,'6.A'!$A$11:$E$105,4,FALSE))</f>
        <v/>
      </c>
      <c r="E1809" s="140" t="str">
        <f>IF(A1809="","",VLOOKUP(A1809,'6.A'!$A$11:$E$105,5,FALSE))</f>
        <v/>
      </c>
      <c r="F1809" s="141" t="str">
        <f t="shared" ref="F1809:F1828" si="753">IF(A1809="","0,00",ROUND(C1809*E1809,2))</f>
        <v>0,00</v>
      </c>
      <c r="G1809" s="51"/>
      <c r="H1809" s="51" t="str">
        <f>IF(A1809="","",VLOOKUP(A1809,'6.A'!$A$11:$E$7900,5,FALSE))</f>
        <v/>
      </c>
      <c r="I1809" s="51" t="str">
        <f t="shared" ref="I1809:I1828" si="754">IF(H1809="","",IF(E1809=H1809,"SIM","NÃO"))</f>
        <v/>
      </c>
      <c r="J1809" s="51" t="str">
        <f>IF(H1809="","",VLOOKUP(A1809,'6.A'!$A$11:$E$480,4,FALSE))</f>
        <v/>
      </c>
      <c r="K1809" s="51" t="str">
        <f t="shared" ref="K1809:K1828" si="755">IF(H1809="","",IF(J1809=D1809,"SIM","NÃO"))</f>
        <v/>
      </c>
      <c r="L1809" s="51" t="str">
        <f>IF(H1809="","",IF(C1809="","",G1780*C1809))</f>
        <v/>
      </c>
      <c r="M1809" s="93" t="str">
        <f>IF(A1809="","",VLOOKUP(A1809,'6.A'!$A$11:$C$480,2,FALSE))</f>
        <v/>
      </c>
      <c r="N1809" s="56" t="str">
        <f t="shared" ref="N1809:N1828" si="756">IF(A1809="","",IF(M1809=B1809,"si","no"))</f>
        <v/>
      </c>
      <c r="O1809" s="55"/>
      <c r="P1809" s="55"/>
      <c r="Q1809" s="47"/>
      <c r="R1809" s="47"/>
      <c r="S1809" s="64"/>
      <c r="T1809" s="2"/>
      <c r="U1809" s="2"/>
      <c r="V1809" s="2"/>
    </row>
    <row r="1810" spans="1:22" s="128" customFormat="1" ht="12.75" customHeight="1" x14ac:dyDescent="0.2">
      <c r="A1810" s="137"/>
      <c r="B1810" s="117" t="str">
        <f>IF(A1810="","",VLOOKUP(A1810,'6.A'!$A$11:$E$105,2,FALSE))</f>
        <v/>
      </c>
      <c r="C1810" s="138"/>
      <c r="D1810" s="139" t="str">
        <f>IF(A1810="","",VLOOKUP(A1810,'6.A'!$A$11:$E$105,4,FALSE))</f>
        <v/>
      </c>
      <c r="E1810" s="140" t="str">
        <f>IF(A1810="","",VLOOKUP(A1810,'6.A'!$A$11:$E$105,5,FALSE))</f>
        <v/>
      </c>
      <c r="F1810" s="141" t="str">
        <f t="shared" si="753"/>
        <v>0,00</v>
      </c>
      <c r="G1810" s="51"/>
      <c r="H1810" s="51" t="str">
        <f>IF(A1810="","",VLOOKUP(A1810,'6.A'!$A$11:$E$7900,5,FALSE))</f>
        <v/>
      </c>
      <c r="I1810" s="51" t="str">
        <f t="shared" si="754"/>
        <v/>
      </c>
      <c r="J1810" s="51" t="str">
        <f>IF(H1810="","",VLOOKUP(A1810,'6.A'!$A$11:$E$480,4,FALSE))</f>
        <v/>
      </c>
      <c r="K1810" s="51" t="str">
        <f t="shared" si="755"/>
        <v/>
      </c>
      <c r="L1810" s="51" t="str">
        <f>IF(H1810="","",IF(C1810="","",G1780*C1810))</f>
        <v/>
      </c>
      <c r="M1810" s="93" t="str">
        <f>IF(A1810="","",VLOOKUP(A1810,'6.A'!$A$11:$C$480,2,FALSE))</f>
        <v/>
      </c>
      <c r="N1810" s="56" t="str">
        <f t="shared" si="756"/>
        <v/>
      </c>
      <c r="O1810" s="55"/>
      <c r="P1810" s="55"/>
      <c r="Q1810" s="47"/>
      <c r="R1810" s="47"/>
      <c r="S1810" s="64"/>
      <c r="T1810" s="2"/>
      <c r="U1810" s="2"/>
      <c r="V1810" s="2"/>
    </row>
    <row r="1811" spans="1:22" s="128" customFormat="1" ht="12.75" customHeight="1" x14ac:dyDescent="0.2">
      <c r="A1811" s="137"/>
      <c r="B1811" s="117" t="str">
        <f>IF(A1811="","",VLOOKUP(A1811,'6.A'!$A$11:$E$105,2,FALSE))</f>
        <v/>
      </c>
      <c r="C1811" s="138"/>
      <c r="D1811" s="139" t="str">
        <f>IF(A1811="","",VLOOKUP(A1811,'6.A'!$A$11:$E$105,4,FALSE))</f>
        <v/>
      </c>
      <c r="E1811" s="140" t="str">
        <f>IF(A1811="","",VLOOKUP(A1811,'6.A'!$A$11:$E$105,5,FALSE))</f>
        <v/>
      </c>
      <c r="F1811" s="141" t="str">
        <f t="shared" si="753"/>
        <v>0,00</v>
      </c>
      <c r="G1811" s="51"/>
      <c r="H1811" s="51" t="str">
        <f>IF(A1811="","",VLOOKUP(A1811,'6.A'!$A$11:$E$7900,5,FALSE))</f>
        <v/>
      </c>
      <c r="I1811" s="51" t="str">
        <f t="shared" si="754"/>
        <v/>
      </c>
      <c r="J1811" s="51" t="str">
        <f>IF(H1811="","",VLOOKUP(A1811,'6.A'!$A$11:$E$480,4,FALSE))</f>
        <v/>
      </c>
      <c r="K1811" s="51" t="str">
        <f t="shared" si="755"/>
        <v/>
      </c>
      <c r="L1811" s="51" t="str">
        <f>IF(H1811="","",IF(C1811="","",G1780*C1811))</f>
        <v/>
      </c>
      <c r="M1811" s="93" t="str">
        <f>IF(A1811="","",VLOOKUP(A1811,'6.A'!$A$11:$C$480,2,FALSE))</f>
        <v/>
      </c>
      <c r="N1811" s="56" t="str">
        <f t="shared" si="756"/>
        <v/>
      </c>
      <c r="O1811" s="55"/>
      <c r="P1811" s="55"/>
      <c r="Q1811" s="47"/>
      <c r="R1811" s="47"/>
      <c r="S1811" s="64"/>
      <c r="T1811" s="2"/>
      <c r="U1811" s="2"/>
      <c r="V1811" s="2"/>
    </row>
    <row r="1812" spans="1:22" s="128" customFormat="1" ht="12.75" customHeight="1" x14ac:dyDescent="0.2">
      <c r="A1812" s="137"/>
      <c r="B1812" s="117" t="str">
        <f>IF(A1812="","",VLOOKUP(A1812,'6.A'!$A$11:$E$105,2,FALSE))</f>
        <v/>
      </c>
      <c r="C1812" s="138"/>
      <c r="D1812" s="139" t="str">
        <f>IF(A1812="","",VLOOKUP(A1812,'6.A'!$A$11:$E$105,4,FALSE))</f>
        <v/>
      </c>
      <c r="E1812" s="140" t="str">
        <f>IF(A1812="","",VLOOKUP(A1812,'6.A'!$A$11:$E$105,5,FALSE))</f>
        <v/>
      </c>
      <c r="F1812" s="141" t="str">
        <f t="shared" si="753"/>
        <v>0,00</v>
      </c>
      <c r="G1812" s="51"/>
      <c r="H1812" s="51" t="str">
        <f>IF(A1812="","",VLOOKUP(A1812,'6.A'!$A$11:$E$7900,5,FALSE))</f>
        <v/>
      </c>
      <c r="I1812" s="51" t="str">
        <f t="shared" si="754"/>
        <v/>
      </c>
      <c r="J1812" s="51" t="str">
        <f>IF(H1812="","",VLOOKUP(A1812,'6.A'!$A$11:$E$480,4,FALSE))</f>
        <v/>
      </c>
      <c r="K1812" s="51" t="str">
        <f t="shared" si="755"/>
        <v/>
      </c>
      <c r="L1812" s="51" t="str">
        <f>IF(H1812="","",IF(C1812="","",G1780*C1812))</f>
        <v/>
      </c>
      <c r="M1812" s="93" t="str">
        <f>IF(A1812="","",VLOOKUP(A1812,'6.A'!$A$11:$C$480,2,FALSE))</f>
        <v/>
      </c>
      <c r="N1812" s="56" t="str">
        <f t="shared" si="756"/>
        <v/>
      </c>
      <c r="O1812" s="55"/>
      <c r="P1812" s="55"/>
      <c r="Q1812" s="47"/>
      <c r="R1812" s="47"/>
      <c r="S1812" s="64"/>
      <c r="T1812" s="2"/>
      <c r="U1812" s="2"/>
      <c r="V1812" s="2"/>
    </row>
    <row r="1813" spans="1:22" s="128" customFormat="1" ht="12.75" customHeight="1" x14ac:dyDescent="0.2">
      <c r="A1813" s="137"/>
      <c r="B1813" s="117" t="str">
        <f>IF(A1813="","",VLOOKUP(A1813,'6.A'!$A$11:$E$105,2,FALSE))</f>
        <v/>
      </c>
      <c r="C1813" s="138"/>
      <c r="D1813" s="120" t="str">
        <f>IF(A1813="","",VLOOKUP(A1813,'6.A'!$A$11:$E$105,4,FALSE))</f>
        <v/>
      </c>
      <c r="E1813" s="142" t="str">
        <f>IF(A1813="","",VLOOKUP(A1813,'6.A'!$A$11:$E$105,5,FALSE))</f>
        <v/>
      </c>
      <c r="F1813" s="141" t="str">
        <f t="shared" si="753"/>
        <v>0,00</v>
      </c>
      <c r="G1813" s="51"/>
      <c r="H1813" s="51" t="str">
        <f>IF(A1813="","",VLOOKUP(A1813,'6.A'!$A$11:$E$7900,5,FALSE))</f>
        <v/>
      </c>
      <c r="I1813" s="51" t="str">
        <f t="shared" si="754"/>
        <v/>
      </c>
      <c r="J1813" s="51" t="str">
        <f>IF(H1813="","",VLOOKUP(A1813,'6.A'!$A$11:$E$480,4,FALSE))</f>
        <v/>
      </c>
      <c r="K1813" s="51" t="str">
        <f t="shared" si="755"/>
        <v/>
      </c>
      <c r="L1813" s="51" t="str">
        <f>IF(H1813="","",IF(C1813="","",G1780*C1813))</f>
        <v/>
      </c>
      <c r="M1813" s="93" t="str">
        <f>IF(A1813="","",VLOOKUP(A1813,'6.A'!$A$11:$C$480,2,FALSE))</f>
        <v/>
      </c>
      <c r="N1813" s="56" t="str">
        <f t="shared" si="756"/>
        <v/>
      </c>
      <c r="O1813" s="55"/>
      <c r="P1813" s="55"/>
      <c r="Q1813" s="47"/>
      <c r="R1813" s="47"/>
      <c r="S1813" s="64"/>
      <c r="T1813" s="2"/>
      <c r="U1813" s="2"/>
      <c r="V1813" s="2"/>
    </row>
    <row r="1814" spans="1:22" s="128" customFormat="1" ht="12.75" customHeight="1" x14ac:dyDescent="0.2">
      <c r="A1814" s="137"/>
      <c r="B1814" s="117" t="str">
        <f>IF(A1814="","",VLOOKUP(A1814,'6.A'!$A$11:$E$105,2,FALSE))</f>
        <v/>
      </c>
      <c r="C1814" s="138"/>
      <c r="D1814" s="120" t="str">
        <f>IF(A1814="","",VLOOKUP(A1814,'6.A'!$A$11:$E$105,4,FALSE))</f>
        <v/>
      </c>
      <c r="E1814" s="142" t="str">
        <f>IF(A1814="","",VLOOKUP(A1814,'6.A'!$A$11:$E$105,5,FALSE))</f>
        <v/>
      </c>
      <c r="F1814" s="141" t="str">
        <f t="shared" si="753"/>
        <v>0,00</v>
      </c>
      <c r="G1814" s="51"/>
      <c r="H1814" s="51" t="str">
        <f>IF(A1814="","",VLOOKUP(A1814,'6.A'!$A$11:$E$7900,5,FALSE))</f>
        <v/>
      </c>
      <c r="I1814" s="51" t="str">
        <f t="shared" si="754"/>
        <v/>
      </c>
      <c r="J1814" s="51" t="str">
        <f>IF(H1814="","",VLOOKUP(A1814,'6.A'!$A$11:$E$480,4,FALSE))</f>
        <v/>
      </c>
      <c r="K1814" s="51" t="str">
        <f t="shared" si="755"/>
        <v/>
      </c>
      <c r="L1814" s="51" t="str">
        <f>IF(H1814="","",IF(C1814="","",G1780*C1814))</f>
        <v/>
      </c>
      <c r="M1814" s="93" t="str">
        <f>IF(A1814="","",VLOOKUP(A1814,'6.A'!$A$11:$C$480,2,FALSE))</f>
        <v/>
      </c>
      <c r="N1814" s="56" t="str">
        <f t="shared" si="756"/>
        <v/>
      </c>
      <c r="O1814" s="55"/>
      <c r="P1814" s="55"/>
      <c r="Q1814" s="47"/>
      <c r="R1814" s="47"/>
      <c r="S1814" s="64"/>
      <c r="T1814" s="2"/>
      <c r="U1814" s="2"/>
      <c r="V1814" s="2"/>
    </row>
    <row r="1815" spans="1:22" s="128" customFormat="1" ht="12.75" customHeight="1" x14ac:dyDescent="0.2">
      <c r="A1815" s="137"/>
      <c r="B1815" s="117" t="str">
        <f>IF(A1815="","",VLOOKUP(A1815,'6.A'!$A$11:$E$105,2,FALSE))</f>
        <v/>
      </c>
      <c r="C1815" s="138"/>
      <c r="D1815" s="139" t="str">
        <f>IF(A1815="","",VLOOKUP(A1815,'6.A'!$A$11:$E$105,4,FALSE))</f>
        <v/>
      </c>
      <c r="E1815" s="140" t="str">
        <f>IF(A1815="","",VLOOKUP(A1815,'6.A'!$A$11:$E$105,5,FALSE))</f>
        <v/>
      </c>
      <c r="F1815" s="141" t="str">
        <f t="shared" si="753"/>
        <v>0,00</v>
      </c>
      <c r="G1815" s="51"/>
      <c r="H1815" s="51" t="str">
        <f>IF(A1815="","",VLOOKUP(A1815,'6.A'!$A$11:$E$7900,5,FALSE))</f>
        <v/>
      </c>
      <c r="I1815" s="51" t="str">
        <f t="shared" si="754"/>
        <v/>
      </c>
      <c r="J1815" s="51" t="str">
        <f>IF(H1815="","",VLOOKUP(A1815,'6.A'!$A$11:$E$480,4,FALSE))</f>
        <v/>
      </c>
      <c r="K1815" s="51" t="str">
        <f t="shared" si="755"/>
        <v/>
      </c>
      <c r="L1815" s="51" t="str">
        <f>IF(H1815="","",IF(C1815="","",G1780*C1815))</f>
        <v/>
      </c>
      <c r="M1815" s="93" t="str">
        <f>IF(A1815="","",VLOOKUP(A1815,'6.A'!$A$11:$C$480,2,FALSE))</f>
        <v/>
      </c>
      <c r="N1815" s="56" t="str">
        <f t="shared" si="756"/>
        <v/>
      </c>
      <c r="O1815" s="55"/>
      <c r="P1815" s="55"/>
      <c r="Q1815" s="47"/>
      <c r="R1815" s="47"/>
      <c r="S1815" s="64"/>
      <c r="T1815" s="2"/>
      <c r="U1815" s="2"/>
      <c r="V1815" s="2"/>
    </row>
    <row r="1816" spans="1:22" s="128" customFormat="1" ht="12.75" customHeight="1" x14ac:dyDescent="0.2">
      <c r="A1816" s="137"/>
      <c r="B1816" s="117" t="str">
        <f>IF(A1816="","",VLOOKUP(A1816,'6.A'!$A$11:$E$105,2,FALSE))</f>
        <v/>
      </c>
      <c r="C1816" s="138"/>
      <c r="D1816" s="139" t="str">
        <f>IF(A1816="","",VLOOKUP(A1816,'6.A'!$A$11:$E$105,4,FALSE))</f>
        <v/>
      </c>
      <c r="E1816" s="140" t="str">
        <f>IF(A1816="","",VLOOKUP(A1816,'6.A'!$A$11:$E$105,5,FALSE))</f>
        <v/>
      </c>
      <c r="F1816" s="141" t="str">
        <f t="shared" si="753"/>
        <v>0,00</v>
      </c>
      <c r="G1816" s="51"/>
      <c r="H1816" s="51" t="str">
        <f>IF(A1816="","",VLOOKUP(A1816,'6.A'!$A$11:$E$7900,5,FALSE))</f>
        <v/>
      </c>
      <c r="I1816" s="51" t="str">
        <f t="shared" si="754"/>
        <v/>
      </c>
      <c r="J1816" s="51" t="str">
        <f>IF(H1816="","",VLOOKUP(A1816,'6.A'!$A$11:$E$480,4,FALSE))</f>
        <v/>
      </c>
      <c r="K1816" s="51" t="str">
        <f t="shared" si="755"/>
        <v/>
      </c>
      <c r="L1816" s="51" t="str">
        <f>IF(H1816="","",IF(C1816="","",G1780*C1816))</f>
        <v/>
      </c>
      <c r="M1816" s="93" t="str">
        <f>IF(A1816="","",VLOOKUP(A1816,'6.A'!$A$11:$C$480,2,FALSE))</f>
        <v/>
      </c>
      <c r="N1816" s="56" t="str">
        <f t="shared" si="756"/>
        <v/>
      </c>
      <c r="O1816" s="55"/>
      <c r="P1816" s="55"/>
      <c r="Q1816" s="47"/>
      <c r="R1816" s="47"/>
      <c r="S1816" s="64"/>
      <c r="T1816" s="2"/>
      <c r="U1816" s="2"/>
      <c r="V1816" s="2"/>
    </row>
    <row r="1817" spans="1:22" s="128" customFormat="1" ht="12.75" customHeight="1" x14ac:dyDescent="0.2">
      <c r="A1817" s="137"/>
      <c r="B1817" s="117" t="str">
        <f>IF(A1817="","",VLOOKUP(A1817,'6.A'!$A$11:$E$105,2,FALSE))</f>
        <v/>
      </c>
      <c r="C1817" s="138"/>
      <c r="D1817" s="120" t="str">
        <f>IF(A1817="","",VLOOKUP(A1817,'6.A'!$A$11:$E$105,4,FALSE))</f>
        <v/>
      </c>
      <c r="E1817" s="142" t="str">
        <f>IF(A1817="","",VLOOKUP(A1817,'6.A'!$A$11:$E$105,5,FALSE))</f>
        <v/>
      </c>
      <c r="F1817" s="141" t="str">
        <f t="shared" si="753"/>
        <v>0,00</v>
      </c>
      <c r="G1817" s="51"/>
      <c r="H1817" s="51" t="str">
        <f>IF(A1817="","",VLOOKUP(A1817,'6.A'!$A$11:$E$7900,5,FALSE))</f>
        <v/>
      </c>
      <c r="I1817" s="51" t="str">
        <f t="shared" si="754"/>
        <v/>
      </c>
      <c r="J1817" s="51" t="str">
        <f>IF(H1817="","",VLOOKUP(A1817,'6.A'!$A$11:$E$480,4,FALSE))</f>
        <v/>
      </c>
      <c r="K1817" s="51" t="str">
        <f t="shared" si="755"/>
        <v/>
      </c>
      <c r="L1817" s="51" t="str">
        <f>IF(H1817="","",IF(C1817="","",G1780*C1817))</f>
        <v/>
      </c>
      <c r="M1817" s="93" t="str">
        <f>IF(A1817="","",VLOOKUP(A1817,'6.A'!$A$11:$C$480,2,FALSE))</f>
        <v/>
      </c>
      <c r="N1817" s="56" t="str">
        <f t="shared" si="756"/>
        <v/>
      </c>
      <c r="O1817" s="55"/>
      <c r="P1817" s="55"/>
      <c r="Q1817" s="47"/>
      <c r="R1817" s="47"/>
      <c r="S1817" s="64"/>
      <c r="T1817" s="2"/>
      <c r="U1817" s="2"/>
      <c r="V1817" s="2"/>
    </row>
    <row r="1818" spans="1:22" s="128" customFormat="1" ht="12.75" customHeight="1" x14ac:dyDescent="0.2">
      <c r="A1818" s="137"/>
      <c r="B1818" s="117" t="str">
        <f>IF(A1818="","",VLOOKUP(A1818,'6.A'!$A$11:$E$105,2,FALSE))</f>
        <v/>
      </c>
      <c r="C1818" s="138"/>
      <c r="D1818" s="120" t="str">
        <f>IF(A1818="","",VLOOKUP(A1818,'6.A'!$A$11:$E$105,4,FALSE))</f>
        <v/>
      </c>
      <c r="E1818" s="142" t="str">
        <f>IF(A1818="","",VLOOKUP(A1818,'6.A'!$A$11:$E$105,5,FALSE))</f>
        <v/>
      </c>
      <c r="F1818" s="141" t="str">
        <f t="shared" si="753"/>
        <v>0,00</v>
      </c>
      <c r="G1818" s="51"/>
      <c r="H1818" s="51" t="str">
        <f>IF(A1818="","",VLOOKUP(A1818,'6.A'!$A$11:$E$7900,5,FALSE))</f>
        <v/>
      </c>
      <c r="I1818" s="51" t="str">
        <f t="shared" si="754"/>
        <v/>
      </c>
      <c r="J1818" s="51" t="str">
        <f>IF(H1818="","",VLOOKUP(A1818,'6.A'!$A$11:$E$480,4,FALSE))</f>
        <v/>
      </c>
      <c r="K1818" s="51" t="str">
        <f t="shared" si="755"/>
        <v/>
      </c>
      <c r="L1818" s="51" t="str">
        <f>IF(H1818="","",IF(C1818="","",G1780*C1818))</f>
        <v/>
      </c>
      <c r="M1818" s="93" t="str">
        <f>IF(A1818="","",VLOOKUP(A1818,'6.A'!$A$11:$C$480,2,FALSE))</f>
        <v/>
      </c>
      <c r="N1818" s="56" t="str">
        <f t="shared" si="756"/>
        <v/>
      </c>
      <c r="O1818" s="55"/>
      <c r="P1818" s="55"/>
      <c r="Q1818" s="47"/>
      <c r="R1818" s="47"/>
      <c r="S1818" s="64"/>
      <c r="T1818" s="2"/>
      <c r="U1818" s="2"/>
      <c r="V1818" s="2"/>
    </row>
    <row r="1819" spans="1:22" s="128" customFormat="1" ht="12.75" customHeight="1" x14ac:dyDescent="0.2">
      <c r="A1819" s="137"/>
      <c r="B1819" s="117" t="str">
        <f>IF(A1819="","",VLOOKUP(A1819,'6.A'!$A$11:$E$105,2,FALSE))</f>
        <v/>
      </c>
      <c r="C1819" s="138"/>
      <c r="D1819" s="120" t="str">
        <f>IF(A1819="","",VLOOKUP(A1819,'6.A'!$A$11:$E$105,4,FALSE))</f>
        <v/>
      </c>
      <c r="E1819" s="142" t="str">
        <f>IF(A1819="","",VLOOKUP(A1819,'6.A'!$A$11:$E$105,5,FALSE))</f>
        <v/>
      </c>
      <c r="F1819" s="141" t="str">
        <f t="shared" si="753"/>
        <v>0,00</v>
      </c>
      <c r="G1819" s="51"/>
      <c r="H1819" s="51" t="str">
        <f>IF(A1819="","",VLOOKUP(A1819,'6.A'!$A$11:$E$7900,5,FALSE))</f>
        <v/>
      </c>
      <c r="I1819" s="51" t="str">
        <f t="shared" si="754"/>
        <v/>
      </c>
      <c r="J1819" s="51" t="str">
        <f>IF(H1819="","",VLOOKUP(A1819,'6.A'!$A$11:$E$480,4,FALSE))</f>
        <v/>
      </c>
      <c r="K1819" s="51" t="str">
        <f t="shared" si="755"/>
        <v/>
      </c>
      <c r="L1819" s="51" t="str">
        <f>IF(H1819="","",IF(C1819="","",G1780*C1819))</f>
        <v/>
      </c>
      <c r="M1819" s="93" t="str">
        <f>IF(A1819="","",VLOOKUP(A1819,'6.A'!$A$11:$C$480,2,FALSE))</f>
        <v/>
      </c>
      <c r="N1819" s="56" t="str">
        <f t="shared" si="756"/>
        <v/>
      </c>
      <c r="O1819" s="55"/>
      <c r="P1819" s="55"/>
      <c r="Q1819" s="47"/>
      <c r="R1819" s="47"/>
      <c r="S1819" s="64"/>
      <c r="T1819" s="2"/>
      <c r="U1819" s="2"/>
      <c r="V1819" s="2"/>
    </row>
    <row r="1820" spans="1:22" s="128" customFormat="1" ht="12.75" customHeight="1" x14ac:dyDescent="0.2">
      <c r="A1820" s="137"/>
      <c r="B1820" s="117" t="str">
        <f>IF(A1820="","",VLOOKUP(A1820,'6.A'!$A$11:$E$105,2,FALSE))</f>
        <v/>
      </c>
      <c r="C1820" s="138"/>
      <c r="D1820" s="120" t="str">
        <f>IF(A1820="","",VLOOKUP(A1820,'6.A'!$A$11:$E$105,4,FALSE))</f>
        <v/>
      </c>
      <c r="E1820" s="142" t="str">
        <f>IF(A1820="","",VLOOKUP(A1820,'6.A'!$A$11:$E$105,5,FALSE))</f>
        <v/>
      </c>
      <c r="F1820" s="141" t="str">
        <f t="shared" si="753"/>
        <v>0,00</v>
      </c>
      <c r="G1820" s="51"/>
      <c r="H1820" s="51" t="str">
        <f>IF(A1820="","",VLOOKUP(A1820,'6.A'!$A$11:$E$7900,5,FALSE))</f>
        <v/>
      </c>
      <c r="I1820" s="51" t="str">
        <f t="shared" si="754"/>
        <v/>
      </c>
      <c r="J1820" s="51" t="str">
        <f>IF(H1820="","",VLOOKUP(A1820,'6.A'!$A$11:$E$480,4,FALSE))</f>
        <v/>
      </c>
      <c r="K1820" s="51" t="str">
        <f t="shared" si="755"/>
        <v/>
      </c>
      <c r="L1820" s="51" t="str">
        <f>IF(H1820="","",IF(C1820="","",G1780*C1820))</f>
        <v/>
      </c>
      <c r="M1820" s="93" t="str">
        <f>IF(A1820="","",VLOOKUP(A1820,'6.A'!$A$11:$C$480,2,FALSE))</f>
        <v/>
      </c>
      <c r="N1820" s="56" t="str">
        <f t="shared" si="756"/>
        <v/>
      </c>
      <c r="O1820" s="55"/>
      <c r="P1820" s="55"/>
      <c r="Q1820" s="47"/>
      <c r="R1820" s="47"/>
      <c r="S1820" s="64"/>
      <c r="T1820" s="2"/>
      <c r="U1820" s="2"/>
      <c r="V1820" s="2"/>
    </row>
    <row r="1821" spans="1:22" s="128" customFormat="1" ht="12.75" customHeight="1" x14ac:dyDescent="0.2">
      <c r="A1821" s="137"/>
      <c r="B1821" s="117" t="str">
        <f>IF(A1821="","",VLOOKUP(A1821,'6.A'!$A$11:$E$105,2,FALSE))</f>
        <v/>
      </c>
      <c r="C1821" s="138"/>
      <c r="D1821" s="120" t="str">
        <f>IF(A1821="","",VLOOKUP(A1821,'6.A'!$A$11:$E$105,4,FALSE))</f>
        <v/>
      </c>
      <c r="E1821" s="142" t="str">
        <f>IF(A1821="","",VLOOKUP(A1821,'6.A'!$A$11:$E$105,5,FALSE))</f>
        <v/>
      </c>
      <c r="F1821" s="141" t="str">
        <f t="shared" si="753"/>
        <v>0,00</v>
      </c>
      <c r="G1821" s="51"/>
      <c r="H1821" s="51" t="str">
        <f>IF(A1821="","",VLOOKUP(A1821,'6.A'!$A$11:$E$7900,5,FALSE))</f>
        <v/>
      </c>
      <c r="I1821" s="51" t="str">
        <f t="shared" si="754"/>
        <v/>
      </c>
      <c r="J1821" s="51" t="str">
        <f>IF(H1821="","",VLOOKUP(A1821,'6.A'!$A$11:$E$480,4,FALSE))</f>
        <v/>
      </c>
      <c r="K1821" s="51" t="str">
        <f t="shared" si="755"/>
        <v/>
      </c>
      <c r="L1821" s="51" t="str">
        <f>IF(H1821="","",IF(C1821="","",G1780*C1821))</f>
        <v/>
      </c>
      <c r="M1821" s="93" t="str">
        <f>IF(A1821="","",VLOOKUP(A1821,'6.A'!$A$11:$C$480,2,FALSE))</f>
        <v/>
      </c>
      <c r="N1821" s="56" t="str">
        <f t="shared" si="756"/>
        <v/>
      </c>
      <c r="O1821" s="55"/>
      <c r="P1821" s="55"/>
      <c r="Q1821" s="47"/>
      <c r="R1821" s="47"/>
      <c r="S1821" s="64"/>
      <c r="T1821" s="2"/>
      <c r="U1821" s="2"/>
      <c r="V1821" s="2"/>
    </row>
    <row r="1822" spans="1:22" s="128" customFormat="1" ht="12.75" customHeight="1" x14ac:dyDescent="0.2">
      <c r="A1822" s="137"/>
      <c r="B1822" s="117" t="str">
        <f>IF(A1822="","",VLOOKUP(A1822,'6.A'!$A$11:$E$105,2,FALSE))</f>
        <v/>
      </c>
      <c r="C1822" s="138"/>
      <c r="D1822" s="120" t="str">
        <f>IF(A1822="","",VLOOKUP(A1822,'6.A'!$A$11:$E$105,4,FALSE))</f>
        <v/>
      </c>
      <c r="E1822" s="142" t="str">
        <f>IF(A1822="","",VLOOKUP(A1822,'6.A'!$A$11:$E$105,5,FALSE))</f>
        <v/>
      </c>
      <c r="F1822" s="141" t="str">
        <f t="shared" si="753"/>
        <v>0,00</v>
      </c>
      <c r="G1822" s="51"/>
      <c r="H1822" s="51" t="str">
        <f>IF(A1822="","",VLOOKUP(A1822,'6.A'!$A$11:$E$7900,5,FALSE))</f>
        <v/>
      </c>
      <c r="I1822" s="51" t="str">
        <f t="shared" si="754"/>
        <v/>
      </c>
      <c r="J1822" s="51" t="str">
        <f>IF(H1822="","",VLOOKUP(A1822,'6.A'!$A$11:$E$480,4,FALSE))</f>
        <v/>
      </c>
      <c r="K1822" s="51" t="str">
        <f t="shared" si="755"/>
        <v/>
      </c>
      <c r="L1822" s="51" t="str">
        <f>IF(H1822="","",IF(C1822="","",G1780*C1822))</f>
        <v/>
      </c>
      <c r="M1822" s="93" t="str">
        <f>IF(A1822="","",VLOOKUP(A1822,'6.A'!$A$11:$C$480,2,FALSE))</f>
        <v/>
      </c>
      <c r="N1822" s="56" t="str">
        <f t="shared" si="756"/>
        <v/>
      </c>
      <c r="O1822" s="55"/>
      <c r="P1822" s="55"/>
      <c r="Q1822" s="47"/>
      <c r="R1822" s="47"/>
      <c r="S1822" s="64"/>
      <c r="T1822" s="2"/>
      <c r="U1822" s="2"/>
      <c r="V1822" s="2"/>
    </row>
    <row r="1823" spans="1:22" s="128" customFormat="1" ht="12.75" customHeight="1" x14ac:dyDescent="0.2">
      <c r="A1823" s="137"/>
      <c r="B1823" s="117" t="str">
        <f>IF(A1823="","",VLOOKUP(A1823,'6.A'!$A$11:$E$105,2,FALSE))</f>
        <v/>
      </c>
      <c r="C1823" s="138"/>
      <c r="D1823" s="120" t="str">
        <f>IF(A1823="","",VLOOKUP(A1823,'6.A'!$A$11:$E$105,4,FALSE))</f>
        <v/>
      </c>
      <c r="E1823" s="142" t="str">
        <f>IF(A1823="","",VLOOKUP(A1823,'6.A'!$A$11:$E$105,5,FALSE))</f>
        <v/>
      </c>
      <c r="F1823" s="141" t="str">
        <f t="shared" si="753"/>
        <v>0,00</v>
      </c>
      <c r="G1823" s="51"/>
      <c r="H1823" s="51" t="str">
        <f>IF(A1823="","",VLOOKUP(A1823,'6.A'!$A$11:$E$7900,5,FALSE))</f>
        <v/>
      </c>
      <c r="I1823" s="51" t="str">
        <f t="shared" si="754"/>
        <v/>
      </c>
      <c r="J1823" s="51" t="str">
        <f>IF(H1823="","",VLOOKUP(A1823,'6.A'!$A$11:$E$480,4,FALSE))</f>
        <v/>
      </c>
      <c r="K1823" s="51" t="str">
        <f t="shared" si="755"/>
        <v/>
      </c>
      <c r="L1823" s="51" t="str">
        <f>IF(H1823="","",IF(C1823="","",G1780*C1823))</f>
        <v/>
      </c>
      <c r="M1823" s="93" t="str">
        <f>IF(A1823="","",VLOOKUP(A1823,'6.A'!$A$11:$C$480,2,FALSE))</f>
        <v/>
      </c>
      <c r="N1823" s="56" t="str">
        <f t="shared" si="756"/>
        <v/>
      </c>
      <c r="O1823" s="55"/>
      <c r="P1823" s="55"/>
      <c r="Q1823" s="47"/>
      <c r="R1823" s="47"/>
      <c r="S1823" s="64"/>
      <c r="T1823" s="2"/>
      <c r="U1823" s="2"/>
      <c r="V1823" s="2"/>
    </row>
    <row r="1824" spans="1:22" s="128" customFormat="1" ht="12.75" customHeight="1" x14ac:dyDescent="0.2">
      <c r="A1824" s="137"/>
      <c r="B1824" s="117" t="str">
        <f>IF(A1824="","",VLOOKUP(A1824,'6.A'!$A$11:$E$105,2,FALSE))</f>
        <v/>
      </c>
      <c r="C1824" s="138"/>
      <c r="D1824" s="120" t="str">
        <f>IF(A1824="","",VLOOKUP(A1824,'6.A'!$A$11:$E$105,4,FALSE))</f>
        <v/>
      </c>
      <c r="E1824" s="142" t="str">
        <f>IF(A1824="","",VLOOKUP(A1824,'6.A'!$A$11:$E$105,5,FALSE))</f>
        <v/>
      </c>
      <c r="F1824" s="141" t="str">
        <f t="shared" si="753"/>
        <v>0,00</v>
      </c>
      <c r="G1824" s="51"/>
      <c r="H1824" s="51" t="str">
        <f>IF(A1824="","",VLOOKUP(A1824,'6.A'!$A$11:$E$7900,5,FALSE))</f>
        <v/>
      </c>
      <c r="I1824" s="51" t="str">
        <f t="shared" si="754"/>
        <v/>
      </c>
      <c r="J1824" s="51" t="str">
        <f>IF(H1824="","",VLOOKUP(A1824,'6.A'!$A$11:$E$480,4,FALSE))</f>
        <v/>
      </c>
      <c r="K1824" s="51" t="str">
        <f t="shared" si="755"/>
        <v/>
      </c>
      <c r="L1824" s="51" t="str">
        <f>IF(H1824="","",IF(C1824="","",G1780*C1824))</f>
        <v/>
      </c>
      <c r="M1824" s="93" t="str">
        <f>IF(A1824="","",VLOOKUP(A1824,'6.A'!$A$11:$C$480,2,FALSE))</f>
        <v/>
      </c>
      <c r="N1824" s="56" t="str">
        <f t="shared" si="756"/>
        <v/>
      </c>
      <c r="O1824" s="55"/>
      <c r="P1824" s="55"/>
      <c r="Q1824" s="47"/>
      <c r="R1824" s="47"/>
      <c r="S1824" s="64"/>
      <c r="T1824" s="2"/>
      <c r="U1824" s="2"/>
      <c r="V1824" s="2"/>
    </row>
    <row r="1825" spans="1:22" s="116" customFormat="1" ht="12.75" customHeight="1" x14ac:dyDescent="0.2">
      <c r="A1825" s="137"/>
      <c r="B1825" s="153" t="str">
        <f>IF(A1825="","",VLOOKUP(A1825,'6.A'!$A$11:$E$105,2,FALSE))</f>
        <v/>
      </c>
      <c r="C1825" s="138"/>
      <c r="D1825" s="120" t="str">
        <f>IF(A1825="","",VLOOKUP(A1825,'6.A'!$A$11:$E$105,4,FALSE))</f>
        <v/>
      </c>
      <c r="E1825" s="142" t="str">
        <f>IF(A1825="","",VLOOKUP(A1825,'6.A'!$A$11:$E$105,5,FALSE))</f>
        <v/>
      </c>
      <c r="F1825" s="141" t="str">
        <f t="shared" si="753"/>
        <v>0,00</v>
      </c>
      <c r="G1825" s="51"/>
      <c r="H1825" s="51" t="str">
        <f>IF(A1825="","",VLOOKUP(A1825,'6.A'!$A$11:$E$7900,5,FALSE))</f>
        <v/>
      </c>
      <c r="I1825" s="51" t="str">
        <f t="shared" si="754"/>
        <v/>
      </c>
      <c r="J1825" s="51" t="str">
        <f>IF(H1825="","",VLOOKUP(A1825,'6.A'!$A$11:$E$480,4,FALSE))</f>
        <v/>
      </c>
      <c r="K1825" s="51" t="str">
        <f t="shared" si="755"/>
        <v/>
      </c>
      <c r="L1825" s="51" t="str">
        <f>IF(H1825="","",IF(C1825="","",G1780*C1825))</f>
        <v/>
      </c>
      <c r="M1825" s="93" t="str">
        <f>IF(A1825="","",VLOOKUP(A1825,'6.A'!$A$11:$C$480,2,FALSE))</f>
        <v/>
      </c>
      <c r="N1825" s="56" t="str">
        <f t="shared" si="756"/>
        <v/>
      </c>
      <c r="O1825" s="55"/>
      <c r="P1825" s="55"/>
      <c r="Q1825" s="47"/>
      <c r="R1825" s="47"/>
      <c r="S1825" s="64"/>
      <c r="T1825" s="2"/>
      <c r="U1825" s="2"/>
      <c r="V1825" s="2"/>
    </row>
    <row r="1826" spans="1:22" s="116" customFormat="1" ht="12.75" customHeight="1" x14ac:dyDescent="0.2">
      <c r="A1826" s="137"/>
      <c r="B1826" s="153" t="str">
        <f>IF(A1826="","",VLOOKUP(A1826,'6.A'!$A$11:$E$105,2,FALSE))</f>
        <v/>
      </c>
      <c r="C1826" s="138"/>
      <c r="D1826" s="120" t="str">
        <f>IF(A1826="","",VLOOKUP(A1826,'6.A'!$A$11:$E$105,4,FALSE))</f>
        <v/>
      </c>
      <c r="E1826" s="142" t="str">
        <f>IF(A1826="","",VLOOKUP(A1826,'6.A'!$A$11:$E$105,5,FALSE))</f>
        <v/>
      </c>
      <c r="F1826" s="141" t="str">
        <f t="shared" si="753"/>
        <v>0,00</v>
      </c>
      <c r="G1826" s="51"/>
      <c r="H1826" s="51" t="str">
        <f>IF(A1826="","",VLOOKUP(A1826,'6.A'!$A$11:$E$7900,5,FALSE))</f>
        <v/>
      </c>
      <c r="I1826" s="51" t="str">
        <f t="shared" si="754"/>
        <v/>
      </c>
      <c r="J1826" s="51" t="str">
        <f>IF(H1826="","",VLOOKUP(A1826,'6.A'!$A$11:$E$480,4,FALSE))</f>
        <v/>
      </c>
      <c r="K1826" s="51" t="str">
        <f t="shared" si="755"/>
        <v/>
      </c>
      <c r="L1826" s="51" t="str">
        <f>IF(H1826="","",IF(C1826="","",G1780*C1826))</f>
        <v/>
      </c>
      <c r="M1826" s="93" t="str">
        <f>IF(A1826="","",VLOOKUP(A1826,'6.A'!$A$11:$C$480,2,FALSE))</f>
        <v/>
      </c>
      <c r="N1826" s="56" t="str">
        <f t="shared" si="756"/>
        <v/>
      </c>
      <c r="O1826" s="55"/>
      <c r="P1826" s="55"/>
      <c r="Q1826" s="47"/>
      <c r="R1826" s="47"/>
      <c r="S1826" s="64"/>
      <c r="T1826" s="2"/>
      <c r="U1826" s="2"/>
      <c r="V1826" s="2"/>
    </row>
    <row r="1827" spans="1:22" s="116" customFormat="1" ht="12.75" customHeight="1" x14ac:dyDescent="0.2">
      <c r="A1827" s="137"/>
      <c r="B1827" s="153" t="str">
        <f>IF(A1827="","",VLOOKUP(A1827,'6.A'!$A$11:$E$105,2,FALSE))</f>
        <v/>
      </c>
      <c r="C1827" s="138"/>
      <c r="D1827" s="120" t="str">
        <f>IF(A1827="","",VLOOKUP(A1827,'6.A'!$A$11:$E$105,4,FALSE))</f>
        <v/>
      </c>
      <c r="E1827" s="142" t="str">
        <f>IF(A1827="","",VLOOKUP(A1827,'6.A'!$A$11:$E$105,5,FALSE))</f>
        <v/>
      </c>
      <c r="F1827" s="141" t="str">
        <f t="shared" si="753"/>
        <v>0,00</v>
      </c>
      <c r="G1827" s="51"/>
      <c r="H1827" s="51" t="str">
        <f>IF(A1827="","",VLOOKUP(A1827,'6.A'!$A$11:$E$7900,5,FALSE))</f>
        <v/>
      </c>
      <c r="I1827" s="51" t="str">
        <f t="shared" si="754"/>
        <v/>
      </c>
      <c r="J1827" s="51" t="str">
        <f>IF(H1827="","",VLOOKUP(A1827,'6.A'!$A$11:$E$480,4,FALSE))</f>
        <v/>
      </c>
      <c r="K1827" s="51" t="str">
        <f t="shared" si="755"/>
        <v/>
      </c>
      <c r="L1827" s="51" t="str">
        <f>IF(H1827="","",IF(C1827="","",G1780*C1827))</f>
        <v/>
      </c>
      <c r="M1827" s="93" t="str">
        <f>IF(A1827="","",VLOOKUP(A1827,'6.A'!$A$11:$C$480,2,FALSE))</f>
        <v/>
      </c>
      <c r="N1827" s="56" t="str">
        <f t="shared" si="756"/>
        <v/>
      </c>
      <c r="O1827" s="55"/>
      <c r="P1827" s="55"/>
      <c r="Q1827" s="47"/>
      <c r="R1827" s="47"/>
      <c r="S1827" s="64"/>
      <c r="T1827" s="2"/>
      <c r="U1827" s="2"/>
      <c r="V1827" s="2"/>
    </row>
    <row r="1828" spans="1:22" s="116" customFormat="1" ht="12.75" customHeight="1" x14ac:dyDescent="0.2">
      <c r="A1828" s="137"/>
      <c r="B1828" s="153" t="str">
        <f>IF(A1828="","",VLOOKUP(A1828,'6.A'!$A$11:$E$105,2,FALSE))</f>
        <v/>
      </c>
      <c r="C1828" s="138"/>
      <c r="D1828" s="120" t="str">
        <f>IF(A1828="","",VLOOKUP(A1828,'6.A'!$A$11:$E$105,4,FALSE))</f>
        <v/>
      </c>
      <c r="E1828" s="142" t="str">
        <f>IF(A1828="","",VLOOKUP(A1828,'6.A'!$A$11:$E$105,5,FALSE))</f>
        <v/>
      </c>
      <c r="F1828" s="141" t="str">
        <f t="shared" si="753"/>
        <v>0,00</v>
      </c>
      <c r="G1828" s="51"/>
      <c r="H1828" s="51" t="str">
        <f>IF(A1828="","",VLOOKUP(A1828,'6.A'!$A$11:$E$7900,5,FALSE))</f>
        <v/>
      </c>
      <c r="I1828" s="51" t="str">
        <f t="shared" si="754"/>
        <v/>
      </c>
      <c r="J1828" s="51" t="str">
        <f>IF(H1828="","",VLOOKUP(A1828,'6.A'!$A$11:$E$480,4,FALSE))</f>
        <v/>
      </c>
      <c r="K1828" s="51" t="str">
        <f t="shared" si="755"/>
        <v/>
      </c>
      <c r="L1828" s="51" t="str">
        <f>IF(H1828="","",IF(C1828="","",G1780*C1828))</f>
        <v/>
      </c>
      <c r="M1828" s="93" t="str">
        <f>IF(A1828="","",VLOOKUP(A1828,'6.A'!$A$11:$C$480,2,FALSE))</f>
        <v/>
      </c>
      <c r="N1828" s="56" t="str">
        <f t="shared" si="756"/>
        <v/>
      </c>
      <c r="O1828" s="55"/>
      <c r="P1828" s="55"/>
      <c r="Q1828" s="47"/>
      <c r="R1828" s="47"/>
      <c r="S1828" s="64"/>
      <c r="T1828" s="2"/>
      <c r="U1828" s="2"/>
      <c r="V1828" s="2"/>
    </row>
    <row r="1829" spans="1:22" s="116" customFormat="1" ht="12.75" customHeight="1" x14ac:dyDescent="0.2">
      <c r="A1829" s="137"/>
      <c r="B1829" s="26" t="str">
        <f>$A$9</f>
        <v>BDI - MÃO DE OBRA / SERVIÇOS / MATERIAIS EM GERAL</v>
      </c>
      <c r="C1829" s="27">
        <f>$C$9</f>
        <v>0</v>
      </c>
      <c r="D1829" s="120"/>
      <c r="E1829" s="126"/>
      <c r="F1829" s="144">
        <f>ROUND(SUM(F1809:F1828)*C1829,2)</f>
        <v>0</v>
      </c>
      <c r="G1829" s="62"/>
      <c r="H1829" s="51"/>
      <c r="I1829" s="56"/>
      <c r="J1829" s="56"/>
      <c r="K1829" s="56"/>
      <c r="L1829" s="51"/>
      <c r="M1829" s="56"/>
      <c r="N1829" s="56"/>
      <c r="O1829" s="55"/>
      <c r="P1829" s="55"/>
      <c r="Q1829" s="47"/>
      <c r="R1829" s="47"/>
      <c r="S1829" s="64"/>
      <c r="T1829" s="2"/>
      <c r="U1829" s="2"/>
      <c r="V1829" s="2"/>
    </row>
    <row r="1830" spans="1:22" s="116" customFormat="1" ht="12.75" customHeight="1" thickBot="1" x14ac:dyDescent="0.25">
      <c r="A1830" s="154"/>
      <c r="B1830" s="41" t="s">
        <v>57</v>
      </c>
      <c r="C1830" s="42"/>
      <c r="D1830" s="155"/>
      <c r="E1830" s="156"/>
      <c r="F1830" s="157">
        <f>ROUND(SUM(F1809:F1829),2)</f>
        <v>0</v>
      </c>
      <c r="G1830" s="62"/>
      <c r="H1830" s="51"/>
      <c r="I1830" s="56"/>
      <c r="J1830" s="56"/>
      <c r="K1830" s="56"/>
      <c r="L1830" s="51"/>
      <c r="M1830" s="56"/>
      <c r="N1830" s="56"/>
      <c r="O1830" s="55"/>
      <c r="P1830" s="55"/>
      <c r="Q1830" s="47"/>
      <c r="R1830" s="47"/>
      <c r="S1830" s="64"/>
      <c r="T1830" s="2"/>
      <c r="U1830" s="2"/>
      <c r="V1830" s="2"/>
    </row>
    <row r="1831" spans="1:22" s="128" customFormat="1" ht="12" customHeight="1" thickBot="1" x14ac:dyDescent="0.25">
      <c r="A1831" s="129"/>
      <c r="B1831" s="124"/>
      <c r="C1831" s="125"/>
      <c r="D1831" s="120"/>
      <c r="E1831" s="126"/>
      <c r="F1831" s="121"/>
      <c r="G1831" s="121"/>
      <c r="H1831" s="118"/>
      <c r="I1831" s="120"/>
      <c r="J1831" s="120"/>
      <c r="K1831" s="120"/>
      <c r="L1831" s="118"/>
      <c r="M1831" s="122"/>
      <c r="N1831" s="122"/>
      <c r="O1831" s="123"/>
      <c r="P1831" s="123"/>
      <c r="Q1831" s="114"/>
      <c r="R1831" s="114"/>
      <c r="T1831" s="116"/>
      <c r="U1831" s="116"/>
      <c r="V1831" s="116"/>
    </row>
    <row r="1832" spans="1:22" s="116" customFormat="1" ht="50.1" customHeight="1" x14ac:dyDescent="0.2">
      <c r="A1832" s="130" t="str">
        <f>'3.A'!$A$68</f>
        <v>4.2.4</v>
      </c>
      <c r="B1832" s="131" t="str">
        <f>IF(A1832="","",VLOOKUP(A1832,'3.A'!$A$16:$M$111,2,FALSE))</f>
        <v>CARGA E DESCARGA - SOLO</v>
      </c>
      <c r="C1832" s="284" t="s">
        <v>62</v>
      </c>
      <c r="D1832" s="284"/>
      <c r="E1832" s="132" t="str">
        <f>IF(A1832="","",VLOOKUP(A1832,'3.A'!$A$16:$M$111,3,FALSE))</f>
        <v>M3</v>
      </c>
      <c r="F1832" s="133">
        <f>ROUND(F1846+F1859+F1882,2)</f>
        <v>0</v>
      </c>
      <c r="G1832" s="94">
        <f>VLOOKUP(A1832,'3.A'!$A$18:$I$111,4,FALSE)</f>
        <v>24</v>
      </c>
      <c r="H1832" s="46">
        <f>SUM(F1834:F1845)</f>
        <v>0</v>
      </c>
      <c r="I1832" s="46">
        <f>SUM(F1848:F1858)</f>
        <v>0</v>
      </c>
      <c r="J1832" s="46">
        <f>SUM(F1861:F1881)</f>
        <v>0</v>
      </c>
      <c r="K1832" s="46">
        <f>SUM(H1832:J1832)</f>
        <v>0</v>
      </c>
      <c r="L1832" s="46" t="str">
        <f>IF(K1832=F1832,"SIM","NÃO")</f>
        <v>SIM</v>
      </c>
      <c r="M1832" s="57">
        <f>ROUND(SUM(F1834:F1843)*C1844,2)+ROUND(SUM(F1834:F1844)*C1845,2)+ROUND(SUM(F1834:F1843),2)+ROUND(SUM(F1848:F1857)*C1858,2)+ROUND(SUM(F1848:F1857),2)+ROUND(SUM(F1861:F1880)*C1881,2)+ROUND(SUM(F1861:F1880),2)</f>
        <v>0</v>
      </c>
      <c r="N1832" s="49" t="str">
        <f>IF(M1832=F1832,"SIM","NÃO")</f>
        <v>SIM</v>
      </c>
      <c r="O1832" s="50" t="str">
        <f>VLOOKUP(A1832,'3.A'!$A$8:$E$111,3,FALSE)</f>
        <v>M3</v>
      </c>
      <c r="P1832" s="50" t="str">
        <f>IF(O1832=E1832,"SIM","NÃO")</f>
        <v>SIM</v>
      </c>
      <c r="Q1832" s="52">
        <f>ROUND(G1832*F1846,2)+ROUND(G1832*F1859,2)+ROUND(G1832*F1882,2)</f>
        <v>0</v>
      </c>
      <c r="R1832" s="58">
        <f>VLOOKUP(A1832,'3.A'!$A$16:$L$111,12,FALSE)</f>
        <v>0</v>
      </c>
      <c r="S1832" s="59" t="str">
        <f>IF(Q1832=R1832,"si","no")</f>
        <v>si</v>
      </c>
      <c r="T1832" s="60">
        <f>SUM(L1834:L1843)+SUM(L1848:L1857)+SUM(L1861:L1880)</f>
        <v>1.0680000000000001</v>
      </c>
      <c r="U1832" s="51">
        <f>G1832*C1840+G1832*C1842+G1832*C1836+G1832*C1835+G1832*C1837+G1832*C1841+G1832*C1839+G1832*C1838+G1832*C1834+G1832*C1843+G1832*C1854+G1832*C1848+G1832*C1856+G1832*C1855+G1832*C1853+G1832*C1850+G1832*C1849+G1832*C1851+G1832*C1857+G1832*C1852+G1832*C1861+G1832*C1862+G1832*C1863+G1832*C1871+G1832*C1872+G1832*C1873+G1832*C1874+G1832*C1875+G1832*C1876+G1832*C1877+G1832*C1878+G1832*C1879+G1832*C1880+G1832*C1869+G1832*C1870+G1832*C1864+G1832*C1865+G1832*C1866+G1832*C1867+G1832*C1868</f>
        <v>1.0680000000000001</v>
      </c>
      <c r="V1832" s="53" t="str">
        <f>IF(T1832=U1832,"si","no")</f>
        <v>si</v>
      </c>
    </row>
    <row r="1833" spans="1:22" s="116" customFormat="1" ht="12.75" customHeight="1" x14ac:dyDescent="0.2">
      <c r="A1833" s="134" t="s">
        <v>3</v>
      </c>
      <c r="B1833" s="135" t="s">
        <v>58</v>
      </c>
      <c r="C1833" s="119" t="s">
        <v>59</v>
      </c>
      <c r="D1833" s="119" t="s">
        <v>17</v>
      </c>
      <c r="E1833" s="136" t="s">
        <v>60</v>
      </c>
      <c r="F1833" s="127" t="s">
        <v>61</v>
      </c>
      <c r="G1833" s="21"/>
      <c r="H1833" s="51"/>
      <c r="I1833" s="56"/>
      <c r="J1833" s="56"/>
      <c r="K1833" s="56"/>
      <c r="L1833" s="51"/>
      <c r="M1833" s="56"/>
      <c r="N1833" s="56"/>
      <c r="O1833" s="55"/>
      <c r="P1833" s="55"/>
      <c r="Q1833" s="47"/>
      <c r="R1833" s="47"/>
      <c r="S1833" s="64"/>
      <c r="T1833" s="2"/>
      <c r="U1833" s="2"/>
      <c r="V1833" s="2"/>
    </row>
    <row r="1834" spans="1:22" s="116" customFormat="1" ht="12.75" customHeight="1" x14ac:dyDescent="0.2">
      <c r="A1834" s="137">
        <f>'6.A'!$A$21</f>
        <v>88316</v>
      </c>
      <c r="B1834" s="117" t="str">
        <f>IF(A1834="","",VLOOKUP(A1834,'6.A'!$A$11:$E$105,2,FALSE))</f>
        <v>SERVENTE COM ENCARGOS COMPLEMENTARES</v>
      </c>
      <c r="C1834" s="138">
        <v>3.3500000000000002E-2</v>
      </c>
      <c r="D1834" s="139" t="str">
        <f>IF(A1834="","",VLOOKUP(A1834,'6.A'!$A$11:$E$105,4,FALSE))</f>
        <v>H</v>
      </c>
      <c r="E1834" s="140">
        <f>IF(A1834="","",VLOOKUP(A1834,'6.A'!$A$11:$E$105,5,FALSE))</f>
        <v>0</v>
      </c>
      <c r="F1834" s="141">
        <f t="shared" ref="F1834:F1843" si="757">IF(A1834="","0,00",ROUND(C1834*E1834,2))</f>
        <v>0</v>
      </c>
      <c r="G1834" s="51"/>
      <c r="H1834" s="51">
        <f>IF(A1834="","",VLOOKUP(A1834,'6.A'!$A$11:$E$7900,5,FALSE))</f>
        <v>0</v>
      </c>
      <c r="I1834" s="51" t="str">
        <f>IF(H1834="","",IF(E1834=H1834,"SIM","NÃO"))</f>
        <v>SIM</v>
      </c>
      <c r="J1834" s="51" t="str">
        <f>IF(H1834="","",VLOOKUP(A1834,'6.A'!$A$11:$E$480,4,FALSE))</f>
        <v>H</v>
      </c>
      <c r="K1834" s="51" t="str">
        <f>IF(H1834="","",IF(J1834=D1834,"SIM","NÃO"))</f>
        <v>SIM</v>
      </c>
      <c r="L1834" s="51">
        <f>IF(H1834="","",IF(C1834="","",G1832*C1834))</f>
        <v>0.80400000000000005</v>
      </c>
      <c r="M1834" s="93" t="str">
        <f>IF(A1834="","",VLOOKUP(A1834,'6.A'!$A$11:$C$480,2,FALSE))</f>
        <v>SERVENTE COM ENCARGOS COMPLEMENTARES</v>
      </c>
      <c r="N1834" s="56" t="str">
        <f>IF(A1834="","",IF(M1834=B1834,"si","no"))</f>
        <v>si</v>
      </c>
      <c r="O1834" s="55"/>
      <c r="P1834" s="55"/>
      <c r="Q1834" s="47"/>
      <c r="R1834" s="47"/>
      <c r="S1834" s="64"/>
      <c r="T1834" s="2"/>
      <c r="U1834" s="2"/>
      <c r="V1834" s="2"/>
    </row>
    <row r="1835" spans="1:22" s="116" customFormat="1" ht="12.75" customHeight="1" x14ac:dyDescent="0.2">
      <c r="A1835" s="137"/>
      <c r="B1835" s="117" t="str">
        <f>IF(A1835="","",VLOOKUP(A1835,'6.A'!$A$11:$E$105,2,FALSE))</f>
        <v/>
      </c>
      <c r="C1835" s="138"/>
      <c r="D1835" s="139" t="str">
        <f>IF(A1835="","",VLOOKUP(A1835,'6.A'!$A$11:$E$105,4,FALSE))</f>
        <v/>
      </c>
      <c r="E1835" s="140" t="str">
        <f>IF(A1835="","",VLOOKUP(A1835,'6.A'!$A$11:$E$105,5,FALSE))</f>
        <v/>
      </c>
      <c r="F1835" s="141" t="str">
        <f t="shared" si="757"/>
        <v>0,00</v>
      </c>
      <c r="G1835" s="51"/>
      <c r="H1835" s="51" t="str">
        <f>IF(A1835="","",VLOOKUP(A1835,'6.A'!$A$11:$E$7900,5,FALSE))</f>
        <v/>
      </c>
      <c r="I1835" s="51" t="str">
        <f>IF(H1835="","",IF(E1835=H1835,"SIM","NÃO"))</f>
        <v/>
      </c>
      <c r="J1835" s="51" t="str">
        <f>IF(H1835="","",VLOOKUP(A1835,'6.A'!$A$11:$E$480,4,FALSE))</f>
        <v/>
      </c>
      <c r="K1835" s="51" t="str">
        <f>IF(H1835="","",IF(J1835=D1835,"SIM","NÃO"))</f>
        <v/>
      </c>
      <c r="L1835" s="51" t="str">
        <f>IF(H1835="","",IF(C1835="","",G1832*C1835))</f>
        <v/>
      </c>
      <c r="M1835" s="93" t="str">
        <f>IF(A1835="","",VLOOKUP(A1835,'6.A'!$A$11:$C$480,2,FALSE))</f>
        <v/>
      </c>
      <c r="N1835" s="56" t="str">
        <f>IF(A1835="","",IF(M1835=B1835,"si","no"))</f>
        <v/>
      </c>
      <c r="O1835" s="55"/>
      <c r="P1835" s="55"/>
      <c r="Q1835" s="47"/>
      <c r="R1835" s="47"/>
      <c r="S1835" s="64"/>
      <c r="T1835" s="2"/>
      <c r="U1835" s="2"/>
      <c r="V1835" s="2"/>
    </row>
    <row r="1836" spans="1:22" s="116" customFormat="1" ht="12.75" customHeight="1" x14ac:dyDescent="0.2">
      <c r="A1836" s="137"/>
      <c r="B1836" s="117" t="str">
        <f>IF(A1836="","",VLOOKUP(A1836,'6.A'!$A$11:$E$105,2,FALSE))</f>
        <v/>
      </c>
      <c r="C1836" s="138"/>
      <c r="D1836" s="139" t="str">
        <f>IF(A1836="","",VLOOKUP(A1836,'6.A'!$A$11:$E$105,4,FALSE))</f>
        <v/>
      </c>
      <c r="E1836" s="140" t="str">
        <f>IF(A1836="","",VLOOKUP(A1836,'6.A'!$A$11:$E$105,5,FALSE))</f>
        <v/>
      </c>
      <c r="F1836" s="141" t="str">
        <f t="shared" si="757"/>
        <v>0,00</v>
      </c>
      <c r="G1836" s="51"/>
      <c r="H1836" s="51" t="str">
        <f>IF(A1836="","",VLOOKUP(A1836,'6.A'!$A$11:$E$7900,5,FALSE))</f>
        <v/>
      </c>
      <c r="I1836" s="51" t="str">
        <f>IF(H1836="","",IF(E1836=H1836,"SIM","NÃO"))</f>
        <v/>
      </c>
      <c r="J1836" s="51" t="str">
        <f>IF(H1836="","",VLOOKUP(A1836,'6.A'!$A$11:$E$480,4,FALSE))</f>
        <v/>
      </c>
      <c r="K1836" s="51" t="str">
        <f t="shared" ref="K1836" si="758">IF(H1836="","",IF(J1836=D1836,"SIM","NÃO"))</f>
        <v/>
      </c>
      <c r="L1836" s="51" t="str">
        <f>IF(H1836="","",IF(C1836="","",G1832*C1836))</f>
        <v/>
      </c>
      <c r="M1836" s="93" t="str">
        <f>IF(A1836="","",VLOOKUP(A1836,'6.A'!$A$11:$C$480,2,FALSE))</f>
        <v/>
      </c>
      <c r="N1836" s="56" t="str">
        <f t="shared" ref="N1836" si="759">IF(A1836="","",IF(M1836=B1836,"si","no"))</f>
        <v/>
      </c>
      <c r="O1836" s="55"/>
      <c r="P1836" s="55"/>
      <c r="Q1836" s="47"/>
      <c r="R1836" s="47"/>
      <c r="S1836" s="64"/>
      <c r="T1836" s="2"/>
      <c r="U1836" s="2"/>
      <c r="V1836" s="2"/>
    </row>
    <row r="1837" spans="1:22" s="116" customFormat="1" ht="12.75" customHeight="1" x14ac:dyDescent="0.2">
      <c r="A1837" s="137"/>
      <c r="B1837" s="117" t="str">
        <f>IF(A1837="","",VLOOKUP(A1837,'6.A'!$A$11:$E$105,2,FALSE))</f>
        <v/>
      </c>
      <c r="C1837" s="138"/>
      <c r="D1837" s="139" t="str">
        <f>IF(A1837="","",VLOOKUP(A1837,'6.A'!$A$11:$E$105,4,FALSE))</f>
        <v/>
      </c>
      <c r="E1837" s="140" t="str">
        <f>IF(A1837="","",VLOOKUP(A1837,'6.A'!$A$11:$E$105,5,FALSE))</f>
        <v/>
      </c>
      <c r="F1837" s="141" t="str">
        <f t="shared" si="757"/>
        <v>0,00</v>
      </c>
      <c r="G1837" s="51"/>
      <c r="H1837" s="51" t="str">
        <f>IF(A1837="","",VLOOKUP(A1837,'6.A'!$A$11:$E$7900,5,FALSE))</f>
        <v/>
      </c>
      <c r="I1837" s="51" t="str">
        <f>IF(H1837="","",IF(E1837=H1837,"SIM","NÃO"))</f>
        <v/>
      </c>
      <c r="J1837" s="51" t="str">
        <f>IF(H1837="","",VLOOKUP(A1837,'6.A'!$A$11:$E$480,4,FALSE))</f>
        <v/>
      </c>
      <c r="K1837" s="51" t="str">
        <f>IF(H1837="","",IF(J1837=D1837,"SIM","NÃO"))</f>
        <v/>
      </c>
      <c r="L1837" s="51" t="str">
        <f>IF(H1837="","",IF(C1837="","",G1832*C1837))</f>
        <v/>
      </c>
      <c r="M1837" s="93" t="str">
        <f>IF(A1837="","",VLOOKUP(A1837,'6.A'!$A$11:$C$480,2,FALSE))</f>
        <v/>
      </c>
      <c r="N1837" s="56" t="str">
        <f>IF(A1837="","",IF(M1837=B1837,"si","no"))</f>
        <v/>
      </c>
      <c r="O1837" s="55"/>
      <c r="P1837" s="55"/>
      <c r="Q1837" s="47"/>
      <c r="R1837" s="47"/>
      <c r="S1837" s="64"/>
      <c r="T1837" s="2"/>
      <c r="U1837" s="2"/>
      <c r="V1837" s="2"/>
    </row>
    <row r="1838" spans="1:22" s="116" customFormat="1" ht="12.75" customHeight="1" x14ac:dyDescent="0.2">
      <c r="A1838" s="137"/>
      <c r="B1838" s="117" t="str">
        <f>IF(A1838="","",VLOOKUP(A1838,'6.A'!$A$11:$E$105,2,FALSE))</f>
        <v/>
      </c>
      <c r="C1838" s="138"/>
      <c r="D1838" s="139" t="str">
        <f>IF(A1838="","",VLOOKUP(A1838,'6.A'!$A$11:$E$105,4,FALSE))</f>
        <v/>
      </c>
      <c r="E1838" s="140" t="str">
        <f>IF(A1838="","",VLOOKUP(A1838,'6.A'!$A$11:$E$105,5,FALSE))</f>
        <v/>
      </c>
      <c r="F1838" s="141" t="str">
        <f t="shared" si="757"/>
        <v>0,00</v>
      </c>
      <c r="G1838" s="51"/>
      <c r="H1838" s="51" t="str">
        <f>IF(A1838="","",VLOOKUP(A1838,'6.A'!$A$11:$E$7900,5,FALSE))</f>
        <v/>
      </c>
      <c r="I1838" s="51" t="str">
        <f t="shared" ref="I1838" si="760">IF(H1838="","",IF(E1838=H1838,"SIM","NÃO"))</f>
        <v/>
      </c>
      <c r="J1838" s="51" t="str">
        <f>IF(H1838="","",VLOOKUP(A1838,'6.A'!$A$11:$E$480,4,FALSE))</f>
        <v/>
      </c>
      <c r="K1838" s="51" t="str">
        <f t="shared" ref="K1838" si="761">IF(H1838="","",IF(J1838=D1838,"SIM","NÃO"))</f>
        <v/>
      </c>
      <c r="L1838" s="51" t="str">
        <f>IF(H1838="","",IF(C1838="","",G1832*C1838))</f>
        <v/>
      </c>
      <c r="M1838" s="93" t="str">
        <f>IF(A1838="","",VLOOKUP(A1838,'6.A'!$A$11:$C$480,2,FALSE))</f>
        <v/>
      </c>
      <c r="N1838" s="56" t="str">
        <f t="shared" ref="N1838" si="762">IF(A1838="","",IF(M1838=B1838,"si","no"))</f>
        <v/>
      </c>
      <c r="O1838" s="55"/>
      <c r="P1838" s="55"/>
      <c r="Q1838" s="47"/>
      <c r="R1838" s="47"/>
      <c r="S1838" s="64"/>
      <c r="T1838" s="2"/>
      <c r="U1838" s="2"/>
      <c r="V1838" s="2"/>
    </row>
    <row r="1839" spans="1:22" s="116" customFormat="1" ht="12.75" customHeight="1" x14ac:dyDescent="0.2">
      <c r="A1839" s="137"/>
      <c r="B1839" s="117" t="str">
        <f>IF(A1839="","",VLOOKUP(A1839,'6.A'!$A$11:$E$105,2,FALSE))</f>
        <v/>
      </c>
      <c r="C1839" s="138"/>
      <c r="D1839" s="139" t="str">
        <f>IF(A1839="","",VLOOKUP(A1839,'6.A'!$A$11:$E$105,4,FALSE))</f>
        <v/>
      </c>
      <c r="E1839" s="140" t="str">
        <f>IF(A1839="","",VLOOKUP(A1839,'6.A'!$A$11:$E$105,5,FALSE))</f>
        <v/>
      </c>
      <c r="F1839" s="141" t="str">
        <f t="shared" si="757"/>
        <v>0,00</v>
      </c>
      <c r="G1839" s="51"/>
      <c r="H1839" s="51" t="str">
        <f>IF(A1839="","",VLOOKUP(A1839,'6.A'!$A$11:$E$7900,5,FALSE))</f>
        <v/>
      </c>
      <c r="I1839" s="51" t="str">
        <f>IF(H1839="","",IF(E1839=H1839,"SIM","NÃO"))</f>
        <v/>
      </c>
      <c r="J1839" s="51" t="str">
        <f>IF(H1839="","",VLOOKUP(A1839,'6.A'!$A$11:$E$480,4,FALSE))</f>
        <v/>
      </c>
      <c r="K1839" s="51" t="str">
        <f>IF(H1839="","",IF(J1839=D1839,"SIM","NÃO"))</f>
        <v/>
      </c>
      <c r="L1839" s="51" t="str">
        <f>IF(H1839="","",IF(C1839="","",G1832*C1839))</f>
        <v/>
      </c>
      <c r="M1839" s="93" t="str">
        <f>IF(A1839="","",VLOOKUP(A1839,'6.A'!$A$11:$C$480,2,FALSE))</f>
        <v/>
      </c>
      <c r="N1839" s="56" t="str">
        <f>IF(A1839="","",IF(M1839=B1839,"si","no"))</f>
        <v/>
      </c>
      <c r="O1839" s="55"/>
      <c r="P1839" s="55"/>
      <c r="Q1839" s="47"/>
      <c r="R1839" s="47"/>
      <c r="S1839" s="64"/>
      <c r="T1839" s="2"/>
      <c r="U1839" s="2"/>
      <c r="V1839" s="2"/>
    </row>
    <row r="1840" spans="1:22" s="116" customFormat="1" ht="12.75" customHeight="1" x14ac:dyDescent="0.2">
      <c r="A1840" s="137"/>
      <c r="B1840" s="117" t="str">
        <f>IF(A1840="","",VLOOKUP(A1840,'6.A'!$A$11:$E$105,2,FALSE))</f>
        <v/>
      </c>
      <c r="C1840" s="138"/>
      <c r="D1840" s="120" t="str">
        <f>IF(A1840="","",VLOOKUP(A1840,'6.A'!$A$11:$E$105,4,FALSE))</f>
        <v/>
      </c>
      <c r="E1840" s="142" t="str">
        <f>IF(A1840="","",VLOOKUP(A1840,'6.A'!$A$11:$E$105,5,FALSE))</f>
        <v/>
      </c>
      <c r="F1840" s="141" t="str">
        <f t="shared" si="757"/>
        <v>0,00</v>
      </c>
      <c r="G1840" s="51"/>
      <c r="H1840" s="51" t="str">
        <f>IF(A1840="","",VLOOKUP(A1840,'6.A'!$A$11:$E$7900,5,FALSE))</f>
        <v/>
      </c>
      <c r="I1840" s="51" t="str">
        <f>IF(H1840="","",IF(E1840=H1840,"SIM","NÃO"))</f>
        <v/>
      </c>
      <c r="J1840" s="51" t="str">
        <f>IF(H1840="","",VLOOKUP(A1840,'6.A'!$A$11:$E$480,4,FALSE))</f>
        <v/>
      </c>
      <c r="K1840" s="51" t="str">
        <f>IF(H1840="","",IF(J1840=D1840,"SIM","NÃO"))</f>
        <v/>
      </c>
      <c r="L1840" s="51" t="str">
        <f>IF(H1840="","",IF(C1840="","",G1832*C1840))</f>
        <v/>
      </c>
      <c r="M1840" s="93" t="str">
        <f>IF(A1840="","",VLOOKUP(A1840,'6.A'!$A$11:$C$480,2,FALSE))</f>
        <v/>
      </c>
      <c r="N1840" s="56" t="str">
        <f>IF(A1840="","",IF(M1840=B1840,"si","no"))</f>
        <v/>
      </c>
      <c r="O1840" s="55"/>
      <c r="P1840" s="55"/>
      <c r="Q1840" s="47"/>
      <c r="R1840" s="47"/>
      <c r="S1840" s="64"/>
      <c r="T1840" s="2"/>
      <c r="U1840" s="2"/>
      <c r="V1840" s="2"/>
    </row>
    <row r="1841" spans="1:22" s="116" customFormat="1" ht="12.75" customHeight="1" x14ac:dyDescent="0.2">
      <c r="A1841" s="137"/>
      <c r="B1841" s="117" t="str">
        <f>IF(A1841="","",VLOOKUP(A1841,'6.A'!$A$11:$E$105,2,FALSE))</f>
        <v/>
      </c>
      <c r="C1841" s="138"/>
      <c r="D1841" s="120" t="str">
        <f>IF(A1841="","",VLOOKUP(A1841,'6.A'!$A$11:$E$105,4,FALSE))</f>
        <v/>
      </c>
      <c r="E1841" s="140" t="str">
        <f>IF(A1841="","",VLOOKUP(A1841,'6.A'!$A$11:$E$105,5,FALSE))</f>
        <v/>
      </c>
      <c r="F1841" s="141" t="str">
        <f t="shared" si="757"/>
        <v>0,00</v>
      </c>
      <c r="G1841" s="51"/>
      <c r="H1841" s="51" t="str">
        <f>IF(A1841="","",VLOOKUP(A1841,'6.A'!$A$11:$E$7900,5,FALSE))</f>
        <v/>
      </c>
      <c r="I1841" s="51" t="str">
        <f t="shared" ref="I1841" si="763">IF(H1841="","",IF(E1841=H1841,"SIM","NÃO"))</f>
        <v/>
      </c>
      <c r="J1841" s="51" t="str">
        <f>IF(H1841="","",VLOOKUP(A1841,'6.A'!$A$11:$E$480,4,FALSE))</f>
        <v/>
      </c>
      <c r="K1841" s="51" t="str">
        <f t="shared" ref="K1841" si="764">IF(H1841="","",IF(J1841=D1841,"SIM","NÃO"))</f>
        <v/>
      </c>
      <c r="L1841" s="51" t="str">
        <f>IF(H1841="","",IF(C1841="","",G1832*C1841))</f>
        <v/>
      </c>
      <c r="M1841" s="93" t="str">
        <f>IF(A1841="","",VLOOKUP(A1841,'6.A'!$A$11:$C$480,2,FALSE))</f>
        <v/>
      </c>
      <c r="N1841" s="56" t="str">
        <f t="shared" ref="N1841" si="765">IF(A1841="","",IF(M1841=B1841,"si","no"))</f>
        <v/>
      </c>
      <c r="O1841" s="55"/>
      <c r="P1841" s="55"/>
      <c r="Q1841" s="47"/>
      <c r="R1841" s="47"/>
      <c r="S1841" s="64"/>
      <c r="T1841" s="2"/>
      <c r="U1841" s="2"/>
      <c r="V1841" s="2"/>
    </row>
    <row r="1842" spans="1:22" s="116" customFormat="1" ht="12.75" customHeight="1" x14ac:dyDescent="0.2">
      <c r="A1842" s="137"/>
      <c r="B1842" s="117" t="str">
        <f>IF(A1842="","",VLOOKUP(A1842,'6.A'!$A$11:$E$105,2,FALSE))</f>
        <v/>
      </c>
      <c r="C1842" s="138"/>
      <c r="D1842" s="120" t="str">
        <f>IF(A1842="","",VLOOKUP(A1842,'6.A'!$A$11:$E$105,4,FALSE))</f>
        <v/>
      </c>
      <c r="E1842" s="140" t="str">
        <f>IF(A1842="","",VLOOKUP(A1842,'6.A'!$A$11:$E$105,5,FALSE))</f>
        <v/>
      </c>
      <c r="F1842" s="141" t="str">
        <f t="shared" si="757"/>
        <v>0,00</v>
      </c>
      <c r="G1842" s="51"/>
      <c r="H1842" s="51" t="str">
        <f>IF(A1842="","",VLOOKUP(A1842,'6.A'!$A$11:$E$7900,5,FALSE))</f>
        <v/>
      </c>
      <c r="I1842" s="51" t="str">
        <f>IF(H1842="","",IF(E1842=H1842,"SIM","NÃO"))</f>
        <v/>
      </c>
      <c r="J1842" s="51" t="str">
        <f>IF(H1842="","",VLOOKUP(A1842,'6.A'!$A$11:$E$480,4,FALSE))</f>
        <v/>
      </c>
      <c r="K1842" s="51" t="str">
        <f>IF(H1842="","",IF(J1842=D1842,"SIM","NÃO"))</f>
        <v/>
      </c>
      <c r="L1842" s="51" t="str">
        <f>IF(H1842="","",IF(C1842="","",G1832*C1842))</f>
        <v/>
      </c>
      <c r="M1842" s="93" t="str">
        <f>IF(A1842="","",VLOOKUP(A1842,'6.A'!$A$11:$C$480,2,FALSE))</f>
        <v/>
      </c>
      <c r="N1842" s="56" t="str">
        <f>IF(A1842="","",IF(M1842=B1842,"si","no"))</f>
        <v/>
      </c>
      <c r="O1842" s="55"/>
      <c r="P1842" s="55"/>
      <c r="Q1842" s="47"/>
      <c r="R1842" s="47"/>
      <c r="S1842" s="64"/>
      <c r="T1842" s="2"/>
      <c r="U1842" s="2"/>
      <c r="V1842" s="2"/>
    </row>
    <row r="1843" spans="1:22" s="116" customFormat="1" ht="12.75" customHeight="1" x14ac:dyDescent="0.2">
      <c r="A1843" s="137"/>
      <c r="B1843" s="117" t="str">
        <f>IF(A1843="","",VLOOKUP(A1843,'6.A'!$A$11:$E$105,2,FALSE))</f>
        <v/>
      </c>
      <c r="C1843" s="138"/>
      <c r="D1843" s="143" t="str">
        <f>IF(A1843="","",VLOOKUP(A1843,'6.A'!$A$11:$E$105,4,FALSE))</f>
        <v/>
      </c>
      <c r="E1843" s="140" t="str">
        <f>IF(A1843="","",VLOOKUP(A1843,'6.A'!$A$11:$E$105,5,FALSE))</f>
        <v/>
      </c>
      <c r="F1843" s="141" t="str">
        <f t="shared" si="757"/>
        <v>0,00</v>
      </c>
      <c r="G1843" s="51"/>
      <c r="H1843" s="51" t="str">
        <f>IF(A1843="","",VLOOKUP(A1843,'6.A'!$A$11:$E$7900,5,FALSE))</f>
        <v/>
      </c>
      <c r="I1843" s="51" t="str">
        <f t="shared" ref="I1843" si="766">IF(H1843="","",IF(E1843=H1843,"SIM","NÃO"))</f>
        <v/>
      </c>
      <c r="J1843" s="51" t="str">
        <f>IF(H1843="","",VLOOKUP(A1843,'6.A'!$A$11:$E$480,4,FALSE))</f>
        <v/>
      </c>
      <c r="K1843" s="51" t="str">
        <f t="shared" ref="K1843" si="767">IF(H1843="","",IF(J1843=D1843,"SIM","NÃO"))</f>
        <v/>
      </c>
      <c r="L1843" s="51" t="str">
        <f>IF(H1843="","",IF(C1843="","",G1832*C1843))</f>
        <v/>
      </c>
      <c r="M1843" s="93" t="str">
        <f>IF(A1843="","",VLOOKUP(A1843,'6.A'!$A$11:$C$480,2,FALSE))</f>
        <v/>
      </c>
      <c r="N1843" s="56" t="str">
        <f t="shared" ref="N1843" si="768">IF(A1843="","",IF(M1843=B1843,"si","no"))</f>
        <v/>
      </c>
      <c r="O1843" s="55"/>
      <c r="P1843" s="55"/>
      <c r="Q1843" s="47"/>
      <c r="R1843" s="47"/>
      <c r="S1843" s="64"/>
      <c r="T1843" s="2"/>
      <c r="U1843" s="2"/>
      <c r="V1843" s="2"/>
    </row>
    <row r="1844" spans="1:22" s="116" customFormat="1" ht="12.75" customHeight="1" x14ac:dyDescent="0.2">
      <c r="A1844" s="134"/>
      <c r="B1844" s="26" t="str">
        <f>$A$8</f>
        <v>LEIS SOCIAIS HORISTA - JORNADA NORMAL</v>
      </c>
      <c r="C1844" s="27">
        <f>$C$8</f>
        <v>0</v>
      </c>
      <c r="D1844" s="120"/>
      <c r="E1844" s="126"/>
      <c r="F1844" s="144">
        <f>ROUND(SUM(F1834:F1843)*C1844,2)</f>
        <v>0</v>
      </c>
      <c r="G1844" s="62"/>
      <c r="H1844" s="51"/>
      <c r="I1844" s="56"/>
      <c r="J1844" s="56"/>
      <c r="K1844" s="56"/>
      <c r="L1844" s="51"/>
      <c r="M1844" s="61"/>
      <c r="N1844" s="56"/>
      <c r="O1844" s="55"/>
      <c r="P1844" s="55"/>
      <c r="Q1844" s="47"/>
      <c r="R1844" s="47"/>
      <c r="S1844" s="64"/>
      <c r="T1844" s="2"/>
      <c r="U1844" s="2"/>
      <c r="V1844" s="2"/>
    </row>
    <row r="1845" spans="1:22" s="116" customFormat="1" ht="12.75" customHeight="1" x14ac:dyDescent="0.2">
      <c r="A1845" s="137"/>
      <c r="B1845" s="26" t="str">
        <f>$A$9</f>
        <v>BDI - MÃO DE OBRA / SERVIÇOS / MATERIAIS EM GERAL</v>
      </c>
      <c r="C1845" s="27">
        <f>$C$9</f>
        <v>0</v>
      </c>
      <c r="D1845" s="115"/>
      <c r="E1845" s="126"/>
      <c r="F1845" s="144">
        <f>ROUND(SUM(F1834:F1844)*C1845,2)</f>
        <v>0</v>
      </c>
      <c r="G1845" s="62"/>
      <c r="H1845" s="51"/>
      <c r="I1845" s="56"/>
      <c r="J1845" s="56"/>
      <c r="K1845" s="56"/>
      <c r="L1845" s="51"/>
      <c r="M1845" s="61"/>
      <c r="N1845" s="56"/>
      <c r="O1845" s="55"/>
      <c r="P1845" s="55"/>
      <c r="Q1845" s="47"/>
      <c r="R1845" s="47"/>
      <c r="S1845" s="64"/>
      <c r="T1845" s="2"/>
      <c r="U1845" s="2"/>
      <c r="V1845" s="2"/>
    </row>
    <row r="1846" spans="1:22" s="128" customFormat="1" ht="12.75" customHeight="1" x14ac:dyDescent="0.2">
      <c r="A1846" s="145"/>
      <c r="B1846" s="146" t="s">
        <v>56</v>
      </c>
      <c r="C1846" s="147"/>
      <c r="D1846" s="148"/>
      <c r="E1846" s="149"/>
      <c r="F1846" s="150">
        <f>ROUND(SUM(F1834:F1845),2)</f>
        <v>0</v>
      </c>
      <c r="G1846" s="62"/>
      <c r="H1846" s="51"/>
      <c r="I1846" s="56"/>
      <c r="J1846" s="56"/>
      <c r="K1846" s="56"/>
      <c r="L1846" s="51"/>
      <c r="M1846" s="61"/>
      <c r="N1846" s="56"/>
      <c r="O1846" s="55"/>
      <c r="P1846" s="55"/>
      <c r="Q1846" s="47"/>
      <c r="R1846" s="47"/>
      <c r="S1846" s="64"/>
      <c r="T1846" s="2"/>
      <c r="U1846" s="2"/>
      <c r="V1846" s="2"/>
    </row>
    <row r="1847" spans="1:22" s="128" customFormat="1" ht="12.75" customHeight="1" x14ac:dyDescent="0.2">
      <c r="A1847" s="134" t="s">
        <v>5</v>
      </c>
      <c r="B1847" s="135" t="s">
        <v>132</v>
      </c>
      <c r="C1847" s="119" t="s">
        <v>59</v>
      </c>
      <c r="D1847" s="119" t="s">
        <v>17</v>
      </c>
      <c r="E1847" s="136" t="s">
        <v>60</v>
      </c>
      <c r="F1847" s="127" t="s">
        <v>61</v>
      </c>
      <c r="G1847" s="21"/>
      <c r="H1847" s="51"/>
      <c r="I1847" s="56"/>
      <c r="J1847" s="56"/>
      <c r="K1847" s="56"/>
      <c r="L1847" s="51"/>
      <c r="M1847" s="61"/>
      <c r="N1847" s="56"/>
      <c r="O1847" s="55"/>
      <c r="P1847" s="55"/>
      <c r="Q1847" s="47"/>
      <c r="R1847" s="47"/>
      <c r="S1847" s="64"/>
      <c r="T1847" s="2"/>
      <c r="U1847" s="2"/>
      <c r="V1847" s="2"/>
    </row>
    <row r="1848" spans="1:22" s="128" customFormat="1" ht="12.75" customHeight="1" x14ac:dyDescent="0.2">
      <c r="A1848" s="137">
        <f>'6.A'!$A$49</f>
        <v>67826</v>
      </c>
      <c r="B1848" s="117" t="str">
        <f>IF(A1848="","",VLOOKUP(A1848,'6.A'!$A$11:$E$105,2,FALSE))</f>
        <v>CAMINHÃO BASCULANTE 6M3 TOCO, POTÊNCIA 185 CV, INCLUSIVE CAÇAMBA METÁLICA - CHP DIURNO</v>
      </c>
      <c r="C1848" s="138">
        <v>3.0000000000000001E-3</v>
      </c>
      <c r="D1848" s="139" t="str">
        <f>IF(A1848="","",VLOOKUP(A1848,'6.A'!$A$11:$E$105,4,FALSE))</f>
        <v>CHP</v>
      </c>
      <c r="E1848" s="140">
        <f>IF(A1848="","",VLOOKUP(A1848,'6.A'!$A$11:$E$105,5,FALSE))</f>
        <v>0</v>
      </c>
      <c r="F1848" s="141">
        <f t="shared" ref="F1848" si="769">IF(A1848="","0,00",ROUND(C1848*E1848,2))</f>
        <v>0</v>
      </c>
      <c r="G1848" s="51"/>
      <c r="H1848" s="51">
        <f>IF(A1848="","",VLOOKUP(A1848,'6.A'!$A$11:$E$7900,5,FALSE))</f>
        <v>0</v>
      </c>
      <c r="I1848" s="51" t="str">
        <f t="shared" ref="I1848:I1857" si="770">IF(H1848="","",IF(E1848=H1848,"SIM","NÃO"))</f>
        <v>SIM</v>
      </c>
      <c r="J1848" s="51" t="str">
        <f>IF(H1848="","",VLOOKUP(A1848,'6.A'!$A$11:$E$480,4,FALSE))</f>
        <v>CHP</v>
      </c>
      <c r="K1848" s="51" t="str">
        <f t="shared" ref="K1848:K1857" si="771">IF(H1848="","",IF(J1848=D1848,"SIM","NÃO"))</f>
        <v>SIM</v>
      </c>
      <c r="L1848" s="51">
        <f>IF(H1848="","",IF(C1848="","",G1832*C1848))</f>
        <v>7.2000000000000008E-2</v>
      </c>
      <c r="M1848" s="93" t="str">
        <f>IF(A1848="","",VLOOKUP(A1848,'6.A'!$A$11:$C$480,2,FALSE))</f>
        <v>CAMINHÃO BASCULANTE 6M3 TOCO, POTÊNCIA 185 CV, INCLUSIVE CAÇAMBA METÁLICA - CHP DIURNO</v>
      </c>
      <c r="N1848" s="56" t="str">
        <f t="shared" ref="N1848:N1853" si="772">IF(A1848="","",IF(M1848=B1848,"si","no"))</f>
        <v>si</v>
      </c>
      <c r="O1848" s="55"/>
      <c r="P1848" s="55"/>
      <c r="Q1848" s="47"/>
      <c r="R1848" s="47"/>
      <c r="S1848" s="64"/>
      <c r="T1848" s="2"/>
      <c r="U1848" s="2"/>
      <c r="V1848" s="2"/>
    </row>
    <row r="1849" spans="1:22" s="128" customFormat="1" ht="12.75" customHeight="1" x14ac:dyDescent="0.2">
      <c r="A1849" s="137">
        <f>'6.A'!$A$45</f>
        <v>5940</v>
      </c>
      <c r="B1849" s="117" t="str">
        <f>IF(A1849="","",VLOOKUP(A1849,'6.A'!$A$11:$E$105,2,FALSE))</f>
        <v>PÁ CARREGADEIRA SOBRE RODAS, 128 HP, CAÇAMBA 1,7 A 2,8 M3 - CHP DIURNO</v>
      </c>
      <c r="C1849" s="138">
        <v>8.0000000000000002E-3</v>
      </c>
      <c r="D1849" s="139" t="str">
        <f>IF(A1849="","",VLOOKUP(A1849,'6.A'!$A$11:$E$105,4,FALSE))</f>
        <v>CHP</v>
      </c>
      <c r="E1849" s="140">
        <f>IF(A1849="","",VLOOKUP(A1849,'6.A'!$A$11:$E$105,5,FALSE))</f>
        <v>0</v>
      </c>
      <c r="F1849" s="141">
        <f t="shared" ref="F1849:F1857" si="773">IF(A1849="","0,00",ROUND(C1849*E1849,2))</f>
        <v>0</v>
      </c>
      <c r="G1849" s="51"/>
      <c r="H1849" s="51">
        <f>IF(A1849="","",VLOOKUP(A1849,'6.A'!$A$11:$E$7900,5,FALSE))</f>
        <v>0</v>
      </c>
      <c r="I1849" s="51" t="str">
        <f t="shared" si="770"/>
        <v>SIM</v>
      </c>
      <c r="J1849" s="51" t="str">
        <f>IF(H1849="","",VLOOKUP(A1849,'6.A'!$A$11:$E$480,4,FALSE))</f>
        <v>CHP</v>
      </c>
      <c r="K1849" s="51" t="str">
        <f t="shared" si="771"/>
        <v>SIM</v>
      </c>
      <c r="L1849" s="51">
        <f>IF(H1849="","",IF(C1849="","",G1832*C1849))</f>
        <v>0.192</v>
      </c>
      <c r="M1849" s="93" t="str">
        <f>IF(A1849="","",VLOOKUP(A1849,'6.A'!$A$11:$C$480,2,FALSE))</f>
        <v>PÁ CARREGADEIRA SOBRE RODAS, 128 HP, CAÇAMBA 1,7 A 2,8 M3 - CHP DIURNO</v>
      </c>
      <c r="N1849" s="56" t="str">
        <f t="shared" si="772"/>
        <v>si</v>
      </c>
      <c r="O1849" s="55"/>
      <c r="P1849" s="55"/>
      <c r="Q1849" s="47"/>
      <c r="R1849" s="47"/>
      <c r="S1849" s="64"/>
      <c r="T1849" s="2"/>
      <c r="U1849" s="2"/>
      <c r="V1849" s="2"/>
    </row>
    <row r="1850" spans="1:22" s="128" customFormat="1" ht="12.75" customHeight="1" x14ac:dyDescent="0.2">
      <c r="A1850" s="137"/>
      <c r="B1850" s="117" t="str">
        <f>IF(A1850="","",VLOOKUP(A1850,'6.A'!$A$11:$E$105,2,FALSE))</f>
        <v/>
      </c>
      <c r="C1850" s="138"/>
      <c r="D1850" s="139" t="str">
        <f>IF(A1850="","",VLOOKUP(A1850,'6.A'!$A$11:$E$105,4,FALSE))</f>
        <v/>
      </c>
      <c r="E1850" s="140" t="str">
        <f>IF(A1850="","",VLOOKUP(A1850,'6.A'!$A$11:$E$105,5,FALSE))</f>
        <v/>
      </c>
      <c r="F1850" s="141" t="str">
        <f t="shared" si="773"/>
        <v>0,00</v>
      </c>
      <c r="G1850" s="51"/>
      <c r="H1850" s="51" t="str">
        <f>IF(A1850="","",VLOOKUP(A1850,'6.A'!$A$11:$E$7900,5,FALSE))</f>
        <v/>
      </c>
      <c r="I1850" s="51" t="str">
        <f t="shared" si="770"/>
        <v/>
      </c>
      <c r="J1850" s="51" t="str">
        <f>IF(H1850="","",VLOOKUP(A1850,'6.A'!$A$11:$E$480,4,FALSE))</f>
        <v/>
      </c>
      <c r="K1850" s="51" t="str">
        <f t="shared" si="771"/>
        <v/>
      </c>
      <c r="L1850" s="51" t="str">
        <f>IF(H1850="","",IF(C1850="","",G1832*C1850))</f>
        <v/>
      </c>
      <c r="M1850" s="93" t="str">
        <f>IF(A1850="","",VLOOKUP(A1850,'6.A'!$A$11:$C$480,2,FALSE))</f>
        <v/>
      </c>
      <c r="N1850" s="56" t="str">
        <f t="shared" si="772"/>
        <v/>
      </c>
      <c r="O1850" s="55"/>
      <c r="P1850" s="55"/>
      <c r="Q1850" s="47"/>
      <c r="R1850" s="47"/>
      <c r="S1850" s="64"/>
      <c r="T1850" s="2"/>
      <c r="U1850" s="2"/>
      <c r="V1850" s="2"/>
    </row>
    <row r="1851" spans="1:22" s="128" customFormat="1" ht="12.75" customHeight="1" x14ac:dyDescent="0.2">
      <c r="A1851" s="137"/>
      <c r="B1851" s="158" t="str">
        <f>IF(A1851="","",VLOOKUP(A1851,'6.A'!$A$11:$E$105,2,FALSE))</f>
        <v/>
      </c>
      <c r="C1851" s="138"/>
      <c r="D1851" s="120" t="str">
        <f>IF(A1851="","",VLOOKUP(A1851,'6.A'!$A$11:$E$105,4,FALSE))</f>
        <v/>
      </c>
      <c r="E1851" s="142" t="str">
        <f>IF(A1851="","",VLOOKUP(A1851,'6.A'!$A$11:$E$105,5,FALSE))</f>
        <v/>
      </c>
      <c r="F1851" s="141" t="str">
        <f t="shared" si="773"/>
        <v>0,00</v>
      </c>
      <c r="G1851" s="51"/>
      <c r="H1851" s="51" t="str">
        <f>IF(A1851="","",VLOOKUP(A1851,'6.A'!$A$11:$E$7900,5,FALSE))</f>
        <v/>
      </c>
      <c r="I1851" s="51" t="str">
        <f t="shared" si="770"/>
        <v/>
      </c>
      <c r="J1851" s="51" t="str">
        <f>IF(H1851="","",VLOOKUP(A1851,'6.A'!$A$11:$E$480,4,FALSE))</f>
        <v/>
      </c>
      <c r="K1851" s="51" t="str">
        <f t="shared" si="771"/>
        <v/>
      </c>
      <c r="L1851" s="51" t="str">
        <f>IF(H1851="","",IF(C1851="","",G1832*C1851))</f>
        <v/>
      </c>
      <c r="M1851" s="93" t="str">
        <f>IF(A1851="","",VLOOKUP(A1851,'6.A'!$A$11:$C$480,2,FALSE))</f>
        <v/>
      </c>
      <c r="N1851" s="56" t="str">
        <f t="shared" si="772"/>
        <v/>
      </c>
      <c r="O1851" s="55"/>
      <c r="P1851" s="55"/>
      <c r="Q1851" s="47"/>
      <c r="R1851" s="47"/>
      <c r="S1851" s="64"/>
      <c r="T1851" s="2"/>
      <c r="U1851" s="2"/>
      <c r="V1851" s="2"/>
    </row>
    <row r="1852" spans="1:22" s="128" customFormat="1" ht="12.75" customHeight="1" x14ac:dyDescent="0.2">
      <c r="A1852" s="137"/>
      <c r="B1852" s="158" t="str">
        <f>IF(A1852="","",VLOOKUP(A1852,'6.A'!$A$11:$E$105,2,FALSE))</f>
        <v/>
      </c>
      <c r="C1852" s="138"/>
      <c r="D1852" s="120" t="str">
        <f>IF(A1852="","",VLOOKUP(A1852,'6.A'!$A$11:$E$105,4,FALSE))</f>
        <v/>
      </c>
      <c r="E1852" s="142" t="str">
        <f>IF(A1852="","",VLOOKUP(A1852,'6.A'!$A$11:$E$105,5,FALSE))</f>
        <v/>
      </c>
      <c r="F1852" s="141" t="str">
        <f t="shared" si="773"/>
        <v>0,00</v>
      </c>
      <c r="G1852" s="51"/>
      <c r="H1852" s="51" t="str">
        <f>IF(A1852="","",VLOOKUP(A1852,'6.A'!$A$11:$E$7900,5,FALSE))</f>
        <v/>
      </c>
      <c r="I1852" s="51" t="str">
        <f t="shared" si="770"/>
        <v/>
      </c>
      <c r="J1852" s="51" t="str">
        <f>IF(H1852="","",VLOOKUP(A1852,'6.A'!$A$11:$E$480,4,FALSE))</f>
        <v/>
      </c>
      <c r="K1852" s="51" t="str">
        <f t="shared" si="771"/>
        <v/>
      </c>
      <c r="L1852" s="51" t="str">
        <f>IF(H1852="","",IF(C1852="","",G1832*C1852))</f>
        <v/>
      </c>
      <c r="M1852" s="93" t="str">
        <f>IF(A1852="","",VLOOKUP(A1852,'6.A'!$A$11:$C$480,2,FALSE))</f>
        <v/>
      </c>
      <c r="N1852" s="56" t="str">
        <f t="shared" si="772"/>
        <v/>
      </c>
      <c r="O1852" s="55"/>
      <c r="P1852" s="55"/>
      <c r="Q1852" s="47"/>
      <c r="R1852" s="47"/>
      <c r="S1852" s="64"/>
      <c r="T1852" s="2"/>
      <c r="U1852" s="2"/>
      <c r="V1852" s="2"/>
    </row>
    <row r="1853" spans="1:22" s="128" customFormat="1" ht="12.75" customHeight="1" x14ac:dyDescent="0.2">
      <c r="A1853" s="137"/>
      <c r="B1853" s="158" t="str">
        <f>IF(A1853="","",VLOOKUP(A1853,'6.A'!$A$11:$E$105,2,FALSE))</f>
        <v/>
      </c>
      <c r="C1853" s="138"/>
      <c r="D1853" s="120" t="str">
        <f>IF(A1853="","",VLOOKUP(A1853,'6.A'!$A$11:$E$105,4,FALSE))</f>
        <v/>
      </c>
      <c r="E1853" s="142" t="str">
        <f>IF(A1853="","",VLOOKUP(A1853,'6.A'!$A$11:$E$105,5,FALSE))</f>
        <v/>
      </c>
      <c r="F1853" s="141" t="str">
        <f t="shared" si="773"/>
        <v>0,00</v>
      </c>
      <c r="G1853" s="51"/>
      <c r="H1853" s="51" t="str">
        <f>IF(A1853="","",VLOOKUP(A1853,'6.A'!$A$11:$E$7900,5,FALSE))</f>
        <v/>
      </c>
      <c r="I1853" s="51" t="str">
        <f t="shared" si="770"/>
        <v/>
      </c>
      <c r="J1853" s="51" t="str">
        <f>IF(H1853="","",VLOOKUP(A1853,'6.A'!$A$11:$E$480,4,FALSE))</f>
        <v/>
      </c>
      <c r="K1853" s="51" t="str">
        <f t="shared" si="771"/>
        <v/>
      </c>
      <c r="L1853" s="51" t="str">
        <f>IF(H1853="","",IF(C1853="","",G1832*C1853))</f>
        <v/>
      </c>
      <c r="M1853" s="93" t="str">
        <f>IF(A1853="","",VLOOKUP(A1853,'6.A'!$A$11:$C$480,2,FALSE))</f>
        <v/>
      </c>
      <c r="N1853" s="56" t="str">
        <f t="shared" si="772"/>
        <v/>
      </c>
      <c r="O1853" s="55"/>
      <c r="P1853" s="55"/>
      <c r="Q1853" s="47"/>
      <c r="R1853" s="47"/>
      <c r="S1853" s="64"/>
      <c r="T1853" s="2"/>
      <c r="U1853" s="2"/>
      <c r="V1853" s="2"/>
    </row>
    <row r="1854" spans="1:22" s="128" customFormat="1" ht="12.75" customHeight="1" x14ac:dyDescent="0.2">
      <c r="A1854" s="137"/>
      <c r="B1854" s="158" t="str">
        <f>IF(A1854="","",VLOOKUP(A1854,'6.A'!$A$11:$E$105,2,FALSE))</f>
        <v/>
      </c>
      <c r="C1854" s="138"/>
      <c r="D1854" s="120" t="str">
        <f>IF(A1854="","",VLOOKUP(A1854,'6.A'!$A$11:$E$105,4,FALSE))</f>
        <v/>
      </c>
      <c r="E1854" s="142" t="str">
        <f>IF(A1854="","",VLOOKUP(A1854,'6.A'!$A$11:$E$105,5,FALSE))</f>
        <v/>
      </c>
      <c r="F1854" s="141" t="str">
        <f t="shared" si="773"/>
        <v>0,00</v>
      </c>
      <c r="G1854" s="51"/>
      <c r="H1854" s="51" t="str">
        <f>IF(A1854="","",VLOOKUP(A1854,'6.A'!$A$11:$E$7900,5,FALSE))</f>
        <v/>
      </c>
      <c r="I1854" s="51" t="str">
        <f t="shared" si="770"/>
        <v/>
      </c>
      <c r="J1854" s="51" t="str">
        <f>IF(H1854="","",VLOOKUP(A1854,'6.A'!$A$11:$E$480,4,FALSE))</f>
        <v/>
      </c>
      <c r="K1854" s="51" t="str">
        <f t="shared" si="771"/>
        <v/>
      </c>
      <c r="L1854" s="51" t="str">
        <f>IF(H1854="","",IF(C1854="","",G1832*C1854))</f>
        <v/>
      </c>
      <c r="M1854" s="93" t="str">
        <f>IF(A1854="","",VLOOKUP(A1854,'6.A'!$A$11:$C$480,2,FALSE))</f>
        <v/>
      </c>
      <c r="N1854" s="56" t="str">
        <f>IF(A1854="","",IF(M1854=B1854,"si","no"))</f>
        <v/>
      </c>
      <c r="O1854" s="55"/>
      <c r="P1854" s="55"/>
      <c r="Q1854" s="47"/>
      <c r="R1854" s="47"/>
      <c r="S1854" s="64"/>
      <c r="T1854" s="2"/>
      <c r="U1854" s="2"/>
      <c r="V1854" s="2"/>
    </row>
    <row r="1855" spans="1:22" s="128" customFormat="1" ht="12.75" customHeight="1" x14ac:dyDescent="0.2">
      <c r="A1855" s="137"/>
      <c r="B1855" s="117" t="str">
        <f>IF(A1855="","",VLOOKUP(A1855,'6.A'!$A$11:$E$105,2,FALSE))</f>
        <v/>
      </c>
      <c r="C1855" s="138"/>
      <c r="D1855" s="120" t="str">
        <f>IF(A1855="","",VLOOKUP(A1855,'6.A'!$A$11:$E$105,4,FALSE))</f>
        <v/>
      </c>
      <c r="E1855" s="142" t="str">
        <f>IF(A1855="","",VLOOKUP(A1855,'6.A'!$A$11:$E$105,5,FALSE))</f>
        <v/>
      </c>
      <c r="F1855" s="141" t="str">
        <f t="shared" si="773"/>
        <v>0,00</v>
      </c>
      <c r="G1855" s="51"/>
      <c r="H1855" s="51" t="str">
        <f>IF(A1855="","",VLOOKUP(A1855,'6.A'!$A$11:$E$7900,5,FALSE))</f>
        <v/>
      </c>
      <c r="I1855" s="51" t="str">
        <f t="shared" si="770"/>
        <v/>
      </c>
      <c r="J1855" s="51" t="str">
        <f>IF(H1855="","",VLOOKUP(A1855,'6.A'!$A$11:$E$480,4,FALSE))</f>
        <v/>
      </c>
      <c r="K1855" s="51" t="str">
        <f t="shared" si="771"/>
        <v/>
      </c>
      <c r="L1855" s="51" t="str">
        <f>IF(H1855="","",IF(C1855="","",G1832*C1855))</f>
        <v/>
      </c>
      <c r="M1855" s="93" t="str">
        <f>IF(A1855="","",VLOOKUP(A1855,'6.A'!$A$11:$C$480,2,FALSE))</f>
        <v/>
      </c>
      <c r="N1855" s="56" t="str">
        <f>IF(A1855="","",IF(M1855=B1855,"si","no"))</f>
        <v/>
      </c>
      <c r="O1855" s="55"/>
      <c r="P1855" s="55"/>
      <c r="Q1855" s="47"/>
      <c r="R1855" s="47"/>
      <c r="S1855" s="64"/>
      <c r="T1855" s="2"/>
      <c r="U1855" s="2"/>
      <c r="V1855" s="2"/>
    </row>
    <row r="1856" spans="1:22" s="128" customFormat="1" ht="12.75" customHeight="1" x14ac:dyDescent="0.2">
      <c r="A1856" s="137"/>
      <c r="B1856" s="117" t="str">
        <f>IF(A1856="","",VLOOKUP(A1856,'6.A'!$A$11:$E$105,2,FALSE))</f>
        <v/>
      </c>
      <c r="C1856" s="138"/>
      <c r="D1856" s="120" t="str">
        <f>IF(A1856="","",VLOOKUP(A1856,'6.A'!$A$11:$E$105,4,FALSE))</f>
        <v/>
      </c>
      <c r="E1856" s="142" t="str">
        <f>IF(A1856="","",VLOOKUP(A1856,'6.A'!$A$11:$E$105,5,FALSE))</f>
        <v/>
      </c>
      <c r="F1856" s="141" t="str">
        <f t="shared" si="773"/>
        <v>0,00</v>
      </c>
      <c r="G1856" s="51"/>
      <c r="H1856" s="51" t="str">
        <f>IF(A1856="","",VLOOKUP(A1856,'6.A'!$A$11:$E$7900,5,FALSE))</f>
        <v/>
      </c>
      <c r="I1856" s="51" t="str">
        <f t="shared" si="770"/>
        <v/>
      </c>
      <c r="J1856" s="51" t="str">
        <f>IF(H1856="","",VLOOKUP(A1856,'6.A'!$A$11:$E$480,4,FALSE))</f>
        <v/>
      </c>
      <c r="K1856" s="51" t="str">
        <f t="shared" si="771"/>
        <v/>
      </c>
      <c r="L1856" s="51" t="str">
        <f>IF(H1856="","",IF(C1856="","",G1832*C1856))</f>
        <v/>
      </c>
      <c r="M1856" s="93" t="str">
        <f>IF(A1856="","",VLOOKUP(A1856,'6.A'!$A$11:$C$480,2,FALSE))</f>
        <v/>
      </c>
      <c r="N1856" s="56" t="str">
        <f t="shared" ref="N1856:N1857" si="774">IF(A1856="","",IF(M1856=B1856,"si","no"))</f>
        <v/>
      </c>
      <c r="O1856" s="55"/>
      <c r="P1856" s="55"/>
      <c r="Q1856" s="47"/>
      <c r="R1856" s="47"/>
      <c r="S1856" s="64"/>
      <c r="T1856" s="2"/>
      <c r="U1856" s="2"/>
      <c r="V1856" s="2"/>
    </row>
    <row r="1857" spans="1:22" s="128" customFormat="1" ht="12.75" customHeight="1" x14ac:dyDescent="0.2">
      <c r="A1857" s="137"/>
      <c r="B1857" s="117" t="str">
        <f>IF(A1857="","",VLOOKUP(A1857,'6.A'!$A$11:$E$105,2,FALSE))</f>
        <v/>
      </c>
      <c r="C1857" s="138"/>
      <c r="D1857" s="120" t="str">
        <f>IF(A1857="","",VLOOKUP(A1857,'6.A'!$A$11:$E$105,4,FALSE))</f>
        <v/>
      </c>
      <c r="E1857" s="142" t="str">
        <f>IF(A1857="","",VLOOKUP(A1857,'6.A'!$A$11:$E$105,5,FALSE))</f>
        <v/>
      </c>
      <c r="F1857" s="141" t="str">
        <f t="shared" si="773"/>
        <v>0,00</v>
      </c>
      <c r="G1857" s="51"/>
      <c r="H1857" s="51" t="str">
        <f>IF(A1857="","",VLOOKUP(A1857,'6.A'!$A$11:$E$7900,5,FALSE))</f>
        <v/>
      </c>
      <c r="I1857" s="51" t="str">
        <f t="shared" si="770"/>
        <v/>
      </c>
      <c r="J1857" s="51" t="str">
        <f>IF(H1857="","",VLOOKUP(A1857,'6.A'!$A$11:$E$480,4,FALSE))</f>
        <v/>
      </c>
      <c r="K1857" s="51" t="str">
        <f t="shared" si="771"/>
        <v/>
      </c>
      <c r="L1857" s="51" t="str">
        <f>IF(H1857="","",IF(C1857="","",G1832*C1857))</f>
        <v/>
      </c>
      <c r="M1857" s="93" t="str">
        <f>IF(A1857="","",VLOOKUP(A1857,'6.A'!$A$11:$C$480,2,FALSE))</f>
        <v/>
      </c>
      <c r="N1857" s="56" t="str">
        <f t="shared" si="774"/>
        <v/>
      </c>
      <c r="O1857" s="55"/>
      <c r="P1857" s="55"/>
      <c r="Q1857" s="47"/>
      <c r="R1857" s="47"/>
      <c r="S1857" s="64"/>
      <c r="T1857" s="2"/>
      <c r="U1857" s="2"/>
      <c r="V1857" s="2"/>
    </row>
    <row r="1858" spans="1:22" s="128" customFormat="1" ht="12.75" customHeight="1" x14ac:dyDescent="0.2">
      <c r="A1858" s="137"/>
      <c r="B1858" s="26" t="str">
        <f>$A$9</f>
        <v>BDI - MÃO DE OBRA / SERVIÇOS / MATERIAIS EM GERAL</v>
      </c>
      <c r="C1858" s="27">
        <f>$C$9</f>
        <v>0</v>
      </c>
      <c r="D1858" s="120"/>
      <c r="E1858" s="126"/>
      <c r="F1858" s="144">
        <f>ROUND(SUM(F1848:F1857)*C1858,2)</f>
        <v>0</v>
      </c>
      <c r="G1858" s="62"/>
      <c r="H1858" s="51"/>
      <c r="I1858" s="56"/>
      <c r="J1858" s="56"/>
      <c r="K1858" s="56"/>
      <c r="L1858" s="51"/>
      <c r="M1858" s="61"/>
      <c r="N1858" s="56"/>
      <c r="O1858" s="55"/>
      <c r="P1858" s="55"/>
      <c r="Q1858" s="47"/>
      <c r="R1858" s="47"/>
      <c r="S1858" s="64"/>
      <c r="T1858" s="2"/>
      <c r="U1858" s="2"/>
      <c r="V1858" s="2"/>
    </row>
    <row r="1859" spans="1:22" s="128" customFormat="1" ht="12.75" customHeight="1" x14ac:dyDescent="0.2">
      <c r="A1859" s="145"/>
      <c r="B1859" s="31" t="s">
        <v>120</v>
      </c>
      <c r="C1859" s="36"/>
      <c r="D1859" s="151"/>
      <c r="E1859" s="152"/>
      <c r="F1859" s="150">
        <f>ROUND(SUM(F1848:F1858),2)</f>
        <v>0</v>
      </c>
      <c r="G1859" s="62"/>
      <c r="H1859" s="51"/>
      <c r="I1859" s="56"/>
      <c r="J1859" s="56"/>
      <c r="K1859" s="56"/>
      <c r="L1859" s="51"/>
      <c r="M1859" s="61"/>
      <c r="N1859" s="56"/>
      <c r="O1859" s="55"/>
      <c r="P1859" s="55"/>
      <c r="Q1859" s="47"/>
      <c r="R1859" s="47"/>
      <c r="S1859" s="64"/>
      <c r="T1859" s="2"/>
      <c r="U1859" s="2"/>
      <c r="V1859" s="2"/>
    </row>
    <row r="1860" spans="1:22" s="128" customFormat="1" ht="12.75" customHeight="1" x14ac:dyDescent="0.2">
      <c r="A1860" s="134" t="s">
        <v>6</v>
      </c>
      <c r="B1860" s="135" t="s">
        <v>18</v>
      </c>
      <c r="C1860" s="119" t="s">
        <v>59</v>
      </c>
      <c r="D1860" s="119" t="s">
        <v>17</v>
      </c>
      <c r="E1860" s="136" t="s">
        <v>60</v>
      </c>
      <c r="F1860" s="127" t="s">
        <v>61</v>
      </c>
      <c r="G1860" s="21"/>
      <c r="H1860" s="51"/>
      <c r="I1860" s="56"/>
      <c r="J1860" s="56"/>
      <c r="K1860" s="56"/>
      <c r="L1860" s="51"/>
      <c r="M1860" s="61"/>
      <c r="N1860" s="56"/>
      <c r="O1860" s="55"/>
      <c r="P1860" s="55"/>
      <c r="Q1860" s="47"/>
      <c r="R1860" s="47"/>
      <c r="S1860" s="64"/>
      <c r="T1860" s="2"/>
      <c r="U1860" s="2"/>
      <c r="V1860" s="2"/>
    </row>
    <row r="1861" spans="1:22" s="128" customFormat="1" ht="12.75" customHeight="1" x14ac:dyDescent="0.2">
      <c r="A1861" s="137"/>
      <c r="B1861" s="117" t="str">
        <f>IF(A1861="","",VLOOKUP(A1861,'6.A'!$A$11:$E$105,2,FALSE))</f>
        <v/>
      </c>
      <c r="C1861" s="138"/>
      <c r="D1861" s="139" t="str">
        <f>IF(A1861="","",VLOOKUP(A1861,'6.A'!$A$11:$E$105,4,FALSE))</f>
        <v/>
      </c>
      <c r="E1861" s="140" t="str">
        <f>IF(A1861="","",VLOOKUP(A1861,'6.A'!$A$11:$E$105,5,FALSE))</f>
        <v/>
      </c>
      <c r="F1861" s="141" t="str">
        <f t="shared" ref="F1861:F1880" si="775">IF(A1861="","0,00",ROUND(C1861*E1861,2))</f>
        <v>0,00</v>
      </c>
      <c r="G1861" s="51"/>
      <c r="H1861" s="51" t="str">
        <f>IF(A1861="","",VLOOKUP(A1861,'6.A'!$A$11:$E$7900,5,FALSE))</f>
        <v/>
      </c>
      <c r="I1861" s="51" t="str">
        <f t="shared" ref="I1861:I1880" si="776">IF(H1861="","",IF(E1861=H1861,"SIM","NÃO"))</f>
        <v/>
      </c>
      <c r="J1861" s="51" t="str">
        <f>IF(H1861="","",VLOOKUP(A1861,'6.A'!$A$11:$E$480,4,FALSE))</f>
        <v/>
      </c>
      <c r="K1861" s="51" t="str">
        <f t="shared" ref="K1861:K1880" si="777">IF(H1861="","",IF(J1861=D1861,"SIM","NÃO"))</f>
        <v/>
      </c>
      <c r="L1861" s="51" t="str">
        <f>IF(H1861="","",IF(C1861="","",G1832*C1861))</f>
        <v/>
      </c>
      <c r="M1861" s="93" t="str">
        <f>IF(A1861="","",VLOOKUP(A1861,'6.A'!$A$11:$C$480,2,FALSE))</f>
        <v/>
      </c>
      <c r="N1861" s="56" t="str">
        <f t="shared" ref="N1861:N1880" si="778">IF(A1861="","",IF(M1861=B1861,"si","no"))</f>
        <v/>
      </c>
      <c r="O1861" s="55"/>
      <c r="P1861" s="55"/>
      <c r="Q1861" s="47"/>
      <c r="R1861" s="47"/>
      <c r="S1861" s="64"/>
      <c r="T1861" s="2"/>
      <c r="U1861" s="2"/>
      <c r="V1861" s="2"/>
    </row>
    <row r="1862" spans="1:22" s="128" customFormat="1" ht="12.75" customHeight="1" x14ac:dyDescent="0.2">
      <c r="A1862" s="137"/>
      <c r="B1862" s="117" t="str">
        <f>IF(A1862="","",VLOOKUP(A1862,'6.A'!$A$11:$E$105,2,FALSE))</f>
        <v/>
      </c>
      <c r="C1862" s="138"/>
      <c r="D1862" s="139" t="str">
        <f>IF(A1862="","",VLOOKUP(A1862,'6.A'!$A$11:$E$105,4,FALSE))</f>
        <v/>
      </c>
      <c r="E1862" s="140" t="str">
        <f>IF(A1862="","",VLOOKUP(A1862,'6.A'!$A$11:$E$105,5,FALSE))</f>
        <v/>
      </c>
      <c r="F1862" s="141" t="str">
        <f t="shared" si="775"/>
        <v>0,00</v>
      </c>
      <c r="G1862" s="51"/>
      <c r="H1862" s="51" t="str">
        <f>IF(A1862="","",VLOOKUP(A1862,'6.A'!$A$11:$E$7900,5,FALSE))</f>
        <v/>
      </c>
      <c r="I1862" s="51" t="str">
        <f t="shared" si="776"/>
        <v/>
      </c>
      <c r="J1862" s="51" t="str">
        <f>IF(H1862="","",VLOOKUP(A1862,'6.A'!$A$11:$E$480,4,FALSE))</f>
        <v/>
      </c>
      <c r="K1862" s="51" t="str">
        <f t="shared" si="777"/>
        <v/>
      </c>
      <c r="L1862" s="51" t="str">
        <f>IF(H1862="","",IF(C1862="","",G1832*C1862))</f>
        <v/>
      </c>
      <c r="M1862" s="93" t="str">
        <f>IF(A1862="","",VLOOKUP(A1862,'6.A'!$A$11:$C$480,2,FALSE))</f>
        <v/>
      </c>
      <c r="N1862" s="56" t="str">
        <f t="shared" si="778"/>
        <v/>
      </c>
      <c r="O1862" s="55"/>
      <c r="P1862" s="55"/>
      <c r="Q1862" s="47"/>
      <c r="R1862" s="47"/>
      <c r="S1862" s="64"/>
      <c r="T1862" s="2"/>
      <c r="U1862" s="2"/>
      <c r="V1862" s="2"/>
    </row>
    <row r="1863" spans="1:22" s="128" customFormat="1" ht="12.75" customHeight="1" x14ac:dyDescent="0.2">
      <c r="A1863" s="137"/>
      <c r="B1863" s="117" t="str">
        <f>IF(A1863="","",VLOOKUP(A1863,'6.A'!$A$11:$E$105,2,FALSE))</f>
        <v/>
      </c>
      <c r="C1863" s="138"/>
      <c r="D1863" s="139" t="str">
        <f>IF(A1863="","",VLOOKUP(A1863,'6.A'!$A$11:$E$105,4,FALSE))</f>
        <v/>
      </c>
      <c r="E1863" s="140" t="str">
        <f>IF(A1863="","",VLOOKUP(A1863,'6.A'!$A$11:$E$105,5,FALSE))</f>
        <v/>
      </c>
      <c r="F1863" s="141" t="str">
        <f t="shared" si="775"/>
        <v>0,00</v>
      </c>
      <c r="G1863" s="51"/>
      <c r="H1863" s="51" t="str">
        <f>IF(A1863="","",VLOOKUP(A1863,'6.A'!$A$11:$E$7900,5,FALSE))</f>
        <v/>
      </c>
      <c r="I1863" s="51" t="str">
        <f t="shared" si="776"/>
        <v/>
      </c>
      <c r="J1863" s="51" t="str">
        <f>IF(H1863="","",VLOOKUP(A1863,'6.A'!$A$11:$E$480,4,FALSE))</f>
        <v/>
      </c>
      <c r="K1863" s="51" t="str">
        <f t="shared" si="777"/>
        <v/>
      </c>
      <c r="L1863" s="51" t="str">
        <f>IF(H1863="","",IF(C1863="","",G1832*C1863))</f>
        <v/>
      </c>
      <c r="M1863" s="93" t="str">
        <f>IF(A1863="","",VLOOKUP(A1863,'6.A'!$A$11:$C$480,2,FALSE))</f>
        <v/>
      </c>
      <c r="N1863" s="56" t="str">
        <f t="shared" si="778"/>
        <v/>
      </c>
      <c r="O1863" s="55"/>
      <c r="P1863" s="55"/>
      <c r="Q1863" s="47"/>
      <c r="R1863" s="47"/>
      <c r="S1863" s="64"/>
      <c r="T1863" s="2"/>
      <c r="U1863" s="2"/>
      <c r="V1863" s="2"/>
    </row>
    <row r="1864" spans="1:22" s="128" customFormat="1" ht="12.75" customHeight="1" x14ac:dyDescent="0.2">
      <c r="A1864" s="137"/>
      <c r="B1864" s="117" t="str">
        <f>IF(A1864="","",VLOOKUP(A1864,'6.A'!$A$11:$E$105,2,FALSE))</f>
        <v/>
      </c>
      <c r="C1864" s="138"/>
      <c r="D1864" s="139" t="str">
        <f>IF(A1864="","",VLOOKUP(A1864,'6.A'!$A$11:$E$105,4,FALSE))</f>
        <v/>
      </c>
      <c r="E1864" s="140" t="str">
        <f>IF(A1864="","",VLOOKUP(A1864,'6.A'!$A$11:$E$105,5,FALSE))</f>
        <v/>
      </c>
      <c r="F1864" s="141" t="str">
        <f t="shared" si="775"/>
        <v>0,00</v>
      </c>
      <c r="G1864" s="51"/>
      <c r="H1864" s="51" t="str">
        <f>IF(A1864="","",VLOOKUP(A1864,'6.A'!$A$11:$E$7900,5,FALSE))</f>
        <v/>
      </c>
      <c r="I1864" s="51" t="str">
        <f t="shared" si="776"/>
        <v/>
      </c>
      <c r="J1864" s="51" t="str">
        <f>IF(H1864="","",VLOOKUP(A1864,'6.A'!$A$11:$E$480,4,FALSE))</f>
        <v/>
      </c>
      <c r="K1864" s="51" t="str">
        <f t="shared" si="777"/>
        <v/>
      </c>
      <c r="L1864" s="51" t="str">
        <f>IF(H1864="","",IF(C1864="","",G1832*C1864))</f>
        <v/>
      </c>
      <c r="M1864" s="93" t="str">
        <f>IF(A1864="","",VLOOKUP(A1864,'6.A'!$A$11:$C$480,2,FALSE))</f>
        <v/>
      </c>
      <c r="N1864" s="56" t="str">
        <f t="shared" si="778"/>
        <v/>
      </c>
      <c r="O1864" s="55"/>
      <c r="P1864" s="55"/>
      <c r="Q1864" s="47"/>
      <c r="R1864" s="47"/>
      <c r="S1864" s="64"/>
      <c r="T1864" s="2"/>
      <c r="U1864" s="2"/>
      <c r="V1864" s="2"/>
    </row>
    <row r="1865" spans="1:22" s="128" customFormat="1" ht="12.75" customHeight="1" x14ac:dyDescent="0.2">
      <c r="A1865" s="137"/>
      <c r="B1865" s="117" t="str">
        <f>IF(A1865="","",VLOOKUP(A1865,'6.A'!$A$11:$E$105,2,FALSE))</f>
        <v/>
      </c>
      <c r="C1865" s="138"/>
      <c r="D1865" s="120" t="str">
        <f>IF(A1865="","",VLOOKUP(A1865,'6.A'!$A$11:$E$105,4,FALSE))</f>
        <v/>
      </c>
      <c r="E1865" s="142" t="str">
        <f>IF(A1865="","",VLOOKUP(A1865,'6.A'!$A$11:$E$105,5,FALSE))</f>
        <v/>
      </c>
      <c r="F1865" s="141" t="str">
        <f t="shared" si="775"/>
        <v>0,00</v>
      </c>
      <c r="G1865" s="51"/>
      <c r="H1865" s="51" t="str">
        <f>IF(A1865="","",VLOOKUP(A1865,'6.A'!$A$11:$E$7900,5,FALSE))</f>
        <v/>
      </c>
      <c r="I1865" s="51" t="str">
        <f t="shared" si="776"/>
        <v/>
      </c>
      <c r="J1865" s="51" t="str">
        <f>IF(H1865="","",VLOOKUP(A1865,'6.A'!$A$11:$E$480,4,FALSE))</f>
        <v/>
      </c>
      <c r="K1865" s="51" t="str">
        <f t="shared" si="777"/>
        <v/>
      </c>
      <c r="L1865" s="51" t="str">
        <f>IF(H1865="","",IF(C1865="","",G1832*C1865))</f>
        <v/>
      </c>
      <c r="M1865" s="93" t="str">
        <f>IF(A1865="","",VLOOKUP(A1865,'6.A'!$A$11:$C$480,2,FALSE))</f>
        <v/>
      </c>
      <c r="N1865" s="56" t="str">
        <f t="shared" si="778"/>
        <v/>
      </c>
      <c r="O1865" s="55"/>
      <c r="P1865" s="55"/>
      <c r="Q1865" s="47"/>
      <c r="R1865" s="47"/>
      <c r="S1865" s="64"/>
      <c r="T1865" s="2"/>
      <c r="U1865" s="2"/>
      <c r="V1865" s="2"/>
    </row>
    <row r="1866" spans="1:22" s="128" customFormat="1" ht="12.75" customHeight="1" x14ac:dyDescent="0.2">
      <c r="A1866" s="137"/>
      <c r="B1866" s="117" t="str">
        <f>IF(A1866="","",VLOOKUP(A1866,'6.A'!$A$11:$E$105,2,FALSE))</f>
        <v/>
      </c>
      <c r="C1866" s="138"/>
      <c r="D1866" s="120" t="str">
        <f>IF(A1866="","",VLOOKUP(A1866,'6.A'!$A$11:$E$105,4,FALSE))</f>
        <v/>
      </c>
      <c r="E1866" s="142" t="str">
        <f>IF(A1866="","",VLOOKUP(A1866,'6.A'!$A$11:$E$105,5,FALSE))</f>
        <v/>
      </c>
      <c r="F1866" s="141" t="str">
        <f t="shared" si="775"/>
        <v>0,00</v>
      </c>
      <c r="G1866" s="51"/>
      <c r="H1866" s="51" t="str">
        <f>IF(A1866="","",VLOOKUP(A1866,'6.A'!$A$11:$E$7900,5,FALSE))</f>
        <v/>
      </c>
      <c r="I1866" s="51" t="str">
        <f t="shared" si="776"/>
        <v/>
      </c>
      <c r="J1866" s="51" t="str">
        <f>IF(H1866="","",VLOOKUP(A1866,'6.A'!$A$11:$E$480,4,FALSE))</f>
        <v/>
      </c>
      <c r="K1866" s="51" t="str">
        <f t="shared" si="777"/>
        <v/>
      </c>
      <c r="L1866" s="51" t="str">
        <f>IF(H1866="","",IF(C1866="","",G1832*C1866))</f>
        <v/>
      </c>
      <c r="M1866" s="93" t="str">
        <f>IF(A1866="","",VLOOKUP(A1866,'6.A'!$A$11:$C$480,2,FALSE))</f>
        <v/>
      </c>
      <c r="N1866" s="56" t="str">
        <f t="shared" si="778"/>
        <v/>
      </c>
      <c r="O1866" s="55"/>
      <c r="P1866" s="55"/>
      <c r="Q1866" s="47"/>
      <c r="R1866" s="47"/>
      <c r="S1866" s="64"/>
      <c r="T1866" s="2"/>
      <c r="U1866" s="2"/>
      <c r="V1866" s="2"/>
    </row>
    <row r="1867" spans="1:22" s="128" customFormat="1" ht="12.75" customHeight="1" x14ac:dyDescent="0.2">
      <c r="A1867" s="137"/>
      <c r="B1867" s="117" t="str">
        <f>IF(A1867="","",VLOOKUP(A1867,'6.A'!$A$11:$E$105,2,FALSE))</f>
        <v/>
      </c>
      <c r="C1867" s="138"/>
      <c r="D1867" s="139" t="str">
        <f>IF(A1867="","",VLOOKUP(A1867,'6.A'!$A$11:$E$105,4,FALSE))</f>
        <v/>
      </c>
      <c r="E1867" s="140" t="str">
        <f>IF(A1867="","",VLOOKUP(A1867,'6.A'!$A$11:$E$105,5,FALSE))</f>
        <v/>
      </c>
      <c r="F1867" s="141" t="str">
        <f t="shared" si="775"/>
        <v>0,00</v>
      </c>
      <c r="G1867" s="51"/>
      <c r="H1867" s="51" t="str">
        <f>IF(A1867="","",VLOOKUP(A1867,'6.A'!$A$11:$E$7900,5,FALSE))</f>
        <v/>
      </c>
      <c r="I1867" s="51" t="str">
        <f t="shared" si="776"/>
        <v/>
      </c>
      <c r="J1867" s="51" t="str">
        <f>IF(H1867="","",VLOOKUP(A1867,'6.A'!$A$11:$E$480,4,FALSE))</f>
        <v/>
      </c>
      <c r="K1867" s="51" t="str">
        <f t="shared" si="777"/>
        <v/>
      </c>
      <c r="L1867" s="51" t="str">
        <f>IF(H1867="","",IF(C1867="","",G1832*C1867))</f>
        <v/>
      </c>
      <c r="M1867" s="93" t="str">
        <f>IF(A1867="","",VLOOKUP(A1867,'6.A'!$A$11:$C$480,2,FALSE))</f>
        <v/>
      </c>
      <c r="N1867" s="56" t="str">
        <f t="shared" si="778"/>
        <v/>
      </c>
      <c r="O1867" s="55"/>
      <c r="P1867" s="55"/>
      <c r="Q1867" s="47"/>
      <c r="R1867" s="47"/>
      <c r="S1867" s="64"/>
      <c r="T1867" s="2"/>
      <c r="U1867" s="2"/>
      <c r="V1867" s="2"/>
    </row>
    <row r="1868" spans="1:22" s="128" customFormat="1" ht="12.75" customHeight="1" x14ac:dyDescent="0.2">
      <c r="A1868" s="137"/>
      <c r="B1868" s="117" t="str">
        <f>IF(A1868="","",VLOOKUP(A1868,'6.A'!$A$11:$E$105,2,FALSE))</f>
        <v/>
      </c>
      <c r="C1868" s="138"/>
      <c r="D1868" s="139" t="str">
        <f>IF(A1868="","",VLOOKUP(A1868,'6.A'!$A$11:$E$105,4,FALSE))</f>
        <v/>
      </c>
      <c r="E1868" s="140" t="str">
        <f>IF(A1868="","",VLOOKUP(A1868,'6.A'!$A$11:$E$105,5,FALSE))</f>
        <v/>
      </c>
      <c r="F1868" s="141" t="str">
        <f t="shared" si="775"/>
        <v>0,00</v>
      </c>
      <c r="G1868" s="51"/>
      <c r="H1868" s="51" t="str">
        <f>IF(A1868="","",VLOOKUP(A1868,'6.A'!$A$11:$E$7900,5,FALSE))</f>
        <v/>
      </c>
      <c r="I1868" s="51" t="str">
        <f t="shared" si="776"/>
        <v/>
      </c>
      <c r="J1868" s="51" t="str">
        <f>IF(H1868="","",VLOOKUP(A1868,'6.A'!$A$11:$E$480,4,FALSE))</f>
        <v/>
      </c>
      <c r="K1868" s="51" t="str">
        <f t="shared" si="777"/>
        <v/>
      </c>
      <c r="L1868" s="51" t="str">
        <f>IF(H1868="","",IF(C1868="","",G1832*C1868))</f>
        <v/>
      </c>
      <c r="M1868" s="93" t="str">
        <f>IF(A1868="","",VLOOKUP(A1868,'6.A'!$A$11:$C$480,2,FALSE))</f>
        <v/>
      </c>
      <c r="N1868" s="56" t="str">
        <f t="shared" si="778"/>
        <v/>
      </c>
      <c r="O1868" s="55"/>
      <c r="P1868" s="55"/>
      <c r="Q1868" s="47"/>
      <c r="R1868" s="47"/>
      <c r="S1868" s="64"/>
      <c r="T1868" s="2"/>
      <c r="U1868" s="2"/>
      <c r="V1868" s="2"/>
    </row>
    <row r="1869" spans="1:22" s="128" customFormat="1" ht="12.75" customHeight="1" x14ac:dyDescent="0.2">
      <c r="A1869" s="137"/>
      <c r="B1869" s="117" t="str">
        <f>IF(A1869="","",VLOOKUP(A1869,'6.A'!$A$11:$E$105,2,FALSE))</f>
        <v/>
      </c>
      <c r="C1869" s="138"/>
      <c r="D1869" s="120" t="str">
        <f>IF(A1869="","",VLOOKUP(A1869,'6.A'!$A$11:$E$105,4,FALSE))</f>
        <v/>
      </c>
      <c r="E1869" s="142" t="str">
        <f>IF(A1869="","",VLOOKUP(A1869,'6.A'!$A$11:$E$105,5,FALSE))</f>
        <v/>
      </c>
      <c r="F1869" s="141" t="str">
        <f t="shared" si="775"/>
        <v>0,00</v>
      </c>
      <c r="G1869" s="51"/>
      <c r="H1869" s="51" t="str">
        <f>IF(A1869="","",VLOOKUP(A1869,'6.A'!$A$11:$E$7900,5,FALSE))</f>
        <v/>
      </c>
      <c r="I1869" s="51" t="str">
        <f t="shared" si="776"/>
        <v/>
      </c>
      <c r="J1869" s="51" t="str">
        <f>IF(H1869="","",VLOOKUP(A1869,'6.A'!$A$11:$E$480,4,FALSE))</f>
        <v/>
      </c>
      <c r="K1869" s="51" t="str">
        <f t="shared" si="777"/>
        <v/>
      </c>
      <c r="L1869" s="51" t="str">
        <f>IF(H1869="","",IF(C1869="","",G1832*C1869))</f>
        <v/>
      </c>
      <c r="M1869" s="93" t="str">
        <f>IF(A1869="","",VLOOKUP(A1869,'6.A'!$A$11:$C$480,2,FALSE))</f>
        <v/>
      </c>
      <c r="N1869" s="56" t="str">
        <f t="shared" si="778"/>
        <v/>
      </c>
      <c r="O1869" s="55"/>
      <c r="P1869" s="55"/>
      <c r="Q1869" s="47"/>
      <c r="R1869" s="47"/>
      <c r="S1869" s="64"/>
      <c r="T1869" s="2"/>
      <c r="U1869" s="2"/>
      <c r="V1869" s="2"/>
    </row>
    <row r="1870" spans="1:22" s="128" customFormat="1" ht="12.75" customHeight="1" x14ac:dyDescent="0.2">
      <c r="A1870" s="137"/>
      <c r="B1870" s="117" t="str">
        <f>IF(A1870="","",VLOOKUP(A1870,'6.A'!$A$11:$E$105,2,FALSE))</f>
        <v/>
      </c>
      <c r="C1870" s="138"/>
      <c r="D1870" s="120" t="str">
        <f>IF(A1870="","",VLOOKUP(A1870,'6.A'!$A$11:$E$105,4,FALSE))</f>
        <v/>
      </c>
      <c r="E1870" s="142" t="str">
        <f>IF(A1870="","",VLOOKUP(A1870,'6.A'!$A$11:$E$105,5,FALSE))</f>
        <v/>
      </c>
      <c r="F1870" s="141" t="str">
        <f t="shared" si="775"/>
        <v>0,00</v>
      </c>
      <c r="G1870" s="51"/>
      <c r="H1870" s="51" t="str">
        <f>IF(A1870="","",VLOOKUP(A1870,'6.A'!$A$11:$E$7900,5,FALSE))</f>
        <v/>
      </c>
      <c r="I1870" s="51" t="str">
        <f t="shared" si="776"/>
        <v/>
      </c>
      <c r="J1870" s="51" t="str">
        <f>IF(H1870="","",VLOOKUP(A1870,'6.A'!$A$11:$E$480,4,FALSE))</f>
        <v/>
      </c>
      <c r="K1870" s="51" t="str">
        <f t="shared" si="777"/>
        <v/>
      </c>
      <c r="L1870" s="51" t="str">
        <f>IF(H1870="","",IF(C1870="","",G1832*C1870))</f>
        <v/>
      </c>
      <c r="M1870" s="93" t="str">
        <f>IF(A1870="","",VLOOKUP(A1870,'6.A'!$A$11:$C$480,2,FALSE))</f>
        <v/>
      </c>
      <c r="N1870" s="56" t="str">
        <f t="shared" si="778"/>
        <v/>
      </c>
      <c r="O1870" s="55"/>
      <c r="P1870" s="55"/>
      <c r="Q1870" s="47"/>
      <c r="R1870" s="47"/>
      <c r="S1870" s="64"/>
      <c r="T1870" s="2"/>
      <c r="U1870" s="2"/>
      <c r="V1870" s="2"/>
    </row>
    <row r="1871" spans="1:22" s="128" customFormat="1" ht="12.75" customHeight="1" x14ac:dyDescent="0.2">
      <c r="A1871" s="137"/>
      <c r="B1871" s="117" t="str">
        <f>IF(A1871="","",VLOOKUP(A1871,'6.A'!$A$11:$E$105,2,FALSE))</f>
        <v/>
      </c>
      <c r="C1871" s="138"/>
      <c r="D1871" s="120" t="str">
        <f>IF(A1871="","",VLOOKUP(A1871,'6.A'!$A$11:$E$105,4,FALSE))</f>
        <v/>
      </c>
      <c r="E1871" s="142" t="str">
        <f>IF(A1871="","",VLOOKUP(A1871,'6.A'!$A$11:$E$105,5,FALSE))</f>
        <v/>
      </c>
      <c r="F1871" s="141" t="str">
        <f t="shared" si="775"/>
        <v>0,00</v>
      </c>
      <c r="G1871" s="51"/>
      <c r="H1871" s="51" t="str">
        <f>IF(A1871="","",VLOOKUP(A1871,'6.A'!$A$11:$E$7900,5,FALSE))</f>
        <v/>
      </c>
      <c r="I1871" s="51" t="str">
        <f t="shared" si="776"/>
        <v/>
      </c>
      <c r="J1871" s="51" t="str">
        <f>IF(H1871="","",VLOOKUP(A1871,'6.A'!$A$11:$E$480,4,FALSE))</f>
        <v/>
      </c>
      <c r="K1871" s="51" t="str">
        <f t="shared" si="777"/>
        <v/>
      </c>
      <c r="L1871" s="51" t="str">
        <f>IF(H1871="","",IF(C1871="","",G1832*C1871))</f>
        <v/>
      </c>
      <c r="M1871" s="93" t="str">
        <f>IF(A1871="","",VLOOKUP(A1871,'6.A'!$A$11:$C$480,2,FALSE))</f>
        <v/>
      </c>
      <c r="N1871" s="56" t="str">
        <f t="shared" si="778"/>
        <v/>
      </c>
      <c r="O1871" s="55"/>
      <c r="P1871" s="55"/>
      <c r="Q1871" s="47"/>
      <c r="R1871" s="47"/>
      <c r="S1871" s="64"/>
      <c r="T1871" s="2"/>
      <c r="U1871" s="2"/>
      <c r="V1871" s="2"/>
    </row>
    <row r="1872" spans="1:22" s="128" customFormat="1" ht="12.75" customHeight="1" x14ac:dyDescent="0.2">
      <c r="A1872" s="137"/>
      <c r="B1872" s="117" t="str">
        <f>IF(A1872="","",VLOOKUP(A1872,'6.A'!$A$11:$E$105,2,FALSE))</f>
        <v/>
      </c>
      <c r="C1872" s="138"/>
      <c r="D1872" s="120" t="str">
        <f>IF(A1872="","",VLOOKUP(A1872,'6.A'!$A$11:$E$105,4,FALSE))</f>
        <v/>
      </c>
      <c r="E1872" s="142" t="str">
        <f>IF(A1872="","",VLOOKUP(A1872,'6.A'!$A$11:$E$105,5,FALSE))</f>
        <v/>
      </c>
      <c r="F1872" s="141" t="str">
        <f t="shared" si="775"/>
        <v>0,00</v>
      </c>
      <c r="G1872" s="51"/>
      <c r="H1872" s="51" t="str">
        <f>IF(A1872="","",VLOOKUP(A1872,'6.A'!$A$11:$E$7900,5,FALSE))</f>
        <v/>
      </c>
      <c r="I1872" s="51" t="str">
        <f t="shared" si="776"/>
        <v/>
      </c>
      <c r="J1872" s="51" t="str">
        <f>IF(H1872="","",VLOOKUP(A1872,'6.A'!$A$11:$E$480,4,FALSE))</f>
        <v/>
      </c>
      <c r="K1872" s="51" t="str">
        <f t="shared" si="777"/>
        <v/>
      </c>
      <c r="L1872" s="51" t="str">
        <f>IF(H1872="","",IF(C1872="","",G1832*C1872))</f>
        <v/>
      </c>
      <c r="M1872" s="93" t="str">
        <f>IF(A1872="","",VLOOKUP(A1872,'6.A'!$A$11:$C$480,2,FALSE))</f>
        <v/>
      </c>
      <c r="N1872" s="56" t="str">
        <f t="shared" si="778"/>
        <v/>
      </c>
      <c r="O1872" s="55"/>
      <c r="P1872" s="55"/>
      <c r="Q1872" s="47"/>
      <c r="R1872" s="47"/>
      <c r="S1872" s="64"/>
      <c r="T1872" s="2"/>
      <c r="U1872" s="2"/>
      <c r="V1872" s="2"/>
    </row>
    <row r="1873" spans="1:22" s="128" customFormat="1" ht="12.75" customHeight="1" x14ac:dyDescent="0.2">
      <c r="A1873" s="137"/>
      <c r="B1873" s="117" t="str">
        <f>IF(A1873="","",VLOOKUP(A1873,'6.A'!$A$11:$E$105,2,FALSE))</f>
        <v/>
      </c>
      <c r="C1873" s="138"/>
      <c r="D1873" s="120" t="str">
        <f>IF(A1873="","",VLOOKUP(A1873,'6.A'!$A$11:$E$105,4,FALSE))</f>
        <v/>
      </c>
      <c r="E1873" s="142" t="str">
        <f>IF(A1873="","",VLOOKUP(A1873,'6.A'!$A$11:$E$105,5,FALSE))</f>
        <v/>
      </c>
      <c r="F1873" s="141" t="str">
        <f t="shared" si="775"/>
        <v>0,00</v>
      </c>
      <c r="G1873" s="51"/>
      <c r="H1873" s="51" t="str">
        <f>IF(A1873="","",VLOOKUP(A1873,'6.A'!$A$11:$E$7900,5,FALSE))</f>
        <v/>
      </c>
      <c r="I1873" s="51" t="str">
        <f t="shared" si="776"/>
        <v/>
      </c>
      <c r="J1873" s="51" t="str">
        <f>IF(H1873="","",VLOOKUP(A1873,'6.A'!$A$11:$E$480,4,FALSE))</f>
        <v/>
      </c>
      <c r="K1873" s="51" t="str">
        <f t="shared" si="777"/>
        <v/>
      </c>
      <c r="L1873" s="51" t="str">
        <f>IF(H1873="","",IF(C1873="","",G1832*C1873))</f>
        <v/>
      </c>
      <c r="M1873" s="93" t="str">
        <f>IF(A1873="","",VLOOKUP(A1873,'6.A'!$A$11:$C$480,2,FALSE))</f>
        <v/>
      </c>
      <c r="N1873" s="56" t="str">
        <f t="shared" si="778"/>
        <v/>
      </c>
      <c r="O1873" s="55"/>
      <c r="P1873" s="55"/>
      <c r="Q1873" s="47"/>
      <c r="R1873" s="47"/>
      <c r="S1873" s="64"/>
      <c r="T1873" s="2"/>
      <c r="U1873" s="2"/>
      <c r="V1873" s="2"/>
    </row>
    <row r="1874" spans="1:22" s="128" customFormat="1" ht="12.75" customHeight="1" x14ac:dyDescent="0.2">
      <c r="A1874" s="137"/>
      <c r="B1874" s="117" t="str">
        <f>IF(A1874="","",VLOOKUP(A1874,'6.A'!$A$11:$E$105,2,FALSE))</f>
        <v/>
      </c>
      <c r="C1874" s="138"/>
      <c r="D1874" s="120" t="str">
        <f>IF(A1874="","",VLOOKUP(A1874,'6.A'!$A$11:$E$105,4,FALSE))</f>
        <v/>
      </c>
      <c r="E1874" s="142" t="str">
        <f>IF(A1874="","",VLOOKUP(A1874,'6.A'!$A$11:$E$105,5,FALSE))</f>
        <v/>
      </c>
      <c r="F1874" s="141" t="str">
        <f t="shared" si="775"/>
        <v>0,00</v>
      </c>
      <c r="G1874" s="51"/>
      <c r="H1874" s="51" t="str">
        <f>IF(A1874="","",VLOOKUP(A1874,'6.A'!$A$11:$E$7900,5,FALSE))</f>
        <v/>
      </c>
      <c r="I1874" s="51" t="str">
        <f t="shared" si="776"/>
        <v/>
      </c>
      <c r="J1874" s="51" t="str">
        <f>IF(H1874="","",VLOOKUP(A1874,'6.A'!$A$11:$E$480,4,FALSE))</f>
        <v/>
      </c>
      <c r="K1874" s="51" t="str">
        <f t="shared" si="777"/>
        <v/>
      </c>
      <c r="L1874" s="51" t="str">
        <f>IF(H1874="","",IF(C1874="","",G1832*C1874))</f>
        <v/>
      </c>
      <c r="M1874" s="93" t="str">
        <f>IF(A1874="","",VLOOKUP(A1874,'6.A'!$A$11:$C$480,2,FALSE))</f>
        <v/>
      </c>
      <c r="N1874" s="56" t="str">
        <f t="shared" si="778"/>
        <v/>
      </c>
      <c r="O1874" s="55"/>
      <c r="P1874" s="55"/>
      <c r="Q1874" s="47"/>
      <c r="R1874" s="47"/>
      <c r="S1874" s="64"/>
      <c r="T1874" s="2"/>
      <c r="U1874" s="2"/>
      <c r="V1874" s="2"/>
    </row>
    <row r="1875" spans="1:22" s="128" customFormat="1" ht="12.75" customHeight="1" x14ac:dyDescent="0.2">
      <c r="A1875" s="137"/>
      <c r="B1875" s="117" t="str">
        <f>IF(A1875="","",VLOOKUP(A1875,'6.A'!$A$11:$E$105,2,FALSE))</f>
        <v/>
      </c>
      <c r="C1875" s="138"/>
      <c r="D1875" s="120" t="str">
        <f>IF(A1875="","",VLOOKUP(A1875,'6.A'!$A$11:$E$105,4,FALSE))</f>
        <v/>
      </c>
      <c r="E1875" s="142" t="str">
        <f>IF(A1875="","",VLOOKUP(A1875,'6.A'!$A$11:$E$105,5,FALSE))</f>
        <v/>
      </c>
      <c r="F1875" s="141" t="str">
        <f t="shared" si="775"/>
        <v>0,00</v>
      </c>
      <c r="G1875" s="51"/>
      <c r="H1875" s="51" t="str">
        <f>IF(A1875="","",VLOOKUP(A1875,'6.A'!$A$11:$E$7900,5,FALSE))</f>
        <v/>
      </c>
      <c r="I1875" s="51" t="str">
        <f t="shared" si="776"/>
        <v/>
      </c>
      <c r="J1875" s="51" t="str">
        <f>IF(H1875="","",VLOOKUP(A1875,'6.A'!$A$11:$E$480,4,FALSE))</f>
        <v/>
      </c>
      <c r="K1875" s="51" t="str">
        <f t="shared" si="777"/>
        <v/>
      </c>
      <c r="L1875" s="51" t="str">
        <f>IF(H1875="","",IF(C1875="","",G1832*C1875))</f>
        <v/>
      </c>
      <c r="M1875" s="93" t="str">
        <f>IF(A1875="","",VLOOKUP(A1875,'6.A'!$A$11:$C$480,2,FALSE))</f>
        <v/>
      </c>
      <c r="N1875" s="56" t="str">
        <f t="shared" si="778"/>
        <v/>
      </c>
      <c r="O1875" s="55"/>
      <c r="P1875" s="55"/>
      <c r="Q1875" s="47"/>
      <c r="R1875" s="47"/>
      <c r="S1875" s="64"/>
      <c r="T1875" s="2"/>
      <c r="U1875" s="2"/>
      <c r="V1875" s="2"/>
    </row>
    <row r="1876" spans="1:22" s="128" customFormat="1" ht="12.75" customHeight="1" x14ac:dyDescent="0.2">
      <c r="A1876" s="137"/>
      <c r="B1876" s="117" t="str">
        <f>IF(A1876="","",VLOOKUP(A1876,'6.A'!$A$11:$E$105,2,FALSE))</f>
        <v/>
      </c>
      <c r="C1876" s="138"/>
      <c r="D1876" s="120" t="str">
        <f>IF(A1876="","",VLOOKUP(A1876,'6.A'!$A$11:$E$105,4,FALSE))</f>
        <v/>
      </c>
      <c r="E1876" s="142" t="str">
        <f>IF(A1876="","",VLOOKUP(A1876,'6.A'!$A$11:$E$105,5,FALSE))</f>
        <v/>
      </c>
      <c r="F1876" s="141" t="str">
        <f t="shared" si="775"/>
        <v>0,00</v>
      </c>
      <c r="G1876" s="51"/>
      <c r="H1876" s="51" t="str">
        <f>IF(A1876="","",VLOOKUP(A1876,'6.A'!$A$11:$E$7900,5,FALSE))</f>
        <v/>
      </c>
      <c r="I1876" s="51" t="str">
        <f t="shared" si="776"/>
        <v/>
      </c>
      <c r="J1876" s="51" t="str">
        <f>IF(H1876="","",VLOOKUP(A1876,'6.A'!$A$11:$E$480,4,FALSE))</f>
        <v/>
      </c>
      <c r="K1876" s="51" t="str">
        <f t="shared" si="777"/>
        <v/>
      </c>
      <c r="L1876" s="51" t="str">
        <f>IF(H1876="","",IF(C1876="","",G1832*C1876))</f>
        <v/>
      </c>
      <c r="M1876" s="93" t="str">
        <f>IF(A1876="","",VLOOKUP(A1876,'6.A'!$A$11:$C$480,2,FALSE))</f>
        <v/>
      </c>
      <c r="N1876" s="56" t="str">
        <f t="shared" si="778"/>
        <v/>
      </c>
      <c r="O1876" s="55"/>
      <c r="P1876" s="55"/>
      <c r="Q1876" s="47"/>
      <c r="R1876" s="47"/>
      <c r="S1876" s="64"/>
      <c r="T1876" s="2"/>
      <c r="U1876" s="2"/>
      <c r="V1876" s="2"/>
    </row>
    <row r="1877" spans="1:22" s="116" customFormat="1" ht="12.75" customHeight="1" x14ac:dyDescent="0.2">
      <c r="A1877" s="137"/>
      <c r="B1877" s="153" t="str">
        <f>IF(A1877="","",VLOOKUP(A1877,'6.A'!$A$11:$E$105,2,FALSE))</f>
        <v/>
      </c>
      <c r="C1877" s="138"/>
      <c r="D1877" s="120" t="str">
        <f>IF(A1877="","",VLOOKUP(A1877,'6.A'!$A$11:$E$105,4,FALSE))</f>
        <v/>
      </c>
      <c r="E1877" s="142" t="str">
        <f>IF(A1877="","",VLOOKUP(A1877,'6.A'!$A$11:$E$105,5,FALSE))</f>
        <v/>
      </c>
      <c r="F1877" s="141" t="str">
        <f t="shared" si="775"/>
        <v>0,00</v>
      </c>
      <c r="G1877" s="51"/>
      <c r="H1877" s="51" t="str">
        <f>IF(A1877="","",VLOOKUP(A1877,'6.A'!$A$11:$E$7900,5,FALSE))</f>
        <v/>
      </c>
      <c r="I1877" s="51" t="str">
        <f t="shared" si="776"/>
        <v/>
      </c>
      <c r="J1877" s="51" t="str">
        <f>IF(H1877="","",VLOOKUP(A1877,'6.A'!$A$11:$E$480,4,FALSE))</f>
        <v/>
      </c>
      <c r="K1877" s="51" t="str">
        <f t="shared" si="777"/>
        <v/>
      </c>
      <c r="L1877" s="51" t="str">
        <f>IF(H1877="","",IF(C1877="","",G1832*C1877))</f>
        <v/>
      </c>
      <c r="M1877" s="93" t="str">
        <f>IF(A1877="","",VLOOKUP(A1877,'6.A'!$A$11:$C$480,2,FALSE))</f>
        <v/>
      </c>
      <c r="N1877" s="56" t="str">
        <f t="shared" si="778"/>
        <v/>
      </c>
      <c r="O1877" s="55"/>
      <c r="P1877" s="55"/>
      <c r="Q1877" s="47"/>
      <c r="R1877" s="47"/>
      <c r="S1877" s="64"/>
      <c r="T1877" s="2"/>
      <c r="U1877" s="2"/>
      <c r="V1877" s="2"/>
    </row>
    <row r="1878" spans="1:22" s="116" customFormat="1" ht="12.75" customHeight="1" x14ac:dyDescent="0.2">
      <c r="A1878" s="137"/>
      <c r="B1878" s="153" t="str">
        <f>IF(A1878="","",VLOOKUP(A1878,'6.A'!$A$11:$E$105,2,FALSE))</f>
        <v/>
      </c>
      <c r="C1878" s="138"/>
      <c r="D1878" s="120" t="str">
        <f>IF(A1878="","",VLOOKUP(A1878,'6.A'!$A$11:$E$105,4,FALSE))</f>
        <v/>
      </c>
      <c r="E1878" s="142" t="str">
        <f>IF(A1878="","",VLOOKUP(A1878,'6.A'!$A$11:$E$105,5,FALSE))</f>
        <v/>
      </c>
      <c r="F1878" s="141" t="str">
        <f t="shared" si="775"/>
        <v>0,00</v>
      </c>
      <c r="G1878" s="51"/>
      <c r="H1878" s="51" t="str">
        <f>IF(A1878="","",VLOOKUP(A1878,'6.A'!$A$11:$E$7900,5,FALSE))</f>
        <v/>
      </c>
      <c r="I1878" s="51" t="str">
        <f t="shared" si="776"/>
        <v/>
      </c>
      <c r="J1878" s="51" t="str">
        <f>IF(H1878="","",VLOOKUP(A1878,'6.A'!$A$11:$E$480,4,FALSE))</f>
        <v/>
      </c>
      <c r="K1878" s="51" t="str">
        <f t="shared" si="777"/>
        <v/>
      </c>
      <c r="L1878" s="51" t="str">
        <f>IF(H1878="","",IF(C1878="","",G1832*C1878))</f>
        <v/>
      </c>
      <c r="M1878" s="93" t="str">
        <f>IF(A1878="","",VLOOKUP(A1878,'6.A'!$A$11:$C$480,2,FALSE))</f>
        <v/>
      </c>
      <c r="N1878" s="56" t="str">
        <f t="shared" si="778"/>
        <v/>
      </c>
      <c r="O1878" s="55"/>
      <c r="P1878" s="55"/>
      <c r="Q1878" s="47"/>
      <c r="R1878" s="47"/>
      <c r="S1878" s="64"/>
      <c r="T1878" s="2"/>
      <c r="U1878" s="2"/>
      <c r="V1878" s="2"/>
    </row>
    <row r="1879" spans="1:22" s="116" customFormat="1" ht="12.75" customHeight="1" x14ac:dyDescent="0.2">
      <c r="A1879" s="137"/>
      <c r="B1879" s="153" t="str">
        <f>IF(A1879="","",VLOOKUP(A1879,'6.A'!$A$11:$E$105,2,FALSE))</f>
        <v/>
      </c>
      <c r="C1879" s="138"/>
      <c r="D1879" s="120" t="str">
        <f>IF(A1879="","",VLOOKUP(A1879,'6.A'!$A$11:$E$105,4,FALSE))</f>
        <v/>
      </c>
      <c r="E1879" s="142" t="str">
        <f>IF(A1879="","",VLOOKUP(A1879,'6.A'!$A$11:$E$105,5,FALSE))</f>
        <v/>
      </c>
      <c r="F1879" s="141" t="str">
        <f t="shared" si="775"/>
        <v>0,00</v>
      </c>
      <c r="G1879" s="51"/>
      <c r="H1879" s="51" t="str">
        <f>IF(A1879="","",VLOOKUP(A1879,'6.A'!$A$11:$E$7900,5,FALSE))</f>
        <v/>
      </c>
      <c r="I1879" s="51" t="str">
        <f t="shared" si="776"/>
        <v/>
      </c>
      <c r="J1879" s="51" t="str">
        <f>IF(H1879="","",VLOOKUP(A1879,'6.A'!$A$11:$E$480,4,FALSE))</f>
        <v/>
      </c>
      <c r="K1879" s="51" t="str">
        <f t="shared" si="777"/>
        <v/>
      </c>
      <c r="L1879" s="51" t="str">
        <f>IF(H1879="","",IF(C1879="","",G1832*C1879))</f>
        <v/>
      </c>
      <c r="M1879" s="93" t="str">
        <f>IF(A1879="","",VLOOKUP(A1879,'6.A'!$A$11:$C$480,2,FALSE))</f>
        <v/>
      </c>
      <c r="N1879" s="56" t="str">
        <f t="shared" si="778"/>
        <v/>
      </c>
      <c r="O1879" s="55"/>
      <c r="P1879" s="55"/>
      <c r="Q1879" s="47"/>
      <c r="R1879" s="47"/>
      <c r="S1879" s="64"/>
      <c r="T1879" s="2"/>
      <c r="U1879" s="2"/>
      <c r="V1879" s="2"/>
    </row>
    <row r="1880" spans="1:22" s="116" customFormat="1" ht="12.75" customHeight="1" x14ac:dyDescent="0.2">
      <c r="A1880" s="137"/>
      <c r="B1880" s="153" t="str">
        <f>IF(A1880="","",VLOOKUP(A1880,'6.A'!$A$11:$E$105,2,FALSE))</f>
        <v/>
      </c>
      <c r="C1880" s="138"/>
      <c r="D1880" s="120" t="str">
        <f>IF(A1880="","",VLOOKUP(A1880,'6.A'!$A$11:$E$105,4,FALSE))</f>
        <v/>
      </c>
      <c r="E1880" s="142" t="str">
        <f>IF(A1880="","",VLOOKUP(A1880,'6.A'!$A$11:$E$105,5,FALSE))</f>
        <v/>
      </c>
      <c r="F1880" s="141" t="str">
        <f t="shared" si="775"/>
        <v>0,00</v>
      </c>
      <c r="G1880" s="51"/>
      <c r="H1880" s="51" t="str">
        <f>IF(A1880="","",VLOOKUP(A1880,'6.A'!$A$11:$E$7900,5,FALSE))</f>
        <v/>
      </c>
      <c r="I1880" s="51" t="str">
        <f t="shared" si="776"/>
        <v/>
      </c>
      <c r="J1880" s="51" t="str">
        <f>IF(H1880="","",VLOOKUP(A1880,'6.A'!$A$11:$E$480,4,FALSE))</f>
        <v/>
      </c>
      <c r="K1880" s="51" t="str">
        <f t="shared" si="777"/>
        <v/>
      </c>
      <c r="L1880" s="51" t="str">
        <f>IF(H1880="","",IF(C1880="","",G1832*C1880))</f>
        <v/>
      </c>
      <c r="M1880" s="93" t="str">
        <f>IF(A1880="","",VLOOKUP(A1880,'6.A'!$A$11:$C$480,2,FALSE))</f>
        <v/>
      </c>
      <c r="N1880" s="56" t="str">
        <f t="shared" si="778"/>
        <v/>
      </c>
      <c r="O1880" s="55"/>
      <c r="P1880" s="55"/>
      <c r="Q1880" s="47"/>
      <c r="R1880" s="47"/>
      <c r="S1880" s="64"/>
      <c r="T1880" s="2"/>
      <c r="U1880" s="2"/>
      <c r="V1880" s="2"/>
    </row>
    <row r="1881" spans="1:22" s="116" customFormat="1" ht="12.75" customHeight="1" x14ac:dyDescent="0.2">
      <c r="A1881" s="137"/>
      <c r="B1881" s="26" t="str">
        <f>$A$9</f>
        <v>BDI - MÃO DE OBRA / SERVIÇOS / MATERIAIS EM GERAL</v>
      </c>
      <c r="C1881" s="27">
        <f>$C$9</f>
        <v>0</v>
      </c>
      <c r="D1881" s="120"/>
      <c r="E1881" s="126"/>
      <c r="F1881" s="144">
        <f>ROUND(SUM(F1861:F1880)*C1881,2)</f>
        <v>0</v>
      </c>
      <c r="G1881" s="62"/>
      <c r="H1881" s="51"/>
      <c r="I1881" s="56"/>
      <c r="J1881" s="56"/>
      <c r="K1881" s="56"/>
      <c r="L1881" s="51"/>
      <c r="M1881" s="56"/>
      <c r="N1881" s="56"/>
      <c r="O1881" s="55"/>
      <c r="P1881" s="55"/>
      <c r="Q1881" s="47"/>
      <c r="R1881" s="47"/>
      <c r="S1881" s="64"/>
      <c r="T1881" s="2"/>
      <c r="U1881" s="2"/>
      <c r="V1881" s="2"/>
    </row>
    <row r="1882" spans="1:22" s="116" customFormat="1" ht="12.75" customHeight="1" thickBot="1" x14ac:dyDescent="0.25">
      <c r="A1882" s="154"/>
      <c r="B1882" s="41" t="s">
        <v>57</v>
      </c>
      <c r="C1882" s="42"/>
      <c r="D1882" s="155"/>
      <c r="E1882" s="156"/>
      <c r="F1882" s="157">
        <f>ROUND(SUM(F1861:F1881),2)</f>
        <v>0</v>
      </c>
      <c r="G1882" s="62"/>
      <c r="H1882" s="51"/>
      <c r="I1882" s="56"/>
      <c r="J1882" s="56"/>
      <c r="K1882" s="56"/>
      <c r="L1882" s="51"/>
      <c r="M1882" s="56"/>
      <c r="N1882" s="56"/>
      <c r="O1882" s="55"/>
      <c r="P1882" s="55"/>
      <c r="Q1882" s="47"/>
      <c r="R1882" s="47"/>
      <c r="S1882" s="64"/>
      <c r="T1882" s="2"/>
      <c r="U1882" s="2"/>
      <c r="V1882" s="2"/>
    </row>
    <row r="1883" spans="1:22" s="128" customFormat="1" ht="12" customHeight="1" thickBot="1" x14ac:dyDescent="0.25">
      <c r="A1883" s="129"/>
      <c r="B1883" s="124"/>
      <c r="C1883" s="125"/>
      <c r="D1883" s="120"/>
      <c r="E1883" s="126"/>
      <c r="F1883" s="121"/>
      <c r="G1883" s="121"/>
      <c r="H1883" s="118"/>
      <c r="I1883" s="120"/>
      <c r="J1883" s="120"/>
      <c r="K1883" s="120"/>
      <c r="L1883" s="118"/>
      <c r="M1883" s="122"/>
      <c r="N1883" s="122"/>
      <c r="O1883" s="123"/>
      <c r="P1883" s="123"/>
      <c r="Q1883" s="114"/>
      <c r="R1883" s="114"/>
      <c r="T1883" s="116"/>
      <c r="U1883" s="116"/>
      <c r="V1883" s="116"/>
    </row>
    <row r="1884" spans="1:22" s="116" customFormat="1" ht="50.1" customHeight="1" x14ac:dyDescent="0.2">
      <c r="A1884" s="130" t="str">
        <f>'3.A'!$A$69</f>
        <v>4.2.5</v>
      </c>
      <c r="B1884" s="131" t="str">
        <f>IF(A1884="","",VLOOKUP(A1884,'3.A'!$A$16:$M$111,2,FALSE))</f>
        <v>TRANSPORTE DE MATERIAL ESCAVADO - SOLO</v>
      </c>
      <c r="C1884" s="284" t="s">
        <v>62</v>
      </c>
      <c r="D1884" s="284"/>
      <c r="E1884" s="132" t="str">
        <f>IF(A1884="","",VLOOKUP(A1884,'3.A'!$A$16:$M$111,3,FALSE))</f>
        <v>M3.KM</v>
      </c>
      <c r="F1884" s="133">
        <f>ROUND(F1898+F1911+F1934,2)</f>
        <v>0</v>
      </c>
      <c r="G1884" s="94">
        <f>VLOOKUP(A1884,'3.A'!$A$18:$I$111,4,FALSE)</f>
        <v>24</v>
      </c>
      <c r="H1884" s="46">
        <f>SUM(F1886:F1897)</f>
        <v>0</v>
      </c>
      <c r="I1884" s="46">
        <f>SUM(F1900:F1910)</f>
        <v>0</v>
      </c>
      <c r="J1884" s="46">
        <f>SUM(F1913:F1933)</f>
        <v>0</v>
      </c>
      <c r="K1884" s="46">
        <f>SUM(H1884:J1884)</f>
        <v>0</v>
      </c>
      <c r="L1884" s="46" t="str">
        <f>IF(K1884=F1884,"SIM","NÃO")</f>
        <v>SIM</v>
      </c>
      <c r="M1884" s="57">
        <f>ROUND(SUM(F1886:F1895)*C1896,2)+ROUND(SUM(F1886:F1896)*C1897,2)+ROUND(SUM(F1886:F1895),2)+ROUND(SUM(F1900:F1909)*C1910,2)+ROUND(SUM(F1900:F1909),2)+ROUND(SUM(F1913:F1932)*C1933,2)+ROUND(SUM(F1913:F1932),2)</f>
        <v>0</v>
      </c>
      <c r="N1884" s="49" t="str">
        <f>IF(M1884=F1884,"SIM","NÃO")</f>
        <v>SIM</v>
      </c>
      <c r="O1884" s="50" t="str">
        <f>VLOOKUP(A1884,'3.A'!$A$8:$E$111,3,FALSE)</f>
        <v>M3.KM</v>
      </c>
      <c r="P1884" s="50" t="str">
        <f>IF(O1884=E1884,"SIM","NÃO")</f>
        <v>SIM</v>
      </c>
      <c r="Q1884" s="52">
        <f>ROUND(G1884*F1898,2)+ROUND(G1884*F1911,2)+ROUND(G1884*F1934,2)</f>
        <v>0</v>
      </c>
      <c r="R1884" s="58">
        <f>VLOOKUP(A1884,'3.A'!$A$16:$L$111,12,FALSE)</f>
        <v>0</v>
      </c>
      <c r="S1884" s="59" t="str">
        <f>IF(Q1884=R1884,"si","no")</f>
        <v>si</v>
      </c>
      <c r="T1884" s="60">
        <f>SUM(L1886:L1895)+SUM(L1900:L1909)+SUM(L1913:L1932)</f>
        <v>0.18518518518518515</v>
      </c>
      <c r="U1884" s="51">
        <f>G1884*C1892+G1884*C1894+G1884*C1888+G1884*C1887+G1884*C1889+G1884*C1893+G1884*C1891+G1884*C1890+G1884*C1886+G1884*C1895+G1884*C1906+G1884*C1900+G1884*C1908+G1884*C1907+G1884*C1905+G1884*C1902+G1884*C1901+G1884*C1903+G1884*C1909+G1884*C1904+G1884*C1913+G1884*C1914+G1884*C1915+G1884*C1923+G1884*C1924+G1884*C1925+G1884*C1926+G1884*C1927+G1884*C1928+G1884*C1929+G1884*C1930+G1884*C1931+G1884*C1932+G1884*C1921+G1884*C1922+G1884*C1916+G1884*C1917+G1884*C1918+G1884*C1919+G1884*C1920</f>
        <v>0.18518518518518515</v>
      </c>
      <c r="V1884" s="53" t="str">
        <f>IF(T1884=U1884,"si","no")</f>
        <v>si</v>
      </c>
    </row>
    <row r="1885" spans="1:22" s="116" customFormat="1" ht="12.75" customHeight="1" x14ac:dyDescent="0.2">
      <c r="A1885" s="134" t="s">
        <v>3</v>
      </c>
      <c r="B1885" s="135" t="s">
        <v>58</v>
      </c>
      <c r="C1885" s="119" t="s">
        <v>59</v>
      </c>
      <c r="D1885" s="119" t="s">
        <v>17</v>
      </c>
      <c r="E1885" s="136" t="s">
        <v>60</v>
      </c>
      <c r="F1885" s="127" t="s">
        <v>61</v>
      </c>
      <c r="G1885" s="21"/>
      <c r="H1885" s="51"/>
      <c r="I1885" s="56"/>
      <c r="J1885" s="56"/>
      <c r="K1885" s="56"/>
      <c r="L1885" s="51"/>
      <c r="M1885" s="56"/>
      <c r="N1885" s="56"/>
      <c r="O1885" s="55"/>
      <c r="P1885" s="55"/>
      <c r="Q1885" s="47"/>
      <c r="R1885" s="47"/>
      <c r="S1885" s="64"/>
      <c r="T1885" s="2"/>
      <c r="U1885" s="2"/>
      <c r="V1885" s="2"/>
    </row>
    <row r="1886" spans="1:22" s="116" customFormat="1" ht="12.75" customHeight="1" x14ac:dyDescent="0.2">
      <c r="A1886" s="137"/>
      <c r="B1886" s="117" t="str">
        <f>IF(A1886="","",VLOOKUP(A1886,'6.A'!$A$11:$E$105,2,FALSE))</f>
        <v/>
      </c>
      <c r="C1886" s="138"/>
      <c r="D1886" s="139" t="str">
        <f>IF(A1886="","",VLOOKUP(A1886,'6.A'!$A$11:$E$105,4,FALSE))</f>
        <v/>
      </c>
      <c r="E1886" s="140" t="str">
        <f>IF(A1886="","",VLOOKUP(A1886,'6.A'!$A$11:$E$105,5,FALSE))</f>
        <v/>
      </c>
      <c r="F1886" s="141" t="str">
        <f t="shared" ref="F1886:F1895" si="779">IF(A1886="","0,00",ROUND(C1886*E1886,2))</f>
        <v>0,00</v>
      </c>
      <c r="G1886" s="51"/>
      <c r="H1886" s="51" t="str">
        <f>IF(A1886="","",VLOOKUP(A1886,'6.A'!$A$11:$E$7900,5,FALSE))</f>
        <v/>
      </c>
      <c r="I1886" s="51" t="str">
        <f>IF(H1886="","",IF(E1886=H1886,"SIM","NÃO"))</f>
        <v/>
      </c>
      <c r="J1886" s="51" t="str">
        <f>IF(H1886="","",VLOOKUP(A1886,'6.A'!$A$11:$E$480,4,FALSE))</f>
        <v/>
      </c>
      <c r="K1886" s="51" t="str">
        <f>IF(H1886="","",IF(J1886=D1886,"SIM","NÃO"))</f>
        <v/>
      </c>
      <c r="L1886" s="51" t="str">
        <f>IF(H1886="","",IF(C1886="","",G1884*C1886))</f>
        <v/>
      </c>
      <c r="M1886" s="93" t="str">
        <f>IF(A1886="","",VLOOKUP(A1886,'6.A'!$A$11:$C$480,2,FALSE))</f>
        <v/>
      </c>
      <c r="N1886" s="56" t="str">
        <f>IF(A1886="","",IF(M1886=B1886,"si","no"))</f>
        <v/>
      </c>
      <c r="O1886" s="55"/>
      <c r="P1886" s="55"/>
      <c r="Q1886" s="47"/>
      <c r="R1886" s="47"/>
      <c r="S1886" s="64"/>
      <c r="T1886" s="2"/>
      <c r="U1886" s="2"/>
      <c r="V1886" s="2"/>
    </row>
    <row r="1887" spans="1:22" s="116" customFormat="1" ht="12.75" customHeight="1" x14ac:dyDescent="0.2">
      <c r="A1887" s="137"/>
      <c r="B1887" s="117" t="str">
        <f>IF(A1887="","",VLOOKUP(A1887,'6.A'!$A$11:$E$105,2,FALSE))</f>
        <v/>
      </c>
      <c r="C1887" s="138"/>
      <c r="D1887" s="139" t="str">
        <f>IF(A1887="","",VLOOKUP(A1887,'6.A'!$A$11:$E$105,4,FALSE))</f>
        <v/>
      </c>
      <c r="E1887" s="140" t="str">
        <f>IF(A1887="","",VLOOKUP(A1887,'6.A'!$A$11:$E$105,5,FALSE))</f>
        <v/>
      </c>
      <c r="F1887" s="141" t="str">
        <f t="shared" si="779"/>
        <v>0,00</v>
      </c>
      <c r="G1887" s="51"/>
      <c r="H1887" s="51" t="str">
        <f>IF(A1887="","",VLOOKUP(A1887,'6.A'!$A$11:$E$7900,5,FALSE))</f>
        <v/>
      </c>
      <c r="I1887" s="51" t="str">
        <f>IF(H1887="","",IF(E1887=H1887,"SIM","NÃO"))</f>
        <v/>
      </c>
      <c r="J1887" s="51" t="str">
        <f>IF(H1887="","",VLOOKUP(A1887,'6.A'!$A$11:$E$480,4,FALSE))</f>
        <v/>
      </c>
      <c r="K1887" s="51" t="str">
        <f>IF(H1887="","",IF(J1887=D1887,"SIM","NÃO"))</f>
        <v/>
      </c>
      <c r="L1887" s="51" t="str">
        <f>IF(H1887="","",IF(C1887="","",G1884*C1887))</f>
        <v/>
      </c>
      <c r="M1887" s="93" t="str">
        <f>IF(A1887="","",VLOOKUP(A1887,'6.A'!$A$11:$C$480,2,FALSE))</f>
        <v/>
      </c>
      <c r="N1887" s="56" t="str">
        <f>IF(A1887="","",IF(M1887=B1887,"si","no"))</f>
        <v/>
      </c>
      <c r="O1887" s="55"/>
      <c r="P1887" s="55"/>
      <c r="Q1887" s="47"/>
      <c r="R1887" s="47"/>
      <c r="S1887" s="64"/>
      <c r="T1887" s="2"/>
      <c r="U1887" s="2"/>
      <c r="V1887" s="2"/>
    </row>
    <row r="1888" spans="1:22" s="116" customFormat="1" ht="12.75" customHeight="1" x14ac:dyDescent="0.2">
      <c r="A1888" s="137"/>
      <c r="B1888" s="117" t="str">
        <f>IF(A1888="","",VLOOKUP(A1888,'6.A'!$A$11:$E$105,2,FALSE))</f>
        <v/>
      </c>
      <c r="C1888" s="138"/>
      <c r="D1888" s="139" t="str">
        <f>IF(A1888="","",VLOOKUP(A1888,'6.A'!$A$11:$E$105,4,FALSE))</f>
        <v/>
      </c>
      <c r="E1888" s="140" t="str">
        <f>IF(A1888="","",VLOOKUP(A1888,'6.A'!$A$11:$E$105,5,FALSE))</f>
        <v/>
      </c>
      <c r="F1888" s="141" t="str">
        <f t="shared" si="779"/>
        <v>0,00</v>
      </c>
      <c r="G1888" s="51"/>
      <c r="H1888" s="51" t="str">
        <f>IF(A1888="","",VLOOKUP(A1888,'6.A'!$A$11:$E$7900,5,FALSE))</f>
        <v/>
      </c>
      <c r="I1888" s="51" t="str">
        <f>IF(H1888="","",IF(E1888=H1888,"SIM","NÃO"))</f>
        <v/>
      </c>
      <c r="J1888" s="51" t="str">
        <f>IF(H1888="","",VLOOKUP(A1888,'6.A'!$A$11:$E$480,4,FALSE))</f>
        <v/>
      </c>
      <c r="K1888" s="51" t="str">
        <f t="shared" ref="K1888" si="780">IF(H1888="","",IF(J1888=D1888,"SIM","NÃO"))</f>
        <v/>
      </c>
      <c r="L1888" s="51" t="str">
        <f>IF(H1888="","",IF(C1888="","",G1884*C1888))</f>
        <v/>
      </c>
      <c r="M1888" s="93" t="str">
        <f>IF(A1888="","",VLOOKUP(A1888,'6.A'!$A$11:$C$480,2,FALSE))</f>
        <v/>
      </c>
      <c r="N1888" s="56" t="str">
        <f t="shared" ref="N1888" si="781">IF(A1888="","",IF(M1888=B1888,"si","no"))</f>
        <v/>
      </c>
      <c r="O1888" s="55"/>
      <c r="P1888" s="55"/>
      <c r="Q1888" s="47"/>
      <c r="R1888" s="47"/>
      <c r="S1888" s="64"/>
      <c r="T1888" s="2"/>
      <c r="U1888" s="2"/>
      <c r="V1888" s="2"/>
    </row>
    <row r="1889" spans="1:22" s="116" customFormat="1" ht="12.75" customHeight="1" x14ac:dyDescent="0.2">
      <c r="A1889" s="137"/>
      <c r="B1889" s="117" t="str">
        <f>IF(A1889="","",VLOOKUP(A1889,'6.A'!$A$11:$E$105,2,FALSE))</f>
        <v/>
      </c>
      <c r="C1889" s="138"/>
      <c r="D1889" s="139" t="str">
        <f>IF(A1889="","",VLOOKUP(A1889,'6.A'!$A$11:$E$105,4,FALSE))</f>
        <v/>
      </c>
      <c r="E1889" s="140" t="str">
        <f>IF(A1889="","",VLOOKUP(A1889,'6.A'!$A$11:$E$105,5,FALSE))</f>
        <v/>
      </c>
      <c r="F1889" s="141" t="str">
        <f t="shared" si="779"/>
        <v>0,00</v>
      </c>
      <c r="G1889" s="51"/>
      <c r="H1889" s="51" t="str">
        <f>IF(A1889="","",VLOOKUP(A1889,'6.A'!$A$11:$E$7900,5,FALSE))</f>
        <v/>
      </c>
      <c r="I1889" s="51" t="str">
        <f>IF(H1889="","",IF(E1889=H1889,"SIM","NÃO"))</f>
        <v/>
      </c>
      <c r="J1889" s="51" t="str">
        <f>IF(H1889="","",VLOOKUP(A1889,'6.A'!$A$11:$E$480,4,FALSE))</f>
        <v/>
      </c>
      <c r="K1889" s="51" t="str">
        <f>IF(H1889="","",IF(J1889=D1889,"SIM","NÃO"))</f>
        <v/>
      </c>
      <c r="L1889" s="51" t="str">
        <f>IF(H1889="","",IF(C1889="","",G1884*C1889))</f>
        <v/>
      </c>
      <c r="M1889" s="93" t="str">
        <f>IF(A1889="","",VLOOKUP(A1889,'6.A'!$A$11:$C$480,2,FALSE))</f>
        <v/>
      </c>
      <c r="N1889" s="56" t="str">
        <f>IF(A1889="","",IF(M1889=B1889,"si","no"))</f>
        <v/>
      </c>
      <c r="O1889" s="55"/>
      <c r="P1889" s="55"/>
      <c r="Q1889" s="47"/>
      <c r="R1889" s="47"/>
      <c r="S1889" s="64"/>
      <c r="T1889" s="2"/>
      <c r="U1889" s="2"/>
      <c r="V1889" s="2"/>
    </row>
    <row r="1890" spans="1:22" s="116" customFormat="1" ht="12.75" customHeight="1" x14ac:dyDescent="0.2">
      <c r="A1890" s="137"/>
      <c r="B1890" s="117" t="str">
        <f>IF(A1890="","",VLOOKUP(A1890,'6.A'!$A$11:$E$105,2,FALSE))</f>
        <v/>
      </c>
      <c r="C1890" s="138"/>
      <c r="D1890" s="139" t="str">
        <f>IF(A1890="","",VLOOKUP(A1890,'6.A'!$A$11:$E$105,4,FALSE))</f>
        <v/>
      </c>
      <c r="E1890" s="140" t="str">
        <f>IF(A1890="","",VLOOKUP(A1890,'6.A'!$A$11:$E$105,5,FALSE))</f>
        <v/>
      </c>
      <c r="F1890" s="141" t="str">
        <f t="shared" si="779"/>
        <v>0,00</v>
      </c>
      <c r="G1890" s="51"/>
      <c r="H1890" s="51" t="str">
        <f>IF(A1890="","",VLOOKUP(A1890,'6.A'!$A$11:$E$7900,5,FALSE))</f>
        <v/>
      </c>
      <c r="I1890" s="51" t="str">
        <f t="shared" ref="I1890" si="782">IF(H1890="","",IF(E1890=H1890,"SIM","NÃO"))</f>
        <v/>
      </c>
      <c r="J1890" s="51" t="str">
        <f>IF(H1890="","",VLOOKUP(A1890,'6.A'!$A$11:$E$480,4,FALSE))</f>
        <v/>
      </c>
      <c r="K1890" s="51" t="str">
        <f t="shared" ref="K1890" si="783">IF(H1890="","",IF(J1890=D1890,"SIM","NÃO"))</f>
        <v/>
      </c>
      <c r="L1890" s="51" t="str">
        <f>IF(H1890="","",IF(C1890="","",G1884*C1890))</f>
        <v/>
      </c>
      <c r="M1890" s="93" t="str">
        <f>IF(A1890="","",VLOOKUP(A1890,'6.A'!$A$11:$C$480,2,FALSE))</f>
        <v/>
      </c>
      <c r="N1890" s="56" t="str">
        <f t="shared" ref="N1890" si="784">IF(A1890="","",IF(M1890=B1890,"si","no"))</f>
        <v/>
      </c>
      <c r="O1890" s="55"/>
      <c r="P1890" s="55"/>
      <c r="Q1890" s="47"/>
      <c r="R1890" s="47"/>
      <c r="S1890" s="64"/>
      <c r="T1890" s="2"/>
      <c r="U1890" s="2"/>
      <c r="V1890" s="2"/>
    </row>
    <row r="1891" spans="1:22" s="116" customFormat="1" ht="12.75" customHeight="1" x14ac:dyDescent="0.2">
      <c r="A1891" s="137"/>
      <c r="B1891" s="117" t="str">
        <f>IF(A1891="","",VLOOKUP(A1891,'6.A'!$A$11:$E$105,2,FALSE))</f>
        <v/>
      </c>
      <c r="C1891" s="138"/>
      <c r="D1891" s="139" t="str">
        <f>IF(A1891="","",VLOOKUP(A1891,'6.A'!$A$11:$E$105,4,FALSE))</f>
        <v/>
      </c>
      <c r="E1891" s="140" t="str">
        <f>IF(A1891="","",VLOOKUP(A1891,'6.A'!$A$11:$E$105,5,FALSE))</f>
        <v/>
      </c>
      <c r="F1891" s="141" t="str">
        <f t="shared" si="779"/>
        <v>0,00</v>
      </c>
      <c r="G1891" s="51"/>
      <c r="H1891" s="51" t="str">
        <f>IF(A1891="","",VLOOKUP(A1891,'6.A'!$A$11:$E$7900,5,FALSE))</f>
        <v/>
      </c>
      <c r="I1891" s="51" t="str">
        <f>IF(H1891="","",IF(E1891=H1891,"SIM","NÃO"))</f>
        <v/>
      </c>
      <c r="J1891" s="51" t="str">
        <f>IF(H1891="","",VLOOKUP(A1891,'6.A'!$A$11:$E$480,4,FALSE))</f>
        <v/>
      </c>
      <c r="K1891" s="51" t="str">
        <f>IF(H1891="","",IF(J1891=D1891,"SIM","NÃO"))</f>
        <v/>
      </c>
      <c r="L1891" s="51" t="str">
        <f>IF(H1891="","",IF(C1891="","",G1884*C1891))</f>
        <v/>
      </c>
      <c r="M1891" s="93" t="str">
        <f>IF(A1891="","",VLOOKUP(A1891,'6.A'!$A$11:$C$480,2,FALSE))</f>
        <v/>
      </c>
      <c r="N1891" s="56" t="str">
        <f>IF(A1891="","",IF(M1891=B1891,"si","no"))</f>
        <v/>
      </c>
      <c r="O1891" s="55"/>
      <c r="P1891" s="55"/>
      <c r="Q1891" s="47"/>
      <c r="R1891" s="47"/>
      <c r="S1891" s="64"/>
      <c r="T1891" s="2"/>
      <c r="U1891" s="2"/>
      <c r="V1891" s="2"/>
    </row>
    <row r="1892" spans="1:22" s="116" customFormat="1" ht="12.75" customHeight="1" x14ac:dyDescent="0.2">
      <c r="A1892" s="137"/>
      <c r="B1892" s="117" t="str">
        <f>IF(A1892="","",VLOOKUP(A1892,'6.A'!$A$11:$E$105,2,FALSE))</f>
        <v/>
      </c>
      <c r="C1892" s="138"/>
      <c r="D1892" s="120" t="str">
        <f>IF(A1892="","",VLOOKUP(A1892,'6.A'!$A$11:$E$105,4,FALSE))</f>
        <v/>
      </c>
      <c r="E1892" s="142" t="str">
        <f>IF(A1892="","",VLOOKUP(A1892,'6.A'!$A$11:$E$105,5,FALSE))</f>
        <v/>
      </c>
      <c r="F1892" s="141" t="str">
        <f t="shared" si="779"/>
        <v>0,00</v>
      </c>
      <c r="G1892" s="51"/>
      <c r="H1892" s="51" t="str">
        <f>IF(A1892="","",VLOOKUP(A1892,'6.A'!$A$11:$E$7900,5,FALSE))</f>
        <v/>
      </c>
      <c r="I1892" s="51" t="str">
        <f>IF(H1892="","",IF(E1892=H1892,"SIM","NÃO"))</f>
        <v/>
      </c>
      <c r="J1892" s="51" t="str">
        <f>IF(H1892="","",VLOOKUP(A1892,'6.A'!$A$11:$E$480,4,FALSE))</f>
        <v/>
      </c>
      <c r="K1892" s="51" t="str">
        <f>IF(H1892="","",IF(J1892=D1892,"SIM","NÃO"))</f>
        <v/>
      </c>
      <c r="L1892" s="51" t="str">
        <f>IF(H1892="","",IF(C1892="","",G1884*C1892))</f>
        <v/>
      </c>
      <c r="M1892" s="93" t="str">
        <f>IF(A1892="","",VLOOKUP(A1892,'6.A'!$A$11:$C$480,2,FALSE))</f>
        <v/>
      </c>
      <c r="N1892" s="56" t="str">
        <f>IF(A1892="","",IF(M1892=B1892,"si","no"))</f>
        <v/>
      </c>
      <c r="O1892" s="55"/>
      <c r="P1892" s="55"/>
      <c r="Q1892" s="47"/>
      <c r="R1892" s="47"/>
      <c r="S1892" s="64"/>
      <c r="T1892" s="2"/>
      <c r="U1892" s="2"/>
      <c r="V1892" s="2"/>
    </row>
    <row r="1893" spans="1:22" s="116" customFormat="1" ht="12.75" customHeight="1" x14ac:dyDescent="0.2">
      <c r="A1893" s="137"/>
      <c r="B1893" s="117" t="str">
        <f>IF(A1893="","",VLOOKUP(A1893,'6.A'!$A$11:$E$105,2,FALSE))</f>
        <v/>
      </c>
      <c r="C1893" s="138"/>
      <c r="D1893" s="120" t="str">
        <f>IF(A1893="","",VLOOKUP(A1893,'6.A'!$A$11:$E$105,4,FALSE))</f>
        <v/>
      </c>
      <c r="E1893" s="140" t="str">
        <f>IF(A1893="","",VLOOKUP(A1893,'6.A'!$A$11:$E$105,5,FALSE))</f>
        <v/>
      </c>
      <c r="F1893" s="141" t="str">
        <f t="shared" si="779"/>
        <v>0,00</v>
      </c>
      <c r="G1893" s="51"/>
      <c r="H1893" s="51" t="str">
        <f>IF(A1893="","",VLOOKUP(A1893,'6.A'!$A$11:$E$7900,5,FALSE))</f>
        <v/>
      </c>
      <c r="I1893" s="51" t="str">
        <f t="shared" ref="I1893" si="785">IF(H1893="","",IF(E1893=H1893,"SIM","NÃO"))</f>
        <v/>
      </c>
      <c r="J1893" s="51" t="str">
        <f>IF(H1893="","",VLOOKUP(A1893,'6.A'!$A$11:$E$480,4,FALSE))</f>
        <v/>
      </c>
      <c r="K1893" s="51" t="str">
        <f t="shared" ref="K1893" si="786">IF(H1893="","",IF(J1893=D1893,"SIM","NÃO"))</f>
        <v/>
      </c>
      <c r="L1893" s="51" t="str">
        <f>IF(H1893="","",IF(C1893="","",G1884*C1893))</f>
        <v/>
      </c>
      <c r="M1893" s="93" t="str">
        <f>IF(A1893="","",VLOOKUP(A1893,'6.A'!$A$11:$C$480,2,FALSE))</f>
        <v/>
      </c>
      <c r="N1893" s="56" t="str">
        <f t="shared" ref="N1893" si="787">IF(A1893="","",IF(M1893=B1893,"si","no"))</f>
        <v/>
      </c>
      <c r="O1893" s="55"/>
      <c r="P1893" s="55"/>
      <c r="Q1893" s="47"/>
      <c r="R1893" s="47"/>
      <c r="S1893" s="64"/>
      <c r="T1893" s="2"/>
      <c r="U1893" s="2"/>
      <c r="V1893" s="2"/>
    </row>
    <row r="1894" spans="1:22" s="116" customFormat="1" ht="12.75" customHeight="1" x14ac:dyDescent="0.2">
      <c r="A1894" s="137"/>
      <c r="B1894" s="117" t="str">
        <f>IF(A1894="","",VLOOKUP(A1894,'6.A'!$A$11:$E$105,2,FALSE))</f>
        <v/>
      </c>
      <c r="C1894" s="138"/>
      <c r="D1894" s="120" t="str">
        <f>IF(A1894="","",VLOOKUP(A1894,'6.A'!$A$11:$E$105,4,FALSE))</f>
        <v/>
      </c>
      <c r="E1894" s="140" t="str">
        <f>IF(A1894="","",VLOOKUP(A1894,'6.A'!$A$11:$E$105,5,FALSE))</f>
        <v/>
      </c>
      <c r="F1894" s="141" t="str">
        <f t="shared" si="779"/>
        <v>0,00</v>
      </c>
      <c r="G1894" s="51"/>
      <c r="H1894" s="51" t="str">
        <f>IF(A1894="","",VLOOKUP(A1894,'6.A'!$A$11:$E$7900,5,FALSE))</f>
        <v/>
      </c>
      <c r="I1894" s="51" t="str">
        <f>IF(H1894="","",IF(E1894=H1894,"SIM","NÃO"))</f>
        <v/>
      </c>
      <c r="J1894" s="51" t="str">
        <f>IF(H1894="","",VLOOKUP(A1894,'6.A'!$A$11:$E$480,4,FALSE))</f>
        <v/>
      </c>
      <c r="K1894" s="51" t="str">
        <f>IF(H1894="","",IF(J1894=D1894,"SIM","NÃO"))</f>
        <v/>
      </c>
      <c r="L1894" s="51" t="str">
        <f>IF(H1894="","",IF(C1894="","",G1884*C1894))</f>
        <v/>
      </c>
      <c r="M1894" s="93" t="str">
        <f>IF(A1894="","",VLOOKUP(A1894,'6.A'!$A$11:$C$480,2,FALSE))</f>
        <v/>
      </c>
      <c r="N1894" s="56" t="str">
        <f>IF(A1894="","",IF(M1894=B1894,"si","no"))</f>
        <v/>
      </c>
      <c r="O1894" s="55"/>
      <c r="P1894" s="55"/>
      <c r="Q1894" s="47"/>
      <c r="R1894" s="47"/>
      <c r="S1894" s="64"/>
      <c r="T1894" s="2"/>
      <c r="U1894" s="2"/>
      <c r="V1894" s="2"/>
    </row>
    <row r="1895" spans="1:22" s="116" customFormat="1" ht="12.75" customHeight="1" x14ac:dyDescent="0.2">
      <c r="A1895" s="137"/>
      <c r="B1895" s="117" t="str">
        <f>IF(A1895="","",VLOOKUP(A1895,'6.A'!$A$11:$E$105,2,FALSE))</f>
        <v/>
      </c>
      <c r="C1895" s="138"/>
      <c r="D1895" s="143" t="str">
        <f>IF(A1895="","",VLOOKUP(A1895,'6.A'!$A$11:$E$105,4,FALSE))</f>
        <v/>
      </c>
      <c r="E1895" s="140" t="str">
        <f>IF(A1895="","",VLOOKUP(A1895,'6.A'!$A$11:$E$105,5,FALSE))</f>
        <v/>
      </c>
      <c r="F1895" s="141" t="str">
        <f t="shared" si="779"/>
        <v>0,00</v>
      </c>
      <c r="G1895" s="51"/>
      <c r="H1895" s="51" t="str">
        <f>IF(A1895="","",VLOOKUP(A1895,'6.A'!$A$11:$E$7900,5,FALSE))</f>
        <v/>
      </c>
      <c r="I1895" s="51" t="str">
        <f t="shared" ref="I1895" si="788">IF(H1895="","",IF(E1895=H1895,"SIM","NÃO"))</f>
        <v/>
      </c>
      <c r="J1895" s="51" t="str">
        <f>IF(H1895="","",VLOOKUP(A1895,'6.A'!$A$11:$E$480,4,FALSE))</f>
        <v/>
      </c>
      <c r="K1895" s="51" t="str">
        <f t="shared" ref="K1895" si="789">IF(H1895="","",IF(J1895=D1895,"SIM","NÃO"))</f>
        <v/>
      </c>
      <c r="L1895" s="51" t="str">
        <f>IF(H1895="","",IF(C1895="","",G1884*C1895))</f>
        <v/>
      </c>
      <c r="M1895" s="93" t="str">
        <f>IF(A1895="","",VLOOKUP(A1895,'6.A'!$A$11:$C$480,2,FALSE))</f>
        <v/>
      </c>
      <c r="N1895" s="56" t="str">
        <f t="shared" ref="N1895" si="790">IF(A1895="","",IF(M1895=B1895,"si","no"))</f>
        <v/>
      </c>
      <c r="O1895" s="55"/>
      <c r="P1895" s="55"/>
      <c r="Q1895" s="47"/>
      <c r="R1895" s="47"/>
      <c r="S1895" s="64"/>
      <c r="T1895" s="2"/>
      <c r="U1895" s="2"/>
      <c r="V1895" s="2"/>
    </row>
    <row r="1896" spans="1:22" s="116" customFormat="1" ht="12.75" customHeight="1" x14ac:dyDescent="0.2">
      <c r="A1896" s="134"/>
      <c r="B1896" s="26" t="str">
        <f>$A$8</f>
        <v>LEIS SOCIAIS HORISTA - JORNADA NORMAL</v>
      </c>
      <c r="C1896" s="27">
        <f>$C$8</f>
        <v>0</v>
      </c>
      <c r="D1896" s="120"/>
      <c r="E1896" s="126"/>
      <c r="F1896" s="144">
        <f>ROUND(SUM(F1886:F1895)*C1896,2)</f>
        <v>0</v>
      </c>
      <c r="G1896" s="62"/>
      <c r="H1896" s="51"/>
      <c r="I1896" s="56"/>
      <c r="J1896" s="56"/>
      <c r="K1896" s="56"/>
      <c r="L1896" s="51"/>
      <c r="M1896" s="61"/>
      <c r="N1896" s="56"/>
      <c r="O1896" s="55"/>
      <c r="P1896" s="55"/>
      <c r="Q1896" s="47"/>
      <c r="R1896" s="47"/>
      <c r="S1896" s="64"/>
      <c r="T1896" s="2"/>
      <c r="U1896" s="2"/>
      <c r="V1896" s="2"/>
    </row>
    <row r="1897" spans="1:22" s="116" customFormat="1" ht="12.75" customHeight="1" x14ac:dyDescent="0.2">
      <c r="A1897" s="137"/>
      <c r="B1897" s="26" t="str">
        <f>$A$9</f>
        <v>BDI - MÃO DE OBRA / SERVIÇOS / MATERIAIS EM GERAL</v>
      </c>
      <c r="C1897" s="27">
        <f>$C$9</f>
        <v>0</v>
      </c>
      <c r="D1897" s="115"/>
      <c r="E1897" s="126"/>
      <c r="F1897" s="144">
        <f>ROUND(SUM(F1886:F1896)*C1897,2)</f>
        <v>0</v>
      </c>
      <c r="G1897" s="62"/>
      <c r="H1897" s="51"/>
      <c r="I1897" s="56"/>
      <c r="J1897" s="56"/>
      <c r="K1897" s="56"/>
      <c r="L1897" s="51"/>
      <c r="M1897" s="61"/>
      <c r="N1897" s="56"/>
      <c r="O1897" s="55"/>
      <c r="P1897" s="55"/>
      <c r="Q1897" s="47"/>
      <c r="R1897" s="47"/>
      <c r="S1897" s="64"/>
      <c r="T1897" s="2"/>
      <c r="U1897" s="2"/>
      <c r="V1897" s="2"/>
    </row>
    <row r="1898" spans="1:22" s="128" customFormat="1" ht="12.75" customHeight="1" x14ac:dyDescent="0.2">
      <c r="A1898" s="145"/>
      <c r="B1898" s="146" t="s">
        <v>56</v>
      </c>
      <c r="C1898" s="147"/>
      <c r="D1898" s="148"/>
      <c r="E1898" s="149"/>
      <c r="F1898" s="150">
        <f>ROUND(SUM(F1886:F1897),2)</f>
        <v>0</v>
      </c>
      <c r="G1898" s="62"/>
      <c r="H1898" s="51"/>
      <c r="I1898" s="56"/>
      <c r="J1898" s="56"/>
      <c r="K1898" s="56"/>
      <c r="L1898" s="51"/>
      <c r="M1898" s="61"/>
      <c r="N1898" s="56"/>
      <c r="O1898" s="55"/>
      <c r="P1898" s="55"/>
      <c r="Q1898" s="47"/>
      <c r="R1898" s="47"/>
      <c r="S1898" s="64"/>
      <c r="T1898" s="2"/>
      <c r="U1898" s="2"/>
      <c r="V1898" s="2"/>
    </row>
    <row r="1899" spans="1:22" s="128" customFormat="1" ht="12.75" customHeight="1" x14ac:dyDescent="0.2">
      <c r="A1899" s="134" t="s">
        <v>5</v>
      </c>
      <c r="B1899" s="135" t="s">
        <v>132</v>
      </c>
      <c r="C1899" s="119" t="s">
        <v>59</v>
      </c>
      <c r="D1899" s="119" t="s">
        <v>17</v>
      </c>
      <c r="E1899" s="136" t="s">
        <v>60</v>
      </c>
      <c r="F1899" s="127" t="s">
        <v>61</v>
      </c>
      <c r="G1899" s="21"/>
      <c r="H1899" s="51"/>
      <c r="I1899" s="56"/>
      <c r="J1899" s="56"/>
      <c r="K1899" s="56"/>
      <c r="L1899" s="51"/>
      <c r="M1899" s="61"/>
      <c r="N1899" s="56"/>
      <c r="O1899" s="55"/>
      <c r="P1899" s="55"/>
      <c r="Q1899" s="47"/>
      <c r="R1899" s="47"/>
      <c r="S1899" s="64"/>
      <c r="T1899" s="2"/>
      <c r="U1899" s="2"/>
      <c r="V1899" s="2"/>
    </row>
    <row r="1900" spans="1:22" s="128" customFormat="1" ht="12.75" customHeight="1" x14ac:dyDescent="0.2">
      <c r="A1900" s="137">
        <f>'6.A'!$A$49</f>
        <v>67826</v>
      </c>
      <c r="B1900" s="117" t="str">
        <f>IF(A1900="","",VLOOKUP(A1900,'6.A'!$A$11:$E$105,2,FALSE))</f>
        <v>CAMINHÃO BASCULANTE 6M3 TOCO, POTÊNCIA 185 CV, INCLUSIVE CAÇAMBA METÁLICA - CHP DIURNO</v>
      </c>
      <c r="C1900" s="230">
        <f>(1/(6*0.72))*(1/30)</f>
        <v>7.7160493827160481E-3</v>
      </c>
      <c r="D1900" s="139" t="str">
        <f>IF(A1900="","",VLOOKUP(A1900,'6.A'!$A$11:$E$105,4,FALSE))</f>
        <v>CHP</v>
      </c>
      <c r="E1900" s="140">
        <f>IF(A1900="","",VLOOKUP(A1900,'6.A'!$A$11:$E$105,5,FALSE))</f>
        <v>0</v>
      </c>
      <c r="F1900" s="141">
        <f t="shared" ref="F1900" si="791">IF(A1900="","0,00",ROUND(C1900*E1900,2))</f>
        <v>0</v>
      </c>
      <c r="G1900" s="51"/>
      <c r="H1900" s="51">
        <f>IF(A1900="","",VLOOKUP(A1900,'6.A'!$A$11:$E$7900,5,FALSE))</f>
        <v>0</v>
      </c>
      <c r="I1900" s="51" t="str">
        <f t="shared" ref="I1900:I1909" si="792">IF(H1900="","",IF(E1900=H1900,"SIM","NÃO"))</f>
        <v>SIM</v>
      </c>
      <c r="J1900" s="51" t="str">
        <f>IF(H1900="","",VLOOKUP(A1900,'6.A'!$A$11:$E$480,4,FALSE))</f>
        <v>CHP</v>
      </c>
      <c r="K1900" s="51" t="str">
        <f t="shared" ref="K1900:K1909" si="793">IF(H1900="","",IF(J1900=D1900,"SIM","NÃO"))</f>
        <v>SIM</v>
      </c>
      <c r="L1900" s="51">
        <f>IF(H1900="","",IF(C1900="","",G1884*C1900))</f>
        <v>0.18518518518518515</v>
      </c>
      <c r="M1900" s="93" t="str">
        <f>IF(A1900="","",VLOOKUP(A1900,'6.A'!$A$11:$C$480,2,FALSE))</f>
        <v>CAMINHÃO BASCULANTE 6M3 TOCO, POTÊNCIA 185 CV, INCLUSIVE CAÇAMBA METÁLICA - CHP DIURNO</v>
      </c>
      <c r="N1900" s="56" t="str">
        <f t="shared" ref="N1900:N1905" si="794">IF(A1900="","",IF(M1900=B1900,"si","no"))</f>
        <v>si</v>
      </c>
      <c r="O1900" s="55"/>
      <c r="P1900" s="55"/>
      <c r="Q1900" s="47"/>
      <c r="R1900" s="47"/>
      <c r="S1900" s="64"/>
      <c r="T1900" s="2"/>
      <c r="U1900" s="2"/>
      <c r="V1900" s="2"/>
    </row>
    <row r="1901" spans="1:22" s="128" customFormat="1" ht="12.75" customHeight="1" x14ac:dyDescent="0.2">
      <c r="A1901" s="137"/>
      <c r="B1901" s="117" t="str">
        <f>IF(A1901="","",VLOOKUP(A1901,'6.A'!$A$11:$E$105,2,FALSE))</f>
        <v/>
      </c>
      <c r="C1901" s="138"/>
      <c r="D1901" s="139" t="str">
        <f>IF(A1901="","",VLOOKUP(A1901,'6.A'!$A$11:$E$105,4,FALSE))</f>
        <v/>
      </c>
      <c r="E1901" s="140" t="str">
        <f>IF(A1901="","",VLOOKUP(A1901,'6.A'!$A$11:$E$105,5,FALSE))</f>
        <v/>
      </c>
      <c r="F1901" s="141" t="str">
        <f t="shared" ref="F1901:F1909" si="795">IF(A1901="","0,00",ROUND(C1901*E1901,2))</f>
        <v>0,00</v>
      </c>
      <c r="G1901" s="51"/>
      <c r="H1901" s="51" t="str">
        <f>IF(A1901="","",VLOOKUP(A1901,'6.A'!$A$11:$E$7900,5,FALSE))</f>
        <v/>
      </c>
      <c r="I1901" s="51" t="str">
        <f t="shared" si="792"/>
        <v/>
      </c>
      <c r="J1901" s="51" t="str">
        <f>IF(H1901="","",VLOOKUP(A1901,'6.A'!$A$11:$E$480,4,FALSE))</f>
        <v/>
      </c>
      <c r="K1901" s="51" t="str">
        <f t="shared" si="793"/>
        <v/>
      </c>
      <c r="L1901" s="51" t="str">
        <f>IF(H1901="","",IF(C1901="","",G1884*C1901))</f>
        <v/>
      </c>
      <c r="M1901" s="93" t="str">
        <f>IF(A1901="","",VLOOKUP(A1901,'6.A'!$A$11:$C$480,2,FALSE))</f>
        <v/>
      </c>
      <c r="N1901" s="56" t="str">
        <f t="shared" si="794"/>
        <v/>
      </c>
      <c r="O1901" s="55"/>
      <c r="P1901" s="55"/>
      <c r="Q1901" s="47"/>
      <c r="R1901" s="47"/>
      <c r="S1901" s="64"/>
      <c r="T1901" s="2"/>
      <c r="U1901" s="2"/>
      <c r="V1901" s="2"/>
    </row>
    <row r="1902" spans="1:22" s="128" customFormat="1" ht="12.75" customHeight="1" x14ac:dyDescent="0.2">
      <c r="A1902" s="137"/>
      <c r="B1902" s="117" t="str">
        <f>IF(A1902="","",VLOOKUP(A1902,'6.A'!$A$11:$E$105,2,FALSE))</f>
        <v/>
      </c>
      <c r="C1902" s="138"/>
      <c r="D1902" s="139" t="str">
        <f>IF(A1902="","",VLOOKUP(A1902,'6.A'!$A$11:$E$105,4,FALSE))</f>
        <v/>
      </c>
      <c r="E1902" s="140" t="str">
        <f>IF(A1902="","",VLOOKUP(A1902,'6.A'!$A$11:$E$105,5,FALSE))</f>
        <v/>
      </c>
      <c r="F1902" s="141" t="str">
        <f t="shared" si="795"/>
        <v>0,00</v>
      </c>
      <c r="G1902" s="51"/>
      <c r="H1902" s="51" t="str">
        <f>IF(A1902="","",VLOOKUP(A1902,'6.A'!$A$11:$E$7900,5,FALSE))</f>
        <v/>
      </c>
      <c r="I1902" s="51" t="str">
        <f t="shared" si="792"/>
        <v/>
      </c>
      <c r="J1902" s="51" t="str">
        <f>IF(H1902="","",VLOOKUP(A1902,'6.A'!$A$11:$E$480,4,FALSE))</f>
        <v/>
      </c>
      <c r="K1902" s="51" t="str">
        <f t="shared" si="793"/>
        <v/>
      </c>
      <c r="L1902" s="51" t="str">
        <f>IF(H1902="","",IF(C1902="","",G1884*C1902))</f>
        <v/>
      </c>
      <c r="M1902" s="93" t="str">
        <f>IF(A1902="","",VLOOKUP(A1902,'6.A'!$A$11:$C$480,2,FALSE))</f>
        <v/>
      </c>
      <c r="N1902" s="56" t="str">
        <f t="shared" si="794"/>
        <v/>
      </c>
      <c r="O1902" s="55"/>
      <c r="P1902" s="55"/>
      <c r="Q1902" s="47"/>
      <c r="R1902" s="47"/>
      <c r="S1902" s="64"/>
      <c r="T1902" s="2"/>
      <c r="U1902" s="2"/>
      <c r="V1902" s="2"/>
    </row>
    <row r="1903" spans="1:22" s="128" customFormat="1" ht="12.75" customHeight="1" x14ac:dyDescent="0.2">
      <c r="A1903" s="137"/>
      <c r="B1903" s="158" t="str">
        <f>IF(A1903="","",VLOOKUP(A1903,'6.A'!$A$11:$E$105,2,FALSE))</f>
        <v/>
      </c>
      <c r="C1903" s="138"/>
      <c r="D1903" s="120" t="str">
        <f>IF(A1903="","",VLOOKUP(A1903,'6.A'!$A$11:$E$105,4,FALSE))</f>
        <v/>
      </c>
      <c r="E1903" s="142" t="str">
        <f>IF(A1903="","",VLOOKUP(A1903,'6.A'!$A$11:$E$105,5,FALSE))</f>
        <v/>
      </c>
      <c r="F1903" s="141" t="str">
        <f t="shared" si="795"/>
        <v>0,00</v>
      </c>
      <c r="G1903" s="51"/>
      <c r="H1903" s="51" t="str">
        <f>IF(A1903="","",VLOOKUP(A1903,'6.A'!$A$11:$E$7900,5,FALSE))</f>
        <v/>
      </c>
      <c r="I1903" s="51" t="str">
        <f t="shared" si="792"/>
        <v/>
      </c>
      <c r="J1903" s="51" t="str">
        <f>IF(H1903="","",VLOOKUP(A1903,'6.A'!$A$11:$E$480,4,FALSE))</f>
        <v/>
      </c>
      <c r="K1903" s="51" t="str">
        <f t="shared" si="793"/>
        <v/>
      </c>
      <c r="L1903" s="51" t="str">
        <f>IF(H1903="","",IF(C1903="","",G1884*C1903))</f>
        <v/>
      </c>
      <c r="M1903" s="93" t="str">
        <f>IF(A1903="","",VLOOKUP(A1903,'6.A'!$A$11:$C$480,2,FALSE))</f>
        <v/>
      </c>
      <c r="N1903" s="56" t="str">
        <f t="shared" si="794"/>
        <v/>
      </c>
      <c r="O1903" s="55"/>
      <c r="P1903" s="55"/>
      <c r="Q1903" s="47"/>
      <c r="R1903" s="47"/>
      <c r="S1903" s="64"/>
      <c r="T1903" s="2"/>
      <c r="U1903" s="2"/>
      <c r="V1903" s="2"/>
    </row>
    <row r="1904" spans="1:22" s="128" customFormat="1" ht="12.75" customHeight="1" x14ac:dyDescent="0.2">
      <c r="A1904" s="137"/>
      <c r="B1904" s="158" t="str">
        <f>IF(A1904="","",VLOOKUP(A1904,'6.A'!$A$11:$E$105,2,FALSE))</f>
        <v/>
      </c>
      <c r="C1904" s="138"/>
      <c r="D1904" s="120" t="str">
        <f>IF(A1904="","",VLOOKUP(A1904,'6.A'!$A$11:$E$105,4,FALSE))</f>
        <v/>
      </c>
      <c r="E1904" s="142" t="str">
        <f>IF(A1904="","",VLOOKUP(A1904,'6.A'!$A$11:$E$105,5,FALSE))</f>
        <v/>
      </c>
      <c r="F1904" s="141" t="str">
        <f t="shared" si="795"/>
        <v>0,00</v>
      </c>
      <c r="G1904" s="51"/>
      <c r="H1904" s="51" t="str">
        <f>IF(A1904="","",VLOOKUP(A1904,'6.A'!$A$11:$E$7900,5,FALSE))</f>
        <v/>
      </c>
      <c r="I1904" s="51" t="str">
        <f t="shared" si="792"/>
        <v/>
      </c>
      <c r="J1904" s="51" t="str">
        <f>IF(H1904="","",VLOOKUP(A1904,'6.A'!$A$11:$E$480,4,FALSE))</f>
        <v/>
      </c>
      <c r="K1904" s="51" t="str">
        <f t="shared" si="793"/>
        <v/>
      </c>
      <c r="L1904" s="51" t="str">
        <f>IF(H1904="","",IF(C1904="","",G1884*C1904))</f>
        <v/>
      </c>
      <c r="M1904" s="93" t="str">
        <f>IF(A1904="","",VLOOKUP(A1904,'6.A'!$A$11:$C$480,2,FALSE))</f>
        <v/>
      </c>
      <c r="N1904" s="56" t="str">
        <f t="shared" si="794"/>
        <v/>
      </c>
      <c r="O1904" s="55"/>
      <c r="P1904" s="55"/>
      <c r="Q1904" s="47"/>
      <c r="R1904" s="47"/>
      <c r="S1904" s="64"/>
      <c r="T1904" s="2"/>
      <c r="U1904" s="2"/>
      <c r="V1904" s="2"/>
    </row>
    <row r="1905" spans="1:22" s="128" customFormat="1" ht="12.75" customHeight="1" x14ac:dyDescent="0.2">
      <c r="A1905" s="137"/>
      <c r="B1905" s="158" t="str">
        <f>IF(A1905="","",VLOOKUP(A1905,'6.A'!$A$11:$E$105,2,FALSE))</f>
        <v/>
      </c>
      <c r="C1905" s="138"/>
      <c r="D1905" s="120" t="str">
        <f>IF(A1905="","",VLOOKUP(A1905,'6.A'!$A$11:$E$105,4,FALSE))</f>
        <v/>
      </c>
      <c r="E1905" s="142" t="str">
        <f>IF(A1905="","",VLOOKUP(A1905,'6.A'!$A$11:$E$105,5,FALSE))</f>
        <v/>
      </c>
      <c r="F1905" s="141" t="str">
        <f t="shared" si="795"/>
        <v>0,00</v>
      </c>
      <c r="G1905" s="51"/>
      <c r="H1905" s="51" t="str">
        <f>IF(A1905="","",VLOOKUP(A1905,'6.A'!$A$11:$E$7900,5,FALSE))</f>
        <v/>
      </c>
      <c r="I1905" s="51" t="str">
        <f t="shared" si="792"/>
        <v/>
      </c>
      <c r="J1905" s="51" t="str">
        <f>IF(H1905="","",VLOOKUP(A1905,'6.A'!$A$11:$E$480,4,FALSE))</f>
        <v/>
      </c>
      <c r="K1905" s="51" t="str">
        <f t="shared" si="793"/>
        <v/>
      </c>
      <c r="L1905" s="51" t="str">
        <f>IF(H1905="","",IF(C1905="","",G1884*C1905))</f>
        <v/>
      </c>
      <c r="M1905" s="93" t="str">
        <f>IF(A1905="","",VLOOKUP(A1905,'6.A'!$A$11:$C$480,2,FALSE))</f>
        <v/>
      </c>
      <c r="N1905" s="56" t="str">
        <f t="shared" si="794"/>
        <v/>
      </c>
      <c r="O1905" s="55"/>
      <c r="P1905" s="55"/>
      <c r="Q1905" s="47"/>
      <c r="R1905" s="47"/>
      <c r="S1905" s="64"/>
      <c r="T1905" s="2"/>
      <c r="U1905" s="2"/>
      <c r="V1905" s="2"/>
    </row>
    <row r="1906" spans="1:22" s="128" customFormat="1" ht="12.75" customHeight="1" x14ac:dyDescent="0.2">
      <c r="A1906" s="137"/>
      <c r="B1906" s="158" t="str">
        <f>IF(A1906="","",VLOOKUP(A1906,'6.A'!$A$11:$E$105,2,FALSE))</f>
        <v/>
      </c>
      <c r="C1906" s="138"/>
      <c r="D1906" s="120" t="str">
        <f>IF(A1906="","",VLOOKUP(A1906,'6.A'!$A$11:$E$105,4,FALSE))</f>
        <v/>
      </c>
      <c r="E1906" s="142" t="str">
        <f>IF(A1906="","",VLOOKUP(A1906,'6.A'!$A$11:$E$105,5,FALSE))</f>
        <v/>
      </c>
      <c r="F1906" s="141" t="str">
        <f t="shared" si="795"/>
        <v>0,00</v>
      </c>
      <c r="G1906" s="51"/>
      <c r="H1906" s="51" t="str">
        <f>IF(A1906="","",VLOOKUP(A1906,'6.A'!$A$11:$E$7900,5,FALSE))</f>
        <v/>
      </c>
      <c r="I1906" s="51" t="str">
        <f t="shared" si="792"/>
        <v/>
      </c>
      <c r="J1906" s="51" t="str">
        <f>IF(H1906="","",VLOOKUP(A1906,'6.A'!$A$11:$E$480,4,FALSE))</f>
        <v/>
      </c>
      <c r="K1906" s="51" t="str">
        <f t="shared" si="793"/>
        <v/>
      </c>
      <c r="L1906" s="51" t="str">
        <f>IF(H1906="","",IF(C1906="","",G1884*C1906))</f>
        <v/>
      </c>
      <c r="M1906" s="93" t="str">
        <f>IF(A1906="","",VLOOKUP(A1906,'6.A'!$A$11:$C$480,2,FALSE))</f>
        <v/>
      </c>
      <c r="N1906" s="56" t="str">
        <f>IF(A1906="","",IF(M1906=B1906,"si","no"))</f>
        <v/>
      </c>
      <c r="O1906" s="55"/>
      <c r="P1906" s="55"/>
      <c r="Q1906" s="47"/>
      <c r="R1906" s="47"/>
      <c r="S1906" s="64"/>
      <c r="T1906" s="2"/>
      <c r="U1906" s="2"/>
      <c r="V1906" s="2"/>
    </row>
    <row r="1907" spans="1:22" s="128" customFormat="1" ht="12.75" customHeight="1" x14ac:dyDescent="0.2">
      <c r="A1907" s="137"/>
      <c r="B1907" s="117" t="str">
        <f>IF(A1907="","",VLOOKUP(A1907,'6.A'!$A$11:$E$105,2,FALSE))</f>
        <v/>
      </c>
      <c r="C1907" s="138"/>
      <c r="D1907" s="120" t="str">
        <f>IF(A1907="","",VLOOKUP(A1907,'6.A'!$A$11:$E$105,4,FALSE))</f>
        <v/>
      </c>
      <c r="E1907" s="142" t="str">
        <f>IF(A1907="","",VLOOKUP(A1907,'6.A'!$A$11:$E$105,5,FALSE))</f>
        <v/>
      </c>
      <c r="F1907" s="141" t="str">
        <f t="shared" si="795"/>
        <v>0,00</v>
      </c>
      <c r="G1907" s="51"/>
      <c r="H1907" s="51" t="str">
        <f>IF(A1907="","",VLOOKUP(A1907,'6.A'!$A$11:$E$7900,5,FALSE))</f>
        <v/>
      </c>
      <c r="I1907" s="51" t="str">
        <f t="shared" si="792"/>
        <v/>
      </c>
      <c r="J1907" s="51" t="str">
        <f>IF(H1907="","",VLOOKUP(A1907,'6.A'!$A$11:$E$480,4,FALSE))</f>
        <v/>
      </c>
      <c r="K1907" s="51" t="str">
        <f t="shared" si="793"/>
        <v/>
      </c>
      <c r="L1907" s="51" t="str">
        <f>IF(H1907="","",IF(C1907="","",G1884*C1907))</f>
        <v/>
      </c>
      <c r="M1907" s="93" t="str">
        <f>IF(A1907="","",VLOOKUP(A1907,'6.A'!$A$11:$C$480,2,FALSE))</f>
        <v/>
      </c>
      <c r="N1907" s="56" t="str">
        <f>IF(A1907="","",IF(M1907=B1907,"si","no"))</f>
        <v/>
      </c>
      <c r="O1907" s="55"/>
      <c r="P1907" s="55"/>
      <c r="Q1907" s="47"/>
      <c r="R1907" s="47"/>
      <c r="S1907" s="64"/>
      <c r="T1907" s="2"/>
      <c r="U1907" s="2"/>
      <c r="V1907" s="2"/>
    </row>
    <row r="1908" spans="1:22" s="128" customFormat="1" ht="12.75" customHeight="1" x14ac:dyDescent="0.2">
      <c r="A1908" s="137"/>
      <c r="B1908" s="117" t="str">
        <f>IF(A1908="","",VLOOKUP(A1908,'6.A'!$A$11:$E$105,2,FALSE))</f>
        <v/>
      </c>
      <c r="C1908" s="138"/>
      <c r="D1908" s="120" t="str">
        <f>IF(A1908="","",VLOOKUP(A1908,'6.A'!$A$11:$E$105,4,FALSE))</f>
        <v/>
      </c>
      <c r="E1908" s="142" t="str">
        <f>IF(A1908="","",VLOOKUP(A1908,'6.A'!$A$11:$E$105,5,FALSE))</f>
        <v/>
      </c>
      <c r="F1908" s="141" t="str">
        <f t="shared" si="795"/>
        <v>0,00</v>
      </c>
      <c r="G1908" s="51"/>
      <c r="H1908" s="51" t="str">
        <f>IF(A1908="","",VLOOKUP(A1908,'6.A'!$A$11:$E$7900,5,FALSE))</f>
        <v/>
      </c>
      <c r="I1908" s="51" t="str">
        <f t="shared" si="792"/>
        <v/>
      </c>
      <c r="J1908" s="51" t="str">
        <f>IF(H1908="","",VLOOKUP(A1908,'6.A'!$A$11:$E$480,4,FALSE))</f>
        <v/>
      </c>
      <c r="K1908" s="51" t="str">
        <f t="shared" si="793"/>
        <v/>
      </c>
      <c r="L1908" s="51" t="str">
        <f>IF(H1908="","",IF(C1908="","",G1884*C1908))</f>
        <v/>
      </c>
      <c r="M1908" s="93" t="str">
        <f>IF(A1908="","",VLOOKUP(A1908,'6.A'!$A$11:$C$480,2,FALSE))</f>
        <v/>
      </c>
      <c r="N1908" s="56" t="str">
        <f t="shared" ref="N1908:N1909" si="796">IF(A1908="","",IF(M1908=B1908,"si","no"))</f>
        <v/>
      </c>
      <c r="O1908" s="55"/>
      <c r="P1908" s="55"/>
      <c r="Q1908" s="47"/>
      <c r="R1908" s="47"/>
      <c r="S1908" s="64"/>
      <c r="T1908" s="2"/>
      <c r="U1908" s="2"/>
      <c r="V1908" s="2"/>
    </row>
    <row r="1909" spans="1:22" s="128" customFormat="1" ht="12.75" customHeight="1" x14ac:dyDescent="0.2">
      <c r="A1909" s="137"/>
      <c r="B1909" s="117" t="str">
        <f>IF(A1909="","",VLOOKUP(A1909,'6.A'!$A$11:$E$105,2,FALSE))</f>
        <v/>
      </c>
      <c r="C1909" s="138"/>
      <c r="D1909" s="120" t="str">
        <f>IF(A1909="","",VLOOKUP(A1909,'6.A'!$A$11:$E$105,4,FALSE))</f>
        <v/>
      </c>
      <c r="E1909" s="142" t="str">
        <f>IF(A1909="","",VLOOKUP(A1909,'6.A'!$A$11:$E$105,5,FALSE))</f>
        <v/>
      </c>
      <c r="F1909" s="141" t="str">
        <f t="shared" si="795"/>
        <v>0,00</v>
      </c>
      <c r="G1909" s="51"/>
      <c r="H1909" s="51" t="str">
        <f>IF(A1909="","",VLOOKUP(A1909,'6.A'!$A$11:$E$7900,5,FALSE))</f>
        <v/>
      </c>
      <c r="I1909" s="51" t="str">
        <f t="shared" si="792"/>
        <v/>
      </c>
      <c r="J1909" s="51" t="str">
        <f>IF(H1909="","",VLOOKUP(A1909,'6.A'!$A$11:$E$480,4,FALSE))</f>
        <v/>
      </c>
      <c r="K1909" s="51" t="str">
        <f t="shared" si="793"/>
        <v/>
      </c>
      <c r="L1909" s="51" t="str">
        <f>IF(H1909="","",IF(C1909="","",G1884*C1909))</f>
        <v/>
      </c>
      <c r="M1909" s="93" t="str">
        <f>IF(A1909="","",VLOOKUP(A1909,'6.A'!$A$11:$C$480,2,FALSE))</f>
        <v/>
      </c>
      <c r="N1909" s="56" t="str">
        <f t="shared" si="796"/>
        <v/>
      </c>
      <c r="O1909" s="55"/>
      <c r="P1909" s="55"/>
      <c r="Q1909" s="47"/>
      <c r="R1909" s="47"/>
      <c r="S1909" s="64"/>
      <c r="T1909" s="2"/>
      <c r="U1909" s="2"/>
      <c r="V1909" s="2"/>
    </row>
    <row r="1910" spans="1:22" s="128" customFormat="1" ht="12.75" customHeight="1" x14ac:dyDescent="0.2">
      <c r="A1910" s="137"/>
      <c r="B1910" s="26" t="str">
        <f>$A$9</f>
        <v>BDI - MÃO DE OBRA / SERVIÇOS / MATERIAIS EM GERAL</v>
      </c>
      <c r="C1910" s="27">
        <f>$C$9</f>
        <v>0</v>
      </c>
      <c r="D1910" s="120"/>
      <c r="E1910" s="126"/>
      <c r="F1910" s="144">
        <f>ROUND(SUM(F1900:F1909)*C1910,2)</f>
        <v>0</v>
      </c>
      <c r="G1910" s="62"/>
      <c r="H1910" s="51"/>
      <c r="I1910" s="56"/>
      <c r="J1910" s="56"/>
      <c r="K1910" s="56"/>
      <c r="L1910" s="51"/>
      <c r="M1910" s="61"/>
      <c r="N1910" s="56"/>
      <c r="O1910" s="55"/>
      <c r="P1910" s="55"/>
      <c r="Q1910" s="47"/>
      <c r="R1910" s="47"/>
      <c r="S1910" s="64"/>
      <c r="T1910" s="2"/>
      <c r="U1910" s="2"/>
      <c r="V1910" s="2"/>
    </row>
    <row r="1911" spans="1:22" s="128" customFormat="1" ht="12.75" customHeight="1" x14ac:dyDescent="0.2">
      <c r="A1911" s="145"/>
      <c r="B1911" s="31" t="s">
        <v>120</v>
      </c>
      <c r="C1911" s="36"/>
      <c r="D1911" s="151"/>
      <c r="E1911" s="152"/>
      <c r="F1911" s="150">
        <f>ROUND(SUM(F1900:F1910),2)</f>
        <v>0</v>
      </c>
      <c r="G1911" s="62"/>
      <c r="H1911" s="51"/>
      <c r="I1911" s="56"/>
      <c r="J1911" s="56"/>
      <c r="K1911" s="56"/>
      <c r="L1911" s="51"/>
      <c r="M1911" s="61"/>
      <c r="N1911" s="56"/>
      <c r="O1911" s="55"/>
      <c r="P1911" s="55"/>
      <c r="Q1911" s="47"/>
      <c r="R1911" s="47"/>
      <c r="S1911" s="64"/>
      <c r="T1911" s="2"/>
      <c r="U1911" s="2"/>
      <c r="V1911" s="2"/>
    </row>
    <row r="1912" spans="1:22" s="128" customFormat="1" ht="12.75" customHeight="1" x14ac:dyDescent="0.2">
      <c r="A1912" s="134" t="s">
        <v>6</v>
      </c>
      <c r="B1912" s="135" t="s">
        <v>18</v>
      </c>
      <c r="C1912" s="119" t="s">
        <v>59</v>
      </c>
      <c r="D1912" s="119" t="s">
        <v>17</v>
      </c>
      <c r="E1912" s="136" t="s">
        <v>60</v>
      </c>
      <c r="F1912" s="127" t="s">
        <v>61</v>
      </c>
      <c r="G1912" s="21"/>
      <c r="H1912" s="51"/>
      <c r="I1912" s="56"/>
      <c r="J1912" s="56"/>
      <c r="K1912" s="56"/>
      <c r="L1912" s="51"/>
      <c r="M1912" s="61"/>
      <c r="N1912" s="56"/>
      <c r="O1912" s="55"/>
      <c r="P1912" s="55"/>
      <c r="Q1912" s="47"/>
      <c r="R1912" s="47"/>
      <c r="S1912" s="64"/>
      <c r="T1912" s="2"/>
      <c r="U1912" s="2"/>
      <c r="V1912" s="2"/>
    </row>
    <row r="1913" spans="1:22" s="128" customFormat="1" ht="12.75" customHeight="1" x14ac:dyDescent="0.2">
      <c r="A1913" s="137"/>
      <c r="B1913" s="117" t="str">
        <f>IF(A1913="","",VLOOKUP(A1913,'6.A'!$A$11:$E$105,2,FALSE))</f>
        <v/>
      </c>
      <c r="C1913" s="138"/>
      <c r="D1913" s="139" t="str">
        <f>IF(A1913="","",VLOOKUP(A1913,'6.A'!$A$11:$E$105,4,FALSE))</f>
        <v/>
      </c>
      <c r="E1913" s="140" t="str">
        <f>IF(A1913="","",VLOOKUP(A1913,'6.A'!$A$11:$E$105,5,FALSE))</f>
        <v/>
      </c>
      <c r="F1913" s="141" t="str">
        <f t="shared" ref="F1913:F1932" si="797">IF(A1913="","0,00",ROUND(C1913*E1913,2))</f>
        <v>0,00</v>
      </c>
      <c r="G1913" s="51"/>
      <c r="H1913" s="51" t="str">
        <f>IF(A1913="","",VLOOKUP(A1913,'6.A'!$A$11:$E$7900,5,FALSE))</f>
        <v/>
      </c>
      <c r="I1913" s="51" t="str">
        <f t="shared" ref="I1913:I1932" si="798">IF(H1913="","",IF(E1913=H1913,"SIM","NÃO"))</f>
        <v/>
      </c>
      <c r="J1913" s="51" t="str">
        <f>IF(H1913="","",VLOOKUP(A1913,'6.A'!$A$11:$E$480,4,FALSE))</f>
        <v/>
      </c>
      <c r="K1913" s="51" t="str">
        <f t="shared" ref="K1913:K1932" si="799">IF(H1913="","",IF(J1913=D1913,"SIM","NÃO"))</f>
        <v/>
      </c>
      <c r="L1913" s="51" t="str">
        <f>IF(H1913="","",IF(C1913="","",G1884*C1913))</f>
        <v/>
      </c>
      <c r="M1913" s="93" t="str">
        <f>IF(A1913="","",VLOOKUP(A1913,'6.A'!$A$11:$C$480,2,FALSE))</f>
        <v/>
      </c>
      <c r="N1913" s="56" t="str">
        <f t="shared" ref="N1913:N1932" si="800">IF(A1913="","",IF(M1913=B1913,"si","no"))</f>
        <v/>
      </c>
      <c r="O1913" s="55"/>
      <c r="P1913" s="55"/>
      <c r="Q1913" s="47"/>
      <c r="R1913" s="47"/>
      <c r="S1913" s="64"/>
      <c r="T1913" s="2"/>
      <c r="U1913" s="2"/>
      <c r="V1913" s="2"/>
    </row>
    <row r="1914" spans="1:22" s="128" customFormat="1" ht="12.75" customHeight="1" x14ac:dyDescent="0.2">
      <c r="A1914" s="137"/>
      <c r="B1914" s="117" t="str">
        <f>IF(A1914="","",VLOOKUP(A1914,'6.A'!$A$11:$E$105,2,FALSE))</f>
        <v/>
      </c>
      <c r="C1914" s="138"/>
      <c r="D1914" s="139" t="str">
        <f>IF(A1914="","",VLOOKUP(A1914,'6.A'!$A$11:$E$105,4,FALSE))</f>
        <v/>
      </c>
      <c r="E1914" s="140" t="str">
        <f>IF(A1914="","",VLOOKUP(A1914,'6.A'!$A$11:$E$105,5,FALSE))</f>
        <v/>
      </c>
      <c r="F1914" s="141" t="str">
        <f t="shared" si="797"/>
        <v>0,00</v>
      </c>
      <c r="G1914" s="51"/>
      <c r="H1914" s="51" t="str">
        <f>IF(A1914="","",VLOOKUP(A1914,'6.A'!$A$11:$E$7900,5,FALSE))</f>
        <v/>
      </c>
      <c r="I1914" s="51" t="str">
        <f t="shared" si="798"/>
        <v/>
      </c>
      <c r="J1914" s="51" t="str">
        <f>IF(H1914="","",VLOOKUP(A1914,'6.A'!$A$11:$E$480,4,FALSE))</f>
        <v/>
      </c>
      <c r="K1914" s="51" t="str">
        <f t="shared" si="799"/>
        <v/>
      </c>
      <c r="L1914" s="51" t="str">
        <f>IF(H1914="","",IF(C1914="","",G1884*C1914))</f>
        <v/>
      </c>
      <c r="M1914" s="93" t="str">
        <f>IF(A1914="","",VLOOKUP(A1914,'6.A'!$A$11:$C$480,2,FALSE))</f>
        <v/>
      </c>
      <c r="N1914" s="56" t="str">
        <f t="shared" si="800"/>
        <v/>
      </c>
      <c r="O1914" s="55"/>
      <c r="P1914" s="55"/>
      <c r="Q1914" s="47"/>
      <c r="R1914" s="47"/>
      <c r="S1914" s="64"/>
      <c r="T1914" s="2"/>
      <c r="U1914" s="2"/>
      <c r="V1914" s="2"/>
    </row>
    <row r="1915" spans="1:22" s="128" customFormat="1" ht="12.75" customHeight="1" x14ac:dyDescent="0.2">
      <c r="A1915" s="137"/>
      <c r="B1915" s="117" t="str">
        <f>IF(A1915="","",VLOOKUP(A1915,'6.A'!$A$11:$E$105,2,FALSE))</f>
        <v/>
      </c>
      <c r="C1915" s="138"/>
      <c r="D1915" s="139" t="str">
        <f>IF(A1915="","",VLOOKUP(A1915,'6.A'!$A$11:$E$105,4,FALSE))</f>
        <v/>
      </c>
      <c r="E1915" s="140" t="str">
        <f>IF(A1915="","",VLOOKUP(A1915,'6.A'!$A$11:$E$105,5,FALSE))</f>
        <v/>
      </c>
      <c r="F1915" s="141" t="str">
        <f t="shared" si="797"/>
        <v>0,00</v>
      </c>
      <c r="G1915" s="51"/>
      <c r="H1915" s="51" t="str">
        <f>IF(A1915="","",VLOOKUP(A1915,'6.A'!$A$11:$E$7900,5,FALSE))</f>
        <v/>
      </c>
      <c r="I1915" s="51" t="str">
        <f t="shared" si="798"/>
        <v/>
      </c>
      <c r="J1915" s="51" t="str">
        <f>IF(H1915="","",VLOOKUP(A1915,'6.A'!$A$11:$E$480,4,FALSE))</f>
        <v/>
      </c>
      <c r="K1915" s="51" t="str">
        <f t="shared" si="799"/>
        <v/>
      </c>
      <c r="L1915" s="51" t="str">
        <f>IF(H1915="","",IF(C1915="","",G1884*C1915))</f>
        <v/>
      </c>
      <c r="M1915" s="93" t="str">
        <f>IF(A1915="","",VLOOKUP(A1915,'6.A'!$A$11:$C$480,2,FALSE))</f>
        <v/>
      </c>
      <c r="N1915" s="56" t="str">
        <f t="shared" si="800"/>
        <v/>
      </c>
      <c r="O1915" s="55"/>
      <c r="P1915" s="55"/>
      <c r="Q1915" s="47"/>
      <c r="R1915" s="47"/>
      <c r="S1915" s="64"/>
      <c r="T1915" s="2"/>
      <c r="U1915" s="2"/>
      <c r="V1915" s="2"/>
    </row>
    <row r="1916" spans="1:22" s="128" customFormat="1" ht="12.75" customHeight="1" x14ac:dyDescent="0.2">
      <c r="A1916" s="137"/>
      <c r="B1916" s="117" t="str">
        <f>IF(A1916="","",VLOOKUP(A1916,'6.A'!$A$11:$E$105,2,FALSE))</f>
        <v/>
      </c>
      <c r="C1916" s="138"/>
      <c r="D1916" s="139" t="str">
        <f>IF(A1916="","",VLOOKUP(A1916,'6.A'!$A$11:$E$105,4,FALSE))</f>
        <v/>
      </c>
      <c r="E1916" s="140" t="str">
        <f>IF(A1916="","",VLOOKUP(A1916,'6.A'!$A$11:$E$105,5,FALSE))</f>
        <v/>
      </c>
      <c r="F1916" s="141" t="str">
        <f t="shared" si="797"/>
        <v>0,00</v>
      </c>
      <c r="G1916" s="51"/>
      <c r="H1916" s="51" t="str">
        <f>IF(A1916="","",VLOOKUP(A1916,'6.A'!$A$11:$E$7900,5,FALSE))</f>
        <v/>
      </c>
      <c r="I1916" s="51" t="str">
        <f t="shared" si="798"/>
        <v/>
      </c>
      <c r="J1916" s="51" t="str">
        <f>IF(H1916="","",VLOOKUP(A1916,'6.A'!$A$11:$E$480,4,FALSE))</f>
        <v/>
      </c>
      <c r="K1916" s="51" t="str">
        <f t="shared" si="799"/>
        <v/>
      </c>
      <c r="L1916" s="51" t="str">
        <f>IF(H1916="","",IF(C1916="","",G1884*C1916))</f>
        <v/>
      </c>
      <c r="M1916" s="93" t="str">
        <f>IF(A1916="","",VLOOKUP(A1916,'6.A'!$A$11:$C$480,2,FALSE))</f>
        <v/>
      </c>
      <c r="N1916" s="56" t="str">
        <f t="shared" si="800"/>
        <v/>
      </c>
      <c r="O1916" s="55"/>
      <c r="P1916" s="55"/>
      <c r="Q1916" s="47"/>
      <c r="R1916" s="47"/>
      <c r="S1916" s="64"/>
      <c r="T1916" s="2"/>
      <c r="U1916" s="2"/>
      <c r="V1916" s="2"/>
    </row>
    <row r="1917" spans="1:22" s="128" customFormat="1" ht="12.75" customHeight="1" x14ac:dyDescent="0.2">
      <c r="A1917" s="137"/>
      <c r="B1917" s="117" t="str">
        <f>IF(A1917="","",VLOOKUP(A1917,'6.A'!$A$11:$E$105,2,FALSE))</f>
        <v/>
      </c>
      <c r="C1917" s="138"/>
      <c r="D1917" s="120" t="str">
        <f>IF(A1917="","",VLOOKUP(A1917,'6.A'!$A$11:$E$105,4,FALSE))</f>
        <v/>
      </c>
      <c r="E1917" s="142" t="str">
        <f>IF(A1917="","",VLOOKUP(A1917,'6.A'!$A$11:$E$105,5,FALSE))</f>
        <v/>
      </c>
      <c r="F1917" s="141" t="str">
        <f t="shared" si="797"/>
        <v>0,00</v>
      </c>
      <c r="G1917" s="51"/>
      <c r="H1917" s="51" t="str">
        <f>IF(A1917="","",VLOOKUP(A1917,'6.A'!$A$11:$E$7900,5,FALSE))</f>
        <v/>
      </c>
      <c r="I1917" s="51" t="str">
        <f t="shared" si="798"/>
        <v/>
      </c>
      <c r="J1917" s="51" t="str">
        <f>IF(H1917="","",VLOOKUP(A1917,'6.A'!$A$11:$E$480,4,FALSE))</f>
        <v/>
      </c>
      <c r="K1917" s="51" t="str">
        <f t="shared" si="799"/>
        <v/>
      </c>
      <c r="L1917" s="51" t="str">
        <f>IF(H1917="","",IF(C1917="","",G1884*C1917))</f>
        <v/>
      </c>
      <c r="M1917" s="93" t="str">
        <f>IF(A1917="","",VLOOKUP(A1917,'6.A'!$A$11:$C$480,2,FALSE))</f>
        <v/>
      </c>
      <c r="N1917" s="56" t="str">
        <f t="shared" si="800"/>
        <v/>
      </c>
      <c r="O1917" s="55"/>
      <c r="P1917" s="55"/>
      <c r="Q1917" s="47"/>
      <c r="R1917" s="47"/>
      <c r="S1917" s="64"/>
      <c r="T1917" s="2"/>
      <c r="U1917" s="2"/>
      <c r="V1917" s="2"/>
    </row>
    <row r="1918" spans="1:22" s="128" customFormat="1" ht="12.75" customHeight="1" x14ac:dyDescent="0.2">
      <c r="A1918" s="137"/>
      <c r="B1918" s="117" t="str">
        <f>IF(A1918="","",VLOOKUP(A1918,'6.A'!$A$11:$E$105,2,FALSE))</f>
        <v/>
      </c>
      <c r="C1918" s="138"/>
      <c r="D1918" s="120" t="str">
        <f>IF(A1918="","",VLOOKUP(A1918,'6.A'!$A$11:$E$105,4,FALSE))</f>
        <v/>
      </c>
      <c r="E1918" s="142" t="str">
        <f>IF(A1918="","",VLOOKUP(A1918,'6.A'!$A$11:$E$105,5,FALSE))</f>
        <v/>
      </c>
      <c r="F1918" s="141" t="str">
        <f t="shared" si="797"/>
        <v>0,00</v>
      </c>
      <c r="G1918" s="51"/>
      <c r="H1918" s="51" t="str">
        <f>IF(A1918="","",VLOOKUP(A1918,'6.A'!$A$11:$E$7900,5,FALSE))</f>
        <v/>
      </c>
      <c r="I1918" s="51" t="str">
        <f t="shared" si="798"/>
        <v/>
      </c>
      <c r="J1918" s="51" t="str">
        <f>IF(H1918="","",VLOOKUP(A1918,'6.A'!$A$11:$E$480,4,FALSE))</f>
        <v/>
      </c>
      <c r="K1918" s="51" t="str">
        <f t="shared" si="799"/>
        <v/>
      </c>
      <c r="L1918" s="51" t="str">
        <f>IF(H1918="","",IF(C1918="","",G1884*C1918))</f>
        <v/>
      </c>
      <c r="M1918" s="93" t="str">
        <f>IF(A1918="","",VLOOKUP(A1918,'6.A'!$A$11:$C$480,2,FALSE))</f>
        <v/>
      </c>
      <c r="N1918" s="56" t="str">
        <f t="shared" si="800"/>
        <v/>
      </c>
      <c r="O1918" s="55"/>
      <c r="P1918" s="55"/>
      <c r="Q1918" s="47"/>
      <c r="R1918" s="47"/>
      <c r="S1918" s="64"/>
      <c r="T1918" s="2"/>
      <c r="U1918" s="2"/>
      <c r="V1918" s="2"/>
    </row>
    <row r="1919" spans="1:22" s="128" customFormat="1" ht="12.75" customHeight="1" x14ac:dyDescent="0.2">
      <c r="A1919" s="137"/>
      <c r="B1919" s="117" t="str">
        <f>IF(A1919="","",VLOOKUP(A1919,'6.A'!$A$11:$E$105,2,FALSE))</f>
        <v/>
      </c>
      <c r="C1919" s="138"/>
      <c r="D1919" s="139" t="str">
        <f>IF(A1919="","",VLOOKUP(A1919,'6.A'!$A$11:$E$105,4,FALSE))</f>
        <v/>
      </c>
      <c r="E1919" s="140" t="str">
        <f>IF(A1919="","",VLOOKUP(A1919,'6.A'!$A$11:$E$105,5,FALSE))</f>
        <v/>
      </c>
      <c r="F1919" s="141" t="str">
        <f t="shared" si="797"/>
        <v>0,00</v>
      </c>
      <c r="G1919" s="51"/>
      <c r="H1919" s="51" t="str">
        <f>IF(A1919="","",VLOOKUP(A1919,'6.A'!$A$11:$E$7900,5,FALSE))</f>
        <v/>
      </c>
      <c r="I1919" s="51" t="str">
        <f t="shared" si="798"/>
        <v/>
      </c>
      <c r="J1919" s="51" t="str">
        <f>IF(H1919="","",VLOOKUP(A1919,'6.A'!$A$11:$E$480,4,FALSE))</f>
        <v/>
      </c>
      <c r="K1919" s="51" t="str">
        <f t="shared" si="799"/>
        <v/>
      </c>
      <c r="L1919" s="51" t="str">
        <f>IF(H1919="","",IF(C1919="","",G1884*C1919))</f>
        <v/>
      </c>
      <c r="M1919" s="93" t="str">
        <f>IF(A1919="","",VLOOKUP(A1919,'6.A'!$A$11:$C$480,2,FALSE))</f>
        <v/>
      </c>
      <c r="N1919" s="56" t="str">
        <f t="shared" si="800"/>
        <v/>
      </c>
      <c r="O1919" s="55"/>
      <c r="P1919" s="55"/>
      <c r="Q1919" s="47"/>
      <c r="R1919" s="47"/>
      <c r="S1919" s="64"/>
      <c r="T1919" s="2"/>
      <c r="U1919" s="2"/>
      <c r="V1919" s="2"/>
    </row>
    <row r="1920" spans="1:22" s="128" customFormat="1" ht="12.75" customHeight="1" x14ac:dyDescent="0.2">
      <c r="A1920" s="137"/>
      <c r="B1920" s="117" t="str">
        <f>IF(A1920="","",VLOOKUP(A1920,'6.A'!$A$11:$E$105,2,FALSE))</f>
        <v/>
      </c>
      <c r="C1920" s="138"/>
      <c r="D1920" s="139" t="str">
        <f>IF(A1920="","",VLOOKUP(A1920,'6.A'!$A$11:$E$105,4,FALSE))</f>
        <v/>
      </c>
      <c r="E1920" s="140" t="str">
        <f>IF(A1920="","",VLOOKUP(A1920,'6.A'!$A$11:$E$105,5,FALSE))</f>
        <v/>
      </c>
      <c r="F1920" s="141" t="str">
        <f t="shared" si="797"/>
        <v>0,00</v>
      </c>
      <c r="G1920" s="51"/>
      <c r="H1920" s="51" t="str">
        <f>IF(A1920="","",VLOOKUP(A1920,'6.A'!$A$11:$E$7900,5,FALSE))</f>
        <v/>
      </c>
      <c r="I1920" s="51" t="str">
        <f t="shared" si="798"/>
        <v/>
      </c>
      <c r="J1920" s="51" t="str">
        <f>IF(H1920="","",VLOOKUP(A1920,'6.A'!$A$11:$E$480,4,FALSE))</f>
        <v/>
      </c>
      <c r="K1920" s="51" t="str">
        <f t="shared" si="799"/>
        <v/>
      </c>
      <c r="L1920" s="51" t="str">
        <f>IF(H1920="","",IF(C1920="","",G1884*C1920))</f>
        <v/>
      </c>
      <c r="M1920" s="93" t="str">
        <f>IF(A1920="","",VLOOKUP(A1920,'6.A'!$A$11:$C$480,2,FALSE))</f>
        <v/>
      </c>
      <c r="N1920" s="56" t="str">
        <f t="shared" si="800"/>
        <v/>
      </c>
      <c r="O1920" s="55"/>
      <c r="P1920" s="55"/>
      <c r="Q1920" s="47"/>
      <c r="R1920" s="47"/>
      <c r="S1920" s="64"/>
      <c r="T1920" s="2"/>
      <c r="U1920" s="2"/>
      <c r="V1920" s="2"/>
    </row>
    <row r="1921" spans="1:22" s="128" customFormat="1" ht="12.75" customHeight="1" x14ac:dyDescent="0.2">
      <c r="A1921" s="137"/>
      <c r="B1921" s="117" t="str">
        <f>IF(A1921="","",VLOOKUP(A1921,'6.A'!$A$11:$E$105,2,FALSE))</f>
        <v/>
      </c>
      <c r="C1921" s="138"/>
      <c r="D1921" s="120" t="str">
        <f>IF(A1921="","",VLOOKUP(A1921,'6.A'!$A$11:$E$105,4,FALSE))</f>
        <v/>
      </c>
      <c r="E1921" s="142" t="str">
        <f>IF(A1921="","",VLOOKUP(A1921,'6.A'!$A$11:$E$105,5,FALSE))</f>
        <v/>
      </c>
      <c r="F1921" s="141" t="str">
        <f t="shared" si="797"/>
        <v>0,00</v>
      </c>
      <c r="G1921" s="51"/>
      <c r="H1921" s="51" t="str">
        <f>IF(A1921="","",VLOOKUP(A1921,'6.A'!$A$11:$E$7900,5,FALSE))</f>
        <v/>
      </c>
      <c r="I1921" s="51" t="str">
        <f t="shared" si="798"/>
        <v/>
      </c>
      <c r="J1921" s="51" t="str">
        <f>IF(H1921="","",VLOOKUP(A1921,'6.A'!$A$11:$E$480,4,FALSE))</f>
        <v/>
      </c>
      <c r="K1921" s="51" t="str">
        <f t="shared" si="799"/>
        <v/>
      </c>
      <c r="L1921" s="51" t="str">
        <f>IF(H1921="","",IF(C1921="","",G1884*C1921))</f>
        <v/>
      </c>
      <c r="M1921" s="93" t="str">
        <f>IF(A1921="","",VLOOKUP(A1921,'6.A'!$A$11:$C$480,2,FALSE))</f>
        <v/>
      </c>
      <c r="N1921" s="56" t="str">
        <f t="shared" si="800"/>
        <v/>
      </c>
      <c r="O1921" s="55"/>
      <c r="P1921" s="55"/>
      <c r="Q1921" s="47"/>
      <c r="R1921" s="47"/>
      <c r="S1921" s="64"/>
      <c r="T1921" s="2"/>
      <c r="U1921" s="2"/>
      <c r="V1921" s="2"/>
    </row>
    <row r="1922" spans="1:22" s="128" customFormat="1" ht="12.75" customHeight="1" x14ac:dyDescent="0.2">
      <c r="A1922" s="137"/>
      <c r="B1922" s="117" t="str">
        <f>IF(A1922="","",VLOOKUP(A1922,'6.A'!$A$11:$E$105,2,FALSE))</f>
        <v/>
      </c>
      <c r="C1922" s="138"/>
      <c r="D1922" s="120" t="str">
        <f>IF(A1922="","",VLOOKUP(A1922,'6.A'!$A$11:$E$105,4,FALSE))</f>
        <v/>
      </c>
      <c r="E1922" s="142" t="str">
        <f>IF(A1922="","",VLOOKUP(A1922,'6.A'!$A$11:$E$105,5,FALSE))</f>
        <v/>
      </c>
      <c r="F1922" s="141" t="str">
        <f t="shared" si="797"/>
        <v>0,00</v>
      </c>
      <c r="G1922" s="51"/>
      <c r="H1922" s="51" t="str">
        <f>IF(A1922="","",VLOOKUP(A1922,'6.A'!$A$11:$E$7900,5,FALSE))</f>
        <v/>
      </c>
      <c r="I1922" s="51" t="str">
        <f t="shared" si="798"/>
        <v/>
      </c>
      <c r="J1922" s="51" t="str">
        <f>IF(H1922="","",VLOOKUP(A1922,'6.A'!$A$11:$E$480,4,FALSE))</f>
        <v/>
      </c>
      <c r="K1922" s="51" t="str">
        <f t="shared" si="799"/>
        <v/>
      </c>
      <c r="L1922" s="51" t="str">
        <f>IF(H1922="","",IF(C1922="","",G1884*C1922))</f>
        <v/>
      </c>
      <c r="M1922" s="93" t="str">
        <f>IF(A1922="","",VLOOKUP(A1922,'6.A'!$A$11:$C$480,2,FALSE))</f>
        <v/>
      </c>
      <c r="N1922" s="56" t="str">
        <f t="shared" si="800"/>
        <v/>
      </c>
      <c r="O1922" s="55"/>
      <c r="P1922" s="55"/>
      <c r="Q1922" s="47"/>
      <c r="R1922" s="47"/>
      <c r="S1922" s="64"/>
      <c r="T1922" s="2"/>
      <c r="U1922" s="2"/>
      <c r="V1922" s="2"/>
    </row>
    <row r="1923" spans="1:22" s="128" customFormat="1" ht="12.75" customHeight="1" x14ac:dyDescent="0.2">
      <c r="A1923" s="137"/>
      <c r="B1923" s="117" t="str">
        <f>IF(A1923="","",VLOOKUP(A1923,'6.A'!$A$11:$E$105,2,FALSE))</f>
        <v/>
      </c>
      <c r="C1923" s="138"/>
      <c r="D1923" s="120" t="str">
        <f>IF(A1923="","",VLOOKUP(A1923,'6.A'!$A$11:$E$105,4,FALSE))</f>
        <v/>
      </c>
      <c r="E1923" s="142" t="str">
        <f>IF(A1923="","",VLOOKUP(A1923,'6.A'!$A$11:$E$105,5,FALSE))</f>
        <v/>
      </c>
      <c r="F1923" s="141" t="str">
        <f t="shared" si="797"/>
        <v>0,00</v>
      </c>
      <c r="G1923" s="51"/>
      <c r="H1923" s="51" t="str">
        <f>IF(A1923="","",VLOOKUP(A1923,'6.A'!$A$11:$E$7900,5,FALSE))</f>
        <v/>
      </c>
      <c r="I1923" s="51" t="str">
        <f t="shared" si="798"/>
        <v/>
      </c>
      <c r="J1923" s="51" t="str">
        <f>IF(H1923="","",VLOOKUP(A1923,'6.A'!$A$11:$E$480,4,FALSE))</f>
        <v/>
      </c>
      <c r="K1923" s="51" t="str">
        <f t="shared" si="799"/>
        <v/>
      </c>
      <c r="L1923" s="51" t="str">
        <f>IF(H1923="","",IF(C1923="","",G1884*C1923))</f>
        <v/>
      </c>
      <c r="M1923" s="93" t="str">
        <f>IF(A1923="","",VLOOKUP(A1923,'6.A'!$A$11:$C$480,2,FALSE))</f>
        <v/>
      </c>
      <c r="N1923" s="56" t="str">
        <f t="shared" si="800"/>
        <v/>
      </c>
      <c r="O1923" s="55"/>
      <c r="P1923" s="55"/>
      <c r="Q1923" s="47"/>
      <c r="R1923" s="47"/>
      <c r="S1923" s="64"/>
      <c r="T1923" s="2"/>
      <c r="U1923" s="2"/>
      <c r="V1923" s="2"/>
    </row>
    <row r="1924" spans="1:22" s="128" customFormat="1" ht="12.75" customHeight="1" x14ac:dyDescent="0.2">
      <c r="A1924" s="137"/>
      <c r="B1924" s="117" t="str">
        <f>IF(A1924="","",VLOOKUP(A1924,'6.A'!$A$11:$E$105,2,FALSE))</f>
        <v/>
      </c>
      <c r="C1924" s="138"/>
      <c r="D1924" s="120" t="str">
        <f>IF(A1924="","",VLOOKUP(A1924,'6.A'!$A$11:$E$105,4,FALSE))</f>
        <v/>
      </c>
      <c r="E1924" s="142" t="str">
        <f>IF(A1924="","",VLOOKUP(A1924,'6.A'!$A$11:$E$105,5,FALSE))</f>
        <v/>
      </c>
      <c r="F1924" s="141" t="str">
        <f t="shared" si="797"/>
        <v>0,00</v>
      </c>
      <c r="G1924" s="51"/>
      <c r="H1924" s="51" t="str">
        <f>IF(A1924="","",VLOOKUP(A1924,'6.A'!$A$11:$E$7900,5,FALSE))</f>
        <v/>
      </c>
      <c r="I1924" s="51" t="str">
        <f t="shared" si="798"/>
        <v/>
      </c>
      <c r="J1924" s="51" t="str">
        <f>IF(H1924="","",VLOOKUP(A1924,'6.A'!$A$11:$E$480,4,FALSE))</f>
        <v/>
      </c>
      <c r="K1924" s="51" t="str">
        <f t="shared" si="799"/>
        <v/>
      </c>
      <c r="L1924" s="51" t="str">
        <f>IF(H1924="","",IF(C1924="","",G1884*C1924))</f>
        <v/>
      </c>
      <c r="M1924" s="93" t="str">
        <f>IF(A1924="","",VLOOKUP(A1924,'6.A'!$A$11:$C$480,2,FALSE))</f>
        <v/>
      </c>
      <c r="N1924" s="56" t="str">
        <f t="shared" si="800"/>
        <v/>
      </c>
      <c r="O1924" s="55"/>
      <c r="P1924" s="55"/>
      <c r="Q1924" s="47"/>
      <c r="R1924" s="47"/>
      <c r="S1924" s="64"/>
      <c r="T1924" s="2"/>
      <c r="U1924" s="2"/>
      <c r="V1924" s="2"/>
    </row>
    <row r="1925" spans="1:22" s="128" customFormat="1" ht="12.75" customHeight="1" x14ac:dyDescent="0.2">
      <c r="A1925" s="137"/>
      <c r="B1925" s="117" t="str">
        <f>IF(A1925="","",VLOOKUP(A1925,'6.A'!$A$11:$E$105,2,FALSE))</f>
        <v/>
      </c>
      <c r="C1925" s="138"/>
      <c r="D1925" s="120" t="str">
        <f>IF(A1925="","",VLOOKUP(A1925,'6.A'!$A$11:$E$105,4,FALSE))</f>
        <v/>
      </c>
      <c r="E1925" s="142" t="str">
        <f>IF(A1925="","",VLOOKUP(A1925,'6.A'!$A$11:$E$105,5,FALSE))</f>
        <v/>
      </c>
      <c r="F1925" s="141" t="str">
        <f t="shared" si="797"/>
        <v>0,00</v>
      </c>
      <c r="G1925" s="51"/>
      <c r="H1925" s="51" t="str">
        <f>IF(A1925="","",VLOOKUP(A1925,'6.A'!$A$11:$E$7900,5,FALSE))</f>
        <v/>
      </c>
      <c r="I1925" s="51" t="str">
        <f t="shared" si="798"/>
        <v/>
      </c>
      <c r="J1925" s="51" t="str">
        <f>IF(H1925="","",VLOOKUP(A1925,'6.A'!$A$11:$E$480,4,FALSE))</f>
        <v/>
      </c>
      <c r="K1925" s="51" t="str">
        <f t="shared" si="799"/>
        <v/>
      </c>
      <c r="L1925" s="51" t="str">
        <f>IF(H1925="","",IF(C1925="","",G1884*C1925))</f>
        <v/>
      </c>
      <c r="M1925" s="93" t="str">
        <f>IF(A1925="","",VLOOKUP(A1925,'6.A'!$A$11:$C$480,2,FALSE))</f>
        <v/>
      </c>
      <c r="N1925" s="56" t="str">
        <f t="shared" si="800"/>
        <v/>
      </c>
      <c r="O1925" s="55"/>
      <c r="P1925" s="55"/>
      <c r="Q1925" s="47"/>
      <c r="R1925" s="47"/>
      <c r="S1925" s="64"/>
      <c r="T1925" s="2"/>
      <c r="U1925" s="2"/>
      <c r="V1925" s="2"/>
    </row>
    <row r="1926" spans="1:22" s="128" customFormat="1" ht="12.75" customHeight="1" x14ac:dyDescent="0.2">
      <c r="A1926" s="137"/>
      <c r="B1926" s="117" t="str">
        <f>IF(A1926="","",VLOOKUP(A1926,'6.A'!$A$11:$E$105,2,FALSE))</f>
        <v/>
      </c>
      <c r="C1926" s="138"/>
      <c r="D1926" s="120" t="str">
        <f>IF(A1926="","",VLOOKUP(A1926,'6.A'!$A$11:$E$105,4,FALSE))</f>
        <v/>
      </c>
      <c r="E1926" s="142" t="str">
        <f>IF(A1926="","",VLOOKUP(A1926,'6.A'!$A$11:$E$105,5,FALSE))</f>
        <v/>
      </c>
      <c r="F1926" s="141" t="str">
        <f t="shared" si="797"/>
        <v>0,00</v>
      </c>
      <c r="G1926" s="51"/>
      <c r="H1926" s="51" t="str">
        <f>IF(A1926="","",VLOOKUP(A1926,'6.A'!$A$11:$E$7900,5,FALSE))</f>
        <v/>
      </c>
      <c r="I1926" s="51" t="str">
        <f t="shared" si="798"/>
        <v/>
      </c>
      <c r="J1926" s="51" t="str">
        <f>IF(H1926="","",VLOOKUP(A1926,'6.A'!$A$11:$E$480,4,FALSE))</f>
        <v/>
      </c>
      <c r="K1926" s="51" t="str">
        <f t="shared" si="799"/>
        <v/>
      </c>
      <c r="L1926" s="51" t="str">
        <f>IF(H1926="","",IF(C1926="","",G1884*C1926))</f>
        <v/>
      </c>
      <c r="M1926" s="93" t="str">
        <f>IF(A1926="","",VLOOKUP(A1926,'6.A'!$A$11:$C$480,2,FALSE))</f>
        <v/>
      </c>
      <c r="N1926" s="56" t="str">
        <f t="shared" si="800"/>
        <v/>
      </c>
      <c r="O1926" s="55"/>
      <c r="P1926" s="55"/>
      <c r="Q1926" s="47"/>
      <c r="R1926" s="47"/>
      <c r="S1926" s="64"/>
      <c r="T1926" s="2"/>
      <c r="U1926" s="2"/>
      <c r="V1926" s="2"/>
    </row>
    <row r="1927" spans="1:22" s="128" customFormat="1" ht="12.75" customHeight="1" x14ac:dyDescent="0.2">
      <c r="A1927" s="137"/>
      <c r="B1927" s="117" t="str">
        <f>IF(A1927="","",VLOOKUP(A1927,'6.A'!$A$11:$E$105,2,FALSE))</f>
        <v/>
      </c>
      <c r="C1927" s="138"/>
      <c r="D1927" s="120" t="str">
        <f>IF(A1927="","",VLOOKUP(A1927,'6.A'!$A$11:$E$105,4,FALSE))</f>
        <v/>
      </c>
      <c r="E1927" s="142" t="str">
        <f>IF(A1927="","",VLOOKUP(A1927,'6.A'!$A$11:$E$105,5,FALSE))</f>
        <v/>
      </c>
      <c r="F1927" s="141" t="str">
        <f t="shared" si="797"/>
        <v>0,00</v>
      </c>
      <c r="G1927" s="51"/>
      <c r="H1927" s="51" t="str">
        <f>IF(A1927="","",VLOOKUP(A1927,'6.A'!$A$11:$E$7900,5,FALSE))</f>
        <v/>
      </c>
      <c r="I1927" s="51" t="str">
        <f t="shared" si="798"/>
        <v/>
      </c>
      <c r="J1927" s="51" t="str">
        <f>IF(H1927="","",VLOOKUP(A1927,'6.A'!$A$11:$E$480,4,FALSE))</f>
        <v/>
      </c>
      <c r="K1927" s="51" t="str">
        <f t="shared" si="799"/>
        <v/>
      </c>
      <c r="L1927" s="51" t="str">
        <f>IF(H1927="","",IF(C1927="","",G1884*C1927))</f>
        <v/>
      </c>
      <c r="M1927" s="93" t="str">
        <f>IF(A1927="","",VLOOKUP(A1927,'6.A'!$A$11:$C$480,2,FALSE))</f>
        <v/>
      </c>
      <c r="N1927" s="56" t="str">
        <f t="shared" si="800"/>
        <v/>
      </c>
      <c r="O1927" s="55"/>
      <c r="P1927" s="55"/>
      <c r="Q1927" s="47"/>
      <c r="R1927" s="47"/>
      <c r="S1927" s="64"/>
      <c r="T1927" s="2"/>
      <c r="U1927" s="2"/>
      <c r="V1927" s="2"/>
    </row>
    <row r="1928" spans="1:22" s="128" customFormat="1" ht="12.75" customHeight="1" x14ac:dyDescent="0.2">
      <c r="A1928" s="137"/>
      <c r="B1928" s="117" t="str">
        <f>IF(A1928="","",VLOOKUP(A1928,'6.A'!$A$11:$E$105,2,FALSE))</f>
        <v/>
      </c>
      <c r="C1928" s="138"/>
      <c r="D1928" s="120" t="str">
        <f>IF(A1928="","",VLOOKUP(A1928,'6.A'!$A$11:$E$105,4,FALSE))</f>
        <v/>
      </c>
      <c r="E1928" s="142" t="str">
        <f>IF(A1928="","",VLOOKUP(A1928,'6.A'!$A$11:$E$105,5,FALSE))</f>
        <v/>
      </c>
      <c r="F1928" s="141" t="str">
        <f t="shared" si="797"/>
        <v>0,00</v>
      </c>
      <c r="G1928" s="51"/>
      <c r="H1928" s="51" t="str">
        <f>IF(A1928="","",VLOOKUP(A1928,'6.A'!$A$11:$E$7900,5,FALSE))</f>
        <v/>
      </c>
      <c r="I1928" s="51" t="str">
        <f t="shared" si="798"/>
        <v/>
      </c>
      <c r="J1928" s="51" t="str">
        <f>IF(H1928="","",VLOOKUP(A1928,'6.A'!$A$11:$E$480,4,FALSE))</f>
        <v/>
      </c>
      <c r="K1928" s="51" t="str">
        <f t="shared" si="799"/>
        <v/>
      </c>
      <c r="L1928" s="51" t="str">
        <f>IF(H1928="","",IF(C1928="","",G1884*C1928))</f>
        <v/>
      </c>
      <c r="M1928" s="93" t="str">
        <f>IF(A1928="","",VLOOKUP(A1928,'6.A'!$A$11:$C$480,2,FALSE))</f>
        <v/>
      </c>
      <c r="N1928" s="56" t="str">
        <f t="shared" si="800"/>
        <v/>
      </c>
      <c r="O1928" s="55"/>
      <c r="P1928" s="55"/>
      <c r="Q1928" s="47"/>
      <c r="R1928" s="47"/>
      <c r="S1928" s="64"/>
      <c r="T1928" s="2"/>
      <c r="U1928" s="2"/>
      <c r="V1928" s="2"/>
    </row>
    <row r="1929" spans="1:22" s="116" customFormat="1" ht="12.75" customHeight="1" x14ac:dyDescent="0.2">
      <c r="A1929" s="137"/>
      <c r="B1929" s="153" t="str">
        <f>IF(A1929="","",VLOOKUP(A1929,'6.A'!$A$11:$E$105,2,FALSE))</f>
        <v/>
      </c>
      <c r="C1929" s="138"/>
      <c r="D1929" s="120" t="str">
        <f>IF(A1929="","",VLOOKUP(A1929,'6.A'!$A$11:$E$105,4,FALSE))</f>
        <v/>
      </c>
      <c r="E1929" s="142" t="str">
        <f>IF(A1929="","",VLOOKUP(A1929,'6.A'!$A$11:$E$105,5,FALSE))</f>
        <v/>
      </c>
      <c r="F1929" s="141" t="str">
        <f t="shared" si="797"/>
        <v>0,00</v>
      </c>
      <c r="G1929" s="51"/>
      <c r="H1929" s="51" t="str">
        <f>IF(A1929="","",VLOOKUP(A1929,'6.A'!$A$11:$E$7900,5,FALSE))</f>
        <v/>
      </c>
      <c r="I1929" s="51" t="str">
        <f t="shared" si="798"/>
        <v/>
      </c>
      <c r="J1929" s="51" t="str">
        <f>IF(H1929="","",VLOOKUP(A1929,'6.A'!$A$11:$E$480,4,FALSE))</f>
        <v/>
      </c>
      <c r="K1929" s="51" t="str">
        <f t="shared" si="799"/>
        <v/>
      </c>
      <c r="L1929" s="51" t="str">
        <f>IF(H1929="","",IF(C1929="","",G1884*C1929))</f>
        <v/>
      </c>
      <c r="M1929" s="93" t="str">
        <f>IF(A1929="","",VLOOKUP(A1929,'6.A'!$A$11:$C$480,2,FALSE))</f>
        <v/>
      </c>
      <c r="N1929" s="56" t="str">
        <f t="shared" si="800"/>
        <v/>
      </c>
      <c r="O1929" s="55"/>
      <c r="P1929" s="55"/>
      <c r="Q1929" s="47"/>
      <c r="R1929" s="47"/>
      <c r="S1929" s="64"/>
      <c r="T1929" s="2"/>
      <c r="U1929" s="2"/>
      <c r="V1929" s="2"/>
    </row>
    <row r="1930" spans="1:22" s="116" customFormat="1" ht="12.75" customHeight="1" x14ac:dyDescent="0.2">
      <c r="A1930" s="137"/>
      <c r="B1930" s="153" t="str">
        <f>IF(A1930="","",VLOOKUP(A1930,'6.A'!$A$11:$E$105,2,FALSE))</f>
        <v/>
      </c>
      <c r="C1930" s="138"/>
      <c r="D1930" s="120" t="str">
        <f>IF(A1930="","",VLOOKUP(A1930,'6.A'!$A$11:$E$105,4,FALSE))</f>
        <v/>
      </c>
      <c r="E1930" s="142" t="str">
        <f>IF(A1930="","",VLOOKUP(A1930,'6.A'!$A$11:$E$105,5,FALSE))</f>
        <v/>
      </c>
      <c r="F1930" s="141" t="str">
        <f t="shared" si="797"/>
        <v>0,00</v>
      </c>
      <c r="G1930" s="51"/>
      <c r="H1930" s="51" t="str">
        <f>IF(A1930="","",VLOOKUP(A1930,'6.A'!$A$11:$E$7900,5,FALSE))</f>
        <v/>
      </c>
      <c r="I1930" s="51" t="str">
        <f t="shared" si="798"/>
        <v/>
      </c>
      <c r="J1930" s="51" t="str">
        <f>IF(H1930="","",VLOOKUP(A1930,'6.A'!$A$11:$E$480,4,FALSE))</f>
        <v/>
      </c>
      <c r="K1930" s="51" t="str">
        <f t="shared" si="799"/>
        <v/>
      </c>
      <c r="L1930" s="51" t="str">
        <f>IF(H1930="","",IF(C1930="","",G1884*C1930))</f>
        <v/>
      </c>
      <c r="M1930" s="93" t="str">
        <f>IF(A1930="","",VLOOKUP(A1930,'6.A'!$A$11:$C$480,2,FALSE))</f>
        <v/>
      </c>
      <c r="N1930" s="56" t="str">
        <f t="shared" si="800"/>
        <v/>
      </c>
      <c r="O1930" s="55"/>
      <c r="P1930" s="55"/>
      <c r="Q1930" s="47"/>
      <c r="R1930" s="47"/>
      <c r="S1930" s="64"/>
      <c r="T1930" s="2"/>
      <c r="U1930" s="2"/>
      <c r="V1930" s="2"/>
    </row>
    <row r="1931" spans="1:22" s="116" customFormat="1" ht="12.75" customHeight="1" x14ac:dyDescent="0.2">
      <c r="A1931" s="137"/>
      <c r="B1931" s="153" t="str">
        <f>IF(A1931="","",VLOOKUP(A1931,'6.A'!$A$11:$E$105,2,FALSE))</f>
        <v/>
      </c>
      <c r="C1931" s="138"/>
      <c r="D1931" s="120" t="str">
        <f>IF(A1931="","",VLOOKUP(A1931,'6.A'!$A$11:$E$105,4,FALSE))</f>
        <v/>
      </c>
      <c r="E1931" s="142" t="str">
        <f>IF(A1931="","",VLOOKUP(A1931,'6.A'!$A$11:$E$105,5,FALSE))</f>
        <v/>
      </c>
      <c r="F1931" s="141" t="str">
        <f t="shared" si="797"/>
        <v>0,00</v>
      </c>
      <c r="G1931" s="51"/>
      <c r="H1931" s="51" t="str">
        <f>IF(A1931="","",VLOOKUP(A1931,'6.A'!$A$11:$E$7900,5,FALSE))</f>
        <v/>
      </c>
      <c r="I1931" s="51" t="str">
        <f t="shared" si="798"/>
        <v/>
      </c>
      <c r="J1931" s="51" t="str">
        <f>IF(H1931="","",VLOOKUP(A1931,'6.A'!$A$11:$E$480,4,FALSE))</f>
        <v/>
      </c>
      <c r="K1931" s="51" t="str">
        <f t="shared" si="799"/>
        <v/>
      </c>
      <c r="L1931" s="51" t="str">
        <f>IF(H1931="","",IF(C1931="","",G1884*C1931))</f>
        <v/>
      </c>
      <c r="M1931" s="93" t="str">
        <f>IF(A1931="","",VLOOKUP(A1931,'6.A'!$A$11:$C$480,2,FALSE))</f>
        <v/>
      </c>
      <c r="N1931" s="56" t="str">
        <f t="shared" si="800"/>
        <v/>
      </c>
      <c r="O1931" s="55"/>
      <c r="P1931" s="55"/>
      <c r="Q1931" s="47"/>
      <c r="R1931" s="47"/>
      <c r="S1931" s="64"/>
      <c r="T1931" s="2"/>
      <c r="U1931" s="2"/>
      <c r="V1931" s="2"/>
    </row>
    <row r="1932" spans="1:22" s="116" customFormat="1" ht="12.75" customHeight="1" x14ac:dyDescent="0.2">
      <c r="A1932" s="137"/>
      <c r="B1932" s="153" t="str">
        <f>IF(A1932="","",VLOOKUP(A1932,'6.A'!$A$11:$E$105,2,FALSE))</f>
        <v/>
      </c>
      <c r="C1932" s="138"/>
      <c r="D1932" s="120" t="str">
        <f>IF(A1932="","",VLOOKUP(A1932,'6.A'!$A$11:$E$105,4,FALSE))</f>
        <v/>
      </c>
      <c r="E1932" s="142" t="str">
        <f>IF(A1932="","",VLOOKUP(A1932,'6.A'!$A$11:$E$105,5,FALSE))</f>
        <v/>
      </c>
      <c r="F1932" s="141" t="str">
        <f t="shared" si="797"/>
        <v>0,00</v>
      </c>
      <c r="G1932" s="51"/>
      <c r="H1932" s="51" t="str">
        <f>IF(A1932="","",VLOOKUP(A1932,'6.A'!$A$11:$E$7900,5,FALSE))</f>
        <v/>
      </c>
      <c r="I1932" s="51" t="str">
        <f t="shared" si="798"/>
        <v/>
      </c>
      <c r="J1932" s="51" t="str">
        <f>IF(H1932="","",VLOOKUP(A1932,'6.A'!$A$11:$E$480,4,FALSE))</f>
        <v/>
      </c>
      <c r="K1932" s="51" t="str">
        <f t="shared" si="799"/>
        <v/>
      </c>
      <c r="L1932" s="51" t="str">
        <f>IF(H1932="","",IF(C1932="","",G1884*C1932))</f>
        <v/>
      </c>
      <c r="M1932" s="93" t="str">
        <f>IF(A1932="","",VLOOKUP(A1932,'6.A'!$A$11:$C$480,2,FALSE))</f>
        <v/>
      </c>
      <c r="N1932" s="56" t="str">
        <f t="shared" si="800"/>
        <v/>
      </c>
      <c r="O1932" s="55"/>
      <c r="P1932" s="55"/>
      <c r="Q1932" s="47"/>
      <c r="R1932" s="47"/>
      <c r="S1932" s="64"/>
      <c r="T1932" s="2"/>
      <c r="U1932" s="2"/>
      <c r="V1932" s="2"/>
    </row>
    <row r="1933" spans="1:22" s="116" customFormat="1" ht="12.75" customHeight="1" x14ac:dyDescent="0.2">
      <c r="A1933" s="137"/>
      <c r="B1933" s="26" t="str">
        <f>$A$9</f>
        <v>BDI - MÃO DE OBRA / SERVIÇOS / MATERIAIS EM GERAL</v>
      </c>
      <c r="C1933" s="27">
        <f>$C$9</f>
        <v>0</v>
      </c>
      <c r="D1933" s="120"/>
      <c r="E1933" s="126"/>
      <c r="F1933" s="144">
        <f>ROUND(SUM(F1913:F1932)*C1933,2)</f>
        <v>0</v>
      </c>
      <c r="G1933" s="62"/>
      <c r="H1933" s="51"/>
      <c r="I1933" s="56"/>
      <c r="J1933" s="56"/>
      <c r="K1933" s="56"/>
      <c r="L1933" s="51"/>
      <c r="M1933" s="56"/>
      <c r="N1933" s="56"/>
      <c r="O1933" s="55"/>
      <c r="P1933" s="55"/>
      <c r="Q1933" s="47"/>
      <c r="R1933" s="47"/>
      <c r="S1933" s="64"/>
      <c r="T1933" s="2"/>
      <c r="U1933" s="2"/>
      <c r="V1933" s="2"/>
    </row>
    <row r="1934" spans="1:22" s="116" customFormat="1" ht="12.75" customHeight="1" thickBot="1" x14ac:dyDescent="0.25">
      <c r="A1934" s="154"/>
      <c r="B1934" s="41" t="s">
        <v>57</v>
      </c>
      <c r="C1934" s="42"/>
      <c r="D1934" s="155"/>
      <c r="E1934" s="156"/>
      <c r="F1934" s="157">
        <f>ROUND(SUM(F1913:F1933),2)</f>
        <v>0</v>
      </c>
      <c r="G1934" s="62"/>
      <c r="H1934" s="51"/>
      <c r="I1934" s="56"/>
      <c r="J1934" s="56"/>
      <c r="K1934" s="56"/>
      <c r="L1934" s="51"/>
      <c r="M1934" s="56"/>
      <c r="N1934" s="56"/>
      <c r="O1934" s="55"/>
      <c r="P1934" s="55"/>
      <c r="Q1934" s="47"/>
      <c r="R1934" s="47"/>
      <c r="S1934" s="64"/>
      <c r="T1934" s="2"/>
      <c r="U1934" s="2"/>
      <c r="V1934" s="2"/>
    </row>
    <row r="1935" spans="1:22" s="128" customFormat="1" ht="12" customHeight="1" thickBot="1" x14ac:dyDescent="0.25">
      <c r="A1935" s="129"/>
      <c r="B1935" s="124"/>
      <c r="C1935" s="125"/>
      <c r="D1935" s="120"/>
      <c r="E1935" s="126"/>
      <c r="F1935" s="121"/>
      <c r="G1935" s="121"/>
      <c r="H1935" s="118"/>
      <c r="I1935" s="120"/>
      <c r="J1935" s="120"/>
      <c r="K1935" s="120"/>
      <c r="L1935" s="118"/>
      <c r="M1935" s="122"/>
      <c r="N1935" s="122"/>
      <c r="O1935" s="123"/>
      <c r="P1935" s="123"/>
      <c r="Q1935" s="114"/>
      <c r="R1935" s="114"/>
      <c r="T1935" s="116"/>
      <c r="U1935" s="116"/>
      <c r="V1935" s="116"/>
    </row>
    <row r="1936" spans="1:22" s="116" customFormat="1" ht="50.1" customHeight="1" x14ac:dyDescent="0.2">
      <c r="A1936" s="130" t="str">
        <f>'3.A'!$A$70</f>
        <v>4.2.6</v>
      </c>
      <c r="B1936" s="131" t="str">
        <f>IF(A1936="","",VLOOKUP(A1936,'3.A'!$A$16:$M$111,2,FALSE))</f>
        <v>LASTRO DE PEDRA BRITADA</v>
      </c>
      <c r="C1936" s="284" t="s">
        <v>62</v>
      </c>
      <c r="D1936" s="284"/>
      <c r="E1936" s="132" t="str">
        <f>IF(A1936="","",VLOOKUP(A1936,'3.A'!$A$16:$M$111,3,FALSE))</f>
        <v>M3</v>
      </c>
      <c r="F1936" s="133">
        <f>ROUND(F1950+F1963+F1986,2)</f>
        <v>0</v>
      </c>
      <c r="G1936" s="94">
        <f>VLOOKUP(A1936,'3.A'!$A$18:$I$111,4,FALSE)</f>
        <v>3</v>
      </c>
      <c r="H1936" s="46">
        <f>SUM(F1938:F1949)</f>
        <v>0</v>
      </c>
      <c r="I1936" s="46">
        <f>SUM(F1952:F1962)</f>
        <v>0</v>
      </c>
      <c r="J1936" s="46">
        <f>SUM(F1965:F1985)</f>
        <v>0</v>
      </c>
      <c r="K1936" s="46">
        <f>SUM(H1936:J1936)</f>
        <v>0</v>
      </c>
      <c r="L1936" s="46" t="str">
        <f>IF(K1936=F1936,"SIM","NÃO")</f>
        <v>SIM</v>
      </c>
      <c r="M1936" s="57">
        <f>ROUND(SUM(F1938:F1947)*C1948,2)+ROUND(SUM(F1938:F1948)*C1949,2)+ROUND(SUM(F1938:F1947),2)+ROUND(SUM(F1952:F1961)*C1962,2)+ROUND(SUM(F1952:F1961),2)+ROUND(SUM(F1965:F1984)*C1985,2)+ROUND(SUM(F1965:F1984),2)</f>
        <v>0</v>
      </c>
      <c r="N1936" s="49" t="str">
        <f>IF(M1936=F1936,"SIM","NÃO")</f>
        <v>SIM</v>
      </c>
      <c r="O1936" s="50" t="str">
        <f>VLOOKUP(A1936,'3.A'!$A$8:$E$111,3,FALSE)</f>
        <v>M3</v>
      </c>
      <c r="P1936" s="50" t="str">
        <f>IF(O1936=E1936,"SIM","NÃO")</f>
        <v>SIM</v>
      </c>
      <c r="Q1936" s="52">
        <f>ROUND(G1936*F1950,2)+ROUND(G1936*F1963,2)+ROUND(G1936*F1986,2)</f>
        <v>0</v>
      </c>
      <c r="R1936" s="58">
        <f>VLOOKUP(A1936,'3.A'!$A$16:$L$111,12,FALSE)</f>
        <v>0</v>
      </c>
      <c r="S1936" s="59" t="str">
        <f>IF(Q1936=R1936,"si","no")</f>
        <v>si</v>
      </c>
      <c r="T1936" s="60">
        <f>SUM(L1938:L1947)+SUM(L1952:L1961)+SUM(L1965:L1984)</f>
        <v>8.1750000000000007</v>
      </c>
      <c r="U1936" s="51">
        <f>G1936*C1944+G1936*C1946+G1936*C1940+G1936*C1939+G1936*C1941+G1936*C1945+G1936*C1943+G1936*C1942+G1936*C1938+G1936*C1947+G1936*C1958+G1936*C1952+G1936*C1960+G1936*C1959+G1936*C1957+G1936*C1954+G1936*C1953+G1936*C1955+G1936*C1961+G1936*C1956+G1936*C1965+G1936*C1966+G1936*C1967+G1936*C1975+G1936*C1976+G1936*C1977+G1936*C1978+G1936*C1979+G1936*C1980+G1936*C1981+G1936*C1982+G1936*C1983+G1936*C1984+G1936*C1973+G1936*C1974+G1936*C1968+G1936*C1969+G1936*C1970+G1936*C1971+G1936*C1972</f>
        <v>8.1750000000000007</v>
      </c>
      <c r="V1936" s="53" t="str">
        <f>IF(T1936=U1936,"si","no")</f>
        <v>si</v>
      </c>
    </row>
    <row r="1937" spans="1:22" s="116" customFormat="1" ht="12.75" customHeight="1" x14ac:dyDescent="0.2">
      <c r="A1937" s="134" t="s">
        <v>3</v>
      </c>
      <c r="B1937" s="135" t="s">
        <v>58</v>
      </c>
      <c r="C1937" s="119" t="s">
        <v>59</v>
      </c>
      <c r="D1937" s="119" t="s">
        <v>17</v>
      </c>
      <c r="E1937" s="136" t="s">
        <v>60</v>
      </c>
      <c r="F1937" s="127" t="s">
        <v>61</v>
      </c>
      <c r="G1937" s="21"/>
      <c r="H1937" s="51"/>
      <c r="I1937" s="56"/>
      <c r="J1937" s="56"/>
      <c r="K1937" s="56"/>
      <c r="L1937" s="51"/>
      <c r="M1937" s="56"/>
      <c r="N1937" s="56"/>
      <c r="O1937" s="55"/>
      <c r="P1937" s="55"/>
      <c r="Q1937" s="47"/>
      <c r="R1937" s="47"/>
      <c r="S1937" s="64"/>
      <c r="T1937" s="2"/>
      <c r="U1937" s="2"/>
      <c r="V1937" s="2"/>
    </row>
    <row r="1938" spans="1:22" s="116" customFormat="1" ht="12.75" customHeight="1" x14ac:dyDescent="0.2">
      <c r="A1938" s="137">
        <f>'6.A'!$A$21</f>
        <v>88316</v>
      </c>
      <c r="B1938" s="117" t="str">
        <f>IF(A1938="","",VLOOKUP(A1938,'6.A'!$A$11:$E$105,2,FALSE))</f>
        <v>SERVENTE COM ENCARGOS COMPLEMENTARES</v>
      </c>
      <c r="C1938" s="138">
        <v>1.5</v>
      </c>
      <c r="D1938" s="139" t="str">
        <f>IF(A1938="","",VLOOKUP(A1938,'6.A'!$A$11:$E$105,4,FALSE))</f>
        <v>H</v>
      </c>
      <c r="E1938" s="140">
        <f>IF(A1938="","",VLOOKUP(A1938,'6.A'!$A$11:$E$105,5,FALSE))</f>
        <v>0</v>
      </c>
      <c r="F1938" s="141">
        <f t="shared" ref="F1938:F1947" si="801">IF(A1938="","0,00",ROUND(C1938*E1938,2))</f>
        <v>0</v>
      </c>
      <c r="G1938" s="51"/>
      <c r="H1938" s="51">
        <f>IF(A1938="","",VLOOKUP(A1938,'6.A'!$A$11:$E$7900,5,FALSE))</f>
        <v>0</v>
      </c>
      <c r="I1938" s="51" t="str">
        <f>IF(H1938="","",IF(E1938=H1938,"SIM","NÃO"))</f>
        <v>SIM</v>
      </c>
      <c r="J1938" s="51" t="str">
        <f>IF(H1938="","",VLOOKUP(A1938,'6.A'!$A$11:$E$480,4,FALSE))</f>
        <v>H</v>
      </c>
      <c r="K1938" s="51" t="str">
        <f>IF(H1938="","",IF(J1938=D1938,"SIM","NÃO"))</f>
        <v>SIM</v>
      </c>
      <c r="L1938" s="51">
        <f>IF(H1938="","",IF(C1938="","",G1936*C1938))</f>
        <v>4.5</v>
      </c>
      <c r="M1938" s="93" t="str">
        <f>IF(A1938="","",VLOOKUP(A1938,'6.A'!$A$11:$C$480,2,FALSE))</f>
        <v>SERVENTE COM ENCARGOS COMPLEMENTARES</v>
      </c>
      <c r="N1938" s="56" t="str">
        <f>IF(A1938="","",IF(M1938=B1938,"si","no"))</f>
        <v>si</v>
      </c>
      <c r="O1938" s="55"/>
      <c r="P1938" s="55"/>
      <c r="Q1938" s="47"/>
      <c r="R1938" s="47"/>
      <c r="S1938" s="64"/>
      <c r="T1938" s="2"/>
      <c r="U1938" s="2"/>
      <c r="V1938" s="2"/>
    </row>
    <row r="1939" spans="1:22" s="116" customFormat="1" ht="12.75" customHeight="1" x14ac:dyDescent="0.2">
      <c r="A1939" s="137"/>
      <c r="B1939" s="117" t="str">
        <f>IF(A1939="","",VLOOKUP(A1939,'6.A'!$A$11:$E$105,2,FALSE))</f>
        <v/>
      </c>
      <c r="C1939" s="138"/>
      <c r="D1939" s="139" t="str">
        <f>IF(A1939="","",VLOOKUP(A1939,'6.A'!$A$11:$E$105,4,FALSE))</f>
        <v/>
      </c>
      <c r="E1939" s="140" t="str">
        <f>IF(A1939="","",VLOOKUP(A1939,'6.A'!$A$11:$E$105,5,FALSE))</f>
        <v/>
      </c>
      <c r="F1939" s="141" t="str">
        <f t="shared" si="801"/>
        <v>0,00</v>
      </c>
      <c r="G1939" s="51"/>
      <c r="H1939" s="51" t="str">
        <f>IF(A1939="","",VLOOKUP(A1939,'6.A'!$A$11:$E$7900,5,FALSE))</f>
        <v/>
      </c>
      <c r="I1939" s="51" t="str">
        <f>IF(H1939="","",IF(E1939=H1939,"SIM","NÃO"))</f>
        <v/>
      </c>
      <c r="J1939" s="51" t="str">
        <f>IF(H1939="","",VLOOKUP(A1939,'6.A'!$A$11:$E$480,4,FALSE))</f>
        <v/>
      </c>
      <c r="K1939" s="51" t="str">
        <f>IF(H1939="","",IF(J1939=D1939,"SIM","NÃO"))</f>
        <v/>
      </c>
      <c r="L1939" s="51" t="str">
        <f>IF(H1939="","",IF(C1939="","",G1936*C1939))</f>
        <v/>
      </c>
      <c r="M1939" s="93" t="str">
        <f>IF(A1939="","",VLOOKUP(A1939,'6.A'!$A$11:$C$480,2,FALSE))</f>
        <v/>
      </c>
      <c r="N1939" s="56" t="str">
        <f>IF(A1939="","",IF(M1939=B1939,"si","no"))</f>
        <v/>
      </c>
      <c r="O1939" s="55"/>
      <c r="P1939" s="55"/>
      <c r="Q1939" s="47"/>
      <c r="R1939" s="47"/>
      <c r="S1939" s="64"/>
      <c r="T1939" s="2"/>
      <c r="U1939" s="2"/>
      <c r="V1939" s="2"/>
    </row>
    <row r="1940" spans="1:22" s="116" customFormat="1" ht="12.75" customHeight="1" x14ac:dyDescent="0.2">
      <c r="A1940" s="137"/>
      <c r="B1940" s="117" t="str">
        <f>IF(A1940="","",VLOOKUP(A1940,'6.A'!$A$11:$E$105,2,FALSE))</f>
        <v/>
      </c>
      <c r="C1940" s="138"/>
      <c r="D1940" s="139" t="str">
        <f>IF(A1940="","",VLOOKUP(A1940,'6.A'!$A$11:$E$105,4,FALSE))</f>
        <v/>
      </c>
      <c r="E1940" s="140" t="str">
        <f>IF(A1940="","",VLOOKUP(A1940,'6.A'!$A$11:$E$105,5,FALSE))</f>
        <v/>
      </c>
      <c r="F1940" s="141" t="str">
        <f t="shared" si="801"/>
        <v>0,00</v>
      </c>
      <c r="G1940" s="51"/>
      <c r="H1940" s="51" t="str">
        <f>IF(A1940="","",VLOOKUP(A1940,'6.A'!$A$11:$E$7900,5,FALSE))</f>
        <v/>
      </c>
      <c r="I1940" s="51" t="str">
        <f>IF(H1940="","",IF(E1940=H1940,"SIM","NÃO"))</f>
        <v/>
      </c>
      <c r="J1940" s="51" t="str">
        <f>IF(H1940="","",VLOOKUP(A1940,'6.A'!$A$11:$E$480,4,FALSE))</f>
        <v/>
      </c>
      <c r="K1940" s="51" t="str">
        <f t="shared" ref="K1940" si="802">IF(H1940="","",IF(J1940=D1940,"SIM","NÃO"))</f>
        <v/>
      </c>
      <c r="L1940" s="51" t="str">
        <f>IF(H1940="","",IF(C1940="","",G1936*C1940))</f>
        <v/>
      </c>
      <c r="M1940" s="93" t="str">
        <f>IF(A1940="","",VLOOKUP(A1940,'6.A'!$A$11:$C$480,2,FALSE))</f>
        <v/>
      </c>
      <c r="N1940" s="56" t="str">
        <f t="shared" ref="N1940" si="803">IF(A1940="","",IF(M1940=B1940,"si","no"))</f>
        <v/>
      </c>
      <c r="O1940" s="55"/>
      <c r="P1940" s="55"/>
      <c r="Q1940" s="47"/>
      <c r="R1940" s="47"/>
      <c r="S1940" s="64"/>
      <c r="T1940" s="2"/>
      <c r="U1940" s="2"/>
      <c r="V1940" s="2"/>
    </row>
    <row r="1941" spans="1:22" s="116" customFormat="1" ht="12.75" customHeight="1" x14ac:dyDescent="0.2">
      <c r="A1941" s="137"/>
      <c r="B1941" s="117" t="str">
        <f>IF(A1941="","",VLOOKUP(A1941,'6.A'!$A$11:$E$105,2,FALSE))</f>
        <v/>
      </c>
      <c r="C1941" s="138"/>
      <c r="D1941" s="139" t="str">
        <f>IF(A1941="","",VLOOKUP(A1941,'6.A'!$A$11:$E$105,4,FALSE))</f>
        <v/>
      </c>
      <c r="E1941" s="140" t="str">
        <f>IF(A1941="","",VLOOKUP(A1941,'6.A'!$A$11:$E$105,5,FALSE))</f>
        <v/>
      </c>
      <c r="F1941" s="141" t="str">
        <f t="shared" si="801"/>
        <v>0,00</v>
      </c>
      <c r="G1941" s="51"/>
      <c r="H1941" s="51" t="str">
        <f>IF(A1941="","",VLOOKUP(A1941,'6.A'!$A$11:$E$7900,5,FALSE))</f>
        <v/>
      </c>
      <c r="I1941" s="51" t="str">
        <f>IF(H1941="","",IF(E1941=H1941,"SIM","NÃO"))</f>
        <v/>
      </c>
      <c r="J1941" s="51" t="str">
        <f>IF(H1941="","",VLOOKUP(A1941,'6.A'!$A$11:$E$480,4,FALSE))</f>
        <v/>
      </c>
      <c r="K1941" s="51" t="str">
        <f>IF(H1941="","",IF(J1941=D1941,"SIM","NÃO"))</f>
        <v/>
      </c>
      <c r="L1941" s="51" t="str">
        <f>IF(H1941="","",IF(C1941="","",G1936*C1941))</f>
        <v/>
      </c>
      <c r="M1941" s="93" t="str">
        <f>IF(A1941="","",VLOOKUP(A1941,'6.A'!$A$11:$C$480,2,FALSE))</f>
        <v/>
      </c>
      <c r="N1941" s="56" t="str">
        <f>IF(A1941="","",IF(M1941=B1941,"si","no"))</f>
        <v/>
      </c>
      <c r="O1941" s="55"/>
      <c r="P1941" s="55"/>
      <c r="Q1941" s="47"/>
      <c r="R1941" s="47"/>
      <c r="S1941" s="64"/>
      <c r="T1941" s="2"/>
      <c r="U1941" s="2"/>
      <c r="V1941" s="2"/>
    </row>
    <row r="1942" spans="1:22" s="116" customFormat="1" ht="12.75" customHeight="1" x14ac:dyDescent="0.2">
      <c r="A1942" s="137"/>
      <c r="B1942" s="117" t="str">
        <f>IF(A1942="","",VLOOKUP(A1942,'6.A'!$A$11:$E$105,2,FALSE))</f>
        <v/>
      </c>
      <c r="C1942" s="138"/>
      <c r="D1942" s="139" t="str">
        <f>IF(A1942="","",VLOOKUP(A1942,'6.A'!$A$11:$E$105,4,FALSE))</f>
        <v/>
      </c>
      <c r="E1942" s="140" t="str">
        <f>IF(A1942="","",VLOOKUP(A1942,'6.A'!$A$11:$E$105,5,FALSE))</f>
        <v/>
      </c>
      <c r="F1942" s="141" t="str">
        <f t="shared" si="801"/>
        <v>0,00</v>
      </c>
      <c r="G1942" s="51"/>
      <c r="H1942" s="51" t="str">
        <f>IF(A1942="","",VLOOKUP(A1942,'6.A'!$A$11:$E$7900,5,FALSE))</f>
        <v/>
      </c>
      <c r="I1942" s="51" t="str">
        <f t="shared" ref="I1942" si="804">IF(H1942="","",IF(E1942=H1942,"SIM","NÃO"))</f>
        <v/>
      </c>
      <c r="J1942" s="51" t="str">
        <f>IF(H1942="","",VLOOKUP(A1942,'6.A'!$A$11:$E$480,4,FALSE))</f>
        <v/>
      </c>
      <c r="K1942" s="51" t="str">
        <f t="shared" ref="K1942" si="805">IF(H1942="","",IF(J1942=D1942,"SIM","NÃO"))</f>
        <v/>
      </c>
      <c r="L1942" s="51" t="str">
        <f>IF(H1942="","",IF(C1942="","",G1936*C1942))</f>
        <v/>
      </c>
      <c r="M1942" s="93" t="str">
        <f>IF(A1942="","",VLOOKUP(A1942,'6.A'!$A$11:$C$480,2,FALSE))</f>
        <v/>
      </c>
      <c r="N1942" s="56" t="str">
        <f t="shared" ref="N1942" si="806">IF(A1942="","",IF(M1942=B1942,"si","no"))</f>
        <v/>
      </c>
      <c r="O1942" s="55"/>
      <c r="P1942" s="55"/>
      <c r="Q1942" s="47"/>
      <c r="R1942" s="47"/>
      <c r="S1942" s="64"/>
      <c r="T1942" s="2"/>
      <c r="U1942" s="2"/>
      <c r="V1942" s="2"/>
    </row>
    <row r="1943" spans="1:22" s="116" customFormat="1" ht="12.75" customHeight="1" x14ac:dyDescent="0.2">
      <c r="A1943" s="137"/>
      <c r="B1943" s="117" t="str">
        <f>IF(A1943="","",VLOOKUP(A1943,'6.A'!$A$11:$E$105,2,FALSE))</f>
        <v/>
      </c>
      <c r="C1943" s="138"/>
      <c r="D1943" s="139" t="str">
        <f>IF(A1943="","",VLOOKUP(A1943,'6.A'!$A$11:$E$105,4,FALSE))</f>
        <v/>
      </c>
      <c r="E1943" s="140" t="str">
        <f>IF(A1943="","",VLOOKUP(A1943,'6.A'!$A$11:$E$105,5,FALSE))</f>
        <v/>
      </c>
      <c r="F1943" s="141" t="str">
        <f t="shared" si="801"/>
        <v>0,00</v>
      </c>
      <c r="G1943" s="51"/>
      <c r="H1943" s="51" t="str">
        <f>IF(A1943="","",VLOOKUP(A1943,'6.A'!$A$11:$E$7900,5,FALSE))</f>
        <v/>
      </c>
      <c r="I1943" s="51" t="str">
        <f>IF(H1943="","",IF(E1943=H1943,"SIM","NÃO"))</f>
        <v/>
      </c>
      <c r="J1943" s="51" t="str">
        <f>IF(H1943="","",VLOOKUP(A1943,'6.A'!$A$11:$E$480,4,FALSE))</f>
        <v/>
      </c>
      <c r="K1943" s="51" t="str">
        <f>IF(H1943="","",IF(J1943=D1943,"SIM","NÃO"))</f>
        <v/>
      </c>
      <c r="L1943" s="51" t="str">
        <f>IF(H1943="","",IF(C1943="","",G1936*C1943))</f>
        <v/>
      </c>
      <c r="M1943" s="93" t="str">
        <f>IF(A1943="","",VLOOKUP(A1943,'6.A'!$A$11:$C$480,2,FALSE))</f>
        <v/>
      </c>
      <c r="N1943" s="56" t="str">
        <f>IF(A1943="","",IF(M1943=B1943,"si","no"))</f>
        <v/>
      </c>
      <c r="O1943" s="55"/>
      <c r="P1943" s="55"/>
      <c r="Q1943" s="47"/>
      <c r="R1943" s="47"/>
      <c r="S1943" s="64"/>
      <c r="T1943" s="2"/>
      <c r="U1943" s="2"/>
      <c r="V1943" s="2"/>
    </row>
    <row r="1944" spans="1:22" s="116" customFormat="1" ht="12.75" customHeight="1" x14ac:dyDescent="0.2">
      <c r="A1944" s="137"/>
      <c r="B1944" s="117" t="str">
        <f>IF(A1944="","",VLOOKUP(A1944,'6.A'!$A$11:$E$105,2,FALSE))</f>
        <v/>
      </c>
      <c r="C1944" s="138"/>
      <c r="D1944" s="120" t="str">
        <f>IF(A1944="","",VLOOKUP(A1944,'6.A'!$A$11:$E$105,4,FALSE))</f>
        <v/>
      </c>
      <c r="E1944" s="142" t="str">
        <f>IF(A1944="","",VLOOKUP(A1944,'6.A'!$A$11:$E$105,5,FALSE))</f>
        <v/>
      </c>
      <c r="F1944" s="141" t="str">
        <f t="shared" si="801"/>
        <v>0,00</v>
      </c>
      <c r="G1944" s="51"/>
      <c r="H1944" s="51" t="str">
        <f>IF(A1944="","",VLOOKUP(A1944,'6.A'!$A$11:$E$7900,5,FALSE))</f>
        <v/>
      </c>
      <c r="I1944" s="51" t="str">
        <f>IF(H1944="","",IF(E1944=H1944,"SIM","NÃO"))</f>
        <v/>
      </c>
      <c r="J1944" s="51" t="str">
        <f>IF(H1944="","",VLOOKUP(A1944,'6.A'!$A$11:$E$480,4,FALSE))</f>
        <v/>
      </c>
      <c r="K1944" s="51" t="str">
        <f>IF(H1944="","",IF(J1944=D1944,"SIM","NÃO"))</f>
        <v/>
      </c>
      <c r="L1944" s="51" t="str">
        <f>IF(H1944="","",IF(C1944="","",G1936*C1944))</f>
        <v/>
      </c>
      <c r="M1944" s="93" t="str">
        <f>IF(A1944="","",VLOOKUP(A1944,'6.A'!$A$11:$C$480,2,FALSE))</f>
        <v/>
      </c>
      <c r="N1944" s="56" t="str">
        <f>IF(A1944="","",IF(M1944=B1944,"si","no"))</f>
        <v/>
      </c>
      <c r="O1944" s="55"/>
      <c r="P1944" s="55"/>
      <c r="Q1944" s="47"/>
      <c r="R1944" s="47"/>
      <c r="S1944" s="64"/>
      <c r="T1944" s="2"/>
      <c r="U1944" s="2"/>
      <c r="V1944" s="2"/>
    </row>
    <row r="1945" spans="1:22" s="116" customFormat="1" ht="12.75" customHeight="1" x14ac:dyDescent="0.2">
      <c r="A1945" s="137"/>
      <c r="B1945" s="117" t="str">
        <f>IF(A1945="","",VLOOKUP(A1945,'6.A'!$A$11:$E$105,2,FALSE))</f>
        <v/>
      </c>
      <c r="C1945" s="138"/>
      <c r="D1945" s="120" t="str">
        <f>IF(A1945="","",VLOOKUP(A1945,'6.A'!$A$11:$E$105,4,FALSE))</f>
        <v/>
      </c>
      <c r="E1945" s="140" t="str">
        <f>IF(A1945="","",VLOOKUP(A1945,'6.A'!$A$11:$E$105,5,FALSE))</f>
        <v/>
      </c>
      <c r="F1945" s="141" t="str">
        <f t="shared" si="801"/>
        <v>0,00</v>
      </c>
      <c r="G1945" s="51"/>
      <c r="H1945" s="51" t="str">
        <f>IF(A1945="","",VLOOKUP(A1945,'6.A'!$A$11:$E$7900,5,FALSE))</f>
        <v/>
      </c>
      <c r="I1945" s="51" t="str">
        <f t="shared" ref="I1945" si="807">IF(H1945="","",IF(E1945=H1945,"SIM","NÃO"))</f>
        <v/>
      </c>
      <c r="J1945" s="51" t="str">
        <f>IF(H1945="","",VLOOKUP(A1945,'6.A'!$A$11:$E$480,4,FALSE))</f>
        <v/>
      </c>
      <c r="K1945" s="51" t="str">
        <f t="shared" ref="K1945" si="808">IF(H1945="","",IF(J1945=D1945,"SIM","NÃO"))</f>
        <v/>
      </c>
      <c r="L1945" s="51" t="str">
        <f>IF(H1945="","",IF(C1945="","",G1936*C1945))</f>
        <v/>
      </c>
      <c r="M1945" s="93" t="str">
        <f>IF(A1945="","",VLOOKUP(A1945,'6.A'!$A$11:$C$480,2,FALSE))</f>
        <v/>
      </c>
      <c r="N1945" s="56" t="str">
        <f t="shared" ref="N1945" si="809">IF(A1945="","",IF(M1945=B1945,"si","no"))</f>
        <v/>
      </c>
      <c r="O1945" s="55"/>
      <c r="P1945" s="55"/>
      <c r="Q1945" s="47"/>
      <c r="R1945" s="47"/>
      <c r="S1945" s="64"/>
      <c r="T1945" s="2"/>
      <c r="U1945" s="2"/>
      <c r="V1945" s="2"/>
    </row>
    <row r="1946" spans="1:22" s="116" customFormat="1" ht="12.75" customHeight="1" x14ac:dyDescent="0.2">
      <c r="A1946" s="137"/>
      <c r="B1946" s="117" t="str">
        <f>IF(A1946="","",VLOOKUP(A1946,'6.A'!$A$11:$E$105,2,FALSE))</f>
        <v/>
      </c>
      <c r="C1946" s="138"/>
      <c r="D1946" s="120" t="str">
        <f>IF(A1946="","",VLOOKUP(A1946,'6.A'!$A$11:$E$105,4,FALSE))</f>
        <v/>
      </c>
      <c r="E1946" s="140" t="str">
        <f>IF(A1946="","",VLOOKUP(A1946,'6.A'!$A$11:$E$105,5,FALSE))</f>
        <v/>
      </c>
      <c r="F1946" s="141" t="str">
        <f t="shared" si="801"/>
        <v>0,00</v>
      </c>
      <c r="G1946" s="51"/>
      <c r="H1946" s="51" t="str">
        <f>IF(A1946="","",VLOOKUP(A1946,'6.A'!$A$11:$E$7900,5,FALSE))</f>
        <v/>
      </c>
      <c r="I1946" s="51" t="str">
        <f>IF(H1946="","",IF(E1946=H1946,"SIM","NÃO"))</f>
        <v/>
      </c>
      <c r="J1946" s="51" t="str">
        <f>IF(H1946="","",VLOOKUP(A1946,'6.A'!$A$11:$E$480,4,FALSE))</f>
        <v/>
      </c>
      <c r="K1946" s="51" t="str">
        <f>IF(H1946="","",IF(J1946=D1946,"SIM","NÃO"))</f>
        <v/>
      </c>
      <c r="L1946" s="51" t="str">
        <f>IF(H1946="","",IF(C1946="","",G1936*C1946))</f>
        <v/>
      </c>
      <c r="M1946" s="93" t="str">
        <f>IF(A1946="","",VLOOKUP(A1946,'6.A'!$A$11:$C$480,2,FALSE))</f>
        <v/>
      </c>
      <c r="N1946" s="56" t="str">
        <f>IF(A1946="","",IF(M1946=B1946,"si","no"))</f>
        <v/>
      </c>
      <c r="O1946" s="55"/>
      <c r="P1946" s="55"/>
      <c r="Q1946" s="47"/>
      <c r="R1946" s="47"/>
      <c r="S1946" s="64"/>
      <c r="T1946" s="2"/>
      <c r="U1946" s="2"/>
      <c r="V1946" s="2"/>
    </row>
    <row r="1947" spans="1:22" s="116" customFormat="1" ht="12.75" customHeight="1" x14ac:dyDescent="0.2">
      <c r="A1947" s="137"/>
      <c r="B1947" s="117" t="str">
        <f>IF(A1947="","",VLOOKUP(A1947,'6.A'!$A$11:$E$105,2,FALSE))</f>
        <v/>
      </c>
      <c r="C1947" s="138"/>
      <c r="D1947" s="143" t="str">
        <f>IF(A1947="","",VLOOKUP(A1947,'6.A'!$A$11:$E$105,4,FALSE))</f>
        <v/>
      </c>
      <c r="E1947" s="140" t="str">
        <f>IF(A1947="","",VLOOKUP(A1947,'6.A'!$A$11:$E$105,5,FALSE))</f>
        <v/>
      </c>
      <c r="F1947" s="141" t="str">
        <f t="shared" si="801"/>
        <v>0,00</v>
      </c>
      <c r="G1947" s="51"/>
      <c r="H1947" s="51" t="str">
        <f>IF(A1947="","",VLOOKUP(A1947,'6.A'!$A$11:$E$7900,5,FALSE))</f>
        <v/>
      </c>
      <c r="I1947" s="51" t="str">
        <f t="shared" ref="I1947" si="810">IF(H1947="","",IF(E1947=H1947,"SIM","NÃO"))</f>
        <v/>
      </c>
      <c r="J1947" s="51" t="str">
        <f>IF(H1947="","",VLOOKUP(A1947,'6.A'!$A$11:$E$480,4,FALSE))</f>
        <v/>
      </c>
      <c r="K1947" s="51" t="str">
        <f t="shared" ref="K1947" si="811">IF(H1947="","",IF(J1947=D1947,"SIM","NÃO"))</f>
        <v/>
      </c>
      <c r="L1947" s="51" t="str">
        <f>IF(H1947="","",IF(C1947="","",G1936*C1947))</f>
        <v/>
      </c>
      <c r="M1947" s="93" t="str">
        <f>IF(A1947="","",VLOOKUP(A1947,'6.A'!$A$11:$C$480,2,FALSE))</f>
        <v/>
      </c>
      <c r="N1947" s="56" t="str">
        <f t="shared" ref="N1947" si="812">IF(A1947="","",IF(M1947=B1947,"si","no"))</f>
        <v/>
      </c>
      <c r="O1947" s="55"/>
      <c r="P1947" s="55"/>
      <c r="Q1947" s="47"/>
      <c r="R1947" s="47"/>
      <c r="S1947" s="64"/>
      <c r="T1947" s="2"/>
      <c r="U1947" s="2"/>
      <c r="V1947" s="2"/>
    </row>
    <row r="1948" spans="1:22" s="116" customFormat="1" ht="12.75" customHeight="1" x14ac:dyDescent="0.2">
      <c r="A1948" s="134"/>
      <c r="B1948" s="26" t="str">
        <f>$A$8</f>
        <v>LEIS SOCIAIS HORISTA - JORNADA NORMAL</v>
      </c>
      <c r="C1948" s="27">
        <f>$C$8</f>
        <v>0</v>
      </c>
      <c r="D1948" s="120"/>
      <c r="E1948" s="126"/>
      <c r="F1948" s="144">
        <f>ROUND(SUM(F1938:F1947)*C1948,2)</f>
        <v>0</v>
      </c>
      <c r="G1948" s="62"/>
      <c r="H1948" s="51"/>
      <c r="I1948" s="56"/>
      <c r="J1948" s="56"/>
      <c r="K1948" s="56"/>
      <c r="L1948" s="51"/>
      <c r="M1948" s="61"/>
      <c r="N1948" s="56"/>
      <c r="O1948" s="55"/>
      <c r="P1948" s="55"/>
      <c r="Q1948" s="47"/>
      <c r="R1948" s="47"/>
      <c r="S1948" s="64"/>
      <c r="T1948" s="2"/>
      <c r="U1948" s="2"/>
      <c r="V1948" s="2"/>
    </row>
    <row r="1949" spans="1:22" s="116" customFormat="1" ht="12.75" customHeight="1" x14ac:dyDescent="0.2">
      <c r="A1949" s="137"/>
      <c r="B1949" s="26" t="str">
        <f>$A$9</f>
        <v>BDI - MÃO DE OBRA / SERVIÇOS / MATERIAIS EM GERAL</v>
      </c>
      <c r="C1949" s="27">
        <f>$C$9</f>
        <v>0</v>
      </c>
      <c r="D1949" s="115"/>
      <c r="E1949" s="126"/>
      <c r="F1949" s="144">
        <f>ROUND(SUM(F1938:F1948)*C1949,2)</f>
        <v>0</v>
      </c>
      <c r="G1949" s="62"/>
      <c r="H1949" s="51"/>
      <c r="I1949" s="56"/>
      <c r="J1949" s="56"/>
      <c r="K1949" s="56"/>
      <c r="L1949" s="51"/>
      <c r="M1949" s="61"/>
      <c r="N1949" s="56"/>
      <c r="O1949" s="55"/>
      <c r="P1949" s="55"/>
      <c r="Q1949" s="47"/>
      <c r="R1949" s="47"/>
      <c r="S1949" s="64"/>
      <c r="T1949" s="2"/>
      <c r="U1949" s="2"/>
      <c r="V1949" s="2"/>
    </row>
    <row r="1950" spans="1:22" s="128" customFormat="1" ht="12.75" customHeight="1" x14ac:dyDescent="0.2">
      <c r="A1950" s="145"/>
      <c r="B1950" s="146" t="s">
        <v>56</v>
      </c>
      <c r="C1950" s="147"/>
      <c r="D1950" s="148"/>
      <c r="E1950" s="149"/>
      <c r="F1950" s="150">
        <f>ROUND(SUM(F1938:F1949),2)</f>
        <v>0</v>
      </c>
      <c r="G1950" s="62"/>
      <c r="H1950" s="51"/>
      <c r="I1950" s="56"/>
      <c r="J1950" s="56"/>
      <c r="K1950" s="56"/>
      <c r="L1950" s="51"/>
      <c r="M1950" s="61"/>
      <c r="N1950" s="56"/>
      <c r="O1950" s="55"/>
      <c r="P1950" s="55"/>
      <c r="Q1950" s="47"/>
      <c r="R1950" s="47"/>
      <c r="S1950" s="64"/>
      <c r="T1950" s="2"/>
      <c r="U1950" s="2"/>
      <c r="V1950" s="2"/>
    </row>
    <row r="1951" spans="1:22" s="128" customFormat="1" ht="12.75" customHeight="1" x14ac:dyDescent="0.2">
      <c r="A1951" s="134" t="s">
        <v>5</v>
      </c>
      <c r="B1951" s="135" t="s">
        <v>132</v>
      </c>
      <c r="C1951" s="119" t="s">
        <v>59</v>
      </c>
      <c r="D1951" s="119" t="s">
        <v>17</v>
      </c>
      <c r="E1951" s="136" t="s">
        <v>60</v>
      </c>
      <c r="F1951" s="127" t="s">
        <v>61</v>
      </c>
      <c r="G1951" s="21"/>
      <c r="H1951" s="51"/>
      <c r="I1951" s="56"/>
      <c r="J1951" s="56"/>
      <c r="K1951" s="56"/>
      <c r="L1951" s="51"/>
      <c r="M1951" s="61"/>
      <c r="N1951" s="56"/>
      <c r="O1951" s="55"/>
      <c r="P1951" s="55"/>
      <c r="Q1951" s="47"/>
      <c r="R1951" s="47"/>
      <c r="S1951" s="64"/>
      <c r="T1951" s="2"/>
      <c r="U1951" s="2"/>
      <c r="V1951" s="2"/>
    </row>
    <row r="1952" spans="1:22" s="128" customFormat="1" ht="12.75" customHeight="1" x14ac:dyDescent="0.2">
      <c r="A1952" s="137">
        <f>'6.A'!$A$51</f>
        <v>91533</v>
      </c>
      <c r="B1952" s="117" t="str">
        <f>IF(A1952="","",VLOOKUP(A1952,'6.A'!$A$11:$E$105,2,FALSE))</f>
        <v>COMPACTADOR DE SOLOS (SOQUETE) COM MOTOR A GASOLINA 4 TEMPOS, POTÊNCIA 4 CV - CHP DIURNO</v>
      </c>
      <c r="C1952" s="138">
        <v>2.5000000000000001E-2</v>
      </c>
      <c r="D1952" s="139" t="str">
        <f>IF(A1952="","",VLOOKUP(A1952,'6.A'!$A$11:$E$105,4,FALSE))</f>
        <v>CHP</v>
      </c>
      <c r="E1952" s="140">
        <f>IF(A1952="","",VLOOKUP(A1952,'6.A'!$A$11:$E$105,5,FALSE))</f>
        <v>0</v>
      </c>
      <c r="F1952" s="141">
        <f t="shared" ref="F1952" si="813">IF(A1952="","0,00",ROUND(C1952*E1952,2))</f>
        <v>0</v>
      </c>
      <c r="G1952" s="51"/>
      <c r="H1952" s="51">
        <f>IF(A1952="","",VLOOKUP(A1952,'6.A'!$A$11:$E$7900,5,FALSE))</f>
        <v>0</v>
      </c>
      <c r="I1952" s="51" t="str">
        <f t="shared" ref="I1952:I1961" si="814">IF(H1952="","",IF(E1952=H1952,"SIM","NÃO"))</f>
        <v>SIM</v>
      </c>
      <c r="J1952" s="51" t="str">
        <f>IF(H1952="","",VLOOKUP(A1952,'6.A'!$A$11:$E$480,4,FALSE))</f>
        <v>CHP</v>
      </c>
      <c r="K1952" s="51" t="str">
        <f t="shared" ref="K1952:K1961" si="815">IF(H1952="","",IF(J1952=D1952,"SIM","NÃO"))</f>
        <v>SIM</v>
      </c>
      <c r="L1952" s="51">
        <f>IF(H1952="","",IF(C1952="","",G1936*C1952))</f>
        <v>7.5000000000000011E-2</v>
      </c>
      <c r="M1952" s="93" t="str">
        <f>IF(A1952="","",VLOOKUP(A1952,'6.A'!$A$11:$C$480,2,FALSE))</f>
        <v>COMPACTADOR DE SOLOS (SOQUETE) COM MOTOR A GASOLINA 4 TEMPOS, POTÊNCIA 4 CV - CHP DIURNO</v>
      </c>
      <c r="N1952" s="56" t="str">
        <f t="shared" ref="N1952:N1957" si="816">IF(A1952="","",IF(M1952=B1952,"si","no"))</f>
        <v>si</v>
      </c>
      <c r="O1952" s="55"/>
      <c r="P1952" s="55"/>
      <c r="Q1952" s="47"/>
      <c r="R1952" s="47"/>
      <c r="S1952" s="64"/>
      <c r="T1952" s="2"/>
      <c r="U1952" s="2"/>
      <c r="V1952" s="2"/>
    </row>
    <row r="1953" spans="1:22" s="128" customFormat="1" ht="12.75" customHeight="1" x14ac:dyDescent="0.2">
      <c r="A1953" s="137"/>
      <c r="B1953" s="117" t="str">
        <f>IF(A1953="","",VLOOKUP(A1953,'6.A'!$A$11:$E$105,2,FALSE))</f>
        <v/>
      </c>
      <c r="C1953" s="138"/>
      <c r="D1953" s="139" t="str">
        <f>IF(A1953="","",VLOOKUP(A1953,'6.A'!$A$11:$E$105,4,FALSE))</f>
        <v/>
      </c>
      <c r="E1953" s="140" t="str">
        <f>IF(A1953="","",VLOOKUP(A1953,'6.A'!$A$11:$E$105,5,FALSE))</f>
        <v/>
      </c>
      <c r="F1953" s="141" t="str">
        <f t="shared" ref="F1953:F1961" si="817">IF(A1953="","0,00",ROUND(C1953*E1953,2))</f>
        <v>0,00</v>
      </c>
      <c r="G1953" s="51"/>
      <c r="H1953" s="51" t="str">
        <f>IF(A1953="","",VLOOKUP(A1953,'6.A'!$A$11:$E$7900,5,FALSE))</f>
        <v/>
      </c>
      <c r="I1953" s="51" t="str">
        <f t="shared" si="814"/>
        <v/>
      </c>
      <c r="J1953" s="51" t="str">
        <f>IF(H1953="","",VLOOKUP(A1953,'6.A'!$A$11:$E$480,4,FALSE))</f>
        <v/>
      </c>
      <c r="K1953" s="51" t="str">
        <f t="shared" si="815"/>
        <v/>
      </c>
      <c r="L1953" s="51" t="str">
        <f>IF(H1953="","",IF(C1953="","",G1936*C1953))</f>
        <v/>
      </c>
      <c r="M1953" s="93" t="str">
        <f>IF(A1953="","",VLOOKUP(A1953,'6.A'!$A$11:$C$480,2,FALSE))</f>
        <v/>
      </c>
      <c r="N1953" s="56" t="str">
        <f t="shared" si="816"/>
        <v/>
      </c>
      <c r="O1953" s="55"/>
      <c r="P1953" s="55"/>
      <c r="Q1953" s="47"/>
      <c r="R1953" s="47"/>
      <c r="S1953" s="64"/>
      <c r="T1953" s="2"/>
      <c r="U1953" s="2"/>
      <c r="V1953" s="2"/>
    </row>
    <row r="1954" spans="1:22" s="128" customFormat="1" ht="12.75" customHeight="1" x14ac:dyDescent="0.2">
      <c r="A1954" s="137"/>
      <c r="B1954" s="117" t="str">
        <f>IF(A1954="","",VLOOKUP(A1954,'6.A'!$A$11:$E$105,2,FALSE))</f>
        <v/>
      </c>
      <c r="C1954" s="138"/>
      <c r="D1954" s="139" t="str">
        <f>IF(A1954="","",VLOOKUP(A1954,'6.A'!$A$11:$E$105,4,FALSE))</f>
        <v/>
      </c>
      <c r="E1954" s="140" t="str">
        <f>IF(A1954="","",VLOOKUP(A1954,'6.A'!$A$11:$E$105,5,FALSE))</f>
        <v/>
      </c>
      <c r="F1954" s="141" t="str">
        <f t="shared" si="817"/>
        <v>0,00</v>
      </c>
      <c r="G1954" s="51"/>
      <c r="H1954" s="51" t="str">
        <f>IF(A1954="","",VLOOKUP(A1954,'6.A'!$A$11:$E$7900,5,FALSE))</f>
        <v/>
      </c>
      <c r="I1954" s="51" t="str">
        <f t="shared" si="814"/>
        <v/>
      </c>
      <c r="J1954" s="51" t="str">
        <f>IF(H1954="","",VLOOKUP(A1954,'6.A'!$A$11:$E$480,4,FALSE))</f>
        <v/>
      </c>
      <c r="K1954" s="51" t="str">
        <f t="shared" si="815"/>
        <v/>
      </c>
      <c r="L1954" s="51" t="str">
        <f>IF(H1954="","",IF(C1954="","",G1936*C1954))</f>
        <v/>
      </c>
      <c r="M1954" s="93" t="str">
        <f>IF(A1954="","",VLOOKUP(A1954,'6.A'!$A$11:$C$480,2,FALSE))</f>
        <v/>
      </c>
      <c r="N1954" s="56" t="str">
        <f t="shared" si="816"/>
        <v/>
      </c>
      <c r="O1954" s="55"/>
      <c r="P1954" s="55"/>
      <c r="Q1954" s="47"/>
      <c r="R1954" s="47"/>
      <c r="S1954" s="64"/>
      <c r="T1954" s="2"/>
      <c r="U1954" s="2"/>
      <c r="V1954" s="2"/>
    </row>
    <row r="1955" spans="1:22" s="128" customFormat="1" ht="12.75" customHeight="1" x14ac:dyDescent="0.2">
      <c r="A1955" s="137"/>
      <c r="B1955" s="158" t="str">
        <f>IF(A1955="","",VLOOKUP(A1955,'6.A'!$A$11:$E$105,2,FALSE))</f>
        <v/>
      </c>
      <c r="C1955" s="138"/>
      <c r="D1955" s="120" t="str">
        <f>IF(A1955="","",VLOOKUP(A1955,'6.A'!$A$11:$E$105,4,FALSE))</f>
        <v/>
      </c>
      <c r="E1955" s="142" t="str">
        <f>IF(A1955="","",VLOOKUP(A1955,'6.A'!$A$11:$E$105,5,FALSE))</f>
        <v/>
      </c>
      <c r="F1955" s="141" t="str">
        <f t="shared" si="817"/>
        <v>0,00</v>
      </c>
      <c r="G1955" s="51"/>
      <c r="H1955" s="51" t="str">
        <f>IF(A1955="","",VLOOKUP(A1955,'6.A'!$A$11:$E$7900,5,FALSE))</f>
        <v/>
      </c>
      <c r="I1955" s="51" t="str">
        <f t="shared" si="814"/>
        <v/>
      </c>
      <c r="J1955" s="51" t="str">
        <f>IF(H1955="","",VLOOKUP(A1955,'6.A'!$A$11:$E$480,4,FALSE))</f>
        <v/>
      </c>
      <c r="K1955" s="51" t="str">
        <f t="shared" si="815"/>
        <v/>
      </c>
      <c r="L1955" s="51" t="str">
        <f>IF(H1955="","",IF(C1955="","",G1936*C1955))</f>
        <v/>
      </c>
      <c r="M1955" s="93" t="str">
        <f>IF(A1955="","",VLOOKUP(A1955,'6.A'!$A$11:$C$480,2,FALSE))</f>
        <v/>
      </c>
      <c r="N1955" s="56" t="str">
        <f t="shared" si="816"/>
        <v/>
      </c>
      <c r="O1955" s="55"/>
      <c r="P1955" s="55"/>
      <c r="Q1955" s="47"/>
      <c r="R1955" s="47"/>
      <c r="S1955" s="64"/>
      <c r="T1955" s="2"/>
      <c r="U1955" s="2"/>
      <c r="V1955" s="2"/>
    </row>
    <row r="1956" spans="1:22" s="128" customFormat="1" ht="12.75" customHeight="1" x14ac:dyDescent="0.2">
      <c r="A1956" s="137"/>
      <c r="B1956" s="158" t="str">
        <f>IF(A1956="","",VLOOKUP(A1956,'6.A'!$A$11:$E$105,2,FALSE))</f>
        <v/>
      </c>
      <c r="C1956" s="138"/>
      <c r="D1956" s="120" t="str">
        <f>IF(A1956="","",VLOOKUP(A1956,'6.A'!$A$11:$E$105,4,FALSE))</f>
        <v/>
      </c>
      <c r="E1956" s="142" t="str">
        <f>IF(A1956="","",VLOOKUP(A1956,'6.A'!$A$11:$E$105,5,FALSE))</f>
        <v/>
      </c>
      <c r="F1956" s="141" t="str">
        <f t="shared" si="817"/>
        <v>0,00</v>
      </c>
      <c r="G1956" s="51"/>
      <c r="H1956" s="51" t="str">
        <f>IF(A1956="","",VLOOKUP(A1956,'6.A'!$A$11:$E$7900,5,FALSE))</f>
        <v/>
      </c>
      <c r="I1956" s="51" t="str">
        <f t="shared" si="814"/>
        <v/>
      </c>
      <c r="J1956" s="51" t="str">
        <f>IF(H1956="","",VLOOKUP(A1956,'6.A'!$A$11:$E$480,4,FALSE))</f>
        <v/>
      </c>
      <c r="K1956" s="51" t="str">
        <f t="shared" si="815"/>
        <v/>
      </c>
      <c r="L1956" s="51" t="str">
        <f>IF(H1956="","",IF(C1956="","",G1936*C1956))</f>
        <v/>
      </c>
      <c r="M1956" s="93" t="str">
        <f>IF(A1956="","",VLOOKUP(A1956,'6.A'!$A$11:$C$480,2,FALSE))</f>
        <v/>
      </c>
      <c r="N1956" s="56" t="str">
        <f t="shared" si="816"/>
        <v/>
      </c>
      <c r="O1956" s="55"/>
      <c r="P1956" s="55"/>
      <c r="Q1956" s="47"/>
      <c r="R1956" s="47"/>
      <c r="S1956" s="64"/>
      <c r="T1956" s="2"/>
      <c r="U1956" s="2"/>
      <c r="V1956" s="2"/>
    </row>
    <row r="1957" spans="1:22" s="128" customFormat="1" ht="12.75" customHeight="1" x14ac:dyDescent="0.2">
      <c r="A1957" s="137"/>
      <c r="B1957" s="158" t="str">
        <f>IF(A1957="","",VLOOKUP(A1957,'6.A'!$A$11:$E$105,2,FALSE))</f>
        <v/>
      </c>
      <c r="C1957" s="138"/>
      <c r="D1957" s="120" t="str">
        <f>IF(A1957="","",VLOOKUP(A1957,'6.A'!$A$11:$E$105,4,FALSE))</f>
        <v/>
      </c>
      <c r="E1957" s="142" t="str">
        <f>IF(A1957="","",VLOOKUP(A1957,'6.A'!$A$11:$E$105,5,FALSE))</f>
        <v/>
      </c>
      <c r="F1957" s="141" t="str">
        <f t="shared" si="817"/>
        <v>0,00</v>
      </c>
      <c r="G1957" s="51"/>
      <c r="H1957" s="51" t="str">
        <f>IF(A1957="","",VLOOKUP(A1957,'6.A'!$A$11:$E$7900,5,FALSE))</f>
        <v/>
      </c>
      <c r="I1957" s="51" t="str">
        <f t="shared" si="814"/>
        <v/>
      </c>
      <c r="J1957" s="51" t="str">
        <f>IF(H1957="","",VLOOKUP(A1957,'6.A'!$A$11:$E$480,4,FALSE))</f>
        <v/>
      </c>
      <c r="K1957" s="51" t="str">
        <f t="shared" si="815"/>
        <v/>
      </c>
      <c r="L1957" s="51" t="str">
        <f>IF(H1957="","",IF(C1957="","",G1936*C1957))</f>
        <v/>
      </c>
      <c r="M1957" s="93" t="str">
        <f>IF(A1957="","",VLOOKUP(A1957,'6.A'!$A$11:$C$480,2,FALSE))</f>
        <v/>
      </c>
      <c r="N1957" s="56" t="str">
        <f t="shared" si="816"/>
        <v/>
      </c>
      <c r="O1957" s="55"/>
      <c r="P1957" s="55"/>
      <c r="Q1957" s="47"/>
      <c r="R1957" s="47"/>
      <c r="S1957" s="64"/>
      <c r="T1957" s="2"/>
      <c r="U1957" s="2"/>
      <c r="V1957" s="2"/>
    </row>
    <row r="1958" spans="1:22" s="128" customFormat="1" ht="12.75" customHeight="1" x14ac:dyDescent="0.2">
      <c r="A1958" s="137"/>
      <c r="B1958" s="158" t="str">
        <f>IF(A1958="","",VLOOKUP(A1958,'6.A'!$A$11:$E$105,2,FALSE))</f>
        <v/>
      </c>
      <c r="C1958" s="138"/>
      <c r="D1958" s="120" t="str">
        <f>IF(A1958="","",VLOOKUP(A1958,'6.A'!$A$11:$E$105,4,FALSE))</f>
        <v/>
      </c>
      <c r="E1958" s="142" t="str">
        <f>IF(A1958="","",VLOOKUP(A1958,'6.A'!$A$11:$E$105,5,FALSE))</f>
        <v/>
      </c>
      <c r="F1958" s="141" t="str">
        <f t="shared" si="817"/>
        <v>0,00</v>
      </c>
      <c r="G1958" s="51"/>
      <c r="H1958" s="51" t="str">
        <f>IF(A1958="","",VLOOKUP(A1958,'6.A'!$A$11:$E$7900,5,FALSE))</f>
        <v/>
      </c>
      <c r="I1958" s="51" t="str">
        <f t="shared" si="814"/>
        <v/>
      </c>
      <c r="J1958" s="51" t="str">
        <f>IF(H1958="","",VLOOKUP(A1958,'6.A'!$A$11:$E$480,4,FALSE))</f>
        <v/>
      </c>
      <c r="K1958" s="51" t="str">
        <f t="shared" si="815"/>
        <v/>
      </c>
      <c r="L1958" s="51" t="str">
        <f>IF(H1958="","",IF(C1958="","",G1936*C1958))</f>
        <v/>
      </c>
      <c r="M1958" s="93" t="str">
        <f>IF(A1958="","",VLOOKUP(A1958,'6.A'!$A$11:$C$480,2,FALSE))</f>
        <v/>
      </c>
      <c r="N1958" s="56" t="str">
        <f>IF(A1958="","",IF(M1958=B1958,"si","no"))</f>
        <v/>
      </c>
      <c r="O1958" s="55"/>
      <c r="P1958" s="55"/>
      <c r="Q1958" s="47"/>
      <c r="R1958" s="47"/>
      <c r="S1958" s="64"/>
      <c r="T1958" s="2"/>
      <c r="U1958" s="2"/>
      <c r="V1958" s="2"/>
    </row>
    <row r="1959" spans="1:22" s="128" customFormat="1" ht="12.75" customHeight="1" x14ac:dyDescent="0.2">
      <c r="A1959" s="137"/>
      <c r="B1959" s="117" t="str">
        <f>IF(A1959="","",VLOOKUP(A1959,'6.A'!$A$11:$E$105,2,FALSE))</f>
        <v/>
      </c>
      <c r="C1959" s="138"/>
      <c r="D1959" s="120" t="str">
        <f>IF(A1959="","",VLOOKUP(A1959,'6.A'!$A$11:$E$105,4,FALSE))</f>
        <v/>
      </c>
      <c r="E1959" s="142" t="str">
        <f>IF(A1959="","",VLOOKUP(A1959,'6.A'!$A$11:$E$105,5,FALSE))</f>
        <v/>
      </c>
      <c r="F1959" s="141" t="str">
        <f t="shared" si="817"/>
        <v>0,00</v>
      </c>
      <c r="G1959" s="51"/>
      <c r="H1959" s="51" t="str">
        <f>IF(A1959="","",VLOOKUP(A1959,'6.A'!$A$11:$E$7900,5,FALSE))</f>
        <v/>
      </c>
      <c r="I1959" s="51" t="str">
        <f t="shared" si="814"/>
        <v/>
      </c>
      <c r="J1959" s="51" t="str">
        <f>IF(H1959="","",VLOOKUP(A1959,'6.A'!$A$11:$E$480,4,FALSE))</f>
        <v/>
      </c>
      <c r="K1959" s="51" t="str">
        <f t="shared" si="815"/>
        <v/>
      </c>
      <c r="L1959" s="51" t="str">
        <f>IF(H1959="","",IF(C1959="","",G1936*C1959))</f>
        <v/>
      </c>
      <c r="M1959" s="93" t="str">
        <f>IF(A1959="","",VLOOKUP(A1959,'6.A'!$A$11:$C$480,2,FALSE))</f>
        <v/>
      </c>
      <c r="N1959" s="56" t="str">
        <f>IF(A1959="","",IF(M1959=B1959,"si","no"))</f>
        <v/>
      </c>
      <c r="O1959" s="55"/>
      <c r="P1959" s="55"/>
      <c r="Q1959" s="47"/>
      <c r="R1959" s="47"/>
      <c r="S1959" s="64"/>
      <c r="T1959" s="2"/>
      <c r="U1959" s="2"/>
      <c r="V1959" s="2"/>
    </row>
    <row r="1960" spans="1:22" s="128" customFormat="1" ht="12.75" customHeight="1" x14ac:dyDescent="0.2">
      <c r="A1960" s="137"/>
      <c r="B1960" s="117" t="str">
        <f>IF(A1960="","",VLOOKUP(A1960,'6.A'!$A$11:$E$105,2,FALSE))</f>
        <v/>
      </c>
      <c r="C1960" s="138"/>
      <c r="D1960" s="120" t="str">
        <f>IF(A1960="","",VLOOKUP(A1960,'6.A'!$A$11:$E$105,4,FALSE))</f>
        <v/>
      </c>
      <c r="E1960" s="142" t="str">
        <f>IF(A1960="","",VLOOKUP(A1960,'6.A'!$A$11:$E$105,5,FALSE))</f>
        <v/>
      </c>
      <c r="F1960" s="141" t="str">
        <f t="shared" si="817"/>
        <v>0,00</v>
      </c>
      <c r="G1960" s="51"/>
      <c r="H1960" s="51" t="str">
        <f>IF(A1960="","",VLOOKUP(A1960,'6.A'!$A$11:$E$7900,5,FALSE))</f>
        <v/>
      </c>
      <c r="I1960" s="51" t="str">
        <f t="shared" si="814"/>
        <v/>
      </c>
      <c r="J1960" s="51" t="str">
        <f>IF(H1960="","",VLOOKUP(A1960,'6.A'!$A$11:$E$480,4,FALSE))</f>
        <v/>
      </c>
      <c r="K1960" s="51" t="str">
        <f t="shared" si="815"/>
        <v/>
      </c>
      <c r="L1960" s="51" t="str">
        <f>IF(H1960="","",IF(C1960="","",G1936*C1960))</f>
        <v/>
      </c>
      <c r="M1960" s="93" t="str">
        <f>IF(A1960="","",VLOOKUP(A1960,'6.A'!$A$11:$C$480,2,FALSE))</f>
        <v/>
      </c>
      <c r="N1960" s="56" t="str">
        <f t="shared" ref="N1960:N1961" si="818">IF(A1960="","",IF(M1960=B1960,"si","no"))</f>
        <v/>
      </c>
      <c r="O1960" s="55"/>
      <c r="P1960" s="55"/>
      <c r="Q1960" s="47"/>
      <c r="R1960" s="47"/>
      <c r="S1960" s="64"/>
      <c r="T1960" s="2"/>
      <c r="U1960" s="2"/>
      <c r="V1960" s="2"/>
    </row>
    <row r="1961" spans="1:22" s="128" customFormat="1" ht="12.75" customHeight="1" x14ac:dyDescent="0.2">
      <c r="A1961" s="137"/>
      <c r="B1961" s="117" t="str">
        <f>IF(A1961="","",VLOOKUP(A1961,'6.A'!$A$11:$E$105,2,FALSE))</f>
        <v/>
      </c>
      <c r="C1961" s="138"/>
      <c r="D1961" s="120" t="str">
        <f>IF(A1961="","",VLOOKUP(A1961,'6.A'!$A$11:$E$105,4,FALSE))</f>
        <v/>
      </c>
      <c r="E1961" s="142" t="str">
        <f>IF(A1961="","",VLOOKUP(A1961,'6.A'!$A$11:$E$105,5,FALSE))</f>
        <v/>
      </c>
      <c r="F1961" s="141" t="str">
        <f t="shared" si="817"/>
        <v>0,00</v>
      </c>
      <c r="G1961" s="51"/>
      <c r="H1961" s="51" t="str">
        <f>IF(A1961="","",VLOOKUP(A1961,'6.A'!$A$11:$E$7900,5,FALSE))</f>
        <v/>
      </c>
      <c r="I1961" s="51" t="str">
        <f t="shared" si="814"/>
        <v/>
      </c>
      <c r="J1961" s="51" t="str">
        <f>IF(H1961="","",VLOOKUP(A1961,'6.A'!$A$11:$E$480,4,FALSE))</f>
        <v/>
      </c>
      <c r="K1961" s="51" t="str">
        <f t="shared" si="815"/>
        <v/>
      </c>
      <c r="L1961" s="51" t="str">
        <f>IF(H1961="","",IF(C1961="","",G1936*C1961))</f>
        <v/>
      </c>
      <c r="M1961" s="93" t="str">
        <f>IF(A1961="","",VLOOKUP(A1961,'6.A'!$A$11:$C$480,2,FALSE))</f>
        <v/>
      </c>
      <c r="N1961" s="56" t="str">
        <f t="shared" si="818"/>
        <v/>
      </c>
      <c r="O1961" s="55"/>
      <c r="P1961" s="55"/>
      <c r="Q1961" s="47"/>
      <c r="R1961" s="47"/>
      <c r="S1961" s="64"/>
      <c r="T1961" s="2"/>
      <c r="U1961" s="2"/>
      <c r="V1961" s="2"/>
    </row>
    <row r="1962" spans="1:22" s="128" customFormat="1" ht="12.75" customHeight="1" x14ac:dyDescent="0.2">
      <c r="A1962" s="137"/>
      <c r="B1962" s="26" t="str">
        <f>$A$9</f>
        <v>BDI - MÃO DE OBRA / SERVIÇOS / MATERIAIS EM GERAL</v>
      </c>
      <c r="C1962" s="27">
        <f>$C$9</f>
        <v>0</v>
      </c>
      <c r="D1962" s="120"/>
      <c r="E1962" s="126"/>
      <c r="F1962" s="144">
        <f>ROUND(SUM(F1952:F1961)*C1962,2)</f>
        <v>0</v>
      </c>
      <c r="G1962" s="62"/>
      <c r="H1962" s="51"/>
      <c r="I1962" s="56"/>
      <c r="J1962" s="56"/>
      <c r="K1962" s="56"/>
      <c r="L1962" s="51"/>
      <c r="M1962" s="61"/>
      <c r="N1962" s="56"/>
      <c r="O1962" s="55"/>
      <c r="P1962" s="55"/>
      <c r="Q1962" s="47"/>
      <c r="R1962" s="47"/>
      <c r="S1962" s="64"/>
      <c r="T1962" s="2"/>
      <c r="U1962" s="2"/>
      <c r="V1962" s="2"/>
    </row>
    <row r="1963" spans="1:22" s="128" customFormat="1" ht="12.75" customHeight="1" x14ac:dyDescent="0.2">
      <c r="A1963" s="145"/>
      <c r="B1963" s="31" t="s">
        <v>120</v>
      </c>
      <c r="C1963" s="36"/>
      <c r="D1963" s="151"/>
      <c r="E1963" s="152"/>
      <c r="F1963" s="150">
        <f>ROUND(SUM(F1952:F1962),2)</f>
        <v>0</v>
      </c>
      <c r="G1963" s="62"/>
      <c r="H1963" s="51"/>
      <c r="I1963" s="56"/>
      <c r="J1963" s="56"/>
      <c r="K1963" s="56"/>
      <c r="L1963" s="51"/>
      <c r="M1963" s="61"/>
      <c r="N1963" s="56"/>
      <c r="O1963" s="55"/>
      <c r="P1963" s="55"/>
      <c r="Q1963" s="47"/>
      <c r="R1963" s="47"/>
      <c r="S1963" s="64"/>
      <c r="T1963" s="2"/>
      <c r="U1963" s="2"/>
      <c r="V1963" s="2"/>
    </row>
    <row r="1964" spans="1:22" s="128" customFormat="1" ht="12.75" customHeight="1" x14ac:dyDescent="0.2">
      <c r="A1964" s="134" t="s">
        <v>6</v>
      </c>
      <c r="B1964" s="135" t="s">
        <v>18</v>
      </c>
      <c r="C1964" s="119" t="s">
        <v>59</v>
      </c>
      <c r="D1964" s="119" t="s">
        <v>17</v>
      </c>
      <c r="E1964" s="136" t="s">
        <v>60</v>
      </c>
      <c r="F1964" s="127" t="s">
        <v>61</v>
      </c>
      <c r="G1964" s="21"/>
      <c r="H1964" s="51"/>
      <c r="I1964" s="56"/>
      <c r="J1964" s="56"/>
      <c r="K1964" s="56"/>
      <c r="L1964" s="51"/>
      <c r="M1964" s="61"/>
      <c r="N1964" s="56"/>
      <c r="O1964" s="55"/>
      <c r="P1964" s="55"/>
      <c r="Q1964" s="47"/>
      <c r="R1964" s="47"/>
      <c r="S1964" s="64"/>
      <c r="T1964" s="2"/>
      <c r="U1964" s="2"/>
      <c r="V1964" s="2"/>
    </row>
    <row r="1965" spans="1:22" s="128" customFormat="1" ht="12.75" customHeight="1" x14ac:dyDescent="0.2">
      <c r="A1965" s="137">
        <f>'6.A'!$A$87</f>
        <v>4718</v>
      </c>
      <c r="B1965" s="117" t="str">
        <f>IF(A1965="","",VLOOKUP(A1965,'6.A'!$A$11:$E$105,2,FALSE))</f>
        <v>PEDRA BRITADA GRADUADA CLASSIFICADA</v>
      </c>
      <c r="C1965" s="138">
        <v>1.2</v>
      </c>
      <c r="D1965" s="139" t="str">
        <f>IF(A1965="","",VLOOKUP(A1965,'6.A'!$A$11:$E$105,4,FALSE))</f>
        <v>M3</v>
      </c>
      <c r="E1965" s="140">
        <f>IF(A1965="","",VLOOKUP(A1965,'6.A'!$A$11:$E$105,5,FALSE))</f>
        <v>0</v>
      </c>
      <c r="F1965" s="141">
        <f t="shared" ref="F1965:F1984" si="819">IF(A1965="","0,00",ROUND(C1965*E1965,2))</f>
        <v>0</v>
      </c>
      <c r="G1965" s="51"/>
      <c r="H1965" s="51">
        <f>IF(A1965="","",VLOOKUP(A1965,'6.A'!$A$11:$E$7900,5,FALSE))</f>
        <v>0</v>
      </c>
      <c r="I1965" s="51" t="str">
        <f t="shared" ref="I1965:I1984" si="820">IF(H1965="","",IF(E1965=H1965,"SIM","NÃO"))</f>
        <v>SIM</v>
      </c>
      <c r="J1965" s="51" t="str">
        <f>IF(H1965="","",VLOOKUP(A1965,'6.A'!$A$11:$E$480,4,FALSE))</f>
        <v>M3</v>
      </c>
      <c r="K1965" s="51" t="str">
        <f t="shared" ref="K1965:K1984" si="821">IF(H1965="","",IF(J1965=D1965,"SIM","NÃO"))</f>
        <v>SIM</v>
      </c>
      <c r="L1965" s="51">
        <f>IF(H1965="","",IF(C1965="","",G1936*C1965))</f>
        <v>3.5999999999999996</v>
      </c>
      <c r="M1965" s="93" t="str">
        <f>IF(A1965="","",VLOOKUP(A1965,'6.A'!$A$11:$C$480,2,FALSE))</f>
        <v>PEDRA BRITADA GRADUADA CLASSIFICADA</v>
      </c>
      <c r="N1965" s="56" t="str">
        <f t="shared" ref="N1965:N1984" si="822">IF(A1965="","",IF(M1965=B1965,"si","no"))</f>
        <v>si</v>
      </c>
      <c r="O1965" s="55"/>
      <c r="P1965" s="55"/>
      <c r="Q1965" s="47"/>
      <c r="R1965" s="47"/>
      <c r="S1965" s="64"/>
      <c r="T1965" s="2"/>
      <c r="U1965" s="2"/>
      <c r="V1965" s="2"/>
    </row>
    <row r="1966" spans="1:22" s="128" customFormat="1" ht="12.75" customHeight="1" x14ac:dyDescent="0.2">
      <c r="A1966" s="137"/>
      <c r="B1966" s="117" t="str">
        <f>IF(A1966="","",VLOOKUP(A1966,'6.A'!$A$11:$E$105,2,FALSE))</f>
        <v/>
      </c>
      <c r="C1966" s="138"/>
      <c r="D1966" s="139" t="str">
        <f>IF(A1966="","",VLOOKUP(A1966,'6.A'!$A$11:$E$105,4,FALSE))</f>
        <v/>
      </c>
      <c r="E1966" s="140" t="str">
        <f>IF(A1966="","",VLOOKUP(A1966,'6.A'!$A$11:$E$105,5,FALSE))</f>
        <v/>
      </c>
      <c r="F1966" s="141" t="str">
        <f t="shared" si="819"/>
        <v>0,00</v>
      </c>
      <c r="G1966" s="51"/>
      <c r="H1966" s="51" t="str">
        <f>IF(A1966="","",VLOOKUP(A1966,'6.A'!$A$11:$E$7900,5,FALSE))</f>
        <v/>
      </c>
      <c r="I1966" s="51" t="str">
        <f t="shared" si="820"/>
        <v/>
      </c>
      <c r="J1966" s="51" t="str">
        <f>IF(H1966="","",VLOOKUP(A1966,'6.A'!$A$11:$E$480,4,FALSE))</f>
        <v/>
      </c>
      <c r="K1966" s="51" t="str">
        <f t="shared" si="821"/>
        <v/>
      </c>
      <c r="L1966" s="51" t="str">
        <f>IF(H1966="","",IF(C1966="","",G1936*C1966))</f>
        <v/>
      </c>
      <c r="M1966" s="93" t="str">
        <f>IF(A1966="","",VLOOKUP(A1966,'6.A'!$A$11:$C$480,2,FALSE))</f>
        <v/>
      </c>
      <c r="N1966" s="56" t="str">
        <f t="shared" si="822"/>
        <v/>
      </c>
      <c r="O1966" s="55"/>
      <c r="P1966" s="55"/>
      <c r="Q1966" s="47"/>
      <c r="R1966" s="47"/>
      <c r="S1966" s="64"/>
      <c r="T1966" s="2"/>
      <c r="U1966" s="2"/>
      <c r="V1966" s="2"/>
    </row>
    <row r="1967" spans="1:22" s="128" customFormat="1" ht="12.75" customHeight="1" x14ac:dyDescent="0.2">
      <c r="A1967" s="137"/>
      <c r="B1967" s="117" t="str">
        <f>IF(A1967="","",VLOOKUP(A1967,'6.A'!$A$11:$E$105,2,FALSE))</f>
        <v/>
      </c>
      <c r="C1967" s="138"/>
      <c r="D1967" s="139" t="str">
        <f>IF(A1967="","",VLOOKUP(A1967,'6.A'!$A$11:$E$105,4,FALSE))</f>
        <v/>
      </c>
      <c r="E1967" s="140" t="str">
        <f>IF(A1967="","",VLOOKUP(A1967,'6.A'!$A$11:$E$105,5,FALSE))</f>
        <v/>
      </c>
      <c r="F1967" s="141" t="str">
        <f t="shared" si="819"/>
        <v>0,00</v>
      </c>
      <c r="G1967" s="51"/>
      <c r="H1967" s="51" t="str">
        <f>IF(A1967="","",VLOOKUP(A1967,'6.A'!$A$11:$E$7900,5,FALSE))</f>
        <v/>
      </c>
      <c r="I1967" s="51" t="str">
        <f t="shared" si="820"/>
        <v/>
      </c>
      <c r="J1967" s="51" t="str">
        <f>IF(H1967="","",VLOOKUP(A1967,'6.A'!$A$11:$E$480,4,FALSE))</f>
        <v/>
      </c>
      <c r="K1967" s="51" t="str">
        <f t="shared" si="821"/>
        <v/>
      </c>
      <c r="L1967" s="51" t="str">
        <f>IF(H1967="","",IF(C1967="","",G1936*C1967))</f>
        <v/>
      </c>
      <c r="M1967" s="93" t="str">
        <f>IF(A1967="","",VLOOKUP(A1967,'6.A'!$A$11:$C$480,2,FALSE))</f>
        <v/>
      </c>
      <c r="N1967" s="56" t="str">
        <f t="shared" si="822"/>
        <v/>
      </c>
      <c r="O1967" s="55"/>
      <c r="P1967" s="55"/>
      <c r="Q1967" s="47"/>
      <c r="R1967" s="47"/>
      <c r="S1967" s="64"/>
      <c r="T1967" s="2"/>
      <c r="U1967" s="2"/>
      <c r="V1967" s="2"/>
    </row>
    <row r="1968" spans="1:22" s="128" customFormat="1" ht="12.75" customHeight="1" x14ac:dyDescent="0.2">
      <c r="A1968" s="137"/>
      <c r="B1968" s="117" t="str">
        <f>IF(A1968="","",VLOOKUP(A1968,'6.A'!$A$11:$E$105,2,FALSE))</f>
        <v/>
      </c>
      <c r="C1968" s="138"/>
      <c r="D1968" s="139" t="str">
        <f>IF(A1968="","",VLOOKUP(A1968,'6.A'!$A$11:$E$105,4,FALSE))</f>
        <v/>
      </c>
      <c r="E1968" s="140" t="str">
        <f>IF(A1968="","",VLOOKUP(A1968,'6.A'!$A$11:$E$105,5,FALSE))</f>
        <v/>
      </c>
      <c r="F1968" s="141" t="str">
        <f t="shared" si="819"/>
        <v>0,00</v>
      </c>
      <c r="G1968" s="51"/>
      <c r="H1968" s="51" t="str">
        <f>IF(A1968="","",VLOOKUP(A1968,'6.A'!$A$11:$E$7900,5,FALSE))</f>
        <v/>
      </c>
      <c r="I1968" s="51" t="str">
        <f t="shared" si="820"/>
        <v/>
      </c>
      <c r="J1968" s="51" t="str">
        <f>IF(H1968="","",VLOOKUP(A1968,'6.A'!$A$11:$E$480,4,FALSE))</f>
        <v/>
      </c>
      <c r="K1968" s="51" t="str">
        <f t="shared" si="821"/>
        <v/>
      </c>
      <c r="L1968" s="51" t="str">
        <f>IF(H1968="","",IF(C1968="","",G1936*C1968))</f>
        <v/>
      </c>
      <c r="M1968" s="93" t="str">
        <f>IF(A1968="","",VLOOKUP(A1968,'6.A'!$A$11:$C$480,2,FALSE))</f>
        <v/>
      </c>
      <c r="N1968" s="56" t="str">
        <f t="shared" si="822"/>
        <v/>
      </c>
      <c r="O1968" s="55"/>
      <c r="P1968" s="55"/>
      <c r="Q1968" s="47"/>
      <c r="R1968" s="47"/>
      <c r="S1968" s="64"/>
      <c r="T1968" s="2"/>
      <c r="U1968" s="2"/>
      <c r="V1968" s="2"/>
    </row>
    <row r="1969" spans="1:22" s="128" customFormat="1" ht="12.75" customHeight="1" x14ac:dyDescent="0.2">
      <c r="A1969" s="137"/>
      <c r="B1969" s="117" t="str">
        <f>IF(A1969="","",VLOOKUP(A1969,'6.A'!$A$11:$E$105,2,FALSE))</f>
        <v/>
      </c>
      <c r="C1969" s="138"/>
      <c r="D1969" s="120" t="str">
        <f>IF(A1969="","",VLOOKUP(A1969,'6.A'!$A$11:$E$105,4,FALSE))</f>
        <v/>
      </c>
      <c r="E1969" s="142" t="str">
        <f>IF(A1969="","",VLOOKUP(A1969,'6.A'!$A$11:$E$105,5,FALSE))</f>
        <v/>
      </c>
      <c r="F1969" s="141" t="str">
        <f t="shared" si="819"/>
        <v>0,00</v>
      </c>
      <c r="G1969" s="51"/>
      <c r="H1969" s="51" t="str">
        <f>IF(A1969="","",VLOOKUP(A1969,'6.A'!$A$11:$E$7900,5,FALSE))</f>
        <v/>
      </c>
      <c r="I1969" s="51" t="str">
        <f t="shared" si="820"/>
        <v/>
      </c>
      <c r="J1969" s="51" t="str">
        <f>IF(H1969="","",VLOOKUP(A1969,'6.A'!$A$11:$E$480,4,FALSE))</f>
        <v/>
      </c>
      <c r="K1969" s="51" t="str">
        <f t="shared" si="821"/>
        <v/>
      </c>
      <c r="L1969" s="51" t="str">
        <f>IF(H1969="","",IF(C1969="","",G1936*C1969))</f>
        <v/>
      </c>
      <c r="M1969" s="93" t="str">
        <f>IF(A1969="","",VLOOKUP(A1969,'6.A'!$A$11:$C$480,2,FALSE))</f>
        <v/>
      </c>
      <c r="N1969" s="56" t="str">
        <f t="shared" si="822"/>
        <v/>
      </c>
      <c r="O1969" s="55"/>
      <c r="P1969" s="55"/>
      <c r="Q1969" s="47"/>
      <c r="R1969" s="47"/>
      <c r="S1969" s="64"/>
      <c r="T1969" s="2"/>
      <c r="U1969" s="2"/>
      <c r="V1969" s="2"/>
    </row>
    <row r="1970" spans="1:22" s="128" customFormat="1" ht="12.75" customHeight="1" x14ac:dyDescent="0.2">
      <c r="A1970" s="137"/>
      <c r="B1970" s="117" t="str">
        <f>IF(A1970="","",VLOOKUP(A1970,'6.A'!$A$11:$E$105,2,FALSE))</f>
        <v/>
      </c>
      <c r="C1970" s="138"/>
      <c r="D1970" s="120" t="str">
        <f>IF(A1970="","",VLOOKUP(A1970,'6.A'!$A$11:$E$105,4,FALSE))</f>
        <v/>
      </c>
      <c r="E1970" s="142" t="str">
        <f>IF(A1970="","",VLOOKUP(A1970,'6.A'!$A$11:$E$105,5,FALSE))</f>
        <v/>
      </c>
      <c r="F1970" s="141" t="str">
        <f t="shared" si="819"/>
        <v>0,00</v>
      </c>
      <c r="G1970" s="51"/>
      <c r="H1970" s="51" t="str">
        <f>IF(A1970="","",VLOOKUP(A1970,'6.A'!$A$11:$E$7900,5,FALSE))</f>
        <v/>
      </c>
      <c r="I1970" s="51" t="str">
        <f t="shared" si="820"/>
        <v/>
      </c>
      <c r="J1970" s="51" t="str">
        <f>IF(H1970="","",VLOOKUP(A1970,'6.A'!$A$11:$E$480,4,FALSE))</f>
        <v/>
      </c>
      <c r="K1970" s="51" t="str">
        <f t="shared" si="821"/>
        <v/>
      </c>
      <c r="L1970" s="51" t="str">
        <f>IF(H1970="","",IF(C1970="","",G1936*C1970))</f>
        <v/>
      </c>
      <c r="M1970" s="93" t="str">
        <f>IF(A1970="","",VLOOKUP(A1970,'6.A'!$A$11:$C$480,2,FALSE))</f>
        <v/>
      </c>
      <c r="N1970" s="56" t="str">
        <f t="shared" si="822"/>
        <v/>
      </c>
      <c r="O1970" s="55"/>
      <c r="P1970" s="55"/>
      <c r="Q1970" s="47"/>
      <c r="R1970" s="47"/>
      <c r="S1970" s="64"/>
      <c r="T1970" s="2"/>
      <c r="U1970" s="2"/>
      <c r="V1970" s="2"/>
    </row>
    <row r="1971" spans="1:22" s="128" customFormat="1" ht="12.75" customHeight="1" x14ac:dyDescent="0.2">
      <c r="A1971" s="137"/>
      <c r="B1971" s="117" t="str">
        <f>IF(A1971="","",VLOOKUP(A1971,'6.A'!$A$11:$E$105,2,FALSE))</f>
        <v/>
      </c>
      <c r="C1971" s="138"/>
      <c r="D1971" s="139" t="str">
        <f>IF(A1971="","",VLOOKUP(A1971,'6.A'!$A$11:$E$105,4,FALSE))</f>
        <v/>
      </c>
      <c r="E1971" s="140" t="str">
        <f>IF(A1971="","",VLOOKUP(A1971,'6.A'!$A$11:$E$105,5,FALSE))</f>
        <v/>
      </c>
      <c r="F1971" s="141" t="str">
        <f t="shared" si="819"/>
        <v>0,00</v>
      </c>
      <c r="G1971" s="51"/>
      <c r="H1971" s="51" t="str">
        <f>IF(A1971="","",VLOOKUP(A1971,'6.A'!$A$11:$E$7900,5,FALSE))</f>
        <v/>
      </c>
      <c r="I1971" s="51" t="str">
        <f t="shared" si="820"/>
        <v/>
      </c>
      <c r="J1971" s="51" t="str">
        <f>IF(H1971="","",VLOOKUP(A1971,'6.A'!$A$11:$E$480,4,FALSE))</f>
        <v/>
      </c>
      <c r="K1971" s="51" t="str">
        <f t="shared" si="821"/>
        <v/>
      </c>
      <c r="L1971" s="51" t="str">
        <f>IF(H1971="","",IF(C1971="","",G1936*C1971))</f>
        <v/>
      </c>
      <c r="M1971" s="93" t="str">
        <f>IF(A1971="","",VLOOKUP(A1971,'6.A'!$A$11:$C$480,2,FALSE))</f>
        <v/>
      </c>
      <c r="N1971" s="56" t="str">
        <f t="shared" si="822"/>
        <v/>
      </c>
      <c r="O1971" s="55"/>
      <c r="P1971" s="55"/>
      <c r="Q1971" s="47"/>
      <c r="R1971" s="47"/>
      <c r="S1971" s="64"/>
      <c r="T1971" s="2"/>
      <c r="U1971" s="2"/>
      <c r="V1971" s="2"/>
    </row>
    <row r="1972" spans="1:22" s="128" customFormat="1" ht="12.75" customHeight="1" x14ac:dyDescent="0.2">
      <c r="A1972" s="137"/>
      <c r="B1972" s="117" t="str">
        <f>IF(A1972="","",VLOOKUP(A1972,'6.A'!$A$11:$E$105,2,FALSE))</f>
        <v/>
      </c>
      <c r="C1972" s="138"/>
      <c r="D1972" s="139" t="str">
        <f>IF(A1972="","",VLOOKUP(A1972,'6.A'!$A$11:$E$105,4,FALSE))</f>
        <v/>
      </c>
      <c r="E1972" s="140" t="str">
        <f>IF(A1972="","",VLOOKUP(A1972,'6.A'!$A$11:$E$105,5,FALSE))</f>
        <v/>
      </c>
      <c r="F1972" s="141" t="str">
        <f t="shared" si="819"/>
        <v>0,00</v>
      </c>
      <c r="G1972" s="51"/>
      <c r="H1972" s="51" t="str">
        <f>IF(A1972="","",VLOOKUP(A1972,'6.A'!$A$11:$E$7900,5,FALSE))</f>
        <v/>
      </c>
      <c r="I1972" s="51" t="str">
        <f t="shared" si="820"/>
        <v/>
      </c>
      <c r="J1972" s="51" t="str">
        <f>IF(H1972="","",VLOOKUP(A1972,'6.A'!$A$11:$E$480,4,FALSE))</f>
        <v/>
      </c>
      <c r="K1972" s="51" t="str">
        <f t="shared" si="821"/>
        <v/>
      </c>
      <c r="L1972" s="51" t="str">
        <f>IF(H1972="","",IF(C1972="","",G1936*C1972))</f>
        <v/>
      </c>
      <c r="M1972" s="93" t="str">
        <f>IF(A1972="","",VLOOKUP(A1972,'6.A'!$A$11:$C$480,2,FALSE))</f>
        <v/>
      </c>
      <c r="N1972" s="56" t="str">
        <f t="shared" si="822"/>
        <v/>
      </c>
      <c r="O1972" s="55"/>
      <c r="P1972" s="55"/>
      <c r="Q1972" s="47"/>
      <c r="R1972" s="47"/>
      <c r="S1972" s="64"/>
      <c r="T1972" s="2"/>
      <c r="U1972" s="2"/>
      <c r="V1972" s="2"/>
    </row>
    <row r="1973" spans="1:22" s="128" customFormat="1" ht="12.75" customHeight="1" x14ac:dyDescent="0.2">
      <c r="A1973" s="137"/>
      <c r="B1973" s="117" t="str">
        <f>IF(A1973="","",VLOOKUP(A1973,'6.A'!$A$11:$E$105,2,FALSE))</f>
        <v/>
      </c>
      <c r="C1973" s="138"/>
      <c r="D1973" s="120" t="str">
        <f>IF(A1973="","",VLOOKUP(A1973,'6.A'!$A$11:$E$105,4,FALSE))</f>
        <v/>
      </c>
      <c r="E1973" s="142" t="str">
        <f>IF(A1973="","",VLOOKUP(A1973,'6.A'!$A$11:$E$105,5,FALSE))</f>
        <v/>
      </c>
      <c r="F1973" s="141" t="str">
        <f t="shared" si="819"/>
        <v>0,00</v>
      </c>
      <c r="G1973" s="51"/>
      <c r="H1973" s="51" t="str">
        <f>IF(A1973="","",VLOOKUP(A1973,'6.A'!$A$11:$E$7900,5,FALSE))</f>
        <v/>
      </c>
      <c r="I1973" s="51" t="str">
        <f t="shared" si="820"/>
        <v/>
      </c>
      <c r="J1973" s="51" t="str">
        <f>IF(H1973="","",VLOOKUP(A1973,'6.A'!$A$11:$E$480,4,FALSE))</f>
        <v/>
      </c>
      <c r="K1973" s="51" t="str">
        <f t="shared" si="821"/>
        <v/>
      </c>
      <c r="L1973" s="51" t="str">
        <f>IF(H1973="","",IF(C1973="","",G1936*C1973))</f>
        <v/>
      </c>
      <c r="M1973" s="93" t="str">
        <f>IF(A1973="","",VLOOKUP(A1973,'6.A'!$A$11:$C$480,2,FALSE))</f>
        <v/>
      </c>
      <c r="N1973" s="56" t="str">
        <f t="shared" si="822"/>
        <v/>
      </c>
      <c r="O1973" s="55"/>
      <c r="P1973" s="55"/>
      <c r="Q1973" s="47"/>
      <c r="R1973" s="47"/>
      <c r="S1973" s="64"/>
      <c r="T1973" s="2"/>
      <c r="U1973" s="2"/>
      <c r="V1973" s="2"/>
    </row>
    <row r="1974" spans="1:22" s="128" customFormat="1" ht="12.75" customHeight="1" x14ac:dyDescent="0.2">
      <c r="A1974" s="137"/>
      <c r="B1974" s="117" t="str">
        <f>IF(A1974="","",VLOOKUP(A1974,'6.A'!$A$11:$E$105,2,FALSE))</f>
        <v/>
      </c>
      <c r="C1974" s="138"/>
      <c r="D1974" s="120" t="str">
        <f>IF(A1974="","",VLOOKUP(A1974,'6.A'!$A$11:$E$105,4,FALSE))</f>
        <v/>
      </c>
      <c r="E1974" s="142" t="str">
        <f>IF(A1974="","",VLOOKUP(A1974,'6.A'!$A$11:$E$105,5,FALSE))</f>
        <v/>
      </c>
      <c r="F1974" s="141" t="str">
        <f t="shared" si="819"/>
        <v>0,00</v>
      </c>
      <c r="G1974" s="51"/>
      <c r="H1974" s="51" t="str">
        <f>IF(A1974="","",VLOOKUP(A1974,'6.A'!$A$11:$E$7900,5,FALSE))</f>
        <v/>
      </c>
      <c r="I1974" s="51" t="str">
        <f t="shared" si="820"/>
        <v/>
      </c>
      <c r="J1974" s="51" t="str">
        <f>IF(H1974="","",VLOOKUP(A1974,'6.A'!$A$11:$E$480,4,FALSE))</f>
        <v/>
      </c>
      <c r="K1974" s="51" t="str">
        <f t="shared" si="821"/>
        <v/>
      </c>
      <c r="L1974" s="51" t="str">
        <f>IF(H1974="","",IF(C1974="","",G1936*C1974))</f>
        <v/>
      </c>
      <c r="M1974" s="93" t="str">
        <f>IF(A1974="","",VLOOKUP(A1974,'6.A'!$A$11:$C$480,2,FALSE))</f>
        <v/>
      </c>
      <c r="N1974" s="56" t="str">
        <f t="shared" si="822"/>
        <v/>
      </c>
      <c r="O1974" s="55"/>
      <c r="P1974" s="55"/>
      <c r="Q1974" s="47"/>
      <c r="R1974" s="47"/>
      <c r="S1974" s="64"/>
      <c r="T1974" s="2"/>
      <c r="U1974" s="2"/>
      <c r="V1974" s="2"/>
    </row>
    <row r="1975" spans="1:22" s="128" customFormat="1" ht="12.75" customHeight="1" x14ac:dyDescent="0.2">
      <c r="A1975" s="137"/>
      <c r="B1975" s="117" t="str">
        <f>IF(A1975="","",VLOOKUP(A1975,'6.A'!$A$11:$E$105,2,FALSE))</f>
        <v/>
      </c>
      <c r="C1975" s="138"/>
      <c r="D1975" s="120" t="str">
        <f>IF(A1975="","",VLOOKUP(A1975,'6.A'!$A$11:$E$105,4,FALSE))</f>
        <v/>
      </c>
      <c r="E1975" s="142" t="str">
        <f>IF(A1975="","",VLOOKUP(A1975,'6.A'!$A$11:$E$105,5,FALSE))</f>
        <v/>
      </c>
      <c r="F1975" s="141" t="str">
        <f t="shared" si="819"/>
        <v>0,00</v>
      </c>
      <c r="G1975" s="51"/>
      <c r="H1975" s="51" t="str">
        <f>IF(A1975="","",VLOOKUP(A1975,'6.A'!$A$11:$E$7900,5,FALSE))</f>
        <v/>
      </c>
      <c r="I1975" s="51" t="str">
        <f t="shared" si="820"/>
        <v/>
      </c>
      <c r="J1975" s="51" t="str">
        <f>IF(H1975="","",VLOOKUP(A1975,'6.A'!$A$11:$E$480,4,FALSE))</f>
        <v/>
      </c>
      <c r="K1975" s="51" t="str">
        <f t="shared" si="821"/>
        <v/>
      </c>
      <c r="L1975" s="51" t="str">
        <f>IF(H1975="","",IF(C1975="","",G1936*C1975))</f>
        <v/>
      </c>
      <c r="M1975" s="93" t="str">
        <f>IF(A1975="","",VLOOKUP(A1975,'6.A'!$A$11:$C$480,2,FALSE))</f>
        <v/>
      </c>
      <c r="N1975" s="56" t="str">
        <f t="shared" si="822"/>
        <v/>
      </c>
      <c r="O1975" s="55"/>
      <c r="P1975" s="55"/>
      <c r="Q1975" s="47"/>
      <c r="R1975" s="47"/>
      <c r="S1975" s="64"/>
      <c r="T1975" s="2"/>
      <c r="U1975" s="2"/>
      <c r="V1975" s="2"/>
    </row>
    <row r="1976" spans="1:22" s="128" customFormat="1" ht="12.75" customHeight="1" x14ac:dyDescent="0.2">
      <c r="A1976" s="137"/>
      <c r="B1976" s="117" t="str">
        <f>IF(A1976="","",VLOOKUP(A1976,'6.A'!$A$11:$E$105,2,FALSE))</f>
        <v/>
      </c>
      <c r="C1976" s="138"/>
      <c r="D1976" s="120" t="str">
        <f>IF(A1976="","",VLOOKUP(A1976,'6.A'!$A$11:$E$105,4,FALSE))</f>
        <v/>
      </c>
      <c r="E1976" s="142" t="str">
        <f>IF(A1976="","",VLOOKUP(A1976,'6.A'!$A$11:$E$105,5,FALSE))</f>
        <v/>
      </c>
      <c r="F1976" s="141" t="str">
        <f t="shared" si="819"/>
        <v>0,00</v>
      </c>
      <c r="G1976" s="51"/>
      <c r="H1976" s="51" t="str">
        <f>IF(A1976="","",VLOOKUP(A1976,'6.A'!$A$11:$E$7900,5,FALSE))</f>
        <v/>
      </c>
      <c r="I1976" s="51" t="str">
        <f t="shared" si="820"/>
        <v/>
      </c>
      <c r="J1976" s="51" t="str">
        <f>IF(H1976="","",VLOOKUP(A1976,'6.A'!$A$11:$E$480,4,FALSE))</f>
        <v/>
      </c>
      <c r="K1976" s="51" t="str">
        <f t="shared" si="821"/>
        <v/>
      </c>
      <c r="L1976" s="51" t="str">
        <f>IF(H1976="","",IF(C1976="","",G1936*C1976))</f>
        <v/>
      </c>
      <c r="M1976" s="93" t="str">
        <f>IF(A1976="","",VLOOKUP(A1976,'6.A'!$A$11:$C$480,2,FALSE))</f>
        <v/>
      </c>
      <c r="N1976" s="56" t="str">
        <f t="shared" si="822"/>
        <v/>
      </c>
      <c r="O1976" s="55"/>
      <c r="P1976" s="55"/>
      <c r="Q1976" s="47"/>
      <c r="R1976" s="47"/>
      <c r="S1976" s="64"/>
      <c r="T1976" s="2"/>
      <c r="U1976" s="2"/>
      <c r="V1976" s="2"/>
    </row>
    <row r="1977" spans="1:22" s="128" customFormat="1" ht="12.75" customHeight="1" x14ac:dyDescent="0.2">
      <c r="A1977" s="137"/>
      <c r="B1977" s="117" t="str">
        <f>IF(A1977="","",VLOOKUP(A1977,'6.A'!$A$11:$E$105,2,FALSE))</f>
        <v/>
      </c>
      <c r="C1977" s="138"/>
      <c r="D1977" s="120" t="str">
        <f>IF(A1977="","",VLOOKUP(A1977,'6.A'!$A$11:$E$105,4,FALSE))</f>
        <v/>
      </c>
      <c r="E1977" s="142" t="str">
        <f>IF(A1977="","",VLOOKUP(A1977,'6.A'!$A$11:$E$105,5,FALSE))</f>
        <v/>
      </c>
      <c r="F1977" s="141" t="str">
        <f t="shared" si="819"/>
        <v>0,00</v>
      </c>
      <c r="G1977" s="51"/>
      <c r="H1977" s="51" t="str">
        <f>IF(A1977="","",VLOOKUP(A1977,'6.A'!$A$11:$E$7900,5,FALSE))</f>
        <v/>
      </c>
      <c r="I1977" s="51" t="str">
        <f t="shared" si="820"/>
        <v/>
      </c>
      <c r="J1977" s="51" t="str">
        <f>IF(H1977="","",VLOOKUP(A1977,'6.A'!$A$11:$E$480,4,FALSE))</f>
        <v/>
      </c>
      <c r="K1977" s="51" t="str">
        <f t="shared" si="821"/>
        <v/>
      </c>
      <c r="L1977" s="51" t="str">
        <f>IF(H1977="","",IF(C1977="","",G1936*C1977))</f>
        <v/>
      </c>
      <c r="M1977" s="93" t="str">
        <f>IF(A1977="","",VLOOKUP(A1977,'6.A'!$A$11:$C$480,2,FALSE))</f>
        <v/>
      </c>
      <c r="N1977" s="56" t="str">
        <f t="shared" si="822"/>
        <v/>
      </c>
      <c r="O1977" s="55"/>
      <c r="P1977" s="55"/>
      <c r="Q1977" s="47"/>
      <c r="R1977" s="47"/>
      <c r="S1977" s="64"/>
      <c r="T1977" s="2"/>
      <c r="U1977" s="2"/>
      <c r="V1977" s="2"/>
    </row>
    <row r="1978" spans="1:22" s="128" customFormat="1" ht="12.75" customHeight="1" x14ac:dyDescent="0.2">
      <c r="A1978" s="137"/>
      <c r="B1978" s="117" t="str">
        <f>IF(A1978="","",VLOOKUP(A1978,'6.A'!$A$11:$E$105,2,FALSE))</f>
        <v/>
      </c>
      <c r="C1978" s="138"/>
      <c r="D1978" s="120" t="str">
        <f>IF(A1978="","",VLOOKUP(A1978,'6.A'!$A$11:$E$105,4,FALSE))</f>
        <v/>
      </c>
      <c r="E1978" s="142" t="str">
        <f>IF(A1978="","",VLOOKUP(A1978,'6.A'!$A$11:$E$105,5,FALSE))</f>
        <v/>
      </c>
      <c r="F1978" s="141" t="str">
        <f t="shared" si="819"/>
        <v>0,00</v>
      </c>
      <c r="G1978" s="51"/>
      <c r="H1978" s="51" t="str">
        <f>IF(A1978="","",VLOOKUP(A1978,'6.A'!$A$11:$E$7900,5,FALSE))</f>
        <v/>
      </c>
      <c r="I1978" s="51" t="str">
        <f t="shared" si="820"/>
        <v/>
      </c>
      <c r="J1978" s="51" t="str">
        <f>IF(H1978="","",VLOOKUP(A1978,'6.A'!$A$11:$E$480,4,FALSE))</f>
        <v/>
      </c>
      <c r="K1978" s="51" t="str">
        <f t="shared" si="821"/>
        <v/>
      </c>
      <c r="L1978" s="51" t="str">
        <f>IF(H1978="","",IF(C1978="","",G1936*C1978))</f>
        <v/>
      </c>
      <c r="M1978" s="93" t="str">
        <f>IF(A1978="","",VLOOKUP(A1978,'6.A'!$A$11:$C$480,2,FALSE))</f>
        <v/>
      </c>
      <c r="N1978" s="56" t="str">
        <f t="shared" si="822"/>
        <v/>
      </c>
      <c r="O1978" s="55"/>
      <c r="P1978" s="55"/>
      <c r="Q1978" s="47"/>
      <c r="R1978" s="47"/>
      <c r="S1978" s="64"/>
      <c r="T1978" s="2"/>
      <c r="U1978" s="2"/>
      <c r="V1978" s="2"/>
    </row>
    <row r="1979" spans="1:22" s="128" customFormat="1" ht="12.75" customHeight="1" x14ac:dyDescent="0.2">
      <c r="A1979" s="137"/>
      <c r="B1979" s="117" t="str">
        <f>IF(A1979="","",VLOOKUP(A1979,'6.A'!$A$11:$E$105,2,FALSE))</f>
        <v/>
      </c>
      <c r="C1979" s="138"/>
      <c r="D1979" s="120" t="str">
        <f>IF(A1979="","",VLOOKUP(A1979,'6.A'!$A$11:$E$105,4,FALSE))</f>
        <v/>
      </c>
      <c r="E1979" s="142" t="str">
        <f>IF(A1979="","",VLOOKUP(A1979,'6.A'!$A$11:$E$105,5,FALSE))</f>
        <v/>
      </c>
      <c r="F1979" s="141" t="str">
        <f t="shared" si="819"/>
        <v>0,00</v>
      </c>
      <c r="G1979" s="51"/>
      <c r="H1979" s="51" t="str">
        <f>IF(A1979="","",VLOOKUP(A1979,'6.A'!$A$11:$E$7900,5,FALSE))</f>
        <v/>
      </c>
      <c r="I1979" s="51" t="str">
        <f t="shared" si="820"/>
        <v/>
      </c>
      <c r="J1979" s="51" t="str">
        <f>IF(H1979="","",VLOOKUP(A1979,'6.A'!$A$11:$E$480,4,FALSE))</f>
        <v/>
      </c>
      <c r="K1979" s="51" t="str">
        <f t="shared" si="821"/>
        <v/>
      </c>
      <c r="L1979" s="51" t="str">
        <f>IF(H1979="","",IF(C1979="","",G1936*C1979))</f>
        <v/>
      </c>
      <c r="M1979" s="93" t="str">
        <f>IF(A1979="","",VLOOKUP(A1979,'6.A'!$A$11:$C$480,2,FALSE))</f>
        <v/>
      </c>
      <c r="N1979" s="56" t="str">
        <f t="shared" si="822"/>
        <v/>
      </c>
      <c r="O1979" s="55"/>
      <c r="P1979" s="55"/>
      <c r="Q1979" s="47"/>
      <c r="R1979" s="47"/>
      <c r="S1979" s="64"/>
      <c r="T1979" s="2"/>
      <c r="U1979" s="2"/>
      <c r="V1979" s="2"/>
    </row>
    <row r="1980" spans="1:22" s="128" customFormat="1" ht="12.75" customHeight="1" x14ac:dyDescent="0.2">
      <c r="A1980" s="137"/>
      <c r="B1980" s="117" t="str">
        <f>IF(A1980="","",VLOOKUP(A1980,'6.A'!$A$11:$E$105,2,FALSE))</f>
        <v/>
      </c>
      <c r="C1980" s="138"/>
      <c r="D1980" s="120" t="str">
        <f>IF(A1980="","",VLOOKUP(A1980,'6.A'!$A$11:$E$105,4,FALSE))</f>
        <v/>
      </c>
      <c r="E1980" s="142" t="str">
        <f>IF(A1980="","",VLOOKUP(A1980,'6.A'!$A$11:$E$105,5,FALSE))</f>
        <v/>
      </c>
      <c r="F1980" s="141" t="str">
        <f t="shared" si="819"/>
        <v>0,00</v>
      </c>
      <c r="G1980" s="51"/>
      <c r="H1980" s="51" t="str">
        <f>IF(A1980="","",VLOOKUP(A1980,'6.A'!$A$11:$E$7900,5,FALSE))</f>
        <v/>
      </c>
      <c r="I1980" s="51" t="str">
        <f t="shared" si="820"/>
        <v/>
      </c>
      <c r="J1980" s="51" t="str">
        <f>IF(H1980="","",VLOOKUP(A1980,'6.A'!$A$11:$E$480,4,FALSE))</f>
        <v/>
      </c>
      <c r="K1980" s="51" t="str">
        <f t="shared" si="821"/>
        <v/>
      </c>
      <c r="L1980" s="51" t="str">
        <f>IF(H1980="","",IF(C1980="","",G1936*C1980))</f>
        <v/>
      </c>
      <c r="M1980" s="93" t="str">
        <f>IF(A1980="","",VLOOKUP(A1980,'6.A'!$A$11:$C$480,2,FALSE))</f>
        <v/>
      </c>
      <c r="N1980" s="56" t="str">
        <f t="shared" si="822"/>
        <v/>
      </c>
      <c r="O1980" s="55"/>
      <c r="P1980" s="55"/>
      <c r="Q1980" s="47"/>
      <c r="R1980" s="47"/>
      <c r="S1980" s="64"/>
      <c r="T1980" s="2"/>
      <c r="U1980" s="2"/>
      <c r="V1980" s="2"/>
    </row>
    <row r="1981" spans="1:22" s="116" customFormat="1" ht="12.75" customHeight="1" x14ac:dyDescent="0.2">
      <c r="A1981" s="137"/>
      <c r="B1981" s="153" t="str">
        <f>IF(A1981="","",VLOOKUP(A1981,'6.A'!$A$11:$E$105,2,FALSE))</f>
        <v/>
      </c>
      <c r="C1981" s="138"/>
      <c r="D1981" s="120" t="str">
        <f>IF(A1981="","",VLOOKUP(A1981,'6.A'!$A$11:$E$105,4,FALSE))</f>
        <v/>
      </c>
      <c r="E1981" s="142" t="str">
        <f>IF(A1981="","",VLOOKUP(A1981,'6.A'!$A$11:$E$105,5,FALSE))</f>
        <v/>
      </c>
      <c r="F1981" s="141" t="str">
        <f t="shared" si="819"/>
        <v>0,00</v>
      </c>
      <c r="G1981" s="51"/>
      <c r="H1981" s="51" t="str">
        <f>IF(A1981="","",VLOOKUP(A1981,'6.A'!$A$11:$E$7900,5,FALSE))</f>
        <v/>
      </c>
      <c r="I1981" s="51" t="str">
        <f t="shared" si="820"/>
        <v/>
      </c>
      <c r="J1981" s="51" t="str">
        <f>IF(H1981="","",VLOOKUP(A1981,'6.A'!$A$11:$E$480,4,FALSE))</f>
        <v/>
      </c>
      <c r="K1981" s="51" t="str">
        <f t="shared" si="821"/>
        <v/>
      </c>
      <c r="L1981" s="51" t="str">
        <f>IF(H1981="","",IF(C1981="","",G1936*C1981))</f>
        <v/>
      </c>
      <c r="M1981" s="93" t="str">
        <f>IF(A1981="","",VLOOKUP(A1981,'6.A'!$A$11:$C$480,2,FALSE))</f>
        <v/>
      </c>
      <c r="N1981" s="56" t="str">
        <f t="shared" si="822"/>
        <v/>
      </c>
      <c r="O1981" s="55"/>
      <c r="P1981" s="55"/>
      <c r="Q1981" s="47"/>
      <c r="R1981" s="47"/>
      <c r="S1981" s="64"/>
      <c r="T1981" s="2"/>
      <c r="U1981" s="2"/>
      <c r="V1981" s="2"/>
    </row>
    <row r="1982" spans="1:22" s="116" customFormat="1" ht="12.75" customHeight="1" x14ac:dyDescent="0.2">
      <c r="A1982" s="137"/>
      <c r="B1982" s="153" t="str">
        <f>IF(A1982="","",VLOOKUP(A1982,'6.A'!$A$11:$E$105,2,FALSE))</f>
        <v/>
      </c>
      <c r="C1982" s="138"/>
      <c r="D1982" s="120" t="str">
        <f>IF(A1982="","",VLOOKUP(A1982,'6.A'!$A$11:$E$105,4,FALSE))</f>
        <v/>
      </c>
      <c r="E1982" s="142" t="str">
        <f>IF(A1982="","",VLOOKUP(A1982,'6.A'!$A$11:$E$105,5,FALSE))</f>
        <v/>
      </c>
      <c r="F1982" s="141" t="str">
        <f t="shared" si="819"/>
        <v>0,00</v>
      </c>
      <c r="G1982" s="51"/>
      <c r="H1982" s="51" t="str">
        <f>IF(A1982="","",VLOOKUP(A1982,'6.A'!$A$11:$E$7900,5,FALSE))</f>
        <v/>
      </c>
      <c r="I1982" s="51" t="str">
        <f t="shared" si="820"/>
        <v/>
      </c>
      <c r="J1982" s="51" t="str">
        <f>IF(H1982="","",VLOOKUP(A1982,'6.A'!$A$11:$E$480,4,FALSE))</f>
        <v/>
      </c>
      <c r="K1982" s="51" t="str">
        <f t="shared" si="821"/>
        <v/>
      </c>
      <c r="L1982" s="51" t="str">
        <f>IF(H1982="","",IF(C1982="","",G1936*C1982))</f>
        <v/>
      </c>
      <c r="M1982" s="93" t="str">
        <f>IF(A1982="","",VLOOKUP(A1982,'6.A'!$A$11:$C$480,2,FALSE))</f>
        <v/>
      </c>
      <c r="N1982" s="56" t="str">
        <f t="shared" si="822"/>
        <v/>
      </c>
      <c r="O1982" s="55"/>
      <c r="P1982" s="55"/>
      <c r="Q1982" s="47"/>
      <c r="R1982" s="47"/>
      <c r="S1982" s="64"/>
      <c r="T1982" s="2"/>
      <c r="U1982" s="2"/>
      <c r="V1982" s="2"/>
    </row>
    <row r="1983" spans="1:22" s="116" customFormat="1" ht="12.75" customHeight="1" x14ac:dyDescent="0.2">
      <c r="A1983" s="137"/>
      <c r="B1983" s="153" t="str">
        <f>IF(A1983="","",VLOOKUP(A1983,'6.A'!$A$11:$E$105,2,FALSE))</f>
        <v/>
      </c>
      <c r="C1983" s="138"/>
      <c r="D1983" s="120" t="str">
        <f>IF(A1983="","",VLOOKUP(A1983,'6.A'!$A$11:$E$105,4,FALSE))</f>
        <v/>
      </c>
      <c r="E1983" s="142" t="str">
        <f>IF(A1983="","",VLOOKUP(A1983,'6.A'!$A$11:$E$105,5,FALSE))</f>
        <v/>
      </c>
      <c r="F1983" s="141" t="str">
        <f t="shared" si="819"/>
        <v>0,00</v>
      </c>
      <c r="G1983" s="51"/>
      <c r="H1983" s="51" t="str">
        <f>IF(A1983="","",VLOOKUP(A1983,'6.A'!$A$11:$E$7900,5,FALSE))</f>
        <v/>
      </c>
      <c r="I1983" s="51" t="str">
        <f t="shared" si="820"/>
        <v/>
      </c>
      <c r="J1983" s="51" t="str">
        <f>IF(H1983="","",VLOOKUP(A1983,'6.A'!$A$11:$E$480,4,FALSE))</f>
        <v/>
      </c>
      <c r="K1983" s="51" t="str">
        <f t="shared" si="821"/>
        <v/>
      </c>
      <c r="L1983" s="51" t="str">
        <f>IF(H1983="","",IF(C1983="","",G1936*C1983))</f>
        <v/>
      </c>
      <c r="M1983" s="93" t="str">
        <f>IF(A1983="","",VLOOKUP(A1983,'6.A'!$A$11:$C$480,2,FALSE))</f>
        <v/>
      </c>
      <c r="N1983" s="56" t="str">
        <f t="shared" si="822"/>
        <v/>
      </c>
      <c r="O1983" s="55"/>
      <c r="P1983" s="55"/>
      <c r="Q1983" s="47"/>
      <c r="R1983" s="47"/>
      <c r="S1983" s="64"/>
      <c r="T1983" s="2"/>
      <c r="U1983" s="2"/>
      <c r="V1983" s="2"/>
    </row>
    <row r="1984" spans="1:22" s="116" customFormat="1" ht="12.75" customHeight="1" x14ac:dyDescent="0.2">
      <c r="A1984" s="137"/>
      <c r="B1984" s="153" t="str">
        <f>IF(A1984="","",VLOOKUP(A1984,'6.A'!$A$11:$E$105,2,FALSE))</f>
        <v/>
      </c>
      <c r="C1984" s="138"/>
      <c r="D1984" s="120" t="str">
        <f>IF(A1984="","",VLOOKUP(A1984,'6.A'!$A$11:$E$105,4,FALSE))</f>
        <v/>
      </c>
      <c r="E1984" s="142" t="str">
        <f>IF(A1984="","",VLOOKUP(A1984,'6.A'!$A$11:$E$105,5,FALSE))</f>
        <v/>
      </c>
      <c r="F1984" s="141" t="str">
        <f t="shared" si="819"/>
        <v>0,00</v>
      </c>
      <c r="G1984" s="51"/>
      <c r="H1984" s="51" t="str">
        <f>IF(A1984="","",VLOOKUP(A1984,'6.A'!$A$11:$E$7900,5,FALSE))</f>
        <v/>
      </c>
      <c r="I1984" s="51" t="str">
        <f t="shared" si="820"/>
        <v/>
      </c>
      <c r="J1984" s="51" t="str">
        <f>IF(H1984="","",VLOOKUP(A1984,'6.A'!$A$11:$E$480,4,FALSE))</f>
        <v/>
      </c>
      <c r="K1984" s="51" t="str">
        <f t="shared" si="821"/>
        <v/>
      </c>
      <c r="L1984" s="51" t="str">
        <f>IF(H1984="","",IF(C1984="","",G1936*C1984))</f>
        <v/>
      </c>
      <c r="M1984" s="93" t="str">
        <f>IF(A1984="","",VLOOKUP(A1984,'6.A'!$A$11:$C$480,2,FALSE))</f>
        <v/>
      </c>
      <c r="N1984" s="56" t="str">
        <f t="shared" si="822"/>
        <v/>
      </c>
      <c r="O1984" s="55"/>
      <c r="P1984" s="55"/>
      <c r="Q1984" s="47"/>
      <c r="R1984" s="47"/>
      <c r="S1984" s="64"/>
      <c r="T1984" s="2"/>
      <c r="U1984" s="2"/>
      <c r="V1984" s="2"/>
    </row>
    <row r="1985" spans="1:22" s="116" customFormat="1" ht="12.75" customHeight="1" x14ac:dyDescent="0.2">
      <c r="A1985" s="137"/>
      <c r="B1985" s="26" t="str">
        <f>$A$9</f>
        <v>BDI - MÃO DE OBRA / SERVIÇOS / MATERIAIS EM GERAL</v>
      </c>
      <c r="C1985" s="27">
        <f>$C$9</f>
        <v>0</v>
      </c>
      <c r="D1985" s="120"/>
      <c r="E1985" s="126"/>
      <c r="F1985" s="144">
        <f>ROUND(SUM(F1965:F1984)*C1985,2)</f>
        <v>0</v>
      </c>
      <c r="G1985" s="62"/>
      <c r="H1985" s="51"/>
      <c r="I1985" s="56"/>
      <c r="J1985" s="56"/>
      <c r="K1985" s="56"/>
      <c r="L1985" s="51"/>
      <c r="M1985" s="56"/>
      <c r="N1985" s="56"/>
      <c r="O1985" s="55"/>
      <c r="P1985" s="55"/>
      <c r="Q1985" s="47"/>
      <c r="R1985" s="47"/>
      <c r="S1985" s="64"/>
      <c r="T1985" s="2"/>
      <c r="U1985" s="2"/>
      <c r="V1985" s="2"/>
    </row>
    <row r="1986" spans="1:22" s="116" customFormat="1" ht="12.75" customHeight="1" thickBot="1" x14ac:dyDescent="0.25">
      <c r="A1986" s="154"/>
      <c r="B1986" s="41" t="s">
        <v>57</v>
      </c>
      <c r="C1986" s="42"/>
      <c r="D1986" s="155"/>
      <c r="E1986" s="156"/>
      <c r="F1986" s="157">
        <f>ROUND(SUM(F1965:F1985),2)</f>
        <v>0</v>
      </c>
      <c r="G1986" s="62"/>
      <c r="H1986" s="51"/>
      <c r="I1986" s="56"/>
      <c r="J1986" s="56"/>
      <c r="K1986" s="56"/>
      <c r="L1986" s="51"/>
      <c r="M1986" s="56"/>
      <c r="N1986" s="56"/>
      <c r="O1986" s="55"/>
      <c r="P1986" s="55"/>
      <c r="Q1986" s="47"/>
      <c r="R1986" s="47"/>
      <c r="S1986" s="64"/>
      <c r="T1986" s="2"/>
      <c r="U1986" s="2"/>
      <c r="V1986" s="2"/>
    </row>
    <row r="1987" spans="1:22" s="128" customFormat="1" ht="12" customHeight="1" thickBot="1" x14ac:dyDescent="0.25">
      <c r="A1987" s="129"/>
      <c r="B1987" s="124"/>
      <c r="C1987" s="125"/>
      <c r="D1987" s="120"/>
      <c r="E1987" s="126"/>
      <c r="F1987" s="121"/>
      <c r="G1987" s="121"/>
      <c r="H1987" s="118"/>
      <c r="I1987" s="120"/>
      <c r="J1987" s="120"/>
      <c r="K1987" s="120"/>
      <c r="L1987" s="118"/>
      <c r="M1987" s="122"/>
      <c r="N1987" s="122"/>
      <c r="O1987" s="123"/>
      <c r="P1987" s="123"/>
      <c r="Q1987" s="114"/>
      <c r="R1987" s="114"/>
      <c r="T1987" s="116"/>
      <c r="U1987" s="116"/>
      <c r="V1987" s="116"/>
    </row>
    <row r="1988" spans="1:22" s="116" customFormat="1" ht="50.1" customHeight="1" x14ac:dyDescent="0.2">
      <c r="A1988" s="130" t="str">
        <f>'3.A'!$A$71</f>
        <v>4.2.7</v>
      </c>
      <c r="B1988" s="131" t="str">
        <f>IF(A1988="","",VLOOKUP(A1988,'3.A'!$A$16:$M$111,2,FALSE))</f>
        <v>CONCRETO DE REGULARIZAÇÃO DE FUNDO</v>
      </c>
      <c r="C1988" s="284" t="s">
        <v>62</v>
      </c>
      <c r="D1988" s="284"/>
      <c r="E1988" s="132" t="str">
        <f>IF(A1988="","",VLOOKUP(A1988,'3.A'!$A$16:$M$111,3,FALSE))</f>
        <v>M3</v>
      </c>
      <c r="F1988" s="133">
        <f>ROUND(F2002+F2015+F2038,2)</f>
        <v>0</v>
      </c>
      <c r="G1988" s="94">
        <f>VLOOKUP(A1988,'3.A'!$A$18:$I$111,4,FALSE)</f>
        <v>2</v>
      </c>
      <c r="H1988" s="46">
        <f>SUM(F1990:F2001)</f>
        <v>0</v>
      </c>
      <c r="I1988" s="46">
        <f>SUM(F2004:F2014)</f>
        <v>0</v>
      </c>
      <c r="J1988" s="46">
        <f>SUM(F2017:F2037)</f>
        <v>0</v>
      </c>
      <c r="K1988" s="46">
        <f>SUM(H1988:J1988)</f>
        <v>0</v>
      </c>
      <c r="L1988" s="46" t="str">
        <f>IF(K1988=F1988,"SIM","NÃO")</f>
        <v>SIM</v>
      </c>
      <c r="M1988" s="57">
        <f>ROUND(SUM(F1990:F1999)*C2000,2)+ROUND(SUM(F1990:F2000)*C2001,2)+ROUND(SUM(F1990:F1999),2)+ROUND(SUM(F2004:F2013)*C2014,2)+ROUND(SUM(F2004:F2013),2)+ROUND(SUM(F2017:F2036)*C2037,2)+ROUND(SUM(F2017:F2036),2)</f>
        <v>0</v>
      </c>
      <c r="N1988" s="49" t="str">
        <f>IF(M1988=F1988,"SIM","NÃO")</f>
        <v>SIM</v>
      </c>
      <c r="O1988" s="50" t="str">
        <f>VLOOKUP(A1988,'3.A'!$A$8:$E$111,3,FALSE)</f>
        <v>M3</v>
      </c>
      <c r="P1988" s="50" t="str">
        <f>IF(O1988=E1988,"SIM","NÃO")</f>
        <v>SIM</v>
      </c>
      <c r="Q1988" s="52">
        <f>ROUND(G1988*F2002,2)+ROUND(G1988*F2015,2)+ROUND(G1988*F2038,2)</f>
        <v>0</v>
      </c>
      <c r="R1988" s="58">
        <f>VLOOKUP(A1988,'3.A'!$A$16:$L$111,12,FALSE)</f>
        <v>0</v>
      </c>
      <c r="S1988" s="59" t="str">
        <f>IF(Q1988=R1988,"si","no")</f>
        <v>si</v>
      </c>
      <c r="T1988" s="60">
        <f>SUM(L1990:L1999)+SUM(L2004:L2013)+SUM(L2017:L2036)</f>
        <v>16.89</v>
      </c>
      <c r="U1988" s="51">
        <f>G1988*C1996+G1988*C1998+G1988*C1992+G1988*C1991+G1988*C1993+G1988*C1997+G1988*C1995+G1988*C1994+G1988*C1990+G1988*C1999+G1988*C2010+G1988*C2004+G1988*C2012+G1988*C2011+G1988*C2009+G1988*C2006+G1988*C2005+G1988*C2007+G1988*C2013+G1988*C2008+G1988*C2017+G1988*C2018+G1988*C2019+G1988*C2027+G1988*C2028+G1988*C2029+G1988*C2030+G1988*C2031+G1988*C2032+G1988*C2033+G1988*C2034+G1988*C2035+G1988*C2036+G1988*C2025+G1988*C2026+G1988*C2020+G1988*C2021+G1988*C2022+G1988*C2023+G1988*C2024</f>
        <v>16.89</v>
      </c>
      <c r="V1988" s="53" t="str">
        <f>IF(T1988=U1988,"si","no")</f>
        <v>si</v>
      </c>
    </row>
    <row r="1989" spans="1:22" s="116" customFormat="1" ht="12.75" customHeight="1" x14ac:dyDescent="0.2">
      <c r="A1989" s="134" t="s">
        <v>3</v>
      </c>
      <c r="B1989" s="135" t="s">
        <v>58</v>
      </c>
      <c r="C1989" s="119" t="s">
        <v>59</v>
      </c>
      <c r="D1989" s="119" t="s">
        <v>17</v>
      </c>
      <c r="E1989" s="136" t="s">
        <v>60</v>
      </c>
      <c r="F1989" s="127" t="s">
        <v>61</v>
      </c>
      <c r="G1989" s="21"/>
      <c r="H1989" s="51"/>
      <c r="I1989" s="56"/>
      <c r="J1989" s="56"/>
      <c r="K1989" s="56"/>
      <c r="L1989" s="51"/>
      <c r="M1989" s="56"/>
      <c r="N1989" s="56"/>
      <c r="O1989" s="55"/>
      <c r="P1989" s="55"/>
      <c r="Q1989" s="47"/>
      <c r="R1989" s="47"/>
      <c r="S1989" s="64"/>
      <c r="T1989" s="2"/>
      <c r="U1989" s="2"/>
      <c r="V1989" s="2"/>
    </row>
    <row r="1990" spans="1:22" s="116" customFormat="1" ht="12.75" customHeight="1" x14ac:dyDescent="0.2">
      <c r="A1990" s="137">
        <f>'6.A'!$A$19</f>
        <v>88309</v>
      </c>
      <c r="B1990" s="117" t="str">
        <f>IF(A1990="","",VLOOKUP(A1990,'6.A'!$A$11:$E$105,2,FALSE))</f>
        <v>PEDREIRO COM ENCARGOS COMPLEMENTARES</v>
      </c>
      <c r="C1990" s="138">
        <v>1.4830000000000001</v>
      </c>
      <c r="D1990" s="139" t="str">
        <f>IF(A1990="","",VLOOKUP(A1990,'6.A'!$A$11:$E$105,4,FALSE))</f>
        <v>H</v>
      </c>
      <c r="E1990" s="140">
        <f>IF(A1990="","",VLOOKUP(A1990,'6.A'!$A$11:$E$105,5,FALSE))</f>
        <v>0</v>
      </c>
      <c r="F1990" s="141">
        <f t="shared" ref="F1990:F1999" si="823">IF(A1990="","0,00",ROUND(C1990*E1990,2))</f>
        <v>0</v>
      </c>
      <c r="G1990" s="51"/>
      <c r="H1990" s="51">
        <f>IF(A1990="","",VLOOKUP(A1990,'6.A'!$A$11:$E$7900,5,FALSE))</f>
        <v>0</v>
      </c>
      <c r="I1990" s="51" t="str">
        <f>IF(H1990="","",IF(E1990=H1990,"SIM","NÃO"))</f>
        <v>SIM</v>
      </c>
      <c r="J1990" s="51" t="str">
        <f>IF(H1990="","",VLOOKUP(A1990,'6.A'!$A$11:$E$480,4,FALSE))</f>
        <v>H</v>
      </c>
      <c r="K1990" s="51" t="str">
        <f>IF(H1990="","",IF(J1990=D1990,"SIM","NÃO"))</f>
        <v>SIM</v>
      </c>
      <c r="L1990" s="51">
        <f>IF(H1990="","",IF(C1990="","",G1988*C1990))</f>
        <v>2.9660000000000002</v>
      </c>
      <c r="M1990" s="93" t="str">
        <f>IF(A1990="","",VLOOKUP(A1990,'6.A'!$A$11:$C$480,2,FALSE))</f>
        <v>PEDREIRO COM ENCARGOS COMPLEMENTARES</v>
      </c>
      <c r="N1990" s="56" t="str">
        <f>IF(A1990="","",IF(M1990=B1990,"si","no"))</f>
        <v>si</v>
      </c>
      <c r="O1990" s="55"/>
      <c r="P1990" s="55"/>
      <c r="Q1990" s="47"/>
      <c r="R1990" s="47"/>
      <c r="S1990" s="64"/>
      <c r="T1990" s="2"/>
      <c r="U1990" s="2"/>
      <c r="V1990" s="2"/>
    </row>
    <row r="1991" spans="1:22" s="116" customFormat="1" ht="12.75" customHeight="1" x14ac:dyDescent="0.2">
      <c r="A1991" s="137">
        <f>'6.A'!$A$21</f>
        <v>88316</v>
      </c>
      <c r="B1991" s="117" t="str">
        <f>IF(A1991="","",VLOOKUP(A1991,'6.A'!$A$11:$E$105,2,FALSE))</f>
        <v>SERVENTE COM ENCARGOS COMPLEMENTARES</v>
      </c>
      <c r="C1991" s="138">
        <v>4.4489999999999998</v>
      </c>
      <c r="D1991" s="139" t="str">
        <f>IF(A1991="","",VLOOKUP(A1991,'6.A'!$A$11:$E$105,4,FALSE))</f>
        <v>H</v>
      </c>
      <c r="E1991" s="140">
        <f>IF(A1991="","",VLOOKUP(A1991,'6.A'!$A$11:$E$105,5,FALSE))</f>
        <v>0</v>
      </c>
      <c r="F1991" s="141">
        <f t="shared" si="823"/>
        <v>0</v>
      </c>
      <c r="G1991" s="51"/>
      <c r="H1991" s="51">
        <f>IF(A1991="","",VLOOKUP(A1991,'6.A'!$A$11:$E$7900,5,FALSE))</f>
        <v>0</v>
      </c>
      <c r="I1991" s="51" t="str">
        <f>IF(H1991="","",IF(E1991=H1991,"SIM","NÃO"))</f>
        <v>SIM</v>
      </c>
      <c r="J1991" s="51" t="str">
        <f>IF(H1991="","",VLOOKUP(A1991,'6.A'!$A$11:$E$480,4,FALSE))</f>
        <v>H</v>
      </c>
      <c r="K1991" s="51" t="str">
        <f>IF(H1991="","",IF(J1991=D1991,"SIM","NÃO"))</f>
        <v>SIM</v>
      </c>
      <c r="L1991" s="51">
        <f>IF(H1991="","",IF(C1991="","",G1988*C1991))</f>
        <v>8.8979999999999997</v>
      </c>
      <c r="M1991" s="93" t="str">
        <f>IF(A1991="","",VLOOKUP(A1991,'6.A'!$A$11:$C$480,2,FALSE))</f>
        <v>SERVENTE COM ENCARGOS COMPLEMENTARES</v>
      </c>
      <c r="N1991" s="56" t="str">
        <f>IF(A1991="","",IF(M1991=B1991,"si","no"))</f>
        <v>si</v>
      </c>
      <c r="O1991" s="55"/>
      <c r="P1991" s="55"/>
      <c r="Q1991" s="47"/>
      <c r="R1991" s="47"/>
      <c r="S1991" s="64"/>
      <c r="T1991" s="2"/>
      <c r="U1991" s="2"/>
      <c r="V1991" s="2"/>
    </row>
    <row r="1992" spans="1:22" s="116" customFormat="1" ht="12.75" customHeight="1" x14ac:dyDescent="0.2">
      <c r="A1992" s="137"/>
      <c r="B1992" s="117" t="str">
        <f>IF(A1992="","",VLOOKUP(A1992,'6.A'!$A$11:$E$105,2,FALSE))</f>
        <v/>
      </c>
      <c r="C1992" s="138"/>
      <c r="D1992" s="139" t="str">
        <f>IF(A1992="","",VLOOKUP(A1992,'6.A'!$A$11:$E$105,4,FALSE))</f>
        <v/>
      </c>
      <c r="E1992" s="140" t="str">
        <f>IF(A1992="","",VLOOKUP(A1992,'6.A'!$A$11:$E$105,5,FALSE))</f>
        <v/>
      </c>
      <c r="F1992" s="141" t="str">
        <f t="shared" si="823"/>
        <v>0,00</v>
      </c>
      <c r="G1992" s="51"/>
      <c r="H1992" s="51" t="str">
        <f>IF(A1992="","",VLOOKUP(A1992,'6.A'!$A$11:$E$7900,5,FALSE))</f>
        <v/>
      </c>
      <c r="I1992" s="51" t="str">
        <f>IF(H1992="","",IF(E1992=H1992,"SIM","NÃO"))</f>
        <v/>
      </c>
      <c r="J1992" s="51" t="str">
        <f>IF(H1992="","",VLOOKUP(A1992,'6.A'!$A$11:$E$480,4,FALSE))</f>
        <v/>
      </c>
      <c r="K1992" s="51" t="str">
        <f t="shared" ref="K1992" si="824">IF(H1992="","",IF(J1992=D1992,"SIM","NÃO"))</f>
        <v/>
      </c>
      <c r="L1992" s="51" t="str">
        <f>IF(H1992="","",IF(C1992="","",G1988*C1992))</f>
        <v/>
      </c>
      <c r="M1992" s="93" t="str">
        <f>IF(A1992="","",VLOOKUP(A1992,'6.A'!$A$11:$C$480,2,FALSE))</f>
        <v/>
      </c>
      <c r="N1992" s="56" t="str">
        <f t="shared" ref="N1992" si="825">IF(A1992="","",IF(M1992=B1992,"si","no"))</f>
        <v/>
      </c>
      <c r="O1992" s="55"/>
      <c r="P1992" s="55"/>
      <c r="Q1992" s="47"/>
      <c r="R1992" s="47"/>
      <c r="S1992" s="64"/>
      <c r="T1992" s="2"/>
      <c r="U1992" s="2"/>
      <c r="V1992" s="2"/>
    </row>
    <row r="1993" spans="1:22" s="116" customFormat="1" ht="12.75" customHeight="1" x14ac:dyDescent="0.2">
      <c r="A1993" s="137"/>
      <c r="B1993" s="117" t="str">
        <f>IF(A1993="","",VLOOKUP(A1993,'6.A'!$A$11:$E$105,2,FALSE))</f>
        <v/>
      </c>
      <c r="C1993" s="138"/>
      <c r="D1993" s="139" t="str">
        <f>IF(A1993="","",VLOOKUP(A1993,'6.A'!$A$11:$E$105,4,FALSE))</f>
        <v/>
      </c>
      <c r="E1993" s="140" t="str">
        <f>IF(A1993="","",VLOOKUP(A1993,'6.A'!$A$11:$E$105,5,FALSE))</f>
        <v/>
      </c>
      <c r="F1993" s="141" t="str">
        <f t="shared" si="823"/>
        <v>0,00</v>
      </c>
      <c r="G1993" s="51"/>
      <c r="H1993" s="51" t="str">
        <f>IF(A1993="","",VLOOKUP(A1993,'6.A'!$A$11:$E$7900,5,FALSE))</f>
        <v/>
      </c>
      <c r="I1993" s="51" t="str">
        <f>IF(H1993="","",IF(E1993=H1993,"SIM","NÃO"))</f>
        <v/>
      </c>
      <c r="J1993" s="51" t="str">
        <f>IF(H1993="","",VLOOKUP(A1993,'6.A'!$A$11:$E$480,4,FALSE))</f>
        <v/>
      </c>
      <c r="K1993" s="51" t="str">
        <f>IF(H1993="","",IF(J1993=D1993,"SIM","NÃO"))</f>
        <v/>
      </c>
      <c r="L1993" s="51" t="str">
        <f>IF(H1993="","",IF(C1993="","",G1988*C1993))</f>
        <v/>
      </c>
      <c r="M1993" s="93" t="str">
        <f>IF(A1993="","",VLOOKUP(A1993,'6.A'!$A$11:$C$480,2,FALSE))</f>
        <v/>
      </c>
      <c r="N1993" s="56" t="str">
        <f>IF(A1993="","",IF(M1993=B1993,"si","no"))</f>
        <v/>
      </c>
      <c r="O1993" s="55"/>
      <c r="P1993" s="55"/>
      <c r="Q1993" s="47"/>
      <c r="R1993" s="47"/>
      <c r="S1993" s="64"/>
      <c r="T1993" s="2"/>
      <c r="U1993" s="2"/>
      <c r="V1993" s="2"/>
    </row>
    <row r="1994" spans="1:22" s="116" customFormat="1" ht="12.75" customHeight="1" x14ac:dyDescent="0.2">
      <c r="A1994" s="137"/>
      <c r="B1994" s="117" t="str">
        <f>IF(A1994="","",VLOOKUP(A1994,'6.A'!$A$11:$E$105,2,FALSE))</f>
        <v/>
      </c>
      <c r="C1994" s="138"/>
      <c r="D1994" s="139" t="str">
        <f>IF(A1994="","",VLOOKUP(A1994,'6.A'!$A$11:$E$105,4,FALSE))</f>
        <v/>
      </c>
      <c r="E1994" s="140" t="str">
        <f>IF(A1994="","",VLOOKUP(A1994,'6.A'!$A$11:$E$105,5,FALSE))</f>
        <v/>
      </c>
      <c r="F1994" s="141" t="str">
        <f t="shared" si="823"/>
        <v>0,00</v>
      </c>
      <c r="G1994" s="51"/>
      <c r="H1994" s="51" t="str">
        <f>IF(A1994="","",VLOOKUP(A1994,'6.A'!$A$11:$E$7900,5,FALSE))</f>
        <v/>
      </c>
      <c r="I1994" s="51" t="str">
        <f t="shared" ref="I1994" si="826">IF(H1994="","",IF(E1994=H1994,"SIM","NÃO"))</f>
        <v/>
      </c>
      <c r="J1994" s="51" t="str">
        <f>IF(H1994="","",VLOOKUP(A1994,'6.A'!$A$11:$E$480,4,FALSE))</f>
        <v/>
      </c>
      <c r="K1994" s="51" t="str">
        <f t="shared" ref="K1994" si="827">IF(H1994="","",IF(J1994=D1994,"SIM","NÃO"))</f>
        <v/>
      </c>
      <c r="L1994" s="51" t="str">
        <f>IF(H1994="","",IF(C1994="","",G1988*C1994))</f>
        <v/>
      </c>
      <c r="M1994" s="93" t="str">
        <f>IF(A1994="","",VLOOKUP(A1994,'6.A'!$A$11:$C$480,2,FALSE))</f>
        <v/>
      </c>
      <c r="N1994" s="56" t="str">
        <f t="shared" ref="N1994" si="828">IF(A1994="","",IF(M1994=B1994,"si","no"))</f>
        <v/>
      </c>
      <c r="O1994" s="55"/>
      <c r="P1994" s="55"/>
      <c r="Q1994" s="47"/>
      <c r="R1994" s="47"/>
      <c r="S1994" s="64"/>
      <c r="T1994" s="2"/>
      <c r="U1994" s="2"/>
      <c r="V1994" s="2"/>
    </row>
    <row r="1995" spans="1:22" s="116" customFormat="1" ht="12.75" customHeight="1" x14ac:dyDescent="0.2">
      <c r="A1995" s="137"/>
      <c r="B1995" s="117" t="str">
        <f>IF(A1995="","",VLOOKUP(A1995,'6.A'!$A$11:$E$105,2,FALSE))</f>
        <v/>
      </c>
      <c r="C1995" s="138"/>
      <c r="D1995" s="139" t="str">
        <f>IF(A1995="","",VLOOKUP(A1995,'6.A'!$A$11:$E$105,4,FALSE))</f>
        <v/>
      </c>
      <c r="E1995" s="140" t="str">
        <f>IF(A1995="","",VLOOKUP(A1995,'6.A'!$A$11:$E$105,5,FALSE))</f>
        <v/>
      </c>
      <c r="F1995" s="141" t="str">
        <f t="shared" si="823"/>
        <v>0,00</v>
      </c>
      <c r="G1995" s="51"/>
      <c r="H1995" s="51" t="str">
        <f>IF(A1995="","",VLOOKUP(A1995,'6.A'!$A$11:$E$7900,5,FALSE))</f>
        <v/>
      </c>
      <c r="I1995" s="51" t="str">
        <f>IF(H1995="","",IF(E1995=H1995,"SIM","NÃO"))</f>
        <v/>
      </c>
      <c r="J1995" s="51" t="str">
        <f>IF(H1995="","",VLOOKUP(A1995,'6.A'!$A$11:$E$480,4,FALSE))</f>
        <v/>
      </c>
      <c r="K1995" s="51" t="str">
        <f>IF(H1995="","",IF(J1995=D1995,"SIM","NÃO"))</f>
        <v/>
      </c>
      <c r="L1995" s="51" t="str">
        <f>IF(H1995="","",IF(C1995="","",G1988*C1995))</f>
        <v/>
      </c>
      <c r="M1995" s="93" t="str">
        <f>IF(A1995="","",VLOOKUP(A1995,'6.A'!$A$11:$C$480,2,FALSE))</f>
        <v/>
      </c>
      <c r="N1995" s="56" t="str">
        <f>IF(A1995="","",IF(M1995=B1995,"si","no"))</f>
        <v/>
      </c>
      <c r="O1995" s="55"/>
      <c r="P1995" s="55"/>
      <c r="Q1995" s="47"/>
      <c r="R1995" s="47"/>
      <c r="S1995" s="64"/>
      <c r="T1995" s="2"/>
      <c r="U1995" s="2"/>
      <c r="V1995" s="2"/>
    </row>
    <row r="1996" spans="1:22" s="116" customFormat="1" ht="12.75" customHeight="1" x14ac:dyDescent="0.2">
      <c r="A1996" s="137"/>
      <c r="B1996" s="117" t="str">
        <f>IF(A1996="","",VLOOKUP(A1996,'6.A'!$A$11:$E$105,2,FALSE))</f>
        <v/>
      </c>
      <c r="C1996" s="138"/>
      <c r="D1996" s="120" t="str">
        <f>IF(A1996="","",VLOOKUP(A1996,'6.A'!$A$11:$E$105,4,FALSE))</f>
        <v/>
      </c>
      <c r="E1996" s="142" t="str">
        <f>IF(A1996="","",VLOOKUP(A1996,'6.A'!$A$11:$E$105,5,FALSE))</f>
        <v/>
      </c>
      <c r="F1996" s="141" t="str">
        <f t="shared" si="823"/>
        <v>0,00</v>
      </c>
      <c r="G1996" s="51"/>
      <c r="H1996" s="51" t="str">
        <f>IF(A1996="","",VLOOKUP(A1996,'6.A'!$A$11:$E$7900,5,FALSE))</f>
        <v/>
      </c>
      <c r="I1996" s="51" t="str">
        <f>IF(H1996="","",IF(E1996=H1996,"SIM","NÃO"))</f>
        <v/>
      </c>
      <c r="J1996" s="51" t="str">
        <f>IF(H1996="","",VLOOKUP(A1996,'6.A'!$A$11:$E$480,4,FALSE))</f>
        <v/>
      </c>
      <c r="K1996" s="51" t="str">
        <f>IF(H1996="","",IF(J1996=D1996,"SIM","NÃO"))</f>
        <v/>
      </c>
      <c r="L1996" s="51" t="str">
        <f>IF(H1996="","",IF(C1996="","",G1988*C1996))</f>
        <v/>
      </c>
      <c r="M1996" s="93" t="str">
        <f>IF(A1996="","",VLOOKUP(A1996,'6.A'!$A$11:$C$480,2,FALSE))</f>
        <v/>
      </c>
      <c r="N1996" s="56" t="str">
        <f>IF(A1996="","",IF(M1996=B1996,"si","no"))</f>
        <v/>
      </c>
      <c r="O1996" s="55"/>
      <c r="P1996" s="55"/>
      <c r="Q1996" s="47"/>
      <c r="R1996" s="47"/>
      <c r="S1996" s="64"/>
      <c r="T1996" s="2"/>
      <c r="U1996" s="2"/>
      <c r="V1996" s="2"/>
    </row>
    <row r="1997" spans="1:22" s="116" customFormat="1" ht="12.75" customHeight="1" x14ac:dyDescent="0.2">
      <c r="A1997" s="137"/>
      <c r="B1997" s="117" t="str">
        <f>IF(A1997="","",VLOOKUP(A1997,'6.A'!$A$11:$E$105,2,FALSE))</f>
        <v/>
      </c>
      <c r="C1997" s="138"/>
      <c r="D1997" s="120" t="str">
        <f>IF(A1997="","",VLOOKUP(A1997,'6.A'!$A$11:$E$105,4,FALSE))</f>
        <v/>
      </c>
      <c r="E1997" s="140" t="str">
        <f>IF(A1997="","",VLOOKUP(A1997,'6.A'!$A$11:$E$105,5,FALSE))</f>
        <v/>
      </c>
      <c r="F1997" s="141" t="str">
        <f t="shared" si="823"/>
        <v>0,00</v>
      </c>
      <c r="G1997" s="51"/>
      <c r="H1997" s="51" t="str">
        <f>IF(A1997="","",VLOOKUP(A1997,'6.A'!$A$11:$E$7900,5,FALSE))</f>
        <v/>
      </c>
      <c r="I1997" s="51" t="str">
        <f t="shared" ref="I1997" si="829">IF(H1997="","",IF(E1997=H1997,"SIM","NÃO"))</f>
        <v/>
      </c>
      <c r="J1997" s="51" t="str">
        <f>IF(H1997="","",VLOOKUP(A1997,'6.A'!$A$11:$E$480,4,FALSE))</f>
        <v/>
      </c>
      <c r="K1997" s="51" t="str">
        <f t="shared" ref="K1997" si="830">IF(H1997="","",IF(J1997=D1997,"SIM","NÃO"))</f>
        <v/>
      </c>
      <c r="L1997" s="51" t="str">
        <f>IF(H1997="","",IF(C1997="","",G1988*C1997))</f>
        <v/>
      </c>
      <c r="M1997" s="93" t="str">
        <f>IF(A1997="","",VLOOKUP(A1997,'6.A'!$A$11:$C$480,2,FALSE))</f>
        <v/>
      </c>
      <c r="N1997" s="56" t="str">
        <f t="shared" ref="N1997" si="831">IF(A1997="","",IF(M1997=B1997,"si","no"))</f>
        <v/>
      </c>
      <c r="O1997" s="55"/>
      <c r="P1997" s="55"/>
      <c r="Q1997" s="47"/>
      <c r="R1997" s="47"/>
      <c r="S1997" s="64"/>
      <c r="T1997" s="2"/>
      <c r="U1997" s="2"/>
      <c r="V1997" s="2"/>
    </row>
    <row r="1998" spans="1:22" s="116" customFormat="1" ht="12.75" customHeight="1" x14ac:dyDescent="0.2">
      <c r="A1998" s="137"/>
      <c r="B1998" s="117" t="str">
        <f>IF(A1998="","",VLOOKUP(A1998,'6.A'!$A$11:$E$105,2,FALSE))</f>
        <v/>
      </c>
      <c r="C1998" s="138"/>
      <c r="D1998" s="120" t="str">
        <f>IF(A1998="","",VLOOKUP(A1998,'6.A'!$A$11:$E$105,4,FALSE))</f>
        <v/>
      </c>
      <c r="E1998" s="140" t="str">
        <f>IF(A1998="","",VLOOKUP(A1998,'6.A'!$A$11:$E$105,5,FALSE))</f>
        <v/>
      </c>
      <c r="F1998" s="141" t="str">
        <f t="shared" si="823"/>
        <v>0,00</v>
      </c>
      <c r="G1998" s="51"/>
      <c r="H1998" s="51" t="str">
        <f>IF(A1998="","",VLOOKUP(A1998,'6.A'!$A$11:$E$7900,5,FALSE))</f>
        <v/>
      </c>
      <c r="I1998" s="51" t="str">
        <f>IF(H1998="","",IF(E1998=H1998,"SIM","NÃO"))</f>
        <v/>
      </c>
      <c r="J1998" s="51" t="str">
        <f>IF(H1998="","",VLOOKUP(A1998,'6.A'!$A$11:$E$480,4,FALSE))</f>
        <v/>
      </c>
      <c r="K1998" s="51" t="str">
        <f>IF(H1998="","",IF(J1998=D1998,"SIM","NÃO"))</f>
        <v/>
      </c>
      <c r="L1998" s="51" t="str">
        <f>IF(H1998="","",IF(C1998="","",G1988*C1998))</f>
        <v/>
      </c>
      <c r="M1998" s="93" t="str">
        <f>IF(A1998="","",VLOOKUP(A1998,'6.A'!$A$11:$C$480,2,FALSE))</f>
        <v/>
      </c>
      <c r="N1998" s="56" t="str">
        <f>IF(A1998="","",IF(M1998=B1998,"si","no"))</f>
        <v/>
      </c>
      <c r="O1998" s="55"/>
      <c r="P1998" s="55"/>
      <c r="Q1998" s="47"/>
      <c r="R1998" s="47"/>
      <c r="S1998" s="64"/>
      <c r="T1998" s="2"/>
      <c r="U1998" s="2"/>
      <c r="V1998" s="2"/>
    </row>
    <row r="1999" spans="1:22" s="116" customFormat="1" ht="12.75" customHeight="1" x14ac:dyDescent="0.2">
      <c r="A1999" s="137"/>
      <c r="B1999" s="117" t="str">
        <f>IF(A1999="","",VLOOKUP(A1999,'6.A'!$A$11:$E$105,2,FALSE))</f>
        <v/>
      </c>
      <c r="C1999" s="138"/>
      <c r="D1999" s="143" t="str">
        <f>IF(A1999="","",VLOOKUP(A1999,'6.A'!$A$11:$E$105,4,FALSE))</f>
        <v/>
      </c>
      <c r="E1999" s="140" t="str">
        <f>IF(A1999="","",VLOOKUP(A1999,'6.A'!$A$11:$E$105,5,FALSE))</f>
        <v/>
      </c>
      <c r="F1999" s="141" t="str">
        <f t="shared" si="823"/>
        <v>0,00</v>
      </c>
      <c r="G1999" s="51"/>
      <c r="H1999" s="51" t="str">
        <f>IF(A1999="","",VLOOKUP(A1999,'6.A'!$A$11:$E$7900,5,FALSE))</f>
        <v/>
      </c>
      <c r="I1999" s="51" t="str">
        <f t="shared" ref="I1999" si="832">IF(H1999="","",IF(E1999=H1999,"SIM","NÃO"))</f>
        <v/>
      </c>
      <c r="J1999" s="51" t="str">
        <f>IF(H1999="","",VLOOKUP(A1999,'6.A'!$A$11:$E$480,4,FALSE))</f>
        <v/>
      </c>
      <c r="K1999" s="51" t="str">
        <f t="shared" ref="K1999" si="833">IF(H1999="","",IF(J1999=D1999,"SIM","NÃO"))</f>
        <v/>
      </c>
      <c r="L1999" s="51" t="str">
        <f>IF(H1999="","",IF(C1999="","",G1988*C1999))</f>
        <v/>
      </c>
      <c r="M1999" s="93" t="str">
        <f>IF(A1999="","",VLOOKUP(A1999,'6.A'!$A$11:$C$480,2,FALSE))</f>
        <v/>
      </c>
      <c r="N1999" s="56" t="str">
        <f t="shared" ref="N1999" si="834">IF(A1999="","",IF(M1999=B1999,"si","no"))</f>
        <v/>
      </c>
      <c r="O1999" s="55"/>
      <c r="P1999" s="55"/>
      <c r="Q1999" s="47"/>
      <c r="R1999" s="47"/>
      <c r="S1999" s="64"/>
      <c r="T1999" s="2"/>
      <c r="U1999" s="2"/>
      <c r="V1999" s="2"/>
    </row>
    <row r="2000" spans="1:22" s="116" customFormat="1" ht="12.75" customHeight="1" x14ac:dyDescent="0.2">
      <c r="A2000" s="134"/>
      <c r="B2000" s="26" t="str">
        <f>$A$8</f>
        <v>LEIS SOCIAIS HORISTA - JORNADA NORMAL</v>
      </c>
      <c r="C2000" s="27">
        <f>$C$8</f>
        <v>0</v>
      </c>
      <c r="D2000" s="120"/>
      <c r="E2000" s="126"/>
      <c r="F2000" s="144">
        <f>ROUND(SUM(F1990:F1999)*C2000,2)</f>
        <v>0</v>
      </c>
      <c r="G2000" s="62"/>
      <c r="H2000" s="51"/>
      <c r="I2000" s="56"/>
      <c r="J2000" s="56"/>
      <c r="K2000" s="56"/>
      <c r="L2000" s="51"/>
      <c r="M2000" s="61"/>
      <c r="N2000" s="56"/>
      <c r="O2000" s="55"/>
      <c r="P2000" s="55"/>
      <c r="Q2000" s="47"/>
      <c r="R2000" s="47"/>
      <c r="S2000" s="64"/>
      <c r="T2000" s="2"/>
      <c r="U2000" s="2"/>
      <c r="V2000" s="2"/>
    </row>
    <row r="2001" spans="1:22" s="116" customFormat="1" ht="12.75" customHeight="1" x14ac:dyDescent="0.2">
      <c r="A2001" s="137"/>
      <c r="B2001" s="26" t="str">
        <f>$A$9</f>
        <v>BDI - MÃO DE OBRA / SERVIÇOS / MATERIAIS EM GERAL</v>
      </c>
      <c r="C2001" s="27">
        <f>$C$9</f>
        <v>0</v>
      </c>
      <c r="D2001" s="115"/>
      <c r="E2001" s="126"/>
      <c r="F2001" s="144">
        <f>ROUND(SUM(F1990:F2000)*C2001,2)</f>
        <v>0</v>
      </c>
      <c r="G2001" s="62"/>
      <c r="H2001" s="51"/>
      <c r="I2001" s="56"/>
      <c r="J2001" s="56"/>
      <c r="K2001" s="56"/>
      <c r="L2001" s="51"/>
      <c r="M2001" s="61"/>
      <c r="N2001" s="56"/>
      <c r="O2001" s="55"/>
      <c r="P2001" s="55"/>
      <c r="Q2001" s="47"/>
      <c r="R2001" s="47"/>
      <c r="S2001" s="64"/>
      <c r="T2001" s="2"/>
      <c r="U2001" s="2"/>
      <c r="V2001" s="2"/>
    </row>
    <row r="2002" spans="1:22" s="128" customFormat="1" ht="12.75" customHeight="1" x14ac:dyDescent="0.2">
      <c r="A2002" s="145"/>
      <c r="B2002" s="146" t="s">
        <v>56</v>
      </c>
      <c r="C2002" s="147"/>
      <c r="D2002" s="148"/>
      <c r="E2002" s="149"/>
      <c r="F2002" s="150">
        <f>ROUND(SUM(F1990:F2001),2)</f>
        <v>0</v>
      </c>
      <c r="G2002" s="62"/>
      <c r="H2002" s="51"/>
      <c r="I2002" s="56"/>
      <c r="J2002" s="56"/>
      <c r="K2002" s="56"/>
      <c r="L2002" s="51"/>
      <c r="M2002" s="61"/>
      <c r="N2002" s="56"/>
      <c r="O2002" s="55"/>
      <c r="P2002" s="55"/>
      <c r="Q2002" s="47"/>
      <c r="R2002" s="47"/>
      <c r="S2002" s="64"/>
      <c r="T2002" s="2"/>
      <c r="U2002" s="2"/>
      <c r="V2002" s="2"/>
    </row>
    <row r="2003" spans="1:22" s="128" customFormat="1" ht="12.75" customHeight="1" x14ac:dyDescent="0.2">
      <c r="A2003" s="134" t="s">
        <v>5</v>
      </c>
      <c r="B2003" s="135" t="s">
        <v>132</v>
      </c>
      <c r="C2003" s="119" t="s">
        <v>59</v>
      </c>
      <c r="D2003" s="119" t="s">
        <v>17</v>
      </c>
      <c r="E2003" s="136" t="s">
        <v>60</v>
      </c>
      <c r="F2003" s="127" t="s">
        <v>61</v>
      </c>
      <c r="G2003" s="21"/>
      <c r="H2003" s="51"/>
      <c r="I2003" s="56"/>
      <c r="J2003" s="56"/>
      <c r="K2003" s="56"/>
      <c r="L2003" s="51"/>
      <c r="M2003" s="61"/>
      <c r="N2003" s="56"/>
      <c r="O2003" s="55"/>
      <c r="P2003" s="55"/>
      <c r="Q2003" s="47"/>
      <c r="R2003" s="47"/>
      <c r="S2003" s="64"/>
      <c r="T2003" s="2"/>
      <c r="U2003" s="2"/>
      <c r="V2003" s="2"/>
    </row>
    <row r="2004" spans="1:22" s="128" customFormat="1" ht="12.75" customHeight="1" x14ac:dyDescent="0.2">
      <c r="A2004" s="137" t="str">
        <f>'6.A'!$A$39</f>
        <v>EQ04618</v>
      </c>
      <c r="B2004" s="117" t="str">
        <f>IF(A2004="","",VLOOKUP(A2004,'6.A'!$A$11:$E$105,2,FALSE))</f>
        <v>VIBRADOR DE IMERSÃO COM PONTEIRA DE 60MM COMPRIMENTO DO MANGOTE DE 5M PARA CONCRETO</v>
      </c>
      <c r="C2004" s="138">
        <v>1.4830000000000001</v>
      </c>
      <c r="D2004" s="139" t="str">
        <f>IF(A2004="","",VLOOKUP(A2004,'6.A'!$A$11:$E$105,4,FALSE))</f>
        <v>CHP</v>
      </c>
      <c r="E2004" s="140">
        <f>IF(A2004="","",VLOOKUP(A2004,'6.A'!$A$11:$E$105,5,FALSE))</f>
        <v>0</v>
      </c>
      <c r="F2004" s="141">
        <f t="shared" ref="F2004" si="835">IF(A2004="","0,00",ROUND(C2004*E2004,2))</f>
        <v>0</v>
      </c>
      <c r="G2004" s="51"/>
      <c r="H2004" s="51">
        <f>IF(A2004="","",VLOOKUP(A2004,'6.A'!$A$11:$E$7900,5,FALSE))</f>
        <v>0</v>
      </c>
      <c r="I2004" s="51" t="str">
        <f t="shared" ref="I2004:I2013" si="836">IF(H2004="","",IF(E2004=H2004,"SIM","NÃO"))</f>
        <v>SIM</v>
      </c>
      <c r="J2004" s="51" t="str">
        <f>IF(H2004="","",VLOOKUP(A2004,'6.A'!$A$11:$E$480,4,FALSE))</f>
        <v>CHP</v>
      </c>
      <c r="K2004" s="51" t="str">
        <f t="shared" ref="K2004:K2013" si="837">IF(H2004="","",IF(J2004=D2004,"SIM","NÃO"))</f>
        <v>SIM</v>
      </c>
      <c r="L2004" s="51">
        <f>IF(H2004="","",IF(C2004="","",G1988*C2004))</f>
        <v>2.9660000000000002</v>
      </c>
      <c r="M2004" s="93" t="str">
        <f>IF(A2004="","",VLOOKUP(A2004,'6.A'!$A$11:$C$480,2,FALSE))</f>
        <v>VIBRADOR DE IMERSÃO COM PONTEIRA DE 60MM COMPRIMENTO DO MANGOTE DE 5M PARA CONCRETO</v>
      </c>
      <c r="N2004" s="56" t="str">
        <f t="shared" ref="N2004:N2009" si="838">IF(A2004="","",IF(M2004=B2004,"si","no"))</f>
        <v>si</v>
      </c>
      <c r="O2004" s="55"/>
      <c r="P2004" s="55"/>
      <c r="Q2004" s="47"/>
      <c r="R2004" s="47"/>
      <c r="S2004" s="64"/>
      <c r="T2004" s="2"/>
      <c r="U2004" s="2"/>
      <c r="V2004" s="2"/>
    </row>
    <row r="2005" spans="1:22" s="128" customFormat="1" ht="12.75" customHeight="1" x14ac:dyDescent="0.2">
      <c r="A2005" s="137"/>
      <c r="B2005" s="117" t="str">
        <f>IF(A2005="","",VLOOKUP(A2005,'6.A'!$A$11:$E$105,2,FALSE))</f>
        <v/>
      </c>
      <c r="C2005" s="138"/>
      <c r="D2005" s="139" t="str">
        <f>IF(A2005="","",VLOOKUP(A2005,'6.A'!$A$11:$E$105,4,FALSE))</f>
        <v/>
      </c>
      <c r="E2005" s="140" t="str">
        <f>IF(A2005="","",VLOOKUP(A2005,'6.A'!$A$11:$E$105,5,FALSE))</f>
        <v/>
      </c>
      <c r="F2005" s="141" t="str">
        <f t="shared" ref="F2005:F2013" si="839">IF(A2005="","0,00",ROUND(C2005*E2005,2))</f>
        <v>0,00</v>
      </c>
      <c r="G2005" s="51"/>
      <c r="H2005" s="51" t="str">
        <f>IF(A2005="","",VLOOKUP(A2005,'6.A'!$A$11:$E$7900,5,FALSE))</f>
        <v/>
      </c>
      <c r="I2005" s="51" t="str">
        <f t="shared" si="836"/>
        <v/>
      </c>
      <c r="J2005" s="51" t="str">
        <f>IF(H2005="","",VLOOKUP(A2005,'6.A'!$A$11:$E$480,4,FALSE))</f>
        <v/>
      </c>
      <c r="K2005" s="51" t="str">
        <f t="shared" si="837"/>
        <v/>
      </c>
      <c r="L2005" s="51" t="str">
        <f>IF(H2005="","",IF(C2005="","",G1988*C2005))</f>
        <v/>
      </c>
      <c r="M2005" s="93" t="str">
        <f>IF(A2005="","",VLOOKUP(A2005,'6.A'!$A$11:$C$480,2,FALSE))</f>
        <v/>
      </c>
      <c r="N2005" s="56" t="str">
        <f t="shared" si="838"/>
        <v/>
      </c>
      <c r="O2005" s="55"/>
      <c r="P2005" s="55"/>
      <c r="Q2005" s="47"/>
      <c r="R2005" s="47"/>
      <c r="S2005" s="64"/>
      <c r="T2005" s="2"/>
      <c r="U2005" s="2"/>
      <c r="V2005" s="2"/>
    </row>
    <row r="2006" spans="1:22" s="128" customFormat="1" ht="12.75" customHeight="1" x14ac:dyDescent="0.2">
      <c r="A2006" s="137"/>
      <c r="B2006" s="117" t="str">
        <f>IF(A2006="","",VLOOKUP(A2006,'6.A'!$A$11:$E$105,2,FALSE))</f>
        <v/>
      </c>
      <c r="C2006" s="138"/>
      <c r="D2006" s="139" t="str">
        <f>IF(A2006="","",VLOOKUP(A2006,'6.A'!$A$11:$E$105,4,FALSE))</f>
        <v/>
      </c>
      <c r="E2006" s="140" t="str">
        <f>IF(A2006="","",VLOOKUP(A2006,'6.A'!$A$11:$E$105,5,FALSE))</f>
        <v/>
      </c>
      <c r="F2006" s="141" t="str">
        <f t="shared" si="839"/>
        <v>0,00</v>
      </c>
      <c r="G2006" s="51"/>
      <c r="H2006" s="51" t="str">
        <f>IF(A2006="","",VLOOKUP(A2006,'6.A'!$A$11:$E$7900,5,FALSE))</f>
        <v/>
      </c>
      <c r="I2006" s="51" t="str">
        <f t="shared" si="836"/>
        <v/>
      </c>
      <c r="J2006" s="51" t="str">
        <f>IF(H2006="","",VLOOKUP(A2006,'6.A'!$A$11:$E$480,4,FALSE))</f>
        <v/>
      </c>
      <c r="K2006" s="51" t="str">
        <f t="shared" si="837"/>
        <v/>
      </c>
      <c r="L2006" s="51" t="str">
        <f>IF(H2006="","",IF(C2006="","",G1988*C2006))</f>
        <v/>
      </c>
      <c r="M2006" s="93" t="str">
        <f>IF(A2006="","",VLOOKUP(A2006,'6.A'!$A$11:$C$480,2,FALSE))</f>
        <v/>
      </c>
      <c r="N2006" s="56" t="str">
        <f t="shared" si="838"/>
        <v/>
      </c>
      <c r="O2006" s="55"/>
      <c r="P2006" s="55"/>
      <c r="Q2006" s="47"/>
      <c r="R2006" s="47"/>
      <c r="S2006" s="64"/>
      <c r="T2006" s="2"/>
      <c r="U2006" s="2"/>
      <c r="V2006" s="2"/>
    </row>
    <row r="2007" spans="1:22" s="128" customFormat="1" ht="12.75" customHeight="1" x14ac:dyDescent="0.2">
      <c r="A2007" s="137"/>
      <c r="B2007" s="158" t="str">
        <f>IF(A2007="","",VLOOKUP(A2007,'6.A'!$A$11:$E$105,2,FALSE))</f>
        <v/>
      </c>
      <c r="C2007" s="138"/>
      <c r="D2007" s="120" t="str">
        <f>IF(A2007="","",VLOOKUP(A2007,'6.A'!$A$11:$E$105,4,FALSE))</f>
        <v/>
      </c>
      <c r="E2007" s="142" t="str">
        <f>IF(A2007="","",VLOOKUP(A2007,'6.A'!$A$11:$E$105,5,FALSE))</f>
        <v/>
      </c>
      <c r="F2007" s="141" t="str">
        <f t="shared" si="839"/>
        <v>0,00</v>
      </c>
      <c r="G2007" s="51"/>
      <c r="H2007" s="51" t="str">
        <f>IF(A2007="","",VLOOKUP(A2007,'6.A'!$A$11:$E$7900,5,FALSE))</f>
        <v/>
      </c>
      <c r="I2007" s="51" t="str">
        <f t="shared" si="836"/>
        <v/>
      </c>
      <c r="J2007" s="51" t="str">
        <f>IF(H2007="","",VLOOKUP(A2007,'6.A'!$A$11:$E$480,4,FALSE))</f>
        <v/>
      </c>
      <c r="K2007" s="51" t="str">
        <f t="shared" si="837"/>
        <v/>
      </c>
      <c r="L2007" s="51" t="str">
        <f>IF(H2007="","",IF(C2007="","",G1988*C2007))</f>
        <v/>
      </c>
      <c r="M2007" s="93" t="str">
        <f>IF(A2007="","",VLOOKUP(A2007,'6.A'!$A$11:$C$480,2,FALSE))</f>
        <v/>
      </c>
      <c r="N2007" s="56" t="str">
        <f t="shared" si="838"/>
        <v/>
      </c>
      <c r="O2007" s="55"/>
      <c r="P2007" s="55"/>
      <c r="Q2007" s="47"/>
      <c r="R2007" s="47"/>
      <c r="S2007" s="64"/>
      <c r="T2007" s="2"/>
      <c r="U2007" s="2"/>
      <c r="V2007" s="2"/>
    </row>
    <row r="2008" spans="1:22" s="128" customFormat="1" ht="12.75" customHeight="1" x14ac:dyDescent="0.2">
      <c r="A2008" s="137"/>
      <c r="B2008" s="158" t="str">
        <f>IF(A2008="","",VLOOKUP(A2008,'6.A'!$A$11:$E$105,2,FALSE))</f>
        <v/>
      </c>
      <c r="C2008" s="138"/>
      <c r="D2008" s="120" t="str">
        <f>IF(A2008="","",VLOOKUP(A2008,'6.A'!$A$11:$E$105,4,FALSE))</f>
        <v/>
      </c>
      <c r="E2008" s="142" t="str">
        <f>IF(A2008="","",VLOOKUP(A2008,'6.A'!$A$11:$E$105,5,FALSE))</f>
        <v/>
      </c>
      <c r="F2008" s="141" t="str">
        <f t="shared" si="839"/>
        <v>0,00</v>
      </c>
      <c r="G2008" s="51"/>
      <c r="H2008" s="51" t="str">
        <f>IF(A2008="","",VLOOKUP(A2008,'6.A'!$A$11:$E$7900,5,FALSE))</f>
        <v/>
      </c>
      <c r="I2008" s="51" t="str">
        <f t="shared" si="836"/>
        <v/>
      </c>
      <c r="J2008" s="51" t="str">
        <f>IF(H2008="","",VLOOKUP(A2008,'6.A'!$A$11:$E$480,4,FALSE))</f>
        <v/>
      </c>
      <c r="K2008" s="51" t="str">
        <f t="shared" si="837"/>
        <v/>
      </c>
      <c r="L2008" s="51" t="str">
        <f>IF(H2008="","",IF(C2008="","",G1988*C2008))</f>
        <v/>
      </c>
      <c r="M2008" s="93" t="str">
        <f>IF(A2008="","",VLOOKUP(A2008,'6.A'!$A$11:$C$480,2,FALSE))</f>
        <v/>
      </c>
      <c r="N2008" s="56" t="str">
        <f t="shared" si="838"/>
        <v/>
      </c>
      <c r="O2008" s="55"/>
      <c r="P2008" s="55"/>
      <c r="Q2008" s="47"/>
      <c r="R2008" s="47"/>
      <c r="S2008" s="64"/>
      <c r="T2008" s="2"/>
      <c r="U2008" s="2"/>
      <c r="V2008" s="2"/>
    </row>
    <row r="2009" spans="1:22" s="128" customFormat="1" ht="12.75" customHeight="1" x14ac:dyDescent="0.2">
      <c r="A2009" s="137"/>
      <c r="B2009" s="158" t="str">
        <f>IF(A2009="","",VLOOKUP(A2009,'6.A'!$A$11:$E$105,2,FALSE))</f>
        <v/>
      </c>
      <c r="C2009" s="138"/>
      <c r="D2009" s="120" t="str">
        <f>IF(A2009="","",VLOOKUP(A2009,'6.A'!$A$11:$E$105,4,FALSE))</f>
        <v/>
      </c>
      <c r="E2009" s="142" t="str">
        <f>IF(A2009="","",VLOOKUP(A2009,'6.A'!$A$11:$E$105,5,FALSE))</f>
        <v/>
      </c>
      <c r="F2009" s="141" t="str">
        <f t="shared" si="839"/>
        <v>0,00</v>
      </c>
      <c r="G2009" s="51"/>
      <c r="H2009" s="51" t="str">
        <f>IF(A2009="","",VLOOKUP(A2009,'6.A'!$A$11:$E$7900,5,FALSE))</f>
        <v/>
      </c>
      <c r="I2009" s="51" t="str">
        <f t="shared" si="836"/>
        <v/>
      </c>
      <c r="J2009" s="51" t="str">
        <f>IF(H2009="","",VLOOKUP(A2009,'6.A'!$A$11:$E$480,4,FALSE))</f>
        <v/>
      </c>
      <c r="K2009" s="51" t="str">
        <f t="shared" si="837"/>
        <v/>
      </c>
      <c r="L2009" s="51" t="str">
        <f>IF(H2009="","",IF(C2009="","",G1988*C2009))</f>
        <v/>
      </c>
      <c r="M2009" s="93" t="str">
        <f>IF(A2009="","",VLOOKUP(A2009,'6.A'!$A$11:$C$480,2,FALSE))</f>
        <v/>
      </c>
      <c r="N2009" s="56" t="str">
        <f t="shared" si="838"/>
        <v/>
      </c>
      <c r="O2009" s="55"/>
      <c r="P2009" s="55"/>
      <c r="Q2009" s="47"/>
      <c r="R2009" s="47"/>
      <c r="S2009" s="64"/>
      <c r="T2009" s="2"/>
      <c r="U2009" s="2"/>
      <c r="V2009" s="2"/>
    </row>
    <row r="2010" spans="1:22" s="128" customFormat="1" ht="12.75" customHeight="1" x14ac:dyDescent="0.2">
      <c r="A2010" s="137"/>
      <c r="B2010" s="158" t="str">
        <f>IF(A2010="","",VLOOKUP(A2010,'6.A'!$A$11:$E$105,2,FALSE))</f>
        <v/>
      </c>
      <c r="C2010" s="138"/>
      <c r="D2010" s="120" t="str">
        <f>IF(A2010="","",VLOOKUP(A2010,'6.A'!$A$11:$E$105,4,FALSE))</f>
        <v/>
      </c>
      <c r="E2010" s="142" t="str">
        <f>IF(A2010="","",VLOOKUP(A2010,'6.A'!$A$11:$E$105,5,FALSE))</f>
        <v/>
      </c>
      <c r="F2010" s="141" t="str">
        <f t="shared" si="839"/>
        <v>0,00</v>
      </c>
      <c r="G2010" s="51"/>
      <c r="H2010" s="51" t="str">
        <f>IF(A2010="","",VLOOKUP(A2010,'6.A'!$A$11:$E$7900,5,FALSE))</f>
        <v/>
      </c>
      <c r="I2010" s="51" t="str">
        <f t="shared" si="836"/>
        <v/>
      </c>
      <c r="J2010" s="51" t="str">
        <f>IF(H2010="","",VLOOKUP(A2010,'6.A'!$A$11:$E$480,4,FALSE))</f>
        <v/>
      </c>
      <c r="K2010" s="51" t="str">
        <f t="shared" si="837"/>
        <v/>
      </c>
      <c r="L2010" s="51" t="str">
        <f>IF(H2010="","",IF(C2010="","",G1988*C2010))</f>
        <v/>
      </c>
      <c r="M2010" s="93" t="str">
        <f>IF(A2010="","",VLOOKUP(A2010,'6.A'!$A$11:$C$480,2,FALSE))</f>
        <v/>
      </c>
      <c r="N2010" s="56" t="str">
        <f>IF(A2010="","",IF(M2010=B2010,"si","no"))</f>
        <v/>
      </c>
      <c r="O2010" s="55"/>
      <c r="P2010" s="55"/>
      <c r="Q2010" s="47"/>
      <c r="R2010" s="47"/>
      <c r="S2010" s="64"/>
      <c r="T2010" s="2"/>
      <c r="U2010" s="2"/>
      <c r="V2010" s="2"/>
    </row>
    <row r="2011" spans="1:22" s="128" customFormat="1" ht="12.75" customHeight="1" x14ac:dyDescent="0.2">
      <c r="A2011" s="137"/>
      <c r="B2011" s="117" t="str">
        <f>IF(A2011="","",VLOOKUP(A2011,'6.A'!$A$11:$E$105,2,FALSE))</f>
        <v/>
      </c>
      <c r="C2011" s="138"/>
      <c r="D2011" s="120" t="str">
        <f>IF(A2011="","",VLOOKUP(A2011,'6.A'!$A$11:$E$105,4,FALSE))</f>
        <v/>
      </c>
      <c r="E2011" s="142" t="str">
        <f>IF(A2011="","",VLOOKUP(A2011,'6.A'!$A$11:$E$105,5,FALSE))</f>
        <v/>
      </c>
      <c r="F2011" s="141" t="str">
        <f t="shared" si="839"/>
        <v>0,00</v>
      </c>
      <c r="G2011" s="51"/>
      <c r="H2011" s="51" t="str">
        <f>IF(A2011="","",VLOOKUP(A2011,'6.A'!$A$11:$E$7900,5,FALSE))</f>
        <v/>
      </c>
      <c r="I2011" s="51" t="str">
        <f t="shared" si="836"/>
        <v/>
      </c>
      <c r="J2011" s="51" t="str">
        <f>IF(H2011="","",VLOOKUP(A2011,'6.A'!$A$11:$E$480,4,FALSE))</f>
        <v/>
      </c>
      <c r="K2011" s="51" t="str">
        <f t="shared" si="837"/>
        <v/>
      </c>
      <c r="L2011" s="51" t="str">
        <f>IF(H2011="","",IF(C2011="","",G1988*C2011))</f>
        <v/>
      </c>
      <c r="M2011" s="93" t="str">
        <f>IF(A2011="","",VLOOKUP(A2011,'6.A'!$A$11:$C$480,2,FALSE))</f>
        <v/>
      </c>
      <c r="N2011" s="56" t="str">
        <f>IF(A2011="","",IF(M2011=B2011,"si","no"))</f>
        <v/>
      </c>
      <c r="O2011" s="55"/>
      <c r="P2011" s="55"/>
      <c r="Q2011" s="47"/>
      <c r="R2011" s="47"/>
      <c r="S2011" s="64"/>
      <c r="T2011" s="2"/>
      <c r="U2011" s="2"/>
      <c r="V2011" s="2"/>
    </row>
    <row r="2012" spans="1:22" s="128" customFormat="1" ht="12.75" customHeight="1" x14ac:dyDescent="0.2">
      <c r="A2012" s="137"/>
      <c r="B2012" s="117" t="str">
        <f>IF(A2012="","",VLOOKUP(A2012,'6.A'!$A$11:$E$105,2,FALSE))</f>
        <v/>
      </c>
      <c r="C2012" s="138"/>
      <c r="D2012" s="120" t="str">
        <f>IF(A2012="","",VLOOKUP(A2012,'6.A'!$A$11:$E$105,4,FALSE))</f>
        <v/>
      </c>
      <c r="E2012" s="142" t="str">
        <f>IF(A2012="","",VLOOKUP(A2012,'6.A'!$A$11:$E$105,5,FALSE))</f>
        <v/>
      </c>
      <c r="F2012" s="141" t="str">
        <f t="shared" si="839"/>
        <v>0,00</v>
      </c>
      <c r="G2012" s="51"/>
      <c r="H2012" s="51" t="str">
        <f>IF(A2012="","",VLOOKUP(A2012,'6.A'!$A$11:$E$7900,5,FALSE))</f>
        <v/>
      </c>
      <c r="I2012" s="51" t="str">
        <f t="shared" si="836"/>
        <v/>
      </c>
      <c r="J2012" s="51" t="str">
        <f>IF(H2012="","",VLOOKUP(A2012,'6.A'!$A$11:$E$480,4,FALSE))</f>
        <v/>
      </c>
      <c r="K2012" s="51" t="str">
        <f t="shared" si="837"/>
        <v/>
      </c>
      <c r="L2012" s="51" t="str">
        <f>IF(H2012="","",IF(C2012="","",G1988*C2012))</f>
        <v/>
      </c>
      <c r="M2012" s="93" t="str">
        <f>IF(A2012="","",VLOOKUP(A2012,'6.A'!$A$11:$C$480,2,FALSE))</f>
        <v/>
      </c>
      <c r="N2012" s="56" t="str">
        <f t="shared" ref="N2012:N2013" si="840">IF(A2012="","",IF(M2012=B2012,"si","no"))</f>
        <v/>
      </c>
      <c r="O2012" s="55"/>
      <c r="P2012" s="55"/>
      <c r="Q2012" s="47"/>
      <c r="R2012" s="47"/>
      <c r="S2012" s="64"/>
      <c r="T2012" s="2"/>
      <c r="U2012" s="2"/>
      <c r="V2012" s="2"/>
    </row>
    <row r="2013" spans="1:22" s="128" customFormat="1" ht="12.75" customHeight="1" x14ac:dyDescent="0.2">
      <c r="A2013" s="137"/>
      <c r="B2013" s="117" t="str">
        <f>IF(A2013="","",VLOOKUP(A2013,'6.A'!$A$11:$E$105,2,FALSE))</f>
        <v/>
      </c>
      <c r="C2013" s="138"/>
      <c r="D2013" s="120" t="str">
        <f>IF(A2013="","",VLOOKUP(A2013,'6.A'!$A$11:$E$105,4,FALSE))</f>
        <v/>
      </c>
      <c r="E2013" s="142" t="str">
        <f>IF(A2013="","",VLOOKUP(A2013,'6.A'!$A$11:$E$105,5,FALSE))</f>
        <v/>
      </c>
      <c r="F2013" s="141" t="str">
        <f t="shared" si="839"/>
        <v>0,00</v>
      </c>
      <c r="G2013" s="51"/>
      <c r="H2013" s="51" t="str">
        <f>IF(A2013="","",VLOOKUP(A2013,'6.A'!$A$11:$E$7900,5,FALSE))</f>
        <v/>
      </c>
      <c r="I2013" s="51" t="str">
        <f t="shared" si="836"/>
        <v/>
      </c>
      <c r="J2013" s="51" t="str">
        <f>IF(H2013="","",VLOOKUP(A2013,'6.A'!$A$11:$E$480,4,FALSE))</f>
        <v/>
      </c>
      <c r="K2013" s="51" t="str">
        <f t="shared" si="837"/>
        <v/>
      </c>
      <c r="L2013" s="51" t="str">
        <f>IF(H2013="","",IF(C2013="","",G1988*C2013))</f>
        <v/>
      </c>
      <c r="M2013" s="93" t="str">
        <f>IF(A2013="","",VLOOKUP(A2013,'6.A'!$A$11:$C$480,2,FALSE))</f>
        <v/>
      </c>
      <c r="N2013" s="56" t="str">
        <f t="shared" si="840"/>
        <v/>
      </c>
      <c r="O2013" s="55"/>
      <c r="P2013" s="55"/>
      <c r="Q2013" s="47"/>
      <c r="R2013" s="47"/>
      <c r="S2013" s="64"/>
      <c r="T2013" s="2"/>
      <c r="U2013" s="2"/>
      <c r="V2013" s="2"/>
    </row>
    <row r="2014" spans="1:22" s="128" customFormat="1" ht="12.75" customHeight="1" x14ac:dyDescent="0.2">
      <c r="A2014" s="137"/>
      <c r="B2014" s="26" t="str">
        <f>$A$9</f>
        <v>BDI - MÃO DE OBRA / SERVIÇOS / MATERIAIS EM GERAL</v>
      </c>
      <c r="C2014" s="27">
        <f>$C$9</f>
        <v>0</v>
      </c>
      <c r="D2014" s="120"/>
      <c r="E2014" s="126"/>
      <c r="F2014" s="144">
        <f>ROUND(SUM(F2004:F2013)*C2014,2)</f>
        <v>0</v>
      </c>
      <c r="G2014" s="62"/>
      <c r="H2014" s="51"/>
      <c r="I2014" s="56"/>
      <c r="J2014" s="56"/>
      <c r="K2014" s="56"/>
      <c r="L2014" s="51"/>
      <c r="M2014" s="61"/>
      <c r="N2014" s="56"/>
      <c r="O2014" s="55"/>
      <c r="P2014" s="55"/>
      <c r="Q2014" s="47"/>
      <c r="R2014" s="47"/>
      <c r="S2014" s="64"/>
      <c r="T2014" s="2"/>
      <c r="U2014" s="2"/>
      <c r="V2014" s="2"/>
    </row>
    <row r="2015" spans="1:22" s="128" customFormat="1" ht="12.75" customHeight="1" x14ac:dyDescent="0.2">
      <c r="A2015" s="145"/>
      <c r="B2015" s="31" t="s">
        <v>120</v>
      </c>
      <c r="C2015" s="36"/>
      <c r="D2015" s="151"/>
      <c r="E2015" s="152"/>
      <c r="F2015" s="150">
        <f>ROUND(SUM(F2004:F2014),2)</f>
        <v>0</v>
      </c>
      <c r="G2015" s="62"/>
      <c r="H2015" s="51"/>
      <c r="I2015" s="56"/>
      <c r="J2015" s="56"/>
      <c r="K2015" s="56"/>
      <c r="L2015" s="51"/>
      <c r="M2015" s="61"/>
      <c r="N2015" s="56"/>
      <c r="O2015" s="55"/>
      <c r="P2015" s="55"/>
      <c r="Q2015" s="47"/>
      <c r="R2015" s="47"/>
      <c r="S2015" s="64"/>
      <c r="T2015" s="2"/>
      <c r="U2015" s="2"/>
      <c r="V2015" s="2"/>
    </row>
    <row r="2016" spans="1:22" s="128" customFormat="1" ht="12.75" customHeight="1" x14ac:dyDescent="0.2">
      <c r="A2016" s="134" t="s">
        <v>6</v>
      </c>
      <c r="B2016" s="135" t="s">
        <v>18</v>
      </c>
      <c r="C2016" s="119" t="s">
        <v>59</v>
      </c>
      <c r="D2016" s="119" t="s">
        <v>17</v>
      </c>
      <c r="E2016" s="136" t="s">
        <v>60</v>
      </c>
      <c r="F2016" s="127" t="s">
        <v>61</v>
      </c>
      <c r="G2016" s="21"/>
      <c r="H2016" s="51"/>
      <c r="I2016" s="56"/>
      <c r="J2016" s="56"/>
      <c r="K2016" s="56"/>
      <c r="L2016" s="51"/>
      <c r="M2016" s="61"/>
      <c r="N2016" s="56"/>
      <c r="O2016" s="55"/>
      <c r="P2016" s="55"/>
      <c r="Q2016" s="47"/>
      <c r="R2016" s="47"/>
      <c r="S2016" s="64"/>
      <c r="T2016" s="2"/>
      <c r="U2016" s="2"/>
      <c r="V2016" s="2"/>
    </row>
    <row r="2017" spans="1:22" s="128" customFormat="1" ht="12.75" customHeight="1" x14ac:dyDescent="0.2">
      <c r="A2017" s="137" t="str">
        <f>'6.A'!$A$65</f>
        <v>CV00196</v>
      </c>
      <c r="B2017" s="117" t="str">
        <f>IF(A2017="","",VLOOKUP(A2017,'6.A'!$A$11:$E$105,2,FALSE))</f>
        <v>CONCRETO USINADO 210 KG CIMENTO/M3</v>
      </c>
      <c r="C2017" s="138">
        <v>1.03</v>
      </c>
      <c r="D2017" s="139" t="str">
        <f>IF(A2017="","",VLOOKUP(A2017,'6.A'!$A$11:$E$105,4,FALSE))</f>
        <v>M3</v>
      </c>
      <c r="E2017" s="140">
        <f>IF(A2017="","",VLOOKUP(A2017,'6.A'!$A$11:$E$105,5,FALSE))</f>
        <v>0</v>
      </c>
      <c r="F2017" s="141">
        <f t="shared" ref="F2017:F2036" si="841">IF(A2017="","0,00",ROUND(C2017*E2017,2))</f>
        <v>0</v>
      </c>
      <c r="G2017" s="51"/>
      <c r="H2017" s="51">
        <f>IF(A2017="","",VLOOKUP(A2017,'6.A'!$A$11:$E$7900,5,FALSE))</f>
        <v>0</v>
      </c>
      <c r="I2017" s="51" t="str">
        <f t="shared" ref="I2017:I2036" si="842">IF(H2017="","",IF(E2017=H2017,"SIM","NÃO"))</f>
        <v>SIM</v>
      </c>
      <c r="J2017" s="51" t="str">
        <f>IF(H2017="","",VLOOKUP(A2017,'6.A'!$A$11:$E$480,4,FALSE))</f>
        <v>M3</v>
      </c>
      <c r="K2017" s="51" t="str">
        <f t="shared" ref="K2017:K2036" si="843">IF(H2017="","",IF(J2017=D2017,"SIM","NÃO"))</f>
        <v>SIM</v>
      </c>
      <c r="L2017" s="51">
        <f>IF(H2017="","",IF(C2017="","",G1988*C2017))</f>
        <v>2.06</v>
      </c>
      <c r="M2017" s="93" t="str">
        <f>IF(A2017="","",VLOOKUP(A2017,'6.A'!$A$11:$C$480,2,FALSE))</f>
        <v>CONCRETO USINADO 210 KG CIMENTO/M3</v>
      </c>
      <c r="N2017" s="56" t="str">
        <f t="shared" ref="N2017:N2036" si="844">IF(A2017="","",IF(M2017=B2017,"si","no"))</f>
        <v>si</v>
      </c>
      <c r="O2017" s="55"/>
      <c r="P2017" s="55"/>
      <c r="Q2017" s="47"/>
      <c r="R2017" s="47"/>
      <c r="S2017" s="64"/>
      <c r="T2017" s="2"/>
      <c r="U2017" s="2"/>
      <c r="V2017" s="2"/>
    </row>
    <row r="2018" spans="1:22" s="128" customFormat="1" ht="12.75" customHeight="1" x14ac:dyDescent="0.2">
      <c r="A2018" s="137"/>
      <c r="B2018" s="117" t="str">
        <f>IF(A2018="","",VLOOKUP(A2018,'6.A'!$A$11:$E$105,2,FALSE))</f>
        <v/>
      </c>
      <c r="C2018" s="138"/>
      <c r="D2018" s="139" t="str">
        <f>IF(A2018="","",VLOOKUP(A2018,'6.A'!$A$11:$E$105,4,FALSE))</f>
        <v/>
      </c>
      <c r="E2018" s="140" t="str">
        <f>IF(A2018="","",VLOOKUP(A2018,'6.A'!$A$11:$E$105,5,FALSE))</f>
        <v/>
      </c>
      <c r="F2018" s="141" t="str">
        <f t="shared" si="841"/>
        <v>0,00</v>
      </c>
      <c r="G2018" s="51"/>
      <c r="H2018" s="51" t="str">
        <f>IF(A2018="","",VLOOKUP(A2018,'6.A'!$A$11:$E$7900,5,FALSE))</f>
        <v/>
      </c>
      <c r="I2018" s="51" t="str">
        <f t="shared" si="842"/>
        <v/>
      </c>
      <c r="J2018" s="51" t="str">
        <f>IF(H2018="","",VLOOKUP(A2018,'6.A'!$A$11:$E$480,4,FALSE))</f>
        <v/>
      </c>
      <c r="K2018" s="51" t="str">
        <f t="shared" si="843"/>
        <v/>
      </c>
      <c r="L2018" s="51" t="str">
        <f>IF(H2018="","",IF(C2018="","",G1988*C2018))</f>
        <v/>
      </c>
      <c r="M2018" s="93" t="str">
        <f>IF(A2018="","",VLOOKUP(A2018,'6.A'!$A$11:$C$480,2,FALSE))</f>
        <v/>
      </c>
      <c r="N2018" s="56" t="str">
        <f t="shared" si="844"/>
        <v/>
      </c>
      <c r="O2018" s="55"/>
      <c r="P2018" s="55"/>
      <c r="Q2018" s="47"/>
      <c r="R2018" s="47"/>
      <c r="S2018" s="64"/>
      <c r="T2018" s="2"/>
      <c r="U2018" s="2"/>
      <c r="V2018" s="2"/>
    </row>
    <row r="2019" spans="1:22" s="128" customFormat="1" ht="12.75" customHeight="1" x14ac:dyDescent="0.2">
      <c r="A2019" s="137"/>
      <c r="B2019" s="117" t="str">
        <f>IF(A2019="","",VLOOKUP(A2019,'6.A'!$A$11:$E$105,2,FALSE))</f>
        <v/>
      </c>
      <c r="C2019" s="138"/>
      <c r="D2019" s="139" t="str">
        <f>IF(A2019="","",VLOOKUP(A2019,'6.A'!$A$11:$E$105,4,FALSE))</f>
        <v/>
      </c>
      <c r="E2019" s="140" t="str">
        <f>IF(A2019="","",VLOOKUP(A2019,'6.A'!$A$11:$E$105,5,FALSE))</f>
        <v/>
      </c>
      <c r="F2019" s="141" t="str">
        <f t="shared" si="841"/>
        <v>0,00</v>
      </c>
      <c r="G2019" s="51"/>
      <c r="H2019" s="51" t="str">
        <f>IF(A2019="","",VLOOKUP(A2019,'6.A'!$A$11:$E$7900,5,FALSE))</f>
        <v/>
      </c>
      <c r="I2019" s="51" t="str">
        <f t="shared" si="842"/>
        <v/>
      </c>
      <c r="J2019" s="51" t="str">
        <f>IF(H2019="","",VLOOKUP(A2019,'6.A'!$A$11:$E$480,4,FALSE))</f>
        <v/>
      </c>
      <c r="K2019" s="51" t="str">
        <f t="shared" si="843"/>
        <v/>
      </c>
      <c r="L2019" s="51" t="str">
        <f>IF(H2019="","",IF(C2019="","",G1988*C2019))</f>
        <v/>
      </c>
      <c r="M2019" s="93" t="str">
        <f>IF(A2019="","",VLOOKUP(A2019,'6.A'!$A$11:$C$480,2,FALSE))</f>
        <v/>
      </c>
      <c r="N2019" s="56" t="str">
        <f t="shared" si="844"/>
        <v/>
      </c>
      <c r="O2019" s="55"/>
      <c r="P2019" s="55"/>
      <c r="Q2019" s="47"/>
      <c r="R2019" s="47"/>
      <c r="S2019" s="64"/>
      <c r="T2019" s="2"/>
      <c r="U2019" s="2"/>
      <c r="V2019" s="2"/>
    </row>
    <row r="2020" spans="1:22" s="128" customFormat="1" ht="12.75" customHeight="1" x14ac:dyDescent="0.2">
      <c r="A2020" s="137"/>
      <c r="B2020" s="117" t="str">
        <f>IF(A2020="","",VLOOKUP(A2020,'6.A'!$A$11:$E$105,2,FALSE))</f>
        <v/>
      </c>
      <c r="C2020" s="138"/>
      <c r="D2020" s="139" t="str">
        <f>IF(A2020="","",VLOOKUP(A2020,'6.A'!$A$11:$E$105,4,FALSE))</f>
        <v/>
      </c>
      <c r="E2020" s="140" t="str">
        <f>IF(A2020="","",VLOOKUP(A2020,'6.A'!$A$11:$E$105,5,FALSE))</f>
        <v/>
      </c>
      <c r="F2020" s="141" t="str">
        <f t="shared" si="841"/>
        <v>0,00</v>
      </c>
      <c r="G2020" s="51"/>
      <c r="H2020" s="51" t="str">
        <f>IF(A2020="","",VLOOKUP(A2020,'6.A'!$A$11:$E$7900,5,FALSE))</f>
        <v/>
      </c>
      <c r="I2020" s="51" t="str">
        <f t="shared" si="842"/>
        <v/>
      </c>
      <c r="J2020" s="51" t="str">
        <f>IF(H2020="","",VLOOKUP(A2020,'6.A'!$A$11:$E$480,4,FALSE))</f>
        <v/>
      </c>
      <c r="K2020" s="51" t="str">
        <f t="shared" si="843"/>
        <v/>
      </c>
      <c r="L2020" s="51" t="str">
        <f>IF(H2020="","",IF(C2020="","",G1988*C2020))</f>
        <v/>
      </c>
      <c r="M2020" s="93" t="str">
        <f>IF(A2020="","",VLOOKUP(A2020,'6.A'!$A$11:$C$480,2,FALSE))</f>
        <v/>
      </c>
      <c r="N2020" s="56" t="str">
        <f t="shared" si="844"/>
        <v/>
      </c>
      <c r="O2020" s="55"/>
      <c r="P2020" s="55"/>
      <c r="Q2020" s="47"/>
      <c r="R2020" s="47"/>
      <c r="S2020" s="64"/>
      <c r="T2020" s="2"/>
      <c r="U2020" s="2"/>
      <c r="V2020" s="2"/>
    </row>
    <row r="2021" spans="1:22" s="128" customFormat="1" ht="12.75" customHeight="1" x14ac:dyDescent="0.2">
      <c r="A2021" s="137"/>
      <c r="B2021" s="117" t="str">
        <f>IF(A2021="","",VLOOKUP(A2021,'6.A'!$A$11:$E$105,2,FALSE))</f>
        <v/>
      </c>
      <c r="C2021" s="138"/>
      <c r="D2021" s="120" t="str">
        <f>IF(A2021="","",VLOOKUP(A2021,'6.A'!$A$11:$E$105,4,FALSE))</f>
        <v/>
      </c>
      <c r="E2021" s="142" t="str">
        <f>IF(A2021="","",VLOOKUP(A2021,'6.A'!$A$11:$E$105,5,FALSE))</f>
        <v/>
      </c>
      <c r="F2021" s="141" t="str">
        <f t="shared" si="841"/>
        <v>0,00</v>
      </c>
      <c r="G2021" s="51"/>
      <c r="H2021" s="51" t="str">
        <f>IF(A2021="","",VLOOKUP(A2021,'6.A'!$A$11:$E$7900,5,FALSE))</f>
        <v/>
      </c>
      <c r="I2021" s="51" t="str">
        <f t="shared" si="842"/>
        <v/>
      </c>
      <c r="J2021" s="51" t="str">
        <f>IF(H2021="","",VLOOKUP(A2021,'6.A'!$A$11:$E$480,4,FALSE))</f>
        <v/>
      </c>
      <c r="K2021" s="51" t="str">
        <f t="shared" si="843"/>
        <v/>
      </c>
      <c r="L2021" s="51" t="str">
        <f>IF(H2021="","",IF(C2021="","",G1988*C2021))</f>
        <v/>
      </c>
      <c r="M2021" s="93" t="str">
        <f>IF(A2021="","",VLOOKUP(A2021,'6.A'!$A$11:$C$480,2,FALSE))</f>
        <v/>
      </c>
      <c r="N2021" s="56" t="str">
        <f t="shared" si="844"/>
        <v/>
      </c>
      <c r="O2021" s="55"/>
      <c r="P2021" s="55"/>
      <c r="Q2021" s="47"/>
      <c r="R2021" s="47"/>
      <c r="S2021" s="64"/>
      <c r="T2021" s="2"/>
      <c r="U2021" s="2"/>
      <c r="V2021" s="2"/>
    </row>
    <row r="2022" spans="1:22" s="128" customFormat="1" ht="12.75" customHeight="1" x14ac:dyDescent="0.2">
      <c r="A2022" s="137"/>
      <c r="B2022" s="117" t="str">
        <f>IF(A2022="","",VLOOKUP(A2022,'6.A'!$A$11:$E$105,2,FALSE))</f>
        <v/>
      </c>
      <c r="C2022" s="138"/>
      <c r="D2022" s="120" t="str">
        <f>IF(A2022="","",VLOOKUP(A2022,'6.A'!$A$11:$E$105,4,FALSE))</f>
        <v/>
      </c>
      <c r="E2022" s="142" t="str">
        <f>IF(A2022="","",VLOOKUP(A2022,'6.A'!$A$11:$E$105,5,FALSE))</f>
        <v/>
      </c>
      <c r="F2022" s="141" t="str">
        <f t="shared" si="841"/>
        <v>0,00</v>
      </c>
      <c r="G2022" s="51"/>
      <c r="H2022" s="51" t="str">
        <f>IF(A2022="","",VLOOKUP(A2022,'6.A'!$A$11:$E$7900,5,FALSE))</f>
        <v/>
      </c>
      <c r="I2022" s="51" t="str">
        <f t="shared" si="842"/>
        <v/>
      </c>
      <c r="J2022" s="51" t="str">
        <f>IF(H2022="","",VLOOKUP(A2022,'6.A'!$A$11:$E$480,4,FALSE))</f>
        <v/>
      </c>
      <c r="K2022" s="51" t="str">
        <f t="shared" si="843"/>
        <v/>
      </c>
      <c r="L2022" s="51" t="str">
        <f>IF(H2022="","",IF(C2022="","",G1988*C2022))</f>
        <v/>
      </c>
      <c r="M2022" s="93" t="str">
        <f>IF(A2022="","",VLOOKUP(A2022,'6.A'!$A$11:$C$480,2,FALSE))</f>
        <v/>
      </c>
      <c r="N2022" s="56" t="str">
        <f t="shared" si="844"/>
        <v/>
      </c>
      <c r="O2022" s="55"/>
      <c r="P2022" s="55"/>
      <c r="Q2022" s="47"/>
      <c r="R2022" s="47"/>
      <c r="S2022" s="64"/>
      <c r="T2022" s="2"/>
      <c r="U2022" s="2"/>
      <c r="V2022" s="2"/>
    </row>
    <row r="2023" spans="1:22" s="128" customFormat="1" ht="12.75" customHeight="1" x14ac:dyDescent="0.2">
      <c r="A2023" s="137"/>
      <c r="B2023" s="117" t="str">
        <f>IF(A2023="","",VLOOKUP(A2023,'6.A'!$A$11:$E$105,2,FALSE))</f>
        <v/>
      </c>
      <c r="C2023" s="138"/>
      <c r="D2023" s="139" t="str">
        <f>IF(A2023="","",VLOOKUP(A2023,'6.A'!$A$11:$E$105,4,FALSE))</f>
        <v/>
      </c>
      <c r="E2023" s="140" t="str">
        <f>IF(A2023="","",VLOOKUP(A2023,'6.A'!$A$11:$E$105,5,FALSE))</f>
        <v/>
      </c>
      <c r="F2023" s="141" t="str">
        <f t="shared" si="841"/>
        <v>0,00</v>
      </c>
      <c r="G2023" s="51"/>
      <c r="H2023" s="51" t="str">
        <f>IF(A2023="","",VLOOKUP(A2023,'6.A'!$A$11:$E$7900,5,FALSE))</f>
        <v/>
      </c>
      <c r="I2023" s="51" t="str">
        <f t="shared" si="842"/>
        <v/>
      </c>
      <c r="J2023" s="51" t="str">
        <f>IF(H2023="","",VLOOKUP(A2023,'6.A'!$A$11:$E$480,4,FALSE))</f>
        <v/>
      </c>
      <c r="K2023" s="51" t="str">
        <f t="shared" si="843"/>
        <v/>
      </c>
      <c r="L2023" s="51" t="str">
        <f>IF(H2023="","",IF(C2023="","",G1988*C2023))</f>
        <v/>
      </c>
      <c r="M2023" s="93" t="str">
        <f>IF(A2023="","",VLOOKUP(A2023,'6.A'!$A$11:$C$480,2,FALSE))</f>
        <v/>
      </c>
      <c r="N2023" s="56" t="str">
        <f t="shared" si="844"/>
        <v/>
      </c>
      <c r="O2023" s="55"/>
      <c r="P2023" s="55"/>
      <c r="Q2023" s="47"/>
      <c r="R2023" s="47"/>
      <c r="S2023" s="64"/>
      <c r="T2023" s="2"/>
      <c r="U2023" s="2"/>
      <c r="V2023" s="2"/>
    </row>
    <row r="2024" spans="1:22" s="128" customFormat="1" ht="12.75" customHeight="1" x14ac:dyDescent="0.2">
      <c r="A2024" s="137"/>
      <c r="B2024" s="117" t="str">
        <f>IF(A2024="","",VLOOKUP(A2024,'6.A'!$A$11:$E$105,2,FALSE))</f>
        <v/>
      </c>
      <c r="C2024" s="138"/>
      <c r="D2024" s="139" t="str">
        <f>IF(A2024="","",VLOOKUP(A2024,'6.A'!$A$11:$E$105,4,FALSE))</f>
        <v/>
      </c>
      <c r="E2024" s="140" t="str">
        <f>IF(A2024="","",VLOOKUP(A2024,'6.A'!$A$11:$E$105,5,FALSE))</f>
        <v/>
      </c>
      <c r="F2024" s="141" t="str">
        <f t="shared" si="841"/>
        <v>0,00</v>
      </c>
      <c r="G2024" s="51"/>
      <c r="H2024" s="51" t="str">
        <f>IF(A2024="","",VLOOKUP(A2024,'6.A'!$A$11:$E$7900,5,FALSE))</f>
        <v/>
      </c>
      <c r="I2024" s="51" t="str">
        <f t="shared" si="842"/>
        <v/>
      </c>
      <c r="J2024" s="51" t="str">
        <f>IF(H2024="","",VLOOKUP(A2024,'6.A'!$A$11:$E$480,4,FALSE))</f>
        <v/>
      </c>
      <c r="K2024" s="51" t="str">
        <f t="shared" si="843"/>
        <v/>
      </c>
      <c r="L2024" s="51" t="str">
        <f>IF(H2024="","",IF(C2024="","",G1988*C2024))</f>
        <v/>
      </c>
      <c r="M2024" s="93" t="str">
        <f>IF(A2024="","",VLOOKUP(A2024,'6.A'!$A$11:$C$480,2,FALSE))</f>
        <v/>
      </c>
      <c r="N2024" s="56" t="str">
        <f t="shared" si="844"/>
        <v/>
      </c>
      <c r="O2024" s="55"/>
      <c r="P2024" s="55"/>
      <c r="Q2024" s="47"/>
      <c r="R2024" s="47"/>
      <c r="S2024" s="64"/>
      <c r="T2024" s="2"/>
      <c r="U2024" s="2"/>
      <c r="V2024" s="2"/>
    </row>
    <row r="2025" spans="1:22" s="128" customFormat="1" ht="12.75" customHeight="1" x14ac:dyDescent="0.2">
      <c r="A2025" s="137"/>
      <c r="B2025" s="117" t="str">
        <f>IF(A2025="","",VLOOKUP(A2025,'6.A'!$A$11:$E$105,2,FALSE))</f>
        <v/>
      </c>
      <c r="C2025" s="138"/>
      <c r="D2025" s="120" t="str">
        <f>IF(A2025="","",VLOOKUP(A2025,'6.A'!$A$11:$E$105,4,FALSE))</f>
        <v/>
      </c>
      <c r="E2025" s="142" t="str">
        <f>IF(A2025="","",VLOOKUP(A2025,'6.A'!$A$11:$E$105,5,FALSE))</f>
        <v/>
      </c>
      <c r="F2025" s="141" t="str">
        <f t="shared" si="841"/>
        <v>0,00</v>
      </c>
      <c r="G2025" s="51"/>
      <c r="H2025" s="51" t="str">
        <f>IF(A2025="","",VLOOKUP(A2025,'6.A'!$A$11:$E$7900,5,FALSE))</f>
        <v/>
      </c>
      <c r="I2025" s="51" t="str">
        <f t="shared" si="842"/>
        <v/>
      </c>
      <c r="J2025" s="51" t="str">
        <f>IF(H2025="","",VLOOKUP(A2025,'6.A'!$A$11:$E$480,4,FALSE))</f>
        <v/>
      </c>
      <c r="K2025" s="51" t="str">
        <f t="shared" si="843"/>
        <v/>
      </c>
      <c r="L2025" s="51" t="str">
        <f>IF(H2025="","",IF(C2025="","",G1988*C2025))</f>
        <v/>
      </c>
      <c r="M2025" s="93" t="str">
        <f>IF(A2025="","",VLOOKUP(A2025,'6.A'!$A$11:$C$480,2,FALSE))</f>
        <v/>
      </c>
      <c r="N2025" s="56" t="str">
        <f t="shared" si="844"/>
        <v/>
      </c>
      <c r="O2025" s="55"/>
      <c r="P2025" s="55"/>
      <c r="Q2025" s="47"/>
      <c r="R2025" s="47"/>
      <c r="S2025" s="64"/>
      <c r="T2025" s="2"/>
      <c r="U2025" s="2"/>
      <c r="V2025" s="2"/>
    </row>
    <row r="2026" spans="1:22" s="128" customFormat="1" ht="12.75" customHeight="1" x14ac:dyDescent="0.2">
      <c r="A2026" s="137"/>
      <c r="B2026" s="117" t="str">
        <f>IF(A2026="","",VLOOKUP(A2026,'6.A'!$A$11:$E$105,2,FALSE))</f>
        <v/>
      </c>
      <c r="C2026" s="138"/>
      <c r="D2026" s="120" t="str">
        <f>IF(A2026="","",VLOOKUP(A2026,'6.A'!$A$11:$E$105,4,FALSE))</f>
        <v/>
      </c>
      <c r="E2026" s="142" t="str">
        <f>IF(A2026="","",VLOOKUP(A2026,'6.A'!$A$11:$E$105,5,FALSE))</f>
        <v/>
      </c>
      <c r="F2026" s="141" t="str">
        <f t="shared" si="841"/>
        <v>0,00</v>
      </c>
      <c r="G2026" s="51"/>
      <c r="H2026" s="51" t="str">
        <f>IF(A2026="","",VLOOKUP(A2026,'6.A'!$A$11:$E$7900,5,FALSE))</f>
        <v/>
      </c>
      <c r="I2026" s="51" t="str">
        <f t="shared" si="842"/>
        <v/>
      </c>
      <c r="J2026" s="51" t="str">
        <f>IF(H2026="","",VLOOKUP(A2026,'6.A'!$A$11:$E$480,4,FALSE))</f>
        <v/>
      </c>
      <c r="K2026" s="51" t="str">
        <f t="shared" si="843"/>
        <v/>
      </c>
      <c r="L2026" s="51" t="str">
        <f>IF(H2026="","",IF(C2026="","",G1988*C2026))</f>
        <v/>
      </c>
      <c r="M2026" s="93" t="str">
        <f>IF(A2026="","",VLOOKUP(A2026,'6.A'!$A$11:$C$480,2,FALSE))</f>
        <v/>
      </c>
      <c r="N2026" s="56" t="str">
        <f t="shared" si="844"/>
        <v/>
      </c>
      <c r="O2026" s="55"/>
      <c r="P2026" s="55"/>
      <c r="Q2026" s="47"/>
      <c r="R2026" s="47"/>
      <c r="S2026" s="64"/>
      <c r="T2026" s="2"/>
      <c r="U2026" s="2"/>
      <c r="V2026" s="2"/>
    </row>
    <row r="2027" spans="1:22" s="128" customFormat="1" ht="12.75" customHeight="1" x14ac:dyDescent="0.2">
      <c r="A2027" s="137"/>
      <c r="B2027" s="117" t="str">
        <f>IF(A2027="","",VLOOKUP(A2027,'6.A'!$A$11:$E$105,2,FALSE))</f>
        <v/>
      </c>
      <c r="C2027" s="138"/>
      <c r="D2027" s="120" t="str">
        <f>IF(A2027="","",VLOOKUP(A2027,'6.A'!$A$11:$E$105,4,FALSE))</f>
        <v/>
      </c>
      <c r="E2027" s="142" t="str">
        <f>IF(A2027="","",VLOOKUP(A2027,'6.A'!$A$11:$E$105,5,FALSE))</f>
        <v/>
      </c>
      <c r="F2027" s="141" t="str">
        <f t="shared" si="841"/>
        <v>0,00</v>
      </c>
      <c r="G2027" s="51"/>
      <c r="H2027" s="51" t="str">
        <f>IF(A2027="","",VLOOKUP(A2027,'6.A'!$A$11:$E$7900,5,FALSE))</f>
        <v/>
      </c>
      <c r="I2027" s="51" t="str">
        <f t="shared" si="842"/>
        <v/>
      </c>
      <c r="J2027" s="51" t="str">
        <f>IF(H2027="","",VLOOKUP(A2027,'6.A'!$A$11:$E$480,4,FALSE))</f>
        <v/>
      </c>
      <c r="K2027" s="51" t="str">
        <f t="shared" si="843"/>
        <v/>
      </c>
      <c r="L2027" s="51" t="str">
        <f>IF(H2027="","",IF(C2027="","",G1988*C2027))</f>
        <v/>
      </c>
      <c r="M2027" s="93" t="str">
        <f>IF(A2027="","",VLOOKUP(A2027,'6.A'!$A$11:$C$480,2,FALSE))</f>
        <v/>
      </c>
      <c r="N2027" s="56" t="str">
        <f t="shared" si="844"/>
        <v/>
      </c>
      <c r="O2027" s="55"/>
      <c r="P2027" s="55"/>
      <c r="Q2027" s="47"/>
      <c r="R2027" s="47"/>
      <c r="S2027" s="64"/>
      <c r="T2027" s="2"/>
      <c r="U2027" s="2"/>
      <c r="V2027" s="2"/>
    </row>
    <row r="2028" spans="1:22" s="128" customFormat="1" ht="12.75" customHeight="1" x14ac:dyDescent="0.2">
      <c r="A2028" s="137"/>
      <c r="B2028" s="117" t="str">
        <f>IF(A2028="","",VLOOKUP(A2028,'6.A'!$A$11:$E$105,2,FALSE))</f>
        <v/>
      </c>
      <c r="C2028" s="138"/>
      <c r="D2028" s="120" t="str">
        <f>IF(A2028="","",VLOOKUP(A2028,'6.A'!$A$11:$E$105,4,FALSE))</f>
        <v/>
      </c>
      <c r="E2028" s="142" t="str">
        <f>IF(A2028="","",VLOOKUP(A2028,'6.A'!$A$11:$E$105,5,FALSE))</f>
        <v/>
      </c>
      <c r="F2028" s="141" t="str">
        <f t="shared" si="841"/>
        <v>0,00</v>
      </c>
      <c r="G2028" s="51"/>
      <c r="H2028" s="51" t="str">
        <f>IF(A2028="","",VLOOKUP(A2028,'6.A'!$A$11:$E$7900,5,FALSE))</f>
        <v/>
      </c>
      <c r="I2028" s="51" t="str">
        <f t="shared" si="842"/>
        <v/>
      </c>
      <c r="J2028" s="51" t="str">
        <f>IF(H2028="","",VLOOKUP(A2028,'6.A'!$A$11:$E$480,4,FALSE))</f>
        <v/>
      </c>
      <c r="K2028" s="51" t="str">
        <f t="shared" si="843"/>
        <v/>
      </c>
      <c r="L2028" s="51" t="str">
        <f>IF(H2028="","",IF(C2028="","",G1988*C2028))</f>
        <v/>
      </c>
      <c r="M2028" s="93" t="str">
        <f>IF(A2028="","",VLOOKUP(A2028,'6.A'!$A$11:$C$480,2,FALSE))</f>
        <v/>
      </c>
      <c r="N2028" s="56" t="str">
        <f t="shared" si="844"/>
        <v/>
      </c>
      <c r="O2028" s="55"/>
      <c r="P2028" s="55"/>
      <c r="Q2028" s="47"/>
      <c r="R2028" s="47"/>
      <c r="S2028" s="64"/>
      <c r="T2028" s="2"/>
      <c r="U2028" s="2"/>
      <c r="V2028" s="2"/>
    </row>
    <row r="2029" spans="1:22" s="128" customFormat="1" ht="12.75" customHeight="1" x14ac:dyDescent="0.2">
      <c r="A2029" s="137"/>
      <c r="B2029" s="117" t="str">
        <f>IF(A2029="","",VLOOKUP(A2029,'6.A'!$A$11:$E$105,2,FALSE))</f>
        <v/>
      </c>
      <c r="C2029" s="138"/>
      <c r="D2029" s="120" t="str">
        <f>IF(A2029="","",VLOOKUP(A2029,'6.A'!$A$11:$E$105,4,FALSE))</f>
        <v/>
      </c>
      <c r="E2029" s="142" t="str">
        <f>IF(A2029="","",VLOOKUP(A2029,'6.A'!$A$11:$E$105,5,FALSE))</f>
        <v/>
      </c>
      <c r="F2029" s="141" t="str">
        <f t="shared" si="841"/>
        <v>0,00</v>
      </c>
      <c r="G2029" s="51"/>
      <c r="H2029" s="51" t="str">
        <f>IF(A2029="","",VLOOKUP(A2029,'6.A'!$A$11:$E$7900,5,FALSE))</f>
        <v/>
      </c>
      <c r="I2029" s="51" t="str">
        <f t="shared" si="842"/>
        <v/>
      </c>
      <c r="J2029" s="51" t="str">
        <f>IF(H2029="","",VLOOKUP(A2029,'6.A'!$A$11:$E$480,4,FALSE))</f>
        <v/>
      </c>
      <c r="K2029" s="51" t="str">
        <f t="shared" si="843"/>
        <v/>
      </c>
      <c r="L2029" s="51" t="str">
        <f>IF(H2029="","",IF(C2029="","",G1988*C2029))</f>
        <v/>
      </c>
      <c r="M2029" s="93" t="str">
        <f>IF(A2029="","",VLOOKUP(A2029,'6.A'!$A$11:$C$480,2,FALSE))</f>
        <v/>
      </c>
      <c r="N2029" s="56" t="str">
        <f t="shared" si="844"/>
        <v/>
      </c>
      <c r="O2029" s="55"/>
      <c r="P2029" s="55"/>
      <c r="Q2029" s="47"/>
      <c r="R2029" s="47"/>
      <c r="S2029" s="64"/>
      <c r="T2029" s="2"/>
      <c r="U2029" s="2"/>
      <c r="V2029" s="2"/>
    </row>
    <row r="2030" spans="1:22" s="128" customFormat="1" ht="12.75" customHeight="1" x14ac:dyDescent="0.2">
      <c r="A2030" s="137"/>
      <c r="B2030" s="117" t="str">
        <f>IF(A2030="","",VLOOKUP(A2030,'6.A'!$A$11:$E$105,2,FALSE))</f>
        <v/>
      </c>
      <c r="C2030" s="138"/>
      <c r="D2030" s="120" t="str">
        <f>IF(A2030="","",VLOOKUP(A2030,'6.A'!$A$11:$E$105,4,FALSE))</f>
        <v/>
      </c>
      <c r="E2030" s="142" t="str">
        <f>IF(A2030="","",VLOOKUP(A2030,'6.A'!$A$11:$E$105,5,FALSE))</f>
        <v/>
      </c>
      <c r="F2030" s="141" t="str">
        <f t="shared" si="841"/>
        <v>0,00</v>
      </c>
      <c r="G2030" s="51"/>
      <c r="H2030" s="51" t="str">
        <f>IF(A2030="","",VLOOKUP(A2030,'6.A'!$A$11:$E$7900,5,FALSE))</f>
        <v/>
      </c>
      <c r="I2030" s="51" t="str">
        <f t="shared" si="842"/>
        <v/>
      </c>
      <c r="J2030" s="51" t="str">
        <f>IF(H2030="","",VLOOKUP(A2030,'6.A'!$A$11:$E$480,4,FALSE))</f>
        <v/>
      </c>
      <c r="K2030" s="51" t="str">
        <f t="shared" si="843"/>
        <v/>
      </c>
      <c r="L2030" s="51" t="str">
        <f>IF(H2030="","",IF(C2030="","",G1988*C2030))</f>
        <v/>
      </c>
      <c r="M2030" s="93" t="str">
        <f>IF(A2030="","",VLOOKUP(A2030,'6.A'!$A$11:$C$480,2,FALSE))</f>
        <v/>
      </c>
      <c r="N2030" s="56" t="str">
        <f t="shared" si="844"/>
        <v/>
      </c>
      <c r="O2030" s="55"/>
      <c r="P2030" s="55"/>
      <c r="Q2030" s="47"/>
      <c r="R2030" s="47"/>
      <c r="S2030" s="64"/>
      <c r="T2030" s="2"/>
      <c r="U2030" s="2"/>
      <c r="V2030" s="2"/>
    </row>
    <row r="2031" spans="1:22" s="128" customFormat="1" ht="12.75" customHeight="1" x14ac:dyDescent="0.2">
      <c r="A2031" s="137"/>
      <c r="B2031" s="117" t="str">
        <f>IF(A2031="","",VLOOKUP(A2031,'6.A'!$A$11:$E$105,2,FALSE))</f>
        <v/>
      </c>
      <c r="C2031" s="138"/>
      <c r="D2031" s="120" t="str">
        <f>IF(A2031="","",VLOOKUP(A2031,'6.A'!$A$11:$E$105,4,FALSE))</f>
        <v/>
      </c>
      <c r="E2031" s="142" t="str">
        <f>IF(A2031="","",VLOOKUP(A2031,'6.A'!$A$11:$E$105,5,FALSE))</f>
        <v/>
      </c>
      <c r="F2031" s="141" t="str">
        <f t="shared" si="841"/>
        <v>0,00</v>
      </c>
      <c r="G2031" s="51"/>
      <c r="H2031" s="51" t="str">
        <f>IF(A2031="","",VLOOKUP(A2031,'6.A'!$A$11:$E$7900,5,FALSE))</f>
        <v/>
      </c>
      <c r="I2031" s="51" t="str">
        <f t="shared" si="842"/>
        <v/>
      </c>
      <c r="J2031" s="51" t="str">
        <f>IF(H2031="","",VLOOKUP(A2031,'6.A'!$A$11:$E$480,4,FALSE))</f>
        <v/>
      </c>
      <c r="K2031" s="51" t="str">
        <f t="shared" si="843"/>
        <v/>
      </c>
      <c r="L2031" s="51" t="str">
        <f>IF(H2031="","",IF(C2031="","",G1988*C2031))</f>
        <v/>
      </c>
      <c r="M2031" s="93" t="str">
        <f>IF(A2031="","",VLOOKUP(A2031,'6.A'!$A$11:$C$480,2,FALSE))</f>
        <v/>
      </c>
      <c r="N2031" s="56" t="str">
        <f t="shared" si="844"/>
        <v/>
      </c>
      <c r="O2031" s="55"/>
      <c r="P2031" s="55"/>
      <c r="Q2031" s="47"/>
      <c r="R2031" s="47"/>
      <c r="S2031" s="64"/>
      <c r="T2031" s="2"/>
      <c r="U2031" s="2"/>
      <c r="V2031" s="2"/>
    </row>
    <row r="2032" spans="1:22" s="128" customFormat="1" ht="12.75" customHeight="1" x14ac:dyDescent="0.2">
      <c r="A2032" s="137"/>
      <c r="B2032" s="117" t="str">
        <f>IF(A2032="","",VLOOKUP(A2032,'6.A'!$A$11:$E$105,2,FALSE))</f>
        <v/>
      </c>
      <c r="C2032" s="138"/>
      <c r="D2032" s="120" t="str">
        <f>IF(A2032="","",VLOOKUP(A2032,'6.A'!$A$11:$E$105,4,FALSE))</f>
        <v/>
      </c>
      <c r="E2032" s="142" t="str">
        <f>IF(A2032="","",VLOOKUP(A2032,'6.A'!$A$11:$E$105,5,FALSE))</f>
        <v/>
      </c>
      <c r="F2032" s="141" t="str">
        <f t="shared" si="841"/>
        <v>0,00</v>
      </c>
      <c r="G2032" s="51"/>
      <c r="H2032" s="51" t="str">
        <f>IF(A2032="","",VLOOKUP(A2032,'6.A'!$A$11:$E$7900,5,FALSE))</f>
        <v/>
      </c>
      <c r="I2032" s="51" t="str">
        <f t="shared" si="842"/>
        <v/>
      </c>
      <c r="J2032" s="51" t="str">
        <f>IF(H2032="","",VLOOKUP(A2032,'6.A'!$A$11:$E$480,4,FALSE))</f>
        <v/>
      </c>
      <c r="K2032" s="51" t="str">
        <f t="shared" si="843"/>
        <v/>
      </c>
      <c r="L2032" s="51" t="str">
        <f>IF(H2032="","",IF(C2032="","",G1988*C2032))</f>
        <v/>
      </c>
      <c r="M2032" s="93" t="str">
        <f>IF(A2032="","",VLOOKUP(A2032,'6.A'!$A$11:$C$480,2,FALSE))</f>
        <v/>
      </c>
      <c r="N2032" s="56" t="str">
        <f t="shared" si="844"/>
        <v/>
      </c>
      <c r="O2032" s="55"/>
      <c r="P2032" s="55"/>
      <c r="Q2032" s="47"/>
      <c r="R2032" s="47"/>
      <c r="S2032" s="64"/>
      <c r="T2032" s="2"/>
      <c r="U2032" s="2"/>
      <c r="V2032" s="2"/>
    </row>
    <row r="2033" spans="1:22" s="116" customFormat="1" ht="12.75" customHeight="1" x14ac:dyDescent="0.2">
      <c r="A2033" s="137"/>
      <c r="B2033" s="153" t="str">
        <f>IF(A2033="","",VLOOKUP(A2033,'6.A'!$A$11:$E$105,2,FALSE))</f>
        <v/>
      </c>
      <c r="C2033" s="138"/>
      <c r="D2033" s="120" t="str">
        <f>IF(A2033="","",VLOOKUP(A2033,'6.A'!$A$11:$E$105,4,FALSE))</f>
        <v/>
      </c>
      <c r="E2033" s="142" t="str">
        <f>IF(A2033="","",VLOOKUP(A2033,'6.A'!$A$11:$E$105,5,FALSE))</f>
        <v/>
      </c>
      <c r="F2033" s="141" t="str">
        <f t="shared" si="841"/>
        <v>0,00</v>
      </c>
      <c r="G2033" s="51"/>
      <c r="H2033" s="51" t="str">
        <f>IF(A2033="","",VLOOKUP(A2033,'6.A'!$A$11:$E$7900,5,FALSE))</f>
        <v/>
      </c>
      <c r="I2033" s="51" t="str">
        <f t="shared" si="842"/>
        <v/>
      </c>
      <c r="J2033" s="51" t="str">
        <f>IF(H2033="","",VLOOKUP(A2033,'6.A'!$A$11:$E$480,4,FALSE))</f>
        <v/>
      </c>
      <c r="K2033" s="51" t="str">
        <f t="shared" si="843"/>
        <v/>
      </c>
      <c r="L2033" s="51" t="str">
        <f>IF(H2033="","",IF(C2033="","",G1988*C2033))</f>
        <v/>
      </c>
      <c r="M2033" s="93" t="str">
        <f>IF(A2033="","",VLOOKUP(A2033,'6.A'!$A$11:$C$480,2,FALSE))</f>
        <v/>
      </c>
      <c r="N2033" s="56" t="str">
        <f t="shared" si="844"/>
        <v/>
      </c>
      <c r="O2033" s="55"/>
      <c r="P2033" s="55"/>
      <c r="Q2033" s="47"/>
      <c r="R2033" s="47"/>
      <c r="S2033" s="64"/>
      <c r="T2033" s="2"/>
      <c r="U2033" s="2"/>
      <c r="V2033" s="2"/>
    </row>
    <row r="2034" spans="1:22" s="116" customFormat="1" ht="12.75" customHeight="1" x14ac:dyDescent="0.2">
      <c r="A2034" s="137"/>
      <c r="B2034" s="153" t="str">
        <f>IF(A2034="","",VLOOKUP(A2034,'6.A'!$A$11:$E$105,2,FALSE))</f>
        <v/>
      </c>
      <c r="C2034" s="138"/>
      <c r="D2034" s="120" t="str">
        <f>IF(A2034="","",VLOOKUP(A2034,'6.A'!$A$11:$E$105,4,FALSE))</f>
        <v/>
      </c>
      <c r="E2034" s="142" t="str">
        <f>IF(A2034="","",VLOOKUP(A2034,'6.A'!$A$11:$E$105,5,FALSE))</f>
        <v/>
      </c>
      <c r="F2034" s="141" t="str">
        <f t="shared" si="841"/>
        <v>0,00</v>
      </c>
      <c r="G2034" s="51"/>
      <c r="H2034" s="51" t="str">
        <f>IF(A2034="","",VLOOKUP(A2034,'6.A'!$A$11:$E$7900,5,FALSE))</f>
        <v/>
      </c>
      <c r="I2034" s="51" t="str">
        <f t="shared" si="842"/>
        <v/>
      </c>
      <c r="J2034" s="51" t="str">
        <f>IF(H2034="","",VLOOKUP(A2034,'6.A'!$A$11:$E$480,4,FALSE))</f>
        <v/>
      </c>
      <c r="K2034" s="51" t="str">
        <f t="shared" si="843"/>
        <v/>
      </c>
      <c r="L2034" s="51" t="str">
        <f>IF(H2034="","",IF(C2034="","",G1988*C2034))</f>
        <v/>
      </c>
      <c r="M2034" s="93" t="str">
        <f>IF(A2034="","",VLOOKUP(A2034,'6.A'!$A$11:$C$480,2,FALSE))</f>
        <v/>
      </c>
      <c r="N2034" s="56" t="str">
        <f t="shared" si="844"/>
        <v/>
      </c>
      <c r="O2034" s="55"/>
      <c r="P2034" s="55"/>
      <c r="Q2034" s="47"/>
      <c r="R2034" s="47"/>
      <c r="S2034" s="64"/>
      <c r="T2034" s="2"/>
      <c r="U2034" s="2"/>
      <c r="V2034" s="2"/>
    </row>
    <row r="2035" spans="1:22" s="116" customFormat="1" ht="12.75" customHeight="1" x14ac:dyDescent="0.2">
      <c r="A2035" s="137"/>
      <c r="B2035" s="153" t="str">
        <f>IF(A2035="","",VLOOKUP(A2035,'6.A'!$A$11:$E$105,2,FALSE))</f>
        <v/>
      </c>
      <c r="C2035" s="138"/>
      <c r="D2035" s="120" t="str">
        <f>IF(A2035="","",VLOOKUP(A2035,'6.A'!$A$11:$E$105,4,FALSE))</f>
        <v/>
      </c>
      <c r="E2035" s="142" t="str">
        <f>IF(A2035="","",VLOOKUP(A2035,'6.A'!$A$11:$E$105,5,FALSE))</f>
        <v/>
      </c>
      <c r="F2035" s="141" t="str">
        <f t="shared" si="841"/>
        <v>0,00</v>
      </c>
      <c r="G2035" s="51"/>
      <c r="H2035" s="51" t="str">
        <f>IF(A2035="","",VLOOKUP(A2035,'6.A'!$A$11:$E$7900,5,FALSE))</f>
        <v/>
      </c>
      <c r="I2035" s="51" t="str">
        <f t="shared" si="842"/>
        <v/>
      </c>
      <c r="J2035" s="51" t="str">
        <f>IF(H2035="","",VLOOKUP(A2035,'6.A'!$A$11:$E$480,4,FALSE))</f>
        <v/>
      </c>
      <c r="K2035" s="51" t="str">
        <f t="shared" si="843"/>
        <v/>
      </c>
      <c r="L2035" s="51" t="str">
        <f>IF(H2035="","",IF(C2035="","",G1988*C2035))</f>
        <v/>
      </c>
      <c r="M2035" s="93" t="str">
        <f>IF(A2035="","",VLOOKUP(A2035,'6.A'!$A$11:$C$480,2,FALSE))</f>
        <v/>
      </c>
      <c r="N2035" s="56" t="str">
        <f t="shared" si="844"/>
        <v/>
      </c>
      <c r="O2035" s="55"/>
      <c r="P2035" s="55"/>
      <c r="Q2035" s="47"/>
      <c r="R2035" s="47"/>
      <c r="S2035" s="64"/>
      <c r="T2035" s="2"/>
      <c r="U2035" s="2"/>
      <c r="V2035" s="2"/>
    </row>
    <row r="2036" spans="1:22" s="116" customFormat="1" ht="12.75" customHeight="1" x14ac:dyDescent="0.2">
      <c r="A2036" s="137"/>
      <c r="B2036" s="153" t="str">
        <f>IF(A2036="","",VLOOKUP(A2036,'6.A'!$A$11:$E$105,2,FALSE))</f>
        <v/>
      </c>
      <c r="C2036" s="138"/>
      <c r="D2036" s="120" t="str">
        <f>IF(A2036="","",VLOOKUP(A2036,'6.A'!$A$11:$E$105,4,FALSE))</f>
        <v/>
      </c>
      <c r="E2036" s="142" t="str">
        <f>IF(A2036="","",VLOOKUP(A2036,'6.A'!$A$11:$E$105,5,FALSE))</f>
        <v/>
      </c>
      <c r="F2036" s="141" t="str">
        <f t="shared" si="841"/>
        <v>0,00</v>
      </c>
      <c r="G2036" s="51"/>
      <c r="H2036" s="51" t="str">
        <f>IF(A2036="","",VLOOKUP(A2036,'6.A'!$A$11:$E$7900,5,FALSE))</f>
        <v/>
      </c>
      <c r="I2036" s="51" t="str">
        <f t="shared" si="842"/>
        <v/>
      </c>
      <c r="J2036" s="51" t="str">
        <f>IF(H2036="","",VLOOKUP(A2036,'6.A'!$A$11:$E$480,4,FALSE))</f>
        <v/>
      </c>
      <c r="K2036" s="51" t="str">
        <f t="shared" si="843"/>
        <v/>
      </c>
      <c r="L2036" s="51" t="str">
        <f>IF(H2036="","",IF(C2036="","",G1988*C2036))</f>
        <v/>
      </c>
      <c r="M2036" s="93" t="str">
        <f>IF(A2036="","",VLOOKUP(A2036,'6.A'!$A$11:$C$480,2,FALSE))</f>
        <v/>
      </c>
      <c r="N2036" s="56" t="str">
        <f t="shared" si="844"/>
        <v/>
      </c>
      <c r="O2036" s="55"/>
      <c r="P2036" s="55"/>
      <c r="Q2036" s="47"/>
      <c r="R2036" s="47"/>
      <c r="S2036" s="64"/>
      <c r="T2036" s="2"/>
      <c r="U2036" s="2"/>
      <c r="V2036" s="2"/>
    </row>
    <row r="2037" spans="1:22" s="116" customFormat="1" ht="12.75" customHeight="1" x14ac:dyDescent="0.2">
      <c r="A2037" s="137"/>
      <c r="B2037" s="26" t="str">
        <f>$A$9</f>
        <v>BDI - MÃO DE OBRA / SERVIÇOS / MATERIAIS EM GERAL</v>
      </c>
      <c r="C2037" s="27">
        <f>$C$9</f>
        <v>0</v>
      </c>
      <c r="D2037" s="120"/>
      <c r="E2037" s="126"/>
      <c r="F2037" s="144">
        <f>ROUND(SUM(F2017:F2036)*C2037,2)</f>
        <v>0</v>
      </c>
      <c r="G2037" s="62"/>
      <c r="H2037" s="51"/>
      <c r="I2037" s="56"/>
      <c r="J2037" s="56"/>
      <c r="K2037" s="56"/>
      <c r="L2037" s="51"/>
      <c r="M2037" s="56"/>
      <c r="N2037" s="56"/>
      <c r="O2037" s="55"/>
      <c r="P2037" s="55"/>
      <c r="Q2037" s="47"/>
      <c r="R2037" s="47"/>
      <c r="S2037" s="64"/>
      <c r="T2037" s="2"/>
      <c r="U2037" s="2"/>
      <c r="V2037" s="2"/>
    </row>
    <row r="2038" spans="1:22" s="116" customFormat="1" ht="12.75" customHeight="1" thickBot="1" x14ac:dyDescent="0.25">
      <c r="A2038" s="154"/>
      <c r="B2038" s="41" t="s">
        <v>57</v>
      </c>
      <c r="C2038" s="42"/>
      <c r="D2038" s="155"/>
      <c r="E2038" s="156"/>
      <c r="F2038" s="157">
        <f>ROUND(SUM(F2017:F2037),2)</f>
        <v>0</v>
      </c>
      <c r="G2038" s="62"/>
      <c r="H2038" s="51"/>
      <c r="I2038" s="56"/>
      <c r="J2038" s="56"/>
      <c r="K2038" s="56"/>
      <c r="L2038" s="51"/>
      <c r="M2038" s="56"/>
      <c r="N2038" s="56"/>
      <c r="O2038" s="55"/>
      <c r="P2038" s="55"/>
      <c r="Q2038" s="47"/>
      <c r="R2038" s="47"/>
      <c r="S2038" s="64"/>
      <c r="T2038" s="2"/>
      <c r="U2038" s="2"/>
      <c r="V2038" s="2"/>
    </row>
    <row r="2039" spans="1:22" s="128" customFormat="1" ht="12" customHeight="1" thickBot="1" x14ac:dyDescent="0.25">
      <c r="A2039" s="129"/>
      <c r="B2039" s="124"/>
      <c r="C2039" s="125"/>
      <c r="D2039" s="120"/>
      <c r="E2039" s="126"/>
      <c r="F2039" s="121"/>
      <c r="G2039" s="121"/>
      <c r="H2039" s="118"/>
      <c r="I2039" s="120"/>
      <c r="J2039" s="120"/>
      <c r="K2039" s="120"/>
      <c r="L2039" s="118"/>
      <c r="M2039" s="122"/>
      <c r="N2039" s="122"/>
      <c r="O2039" s="123"/>
      <c r="P2039" s="123"/>
      <c r="Q2039" s="114"/>
      <c r="R2039" s="114"/>
      <c r="T2039" s="116"/>
      <c r="U2039" s="116"/>
      <c r="V2039" s="116"/>
    </row>
    <row r="2040" spans="1:22" s="116" customFormat="1" ht="50.1" customHeight="1" x14ac:dyDescent="0.2">
      <c r="A2040" s="130" t="str">
        <f>'3.A'!$A$72</f>
        <v>4.2.8</v>
      </c>
      <c r="B2040" s="131" t="str">
        <f>IF(A2040="","",VLOOKUP(A2040,'3.A'!$A$16:$M$111,2,FALSE))</f>
        <v>FORMA PLANA DE MADEIRA</v>
      </c>
      <c r="C2040" s="284" t="s">
        <v>62</v>
      </c>
      <c r="D2040" s="284"/>
      <c r="E2040" s="132" t="str">
        <f>IF(A2040="","",VLOOKUP(A2040,'3.A'!$A$16:$M$111,3,FALSE))</f>
        <v>M2</v>
      </c>
      <c r="F2040" s="133">
        <f>ROUND(F2054+F2067+F2090,2)</f>
        <v>0</v>
      </c>
      <c r="G2040" s="94">
        <f>VLOOKUP(A2040,'3.A'!$A$18:$I$111,4,FALSE)</f>
        <v>36</v>
      </c>
      <c r="H2040" s="46">
        <f>SUM(F2042:F2053)</f>
        <v>0</v>
      </c>
      <c r="I2040" s="46">
        <f>SUM(F2056:F2066)</f>
        <v>0</v>
      </c>
      <c r="J2040" s="46">
        <f>SUM(F2069:F2089)</f>
        <v>0</v>
      </c>
      <c r="K2040" s="46">
        <f>SUM(H2040:J2040)</f>
        <v>0</v>
      </c>
      <c r="L2040" s="46" t="str">
        <f>IF(K2040=F2040,"SIM","NÃO")</f>
        <v>SIM</v>
      </c>
      <c r="M2040" s="57">
        <f>ROUND(SUM(F2042:F2051)*C2052,2)+ROUND(SUM(F2042:F2052)*C2053,2)+ROUND(SUM(F2042:F2051),2)+ROUND(SUM(F2056:F2065)*C2066,2)+ROUND(SUM(F2056:F2065),2)+ROUND(SUM(F2069:F2088)*C2089,2)+ROUND(SUM(F2069:F2088),2)</f>
        <v>0</v>
      </c>
      <c r="N2040" s="49" t="str">
        <f>IF(M2040=F2040,"SIM","NÃO")</f>
        <v>SIM</v>
      </c>
      <c r="O2040" s="50" t="str">
        <f>VLOOKUP(A2040,'3.A'!$A$8:$E$111,3,FALSE)</f>
        <v>M2</v>
      </c>
      <c r="P2040" s="50" t="str">
        <f>IF(O2040=E2040,"SIM","NÃO")</f>
        <v>SIM</v>
      </c>
      <c r="Q2040" s="52">
        <f>ROUND(G2040*F2054,2)+ROUND(G2040*F2067,2)+ROUND(G2040*F2090,2)</f>
        <v>0</v>
      </c>
      <c r="R2040" s="58">
        <f>VLOOKUP(A2040,'3.A'!$A$16:$L$111,12,FALSE)</f>
        <v>0</v>
      </c>
      <c r="S2040" s="59" t="str">
        <f>IF(Q2040=R2040,"si","no")</f>
        <v>si</v>
      </c>
      <c r="T2040" s="60">
        <f>SUM(L2042:L2051)+SUM(L2056:L2065)+SUM(L2069:L2088)</f>
        <v>241.20000000000002</v>
      </c>
      <c r="U2040" s="51">
        <f>G2040*C2048+G2040*C2050+G2040*C2044+G2040*C2043+G2040*C2045+G2040*C2049+G2040*C2047+G2040*C2046+G2040*C2042+G2040*C2051+G2040*C2062+G2040*C2056+G2040*C2064+G2040*C2063+G2040*C2061+G2040*C2058+G2040*C2057+G2040*C2059+G2040*C2065+G2040*C2060+G2040*C2069+G2040*C2070+G2040*C2071+G2040*C2079+G2040*C2080+G2040*C2081+G2040*C2082+G2040*C2083+G2040*C2084+G2040*C2085+G2040*C2086+G2040*C2087+G2040*C2088+G2040*C2077+G2040*C2078+G2040*C2072+G2040*C2073+G2040*C2074+G2040*C2075+G2040*C2076</f>
        <v>241.20000000000002</v>
      </c>
      <c r="V2040" s="53" t="str">
        <f>IF(T2040=U2040,"si","no")</f>
        <v>si</v>
      </c>
    </row>
    <row r="2041" spans="1:22" s="116" customFormat="1" ht="12.75" customHeight="1" x14ac:dyDescent="0.2">
      <c r="A2041" s="134" t="s">
        <v>3</v>
      </c>
      <c r="B2041" s="135" t="s">
        <v>58</v>
      </c>
      <c r="C2041" s="119" t="s">
        <v>59</v>
      </c>
      <c r="D2041" s="119" t="s">
        <v>17</v>
      </c>
      <c r="E2041" s="136" t="s">
        <v>60</v>
      </c>
      <c r="F2041" s="127" t="s">
        <v>61</v>
      </c>
      <c r="G2041" s="21"/>
      <c r="H2041" s="51"/>
      <c r="I2041" s="56"/>
      <c r="J2041" s="56"/>
      <c r="K2041" s="56"/>
      <c r="L2041" s="51"/>
      <c r="M2041" s="56"/>
      <c r="N2041" s="56"/>
      <c r="O2041" s="55"/>
      <c r="P2041" s="55"/>
      <c r="Q2041" s="47"/>
      <c r="R2041" s="47"/>
      <c r="S2041" s="64"/>
      <c r="T2041" s="2"/>
      <c r="U2041" s="2"/>
      <c r="V2041" s="2"/>
    </row>
    <row r="2042" spans="1:22" s="116" customFormat="1" ht="12.75" customHeight="1" x14ac:dyDescent="0.2">
      <c r="A2042" s="137">
        <f>'6.A'!$A$17</f>
        <v>88262</v>
      </c>
      <c r="B2042" s="117" t="str">
        <f>IF(A2042="","",VLOOKUP(A2042,'6.A'!$A$11:$E$105,2,FALSE))</f>
        <v>CARPINTEIRO DE FORMAS COM ENCARGOS COMPLEMENTARES</v>
      </c>
      <c r="C2042" s="138">
        <v>1</v>
      </c>
      <c r="D2042" s="139" t="str">
        <f>IF(A2042="","",VLOOKUP(A2042,'6.A'!$A$11:$E$105,4,FALSE))</f>
        <v>H</v>
      </c>
      <c r="E2042" s="140">
        <f>IF(A2042="","",VLOOKUP(A2042,'6.A'!$A$11:$E$105,5,FALSE))</f>
        <v>0</v>
      </c>
      <c r="F2042" s="141">
        <f t="shared" ref="F2042:F2051" si="845">IF(A2042="","0,00",ROUND(C2042*E2042,2))</f>
        <v>0</v>
      </c>
      <c r="G2042" s="51"/>
      <c r="H2042" s="51">
        <f>IF(A2042="","",VLOOKUP(A2042,'6.A'!$A$11:$E$7900,5,FALSE))</f>
        <v>0</v>
      </c>
      <c r="I2042" s="51" t="str">
        <f>IF(H2042="","",IF(E2042=H2042,"SIM","NÃO"))</f>
        <v>SIM</v>
      </c>
      <c r="J2042" s="51" t="str">
        <f>IF(H2042="","",VLOOKUP(A2042,'6.A'!$A$11:$E$480,4,FALSE))</f>
        <v>H</v>
      </c>
      <c r="K2042" s="51" t="str">
        <f>IF(H2042="","",IF(J2042=D2042,"SIM","NÃO"))</f>
        <v>SIM</v>
      </c>
      <c r="L2042" s="51">
        <f>IF(H2042="","",IF(C2042="","",G2040*C2042))</f>
        <v>36</v>
      </c>
      <c r="M2042" s="93" t="str">
        <f>IF(A2042="","",VLOOKUP(A2042,'6.A'!$A$11:$C$480,2,FALSE))</f>
        <v>CARPINTEIRO DE FORMAS COM ENCARGOS COMPLEMENTARES</v>
      </c>
      <c r="N2042" s="56" t="str">
        <f>IF(A2042="","",IF(M2042=B2042,"si","no"))</f>
        <v>si</v>
      </c>
      <c r="O2042" s="55"/>
      <c r="P2042" s="55"/>
      <c r="Q2042" s="47"/>
      <c r="R2042" s="47"/>
      <c r="S2042" s="64"/>
      <c r="T2042" s="2"/>
      <c r="U2042" s="2"/>
      <c r="V2042" s="2"/>
    </row>
    <row r="2043" spans="1:22" s="116" customFormat="1" ht="12.75" customHeight="1" x14ac:dyDescent="0.2">
      <c r="A2043" s="137">
        <f>'6.A'!$A$13</f>
        <v>88239</v>
      </c>
      <c r="B2043" s="117" t="str">
        <f>IF(A2043="","",VLOOKUP(A2043,'6.A'!$A$11:$E$105,2,FALSE))</f>
        <v>AJUDANTE DE CARPINTEIRO COM ENCARGOS COMPLEMENTARES</v>
      </c>
      <c r="C2043" s="138">
        <v>1</v>
      </c>
      <c r="D2043" s="139" t="str">
        <f>IF(A2043="","",VLOOKUP(A2043,'6.A'!$A$11:$E$105,4,FALSE))</f>
        <v>H</v>
      </c>
      <c r="E2043" s="140">
        <f>IF(A2043="","",VLOOKUP(A2043,'6.A'!$A$11:$E$105,5,FALSE))</f>
        <v>0</v>
      </c>
      <c r="F2043" s="141">
        <f t="shared" si="845"/>
        <v>0</v>
      </c>
      <c r="G2043" s="51"/>
      <c r="H2043" s="51">
        <f>IF(A2043="","",VLOOKUP(A2043,'6.A'!$A$11:$E$7900,5,FALSE))</f>
        <v>0</v>
      </c>
      <c r="I2043" s="51" t="str">
        <f>IF(H2043="","",IF(E2043=H2043,"SIM","NÃO"))</f>
        <v>SIM</v>
      </c>
      <c r="J2043" s="51" t="str">
        <f>IF(H2043="","",VLOOKUP(A2043,'6.A'!$A$11:$E$480,4,FALSE))</f>
        <v>H</v>
      </c>
      <c r="K2043" s="51" t="str">
        <f>IF(H2043="","",IF(J2043=D2043,"SIM","NÃO"))</f>
        <v>SIM</v>
      </c>
      <c r="L2043" s="51">
        <f>IF(H2043="","",IF(C2043="","",G2040*C2043))</f>
        <v>36</v>
      </c>
      <c r="M2043" s="93" t="str">
        <f>IF(A2043="","",VLOOKUP(A2043,'6.A'!$A$11:$C$480,2,FALSE))</f>
        <v>AJUDANTE DE CARPINTEIRO COM ENCARGOS COMPLEMENTARES</v>
      </c>
      <c r="N2043" s="56" t="str">
        <f>IF(A2043="","",IF(M2043=B2043,"si","no"))</f>
        <v>si</v>
      </c>
      <c r="O2043" s="55"/>
      <c r="P2043" s="55"/>
      <c r="Q2043" s="47"/>
      <c r="R2043" s="47"/>
      <c r="S2043" s="64"/>
      <c r="T2043" s="2"/>
      <c r="U2043" s="2"/>
      <c r="V2043" s="2"/>
    </row>
    <row r="2044" spans="1:22" s="116" customFormat="1" ht="12.75" customHeight="1" x14ac:dyDescent="0.2">
      <c r="A2044" s="137"/>
      <c r="B2044" s="117" t="str">
        <f>IF(A2044="","",VLOOKUP(A2044,'6.A'!$A$11:$E$105,2,FALSE))</f>
        <v/>
      </c>
      <c r="C2044" s="138"/>
      <c r="D2044" s="139" t="str">
        <f>IF(A2044="","",VLOOKUP(A2044,'6.A'!$A$11:$E$105,4,FALSE))</f>
        <v/>
      </c>
      <c r="E2044" s="140" t="str">
        <f>IF(A2044="","",VLOOKUP(A2044,'6.A'!$A$11:$E$105,5,FALSE))</f>
        <v/>
      </c>
      <c r="F2044" s="141" t="str">
        <f t="shared" si="845"/>
        <v>0,00</v>
      </c>
      <c r="G2044" s="51"/>
      <c r="H2044" s="51" t="str">
        <f>IF(A2044="","",VLOOKUP(A2044,'6.A'!$A$11:$E$7900,5,FALSE))</f>
        <v/>
      </c>
      <c r="I2044" s="51" t="str">
        <f>IF(H2044="","",IF(E2044=H2044,"SIM","NÃO"))</f>
        <v/>
      </c>
      <c r="J2044" s="51" t="str">
        <f>IF(H2044="","",VLOOKUP(A2044,'6.A'!$A$11:$E$480,4,FALSE))</f>
        <v/>
      </c>
      <c r="K2044" s="51" t="str">
        <f t="shared" ref="K2044" si="846">IF(H2044="","",IF(J2044=D2044,"SIM","NÃO"))</f>
        <v/>
      </c>
      <c r="L2044" s="51" t="str">
        <f>IF(H2044="","",IF(C2044="","",G2040*C2044))</f>
        <v/>
      </c>
      <c r="M2044" s="93" t="str">
        <f>IF(A2044="","",VLOOKUP(A2044,'6.A'!$A$11:$C$480,2,FALSE))</f>
        <v/>
      </c>
      <c r="N2044" s="56" t="str">
        <f t="shared" ref="N2044" si="847">IF(A2044="","",IF(M2044=B2044,"si","no"))</f>
        <v/>
      </c>
      <c r="O2044" s="55"/>
      <c r="P2044" s="55"/>
      <c r="Q2044" s="47"/>
      <c r="R2044" s="47"/>
      <c r="S2044" s="64"/>
      <c r="T2044" s="2"/>
      <c r="U2044" s="2"/>
      <c r="V2044" s="2"/>
    </row>
    <row r="2045" spans="1:22" s="116" customFormat="1" ht="12.75" customHeight="1" x14ac:dyDescent="0.2">
      <c r="A2045" s="137"/>
      <c r="B2045" s="117" t="str">
        <f>IF(A2045="","",VLOOKUP(A2045,'6.A'!$A$11:$E$105,2,FALSE))</f>
        <v/>
      </c>
      <c r="C2045" s="138"/>
      <c r="D2045" s="139" t="str">
        <f>IF(A2045="","",VLOOKUP(A2045,'6.A'!$A$11:$E$105,4,FALSE))</f>
        <v/>
      </c>
      <c r="E2045" s="140" t="str">
        <f>IF(A2045="","",VLOOKUP(A2045,'6.A'!$A$11:$E$105,5,FALSE))</f>
        <v/>
      </c>
      <c r="F2045" s="141" t="str">
        <f t="shared" si="845"/>
        <v>0,00</v>
      </c>
      <c r="G2045" s="51"/>
      <c r="H2045" s="51" t="str">
        <f>IF(A2045="","",VLOOKUP(A2045,'6.A'!$A$11:$E$7900,5,FALSE))</f>
        <v/>
      </c>
      <c r="I2045" s="51" t="str">
        <f>IF(H2045="","",IF(E2045=H2045,"SIM","NÃO"))</f>
        <v/>
      </c>
      <c r="J2045" s="51" t="str">
        <f>IF(H2045="","",VLOOKUP(A2045,'6.A'!$A$11:$E$480,4,FALSE))</f>
        <v/>
      </c>
      <c r="K2045" s="51" t="str">
        <f>IF(H2045="","",IF(J2045=D2045,"SIM","NÃO"))</f>
        <v/>
      </c>
      <c r="L2045" s="51" t="str">
        <f>IF(H2045="","",IF(C2045="","",G2040*C2045))</f>
        <v/>
      </c>
      <c r="M2045" s="93" t="str">
        <f>IF(A2045="","",VLOOKUP(A2045,'6.A'!$A$11:$C$480,2,FALSE))</f>
        <v/>
      </c>
      <c r="N2045" s="56" t="str">
        <f>IF(A2045="","",IF(M2045=B2045,"si","no"))</f>
        <v/>
      </c>
      <c r="O2045" s="55"/>
      <c r="P2045" s="55"/>
      <c r="Q2045" s="47"/>
      <c r="R2045" s="47"/>
      <c r="S2045" s="64"/>
      <c r="T2045" s="2"/>
      <c r="U2045" s="2"/>
      <c r="V2045" s="2"/>
    </row>
    <row r="2046" spans="1:22" s="116" customFormat="1" ht="12.75" customHeight="1" x14ac:dyDescent="0.2">
      <c r="A2046" s="137"/>
      <c r="B2046" s="117" t="str">
        <f>IF(A2046="","",VLOOKUP(A2046,'6.A'!$A$11:$E$105,2,FALSE))</f>
        <v/>
      </c>
      <c r="C2046" s="138"/>
      <c r="D2046" s="139" t="str">
        <f>IF(A2046="","",VLOOKUP(A2046,'6.A'!$A$11:$E$105,4,FALSE))</f>
        <v/>
      </c>
      <c r="E2046" s="140" t="str">
        <f>IF(A2046="","",VLOOKUP(A2046,'6.A'!$A$11:$E$105,5,FALSE))</f>
        <v/>
      </c>
      <c r="F2046" s="141" t="str">
        <f t="shared" si="845"/>
        <v>0,00</v>
      </c>
      <c r="G2046" s="51"/>
      <c r="H2046" s="51" t="str">
        <f>IF(A2046="","",VLOOKUP(A2046,'6.A'!$A$11:$E$7900,5,FALSE))</f>
        <v/>
      </c>
      <c r="I2046" s="51" t="str">
        <f t="shared" ref="I2046" si="848">IF(H2046="","",IF(E2046=H2046,"SIM","NÃO"))</f>
        <v/>
      </c>
      <c r="J2046" s="51" t="str">
        <f>IF(H2046="","",VLOOKUP(A2046,'6.A'!$A$11:$E$480,4,FALSE))</f>
        <v/>
      </c>
      <c r="K2046" s="51" t="str">
        <f t="shared" ref="K2046" si="849">IF(H2046="","",IF(J2046=D2046,"SIM","NÃO"))</f>
        <v/>
      </c>
      <c r="L2046" s="51" t="str">
        <f>IF(H2046="","",IF(C2046="","",G2040*C2046))</f>
        <v/>
      </c>
      <c r="M2046" s="93" t="str">
        <f>IF(A2046="","",VLOOKUP(A2046,'6.A'!$A$11:$C$480,2,FALSE))</f>
        <v/>
      </c>
      <c r="N2046" s="56" t="str">
        <f t="shared" ref="N2046" si="850">IF(A2046="","",IF(M2046=B2046,"si","no"))</f>
        <v/>
      </c>
      <c r="O2046" s="55"/>
      <c r="P2046" s="55"/>
      <c r="Q2046" s="47"/>
      <c r="R2046" s="47"/>
      <c r="S2046" s="64"/>
      <c r="T2046" s="2"/>
      <c r="U2046" s="2"/>
      <c r="V2046" s="2"/>
    </row>
    <row r="2047" spans="1:22" s="116" customFormat="1" ht="12.75" customHeight="1" x14ac:dyDescent="0.2">
      <c r="A2047" s="137"/>
      <c r="B2047" s="117" t="str">
        <f>IF(A2047="","",VLOOKUP(A2047,'6.A'!$A$11:$E$105,2,FALSE))</f>
        <v/>
      </c>
      <c r="C2047" s="138"/>
      <c r="D2047" s="139" t="str">
        <f>IF(A2047="","",VLOOKUP(A2047,'6.A'!$A$11:$E$105,4,FALSE))</f>
        <v/>
      </c>
      <c r="E2047" s="140" t="str">
        <f>IF(A2047="","",VLOOKUP(A2047,'6.A'!$A$11:$E$105,5,FALSE))</f>
        <v/>
      </c>
      <c r="F2047" s="141" t="str">
        <f t="shared" si="845"/>
        <v>0,00</v>
      </c>
      <c r="G2047" s="51"/>
      <c r="H2047" s="51" t="str">
        <f>IF(A2047="","",VLOOKUP(A2047,'6.A'!$A$11:$E$7900,5,FALSE))</f>
        <v/>
      </c>
      <c r="I2047" s="51" t="str">
        <f>IF(H2047="","",IF(E2047=H2047,"SIM","NÃO"))</f>
        <v/>
      </c>
      <c r="J2047" s="51" t="str">
        <f>IF(H2047="","",VLOOKUP(A2047,'6.A'!$A$11:$E$480,4,FALSE))</f>
        <v/>
      </c>
      <c r="K2047" s="51" t="str">
        <f>IF(H2047="","",IF(J2047=D2047,"SIM","NÃO"))</f>
        <v/>
      </c>
      <c r="L2047" s="51" t="str">
        <f>IF(H2047="","",IF(C2047="","",G2040*C2047))</f>
        <v/>
      </c>
      <c r="M2047" s="93" t="str">
        <f>IF(A2047="","",VLOOKUP(A2047,'6.A'!$A$11:$C$480,2,FALSE))</f>
        <v/>
      </c>
      <c r="N2047" s="56" t="str">
        <f>IF(A2047="","",IF(M2047=B2047,"si","no"))</f>
        <v/>
      </c>
      <c r="O2047" s="55"/>
      <c r="P2047" s="55"/>
      <c r="Q2047" s="47"/>
      <c r="R2047" s="47"/>
      <c r="S2047" s="64"/>
      <c r="T2047" s="2"/>
      <c r="U2047" s="2"/>
      <c r="V2047" s="2"/>
    </row>
    <row r="2048" spans="1:22" s="116" customFormat="1" ht="12.75" customHeight="1" x14ac:dyDescent="0.2">
      <c r="A2048" s="137"/>
      <c r="B2048" s="117" t="str">
        <f>IF(A2048="","",VLOOKUP(A2048,'6.A'!$A$11:$E$105,2,FALSE))</f>
        <v/>
      </c>
      <c r="C2048" s="138"/>
      <c r="D2048" s="120" t="str">
        <f>IF(A2048="","",VLOOKUP(A2048,'6.A'!$A$11:$E$105,4,FALSE))</f>
        <v/>
      </c>
      <c r="E2048" s="142" t="str">
        <f>IF(A2048="","",VLOOKUP(A2048,'6.A'!$A$11:$E$105,5,FALSE))</f>
        <v/>
      </c>
      <c r="F2048" s="141" t="str">
        <f t="shared" si="845"/>
        <v>0,00</v>
      </c>
      <c r="G2048" s="51"/>
      <c r="H2048" s="51" t="str">
        <f>IF(A2048="","",VLOOKUP(A2048,'6.A'!$A$11:$E$7900,5,FALSE))</f>
        <v/>
      </c>
      <c r="I2048" s="51" t="str">
        <f>IF(H2048="","",IF(E2048=H2048,"SIM","NÃO"))</f>
        <v/>
      </c>
      <c r="J2048" s="51" t="str">
        <f>IF(H2048="","",VLOOKUP(A2048,'6.A'!$A$11:$E$480,4,FALSE))</f>
        <v/>
      </c>
      <c r="K2048" s="51" t="str">
        <f>IF(H2048="","",IF(J2048=D2048,"SIM","NÃO"))</f>
        <v/>
      </c>
      <c r="L2048" s="51" t="str">
        <f>IF(H2048="","",IF(C2048="","",G2040*C2048))</f>
        <v/>
      </c>
      <c r="M2048" s="93" t="str">
        <f>IF(A2048="","",VLOOKUP(A2048,'6.A'!$A$11:$C$480,2,FALSE))</f>
        <v/>
      </c>
      <c r="N2048" s="56" t="str">
        <f>IF(A2048="","",IF(M2048=B2048,"si","no"))</f>
        <v/>
      </c>
      <c r="O2048" s="55"/>
      <c r="P2048" s="55"/>
      <c r="Q2048" s="47"/>
      <c r="R2048" s="47"/>
      <c r="S2048" s="64"/>
      <c r="T2048" s="2"/>
      <c r="U2048" s="2"/>
      <c r="V2048" s="2"/>
    </row>
    <row r="2049" spans="1:22" s="116" customFormat="1" ht="12.75" customHeight="1" x14ac:dyDescent="0.2">
      <c r="A2049" s="137"/>
      <c r="B2049" s="117" t="str">
        <f>IF(A2049="","",VLOOKUP(A2049,'6.A'!$A$11:$E$105,2,FALSE))</f>
        <v/>
      </c>
      <c r="C2049" s="138"/>
      <c r="D2049" s="120" t="str">
        <f>IF(A2049="","",VLOOKUP(A2049,'6.A'!$A$11:$E$105,4,FALSE))</f>
        <v/>
      </c>
      <c r="E2049" s="140" t="str">
        <f>IF(A2049="","",VLOOKUP(A2049,'6.A'!$A$11:$E$105,5,FALSE))</f>
        <v/>
      </c>
      <c r="F2049" s="141" t="str">
        <f t="shared" si="845"/>
        <v>0,00</v>
      </c>
      <c r="G2049" s="51"/>
      <c r="H2049" s="51" t="str">
        <f>IF(A2049="","",VLOOKUP(A2049,'6.A'!$A$11:$E$7900,5,FALSE))</f>
        <v/>
      </c>
      <c r="I2049" s="51" t="str">
        <f t="shared" ref="I2049" si="851">IF(H2049="","",IF(E2049=H2049,"SIM","NÃO"))</f>
        <v/>
      </c>
      <c r="J2049" s="51" t="str">
        <f>IF(H2049="","",VLOOKUP(A2049,'6.A'!$A$11:$E$480,4,FALSE))</f>
        <v/>
      </c>
      <c r="K2049" s="51" t="str">
        <f t="shared" ref="K2049" si="852">IF(H2049="","",IF(J2049=D2049,"SIM","NÃO"))</f>
        <v/>
      </c>
      <c r="L2049" s="51" t="str">
        <f>IF(H2049="","",IF(C2049="","",G2040*C2049))</f>
        <v/>
      </c>
      <c r="M2049" s="93" t="str">
        <f>IF(A2049="","",VLOOKUP(A2049,'6.A'!$A$11:$C$480,2,FALSE))</f>
        <v/>
      </c>
      <c r="N2049" s="56" t="str">
        <f t="shared" ref="N2049" si="853">IF(A2049="","",IF(M2049=B2049,"si","no"))</f>
        <v/>
      </c>
      <c r="O2049" s="55"/>
      <c r="P2049" s="55"/>
      <c r="Q2049" s="47"/>
      <c r="R2049" s="47"/>
      <c r="S2049" s="64"/>
      <c r="T2049" s="2"/>
      <c r="U2049" s="2"/>
      <c r="V2049" s="2"/>
    </row>
    <row r="2050" spans="1:22" s="116" customFormat="1" ht="12.75" customHeight="1" x14ac:dyDescent="0.2">
      <c r="A2050" s="137"/>
      <c r="B2050" s="117" t="str">
        <f>IF(A2050="","",VLOOKUP(A2050,'6.A'!$A$11:$E$105,2,FALSE))</f>
        <v/>
      </c>
      <c r="C2050" s="138"/>
      <c r="D2050" s="120" t="str">
        <f>IF(A2050="","",VLOOKUP(A2050,'6.A'!$A$11:$E$105,4,FALSE))</f>
        <v/>
      </c>
      <c r="E2050" s="140" t="str">
        <f>IF(A2050="","",VLOOKUP(A2050,'6.A'!$A$11:$E$105,5,FALSE))</f>
        <v/>
      </c>
      <c r="F2050" s="141" t="str">
        <f t="shared" si="845"/>
        <v>0,00</v>
      </c>
      <c r="G2050" s="51"/>
      <c r="H2050" s="51" t="str">
        <f>IF(A2050="","",VLOOKUP(A2050,'6.A'!$A$11:$E$7900,5,FALSE))</f>
        <v/>
      </c>
      <c r="I2050" s="51" t="str">
        <f>IF(H2050="","",IF(E2050=H2050,"SIM","NÃO"))</f>
        <v/>
      </c>
      <c r="J2050" s="51" t="str">
        <f>IF(H2050="","",VLOOKUP(A2050,'6.A'!$A$11:$E$480,4,FALSE))</f>
        <v/>
      </c>
      <c r="K2050" s="51" t="str">
        <f>IF(H2050="","",IF(J2050=D2050,"SIM","NÃO"))</f>
        <v/>
      </c>
      <c r="L2050" s="51" t="str">
        <f>IF(H2050="","",IF(C2050="","",G2040*C2050))</f>
        <v/>
      </c>
      <c r="M2050" s="93" t="str">
        <f>IF(A2050="","",VLOOKUP(A2050,'6.A'!$A$11:$C$480,2,FALSE))</f>
        <v/>
      </c>
      <c r="N2050" s="56" t="str">
        <f>IF(A2050="","",IF(M2050=B2050,"si","no"))</f>
        <v/>
      </c>
      <c r="O2050" s="55"/>
      <c r="P2050" s="55"/>
      <c r="Q2050" s="47"/>
      <c r="R2050" s="47"/>
      <c r="S2050" s="64"/>
      <c r="T2050" s="2"/>
      <c r="U2050" s="2"/>
      <c r="V2050" s="2"/>
    </row>
    <row r="2051" spans="1:22" s="116" customFormat="1" ht="12.75" customHeight="1" x14ac:dyDescent="0.2">
      <c r="A2051" s="137"/>
      <c r="B2051" s="117" t="str">
        <f>IF(A2051="","",VLOOKUP(A2051,'6.A'!$A$11:$E$105,2,FALSE))</f>
        <v/>
      </c>
      <c r="C2051" s="138"/>
      <c r="D2051" s="143" t="str">
        <f>IF(A2051="","",VLOOKUP(A2051,'6.A'!$A$11:$E$105,4,FALSE))</f>
        <v/>
      </c>
      <c r="E2051" s="140" t="str">
        <f>IF(A2051="","",VLOOKUP(A2051,'6.A'!$A$11:$E$105,5,FALSE))</f>
        <v/>
      </c>
      <c r="F2051" s="141" t="str">
        <f t="shared" si="845"/>
        <v>0,00</v>
      </c>
      <c r="G2051" s="51"/>
      <c r="H2051" s="51" t="str">
        <f>IF(A2051="","",VLOOKUP(A2051,'6.A'!$A$11:$E$7900,5,FALSE))</f>
        <v/>
      </c>
      <c r="I2051" s="51" t="str">
        <f t="shared" ref="I2051" si="854">IF(H2051="","",IF(E2051=H2051,"SIM","NÃO"))</f>
        <v/>
      </c>
      <c r="J2051" s="51" t="str">
        <f>IF(H2051="","",VLOOKUP(A2051,'6.A'!$A$11:$E$480,4,FALSE))</f>
        <v/>
      </c>
      <c r="K2051" s="51" t="str">
        <f t="shared" ref="K2051" si="855">IF(H2051="","",IF(J2051=D2051,"SIM","NÃO"))</f>
        <v/>
      </c>
      <c r="L2051" s="51" t="str">
        <f>IF(H2051="","",IF(C2051="","",G2040*C2051))</f>
        <v/>
      </c>
      <c r="M2051" s="93" t="str">
        <f>IF(A2051="","",VLOOKUP(A2051,'6.A'!$A$11:$C$480,2,FALSE))</f>
        <v/>
      </c>
      <c r="N2051" s="56" t="str">
        <f t="shared" ref="N2051" si="856">IF(A2051="","",IF(M2051=B2051,"si","no"))</f>
        <v/>
      </c>
      <c r="O2051" s="55"/>
      <c r="P2051" s="55"/>
      <c r="Q2051" s="47"/>
      <c r="R2051" s="47"/>
      <c r="S2051" s="64"/>
      <c r="T2051" s="2"/>
      <c r="U2051" s="2"/>
      <c r="V2051" s="2"/>
    </row>
    <row r="2052" spans="1:22" s="116" customFormat="1" ht="12.75" customHeight="1" x14ac:dyDescent="0.2">
      <c r="A2052" s="134"/>
      <c r="B2052" s="26" t="str">
        <f>$A$8</f>
        <v>LEIS SOCIAIS HORISTA - JORNADA NORMAL</v>
      </c>
      <c r="C2052" s="27">
        <f>$C$8</f>
        <v>0</v>
      </c>
      <c r="D2052" s="120"/>
      <c r="E2052" s="126"/>
      <c r="F2052" s="144">
        <f>ROUND(SUM(F2042:F2051)*C2052,2)</f>
        <v>0</v>
      </c>
      <c r="G2052" s="62"/>
      <c r="H2052" s="51"/>
      <c r="I2052" s="56"/>
      <c r="J2052" s="56"/>
      <c r="K2052" s="56"/>
      <c r="L2052" s="51"/>
      <c r="M2052" s="61"/>
      <c r="N2052" s="56"/>
      <c r="O2052" s="55"/>
      <c r="P2052" s="55"/>
      <c r="Q2052" s="47"/>
      <c r="R2052" s="47"/>
      <c r="S2052" s="64"/>
      <c r="T2052" s="2"/>
      <c r="U2052" s="2"/>
      <c r="V2052" s="2"/>
    </row>
    <row r="2053" spans="1:22" s="116" customFormat="1" ht="12.75" customHeight="1" x14ac:dyDescent="0.2">
      <c r="A2053" s="137"/>
      <c r="B2053" s="26" t="str">
        <f>$A$9</f>
        <v>BDI - MÃO DE OBRA / SERVIÇOS / MATERIAIS EM GERAL</v>
      </c>
      <c r="C2053" s="27">
        <f>$C$9</f>
        <v>0</v>
      </c>
      <c r="D2053" s="115"/>
      <c r="E2053" s="126"/>
      <c r="F2053" s="144">
        <f>ROUND(SUM(F2042:F2052)*C2053,2)</f>
        <v>0</v>
      </c>
      <c r="G2053" s="62"/>
      <c r="H2053" s="51"/>
      <c r="I2053" s="56"/>
      <c r="J2053" s="56"/>
      <c r="K2053" s="56"/>
      <c r="L2053" s="51"/>
      <c r="M2053" s="61"/>
      <c r="N2053" s="56"/>
      <c r="O2053" s="55"/>
      <c r="P2053" s="55"/>
      <c r="Q2053" s="47"/>
      <c r="R2053" s="47"/>
      <c r="S2053" s="64"/>
      <c r="T2053" s="2"/>
      <c r="U2053" s="2"/>
      <c r="V2053" s="2"/>
    </row>
    <row r="2054" spans="1:22" s="128" customFormat="1" ht="12.75" customHeight="1" x14ac:dyDescent="0.2">
      <c r="A2054" s="145"/>
      <c r="B2054" s="146" t="s">
        <v>56</v>
      </c>
      <c r="C2054" s="147"/>
      <c r="D2054" s="148"/>
      <c r="E2054" s="149"/>
      <c r="F2054" s="150">
        <f>ROUND(SUM(F2042:F2053),2)</f>
        <v>0</v>
      </c>
      <c r="G2054" s="62"/>
      <c r="H2054" s="51"/>
      <c r="I2054" s="56"/>
      <c r="J2054" s="56"/>
      <c r="K2054" s="56"/>
      <c r="L2054" s="51"/>
      <c r="M2054" s="61"/>
      <c r="N2054" s="56"/>
      <c r="O2054" s="55"/>
      <c r="P2054" s="55"/>
      <c r="Q2054" s="47"/>
      <c r="R2054" s="47"/>
      <c r="S2054" s="64"/>
      <c r="T2054" s="2"/>
      <c r="U2054" s="2"/>
      <c r="V2054" s="2"/>
    </row>
    <row r="2055" spans="1:22" s="128" customFormat="1" ht="12.75" customHeight="1" x14ac:dyDescent="0.2">
      <c r="A2055" s="134" t="s">
        <v>5</v>
      </c>
      <c r="B2055" s="135" t="s">
        <v>132</v>
      </c>
      <c r="C2055" s="119" t="s">
        <v>59</v>
      </c>
      <c r="D2055" s="119" t="s">
        <v>17</v>
      </c>
      <c r="E2055" s="136" t="s">
        <v>60</v>
      </c>
      <c r="F2055" s="127" t="s">
        <v>61</v>
      </c>
      <c r="G2055" s="21"/>
      <c r="H2055" s="51"/>
      <c r="I2055" s="56"/>
      <c r="J2055" s="56"/>
      <c r="K2055" s="56"/>
      <c r="L2055" s="51"/>
      <c r="M2055" s="61"/>
      <c r="N2055" s="56"/>
      <c r="O2055" s="55"/>
      <c r="P2055" s="55"/>
      <c r="Q2055" s="47"/>
      <c r="R2055" s="47"/>
      <c r="S2055" s="64"/>
      <c r="T2055" s="2"/>
      <c r="U2055" s="2"/>
      <c r="V2055" s="2"/>
    </row>
    <row r="2056" spans="1:22" s="128" customFormat="1" ht="12.75" customHeight="1" x14ac:dyDescent="0.2">
      <c r="A2056" s="137"/>
      <c r="B2056" s="117" t="str">
        <f>IF(A2056="","",VLOOKUP(A2056,'6.A'!$A$11:$E$105,2,FALSE))</f>
        <v/>
      </c>
      <c r="C2056" s="138"/>
      <c r="D2056" s="139" t="str">
        <f>IF(A2056="","",VLOOKUP(A2056,'6.A'!$A$11:$E$105,4,FALSE))</f>
        <v/>
      </c>
      <c r="E2056" s="140" t="str">
        <f>IF(A2056="","",VLOOKUP(A2056,'6.A'!$A$11:$E$105,5,FALSE))</f>
        <v/>
      </c>
      <c r="F2056" s="141" t="str">
        <f t="shared" ref="F2056" si="857">IF(A2056="","0,00",ROUND(C2056*E2056,2))</f>
        <v>0,00</v>
      </c>
      <c r="G2056" s="51"/>
      <c r="H2056" s="51" t="str">
        <f>IF(A2056="","",VLOOKUP(A2056,'6.A'!$A$11:$E$7900,5,FALSE))</f>
        <v/>
      </c>
      <c r="I2056" s="51" t="str">
        <f t="shared" ref="I2056:I2065" si="858">IF(H2056="","",IF(E2056=H2056,"SIM","NÃO"))</f>
        <v/>
      </c>
      <c r="J2056" s="51" t="str">
        <f>IF(H2056="","",VLOOKUP(A2056,'6.A'!$A$11:$E$480,4,FALSE))</f>
        <v/>
      </c>
      <c r="K2056" s="51" t="str">
        <f t="shared" ref="K2056:K2065" si="859">IF(H2056="","",IF(J2056=D2056,"SIM","NÃO"))</f>
        <v/>
      </c>
      <c r="L2056" s="51" t="str">
        <f>IF(H2056="","",IF(C2056="","",G2040*C2056))</f>
        <v/>
      </c>
      <c r="M2056" s="93" t="str">
        <f>IF(A2056="","",VLOOKUP(A2056,'6.A'!$A$11:$C$480,2,FALSE))</f>
        <v/>
      </c>
      <c r="N2056" s="56" t="str">
        <f t="shared" ref="N2056:N2061" si="860">IF(A2056="","",IF(M2056=B2056,"si","no"))</f>
        <v/>
      </c>
      <c r="O2056" s="55"/>
      <c r="P2056" s="55"/>
      <c r="Q2056" s="47"/>
      <c r="R2056" s="47"/>
      <c r="S2056" s="64"/>
      <c r="T2056" s="2"/>
      <c r="U2056" s="2"/>
      <c r="V2056" s="2"/>
    </row>
    <row r="2057" spans="1:22" s="128" customFormat="1" ht="12.75" customHeight="1" x14ac:dyDescent="0.2">
      <c r="A2057" s="137"/>
      <c r="B2057" s="117" t="str">
        <f>IF(A2057="","",VLOOKUP(A2057,'6.A'!$A$11:$E$105,2,FALSE))</f>
        <v/>
      </c>
      <c r="C2057" s="138"/>
      <c r="D2057" s="139" t="str">
        <f>IF(A2057="","",VLOOKUP(A2057,'6.A'!$A$11:$E$105,4,FALSE))</f>
        <v/>
      </c>
      <c r="E2057" s="140" t="str">
        <f>IF(A2057="","",VLOOKUP(A2057,'6.A'!$A$11:$E$105,5,FALSE))</f>
        <v/>
      </c>
      <c r="F2057" s="141" t="str">
        <f t="shared" ref="F2057:F2065" si="861">IF(A2057="","0,00",ROUND(C2057*E2057,2))</f>
        <v>0,00</v>
      </c>
      <c r="G2057" s="51"/>
      <c r="H2057" s="51" t="str">
        <f>IF(A2057="","",VLOOKUP(A2057,'6.A'!$A$11:$E$7900,5,FALSE))</f>
        <v/>
      </c>
      <c r="I2057" s="51" t="str">
        <f t="shared" si="858"/>
        <v/>
      </c>
      <c r="J2057" s="51" t="str">
        <f>IF(H2057="","",VLOOKUP(A2057,'6.A'!$A$11:$E$480,4,FALSE))</f>
        <v/>
      </c>
      <c r="K2057" s="51" t="str">
        <f t="shared" si="859"/>
        <v/>
      </c>
      <c r="L2057" s="51" t="str">
        <f>IF(H2057="","",IF(C2057="","",G2040*C2057))</f>
        <v/>
      </c>
      <c r="M2057" s="93" t="str">
        <f>IF(A2057="","",VLOOKUP(A2057,'6.A'!$A$11:$C$480,2,FALSE))</f>
        <v/>
      </c>
      <c r="N2057" s="56" t="str">
        <f t="shared" si="860"/>
        <v/>
      </c>
      <c r="O2057" s="55"/>
      <c r="P2057" s="55"/>
      <c r="Q2057" s="47"/>
      <c r="R2057" s="47"/>
      <c r="S2057" s="64"/>
      <c r="T2057" s="2"/>
      <c r="U2057" s="2"/>
      <c r="V2057" s="2"/>
    </row>
    <row r="2058" spans="1:22" s="128" customFormat="1" ht="12.75" customHeight="1" x14ac:dyDescent="0.2">
      <c r="A2058" s="137"/>
      <c r="B2058" s="117" t="str">
        <f>IF(A2058="","",VLOOKUP(A2058,'6.A'!$A$11:$E$105,2,FALSE))</f>
        <v/>
      </c>
      <c r="C2058" s="138"/>
      <c r="D2058" s="139" t="str">
        <f>IF(A2058="","",VLOOKUP(A2058,'6.A'!$A$11:$E$105,4,FALSE))</f>
        <v/>
      </c>
      <c r="E2058" s="140" t="str">
        <f>IF(A2058="","",VLOOKUP(A2058,'6.A'!$A$11:$E$105,5,FALSE))</f>
        <v/>
      </c>
      <c r="F2058" s="141" t="str">
        <f t="shared" si="861"/>
        <v>0,00</v>
      </c>
      <c r="G2058" s="51"/>
      <c r="H2058" s="51" t="str">
        <f>IF(A2058="","",VLOOKUP(A2058,'6.A'!$A$11:$E$7900,5,FALSE))</f>
        <v/>
      </c>
      <c r="I2058" s="51" t="str">
        <f t="shared" si="858"/>
        <v/>
      </c>
      <c r="J2058" s="51" t="str">
        <f>IF(H2058="","",VLOOKUP(A2058,'6.A'!$A$11:$E$480,4,FALSE))</f>
        <v/>
      </c>
      <c r="K2058" s="51" t="str">
        <f t="shared" si="859"/>
        <v/>
      </c>
      <c r="L2058" s="51" t="str">
        <f>IF(H2058="","",IF(C2058="","",G2040*C2058))</f>
        <v/>
      </c>
      <c r="M2058" s="93" t="str">
        <f>IF(A2058="","",VLOOKUP(A2058,'6.A'!$A$11:$C$480,2,FALSE))</f>
        <v/>
      </c>
      <c r="N2058" s="56" t="str">
        <f t="shared" si="860"/>
        <v/>
      </c>
      <c r="O2058" s="55"/>
      <c r="P2058" s="55"/>
      <c r="Q2058" s="47"/>
      <c r="R2058" s="47"/>
      <c r="S2058" s="64"/>
      <c r="T2058" s="2"/>
      <c r="U2058" s="2"/>
      <c r="V2058" s="2"/>
    </row>
    <row r="2059" spans="1:22" s="128" customFormat="1" ht="12.75" customHeight="1" x14ac:dyDescent="0.2">
      <c r="A2059" s="137"/>
      <c r="B2059" s="158" t="str">
        <f>IF(A2059="","",VLOOKUP(A2059,'6.A'!$A$11:$E$105,2,FALSE))</f>
        <v/>
      </c>
      <c r="C2059" s="138"/>
      <c r="D2059" s="120" t="str">
        <f>IF(A2059="","",VLOOKUP(A2059,'6.A'!$A$11:$E$105,4,FALSE))</f>
        <v/>
      </c>
      <c r="E2059" s="142" t="str">
        <f>IF(A2059="","",VLOOKUP(A2059,'6.A'!$A$11:$E$105,5,FALSE))</f>
        <v/>
      </c>
      <c r="F2059" s="141" t="str">
        <f t="shared" si="861"/>
        <v>0,00</v>
      </c>
      <c r="G2059" s="51"/>
      <c r="H2059" s="51" t="str">
        <f>IF(A2059="","",VLOOKUP(A2059,'6.A'!$A$11:$E$7900,5,FALSE))</f>
        <v/>
      </c>
      <c r="I2059" s="51" t="str">
        <f t="shared" si="858"/>
        <v/>
      </c>
      <c r="J2059" s="51" t="str">
        <f>IF(H2059="","",VLOOKUP(A2059,'6.A'!$A$11:$E$480,4,FALSE))</f>
        <v/>
      </c>
      <c r="K2059" s="51" t="str">
        <f t="shared" si="859"/>
        <v/>
      </c>
      <c r="L2059" s="51" t="str">
        <f>IF(H2059="","",IF(C2059="","",G2040*C2059))</f>
        <v/>
      </c>
      <c r="M2059" s="93" t="str">
        <f>IF(A2059="","",VLOOKUP(A2059,'6.A'!$A$11:$C$480,2,FALSE))</f>
        <v/>
      </c>
      <c r="N2059" s="56" t="str">
        <f t="shared" si="860"/>
        <v/>
      </c>
      <c r="O2059" s="55"/>
      <c r="P2059" s="55"/>
      <c r="Q2059" s="47"/>
      <c r="R2059" s="47"/>
      <c r="S2059" s="64"/>
      <c r="T2059" s="2"/>
      <c r="U2059" s="2"/>
      <c r="V2059" s="2"/>
    </row>
    <row r="2060" spans="1:22" s="128" customFormat="1" ht="12.75" customHeight="1" x14ac:dyDescent="0.2">
      <c r="A2060" s="137"/>
      <c r="B2060" s="158" t="str">
        <f>IF(A2060="","",VLOOKUP(A2060,'6.A'!$A$11:$E$105,2,FALSE))</f>
        <v/>
      </c>
      <c r="C2060" s="138"/>
      <c r="D2060" s="120" t="str">
        <f>IF(A2060="","",VLOOKUP(A2060,'6.A'!$A$11:$E$105,4,FALSE))</f>
        <v/>
      </c>
      <c r="E2060" s="142" t="str">
        <f>IF(A2060="","",VLOOKUP(A2060,'6.A'!$A$11:$E$105,5,FALSE))</f>
        <v/>
      </c>
      <c r="F2060" s="141" t="str">
        <f t="shared" si="861"/>
        <v>0,00</v>
      </c>
      <c r="G2060" s="51"/>
      <c r="H2060" s="51" t="str">
        <f>IF(A2060="","",VLOOKUP(A2060,'6.A'!$A$11:$E$7900,5,FALSE))</f>
        <v/>
      </c>
      <c r="I2060" s="51" t="str">
        <f t="shared" si="858"/>
        <v/>
      </c>
      <c r="J2060" s="51" t="str">
        <f>IF(H2060="","",VLOOKUP(A2060,'6.A'!$A$11:$E$480,4,FALSE))</f>
        <v/>
      </c>
      <c r="K2060" s="51" t="str">
        <f t="shared" si="859"/>
        <v/>
      </c>
      <c r="L2060" s="51" t="str">
        <f>IF(H2060="","",IF(C2060="","",G2040*C2060))</f>
        <v/>
      </c>
      <c r="M2060" s="93" t="str">
        <f>IF(A2060="","",VLOOKUP(A2060,'6.A'!$A$11:$C$480,2,FALSE))</f>
        <v/>
      </c>
      <c r="N2060" s="56" t="str">
        <f t="shared" si="860"/>
        <v/>
      </c>
      <c r="O2060" s="55"/>
      <c r="P2060" s="55"/>
      <c r="Q2060" s="47"/>
      <c r="R2060" s="47"/>
      <c r="S2060" s="64"/>
      <c r="T2060" s="2"/>
      <c r="U2060" s="2"/>
      <c r="V2060" s="2"/>
    </row>
    <row r="2061" spans="1:22" s="128" customFormat="1" ht="12.75" customHeight="1" x14ac:dyDescent="0.2">
      <c r="A2061" s="137"/>
      <c r="B2061" s="158" t="str">
        <f>IF(A2061="","",VLOOKUP(A2061,'6.A'!$A$11:$E$105,2,FALSE))</f>
        <v/>
      </c>
      <c r="C2061" s="138"/>
      <c r="D2061" s="120" t="str">
        <f>IF(A2061="","",VLOOKUP(A2061,'6.A'!$A$11:$E$105,4,FALSE))</f>
        <v/>
      </c>
      <c r="E2061" s="142" t="str">
        <f>IF(A2061="","",VLOOKUP(A2061,'6.A'!$A$11:$E$105,5,FALSE))</f>
        <v/>
      </c>
      <c r="F2061" s="141" t="str">
        <f t="shared" si="861"/>
        <v>0,00</v>
      </c>
      <c r="G2061" s="51"/>
      <c r="H2061" s="51" t="str">
        <f>IF(A2061="","",VLOOKUP(A2061,'6.A'!$A$11:$E$7900,5,FALSE))</f>
        <v/>
      </c>
      <c r="I2061" s="51" t="str">
        <f t="shared" si="858"/>
        <v/>
      </c>
      <c r="J2061" s="51" t="str">
        <f>IF(H2061="","",VLOOKUP(A2061,'6.A'!$A$11:$E$480,4,FALSE))</f>
        <v/>
      </c>
      <c r="K2061" s="51" t="str">
        <f t="shared" si="859"/>
        <v/>
      </c>
      <c r="L2061" s="51" t="str">
        <f>IF(H2061="","",IF(C2061="","",G2040*C2061))</f>
        <v/>
      </c>
      <c r="M2061" s="93" t="str">
        <f>IF(A2061="","",VLOOKUP(A2061,'6.A'!$A$11:$C$480,2,FALSE))</f>
        <v/>
      </c>
      <c r="N2061" s="56" t="str">
        <f t="shared" si="860"/>
        <v/>
      </c>
      <c r="O2061" s="55"/>
      <c r="P2061" s="55"/>
      <c r="Q2061" s="47"/>
      <c r="R2061" s="47"/>
      <c r="S2061" s="64"/>
      <c r="T2061" s="2"/>
      <c r="U2061" s="2"/>
      <c r="V2061" s="2"/>
    </row>
    <row r="2062" spans="1:22" s="128" customFormat="1" ht="12.75" customHeight="1" x14ac:dyDescent="0.2">
      <c r="A2062" s="137"/>
      <c r="B2062" s="158" t="str">
        <f>IF(A2062="","",VLOOKUP(A2062,'6.A'!$A$11:$E$105,2,FALSE))</f>
        <v/>
      </c>
      <c r="C2062" s="138"/>
      <c r="D2062" s="120" t="str">
        <f>IF(A2062="","",VLOOKUP(A2062,'6.A'!$A$11:$E$105,4,FALSE))</f>
        <v/>
      </c>
      <c r="E2062" s="142" t="str">
        <f>IF(A2062="","",VLOOKUP(A2062,'6.A'!$A$11:$E$105,5,FALSE))</f>
        <v/>
      </c>
      <c r="F2062" s="141" t="str">
        <f t="shared" si="861"/>
        <v>0,00</v>
      </c>
      <c r="G2062" s="51"/>
      <c r="H2062" s="51" t="str">
        <f>IF(A2062="","",VLOOKUP(A2062,'6.A'!$A$11:$E$7900,5,FALSE))</f>
        <v/>
      </c>
      <c r="I2062" s="51" t="str">
        <f t="shared" si="858"/>
        <v/>
      </c>
      <c r="J2062" s="51" t="str">
        <f>IF(H2062="","",VLOOKUP(A2062,'6.A'!$A$11:$E$480,4,FALSE))</f>
        <v/>
      </c>
      <c r="K2062" s="51" t="str">
        <f t="shared" si="859"/>
        <v/>
      </c>
      <c r="L2062" s="51" t="str">
        <f>IF(H2062="","",IF(C2062="","",G2040*C2062))</f>
        <v/>
      </c>
      <c r="M2062" s="93" t="str">
        <f>IF(A2062="","",VLOOKUP(A2062,'6.A'!$A$11:$C$480,2,FALSE))</f>
        <v/>
      </c>
      <c r="N2062" s="56" t="str">
        <f>IF(A2062="","",IF(M2062=B2062,"si","no"))</f>
        <v/>
      </c>
      <c r="O2062" s="55"/>
      <c r="P2062" s="55"/>
      <c r="Q2062" s="47"/>
      <c r="R2062" s="47"/>
      <c r="S2062" s="64"/>
      <c r="T2062" s="2"/>
      <c r="U2062" s="2"/>
      <c r="V2062" s="2"/>
    </row>
    <row r="2063" spans="1:22" s="128" customFormat="1" ht="12.75" customHeight="1" x14ac:dyDescent="0.2">
      <c r="A2063" s="137"/>
      <c r="B2063" s="117" t="str">
        <f>IF(A2063="","",VLOOKUP(A2063,'6.A'!$A$11:$E$105,2,FALSE))</f>
        <v/>
      </c>
      <c r="C2063" s="138"/>
      <c r="D2063" s="120" t="str">
        <f>IF(A2063="","",VLOOKUP(A2063,'6.A'!$A$11:$E$105,4,FALSE))</f>
        <v/>
      </c>
      <c r="E2063" s="142" t="str">
        <f>IF(A2063="","",VLOOKUP(A2063,'6.A'!$A$11:$E$105,5,FALSE))</f>
        <v/>
      </c>
      <c r="F2063" s="141" t="str">
        <f t="shared" si="861"/>
        <v>0,00</v>
      </c>
      <c r="G2063" s="51"/>
      <c r="H2063" s="51" t="str">
        <f>IF(A2063="","",VLOOKUP(A2063,'6.A'!$A$11:$E$7900,5,FALSE))</f>
        <v/>
      </c>
      <c r="I2063" s="51" t="str">
        <f t="shared" si="858"/>
        <v/>
      </c>
      <c r="J2063" s="51" t="str">
        <f>IF(H2063="","",VLOOKUP(A2063,'6.A'!$A$11:$E$480,4,FALSE))</f>
        <v/>
      </c>
      <c r="K2063" s="51" t="str">
        <f t="shared" si="859"/>
        <v/>
      </c>
      <c r="L2063" s="51" t="str">
        <f>IF(H2063="","",IF(C2063="","",G2040*C2063))</f>
        <v/>
      </c>
      <c r="M2063" s="93" t="str">
        <f>IF(A2063="","",VLOOKUP(A2063,'6.A'!$A$11:$C$480,2,FALSE))</f>
        <v/>
      </c>
      <c r="N2063" s="56" t="str">
        <f>IF(A2063="","",IF(M2063=B2063,"si","no"))</f>
        <v/>
      </c>
      <c r="O2063" s="55"/>
      <c r="P2063" s="55"/>
      <c r="Q2063" s="47"/>
      <c r="R2063" s="47"/>
      <c r="S2063" s="64"/>
      <c r="T2063" s="2"/>
      <c r="U2063" s="2"/>
      <c r="V2063" s="2"/>
    </row>
    <row r="2064" spans="1:22" s="128" customFormat="1" ht="12.75" customHeight="1" x14ac:dyDescent="0.2">
      <c r="A2064" s="137"/>
      <c r="B2064" s="117" t="str">
        <f>IF(A2064="","",VLOOKUP(A2064,'6.A'!$A$11:$E$105,2,FALSE))</f>
        <v/>
      </c>
      <c r="C2064" s="138"/>
      <c r="D2064" s="120" t="str">
        <f>IF(A2064="","",VLOOKUP(A2064,'6.A'!$A$11:$E$105,4,FALSE))</f>
        <v/>
      </c>
      <c r="E2064" s="142" t="str">
        <f>IF(A2064="","",VLOOKUP(A2064,'6.A'!$A$11:$E$105,5,FALSE))</f>
        <v/>
      </c>
      <c r="F2064" s="141" t="str">
        <f t="shared" si="861"/>
        <v>0,00</v>
      </c>
      <c r="G2064" s="51"/>
      <c r="H2064" s="51" t="str">
        <f>IF(A2064="","",VLOOKUP(A2064,'6.A'!$A$11:$E$7900,5,FALSE))</f>
        <v/>
      </c>
      <c r="I2064" s="51" t="str">
        <f t="shared" si="858"/>
        <v/>
      </c>
      <c r="J2064" s="51" t="str">
        <f>IF(H2064="","",VLOOKUP(A2064,'6.A'!$A$11:$E$480,4,FALSE))</f>
        <v/>
      </c>
      <c r="K2064" s="51" t="str">
        <f t="shared" si="859"/>
        <v/>
      </c>
      <c r="L2064" s="51" t="str">
        <f>IF(H2064="","",IF(C2064="","",G2040*C2064))</f>
        <v/>
      </c>
      <c r="M2064" s="93" t="str">
        <f>IF(A2064="","",VLOOKUP(A2064,'6.A'!$A$11:$C$480,2,FALSE))</f>
        <v/>
      </c>
      <c r="N2064" s="56" t="str">
        <f t="shared" ref="N2064:N2065" si="862">IF(A2064="","",IF(M2064=B2064,"si","no"))</f>
        <v/>
      </c>
      <c r="O2064" s="55"/>
      <c r="P2064" s="55"/>
      <c r="Q2064" s="47"/>
      <c r="R2064" s="47"/>
      <c r="S2064" s="64"/>
      <c r="T2064" s="2"/>
      <c r="U2064" s="2"/>
      <c r="V2064" s="2"/>
    </row>
    <row r="2065" spans="1:22" s="128" customFormat="1" ht="12.75" customHeight="1" x14ac:dyDescent="0.2">
      <c r="A2065" s="137"/>
      <c r="B2065" s="117" t="str">
        <f>IF(A2065="","",VLOOKUP(A2065,'6.A'!$A$11:$E$105,2,FALSE))</f>
        <v/>
      </c>
      <c r="C2065" s="138"/>
      <c r="D2065" s="120" t="str">
        <f>IF(A2065="","",VLOOKUP(A2065,'6.A'!$A$11:$E$105,4,FALSE))</f>
        <v/>
      </c>
      <c r="E2065" s="142" t="str">
        <f>IF(A2065="","",VLOOKUP(A2065,'6.A'!$A$11:$E$105,5,FALSE))</f>
        <v/>
      </c>
      <c r="F2065" s="141" t="str">
        <f t="shared" si="861"/>
        <v>0,00</v>
      </c>
      <c r="G2065" s="51"/>
      <c r="H2065" s="51" t="str">
        <f>IF(A2065="","",VLOOKUP(A2065,'6.A'!$A$11:$E$7900,5,FALSE))</f>
        <v/>
      </c>
      <c r="I2065" s="51" t="str">
        <f t="shared" si="858"/>
        <v/>
      </c>
      <c r="J2065" s="51" t="str">
        <f>IF(H2065="","",VLOOKUP(A2065,'6.A'!$A$11:$E$480,4,FALSE))</f>
        <v/>
      </c>
      <c r="K2065" s="51" t="str">
        <f t="shared" si="859"/>
        <v/>
      </c>
      <c r="L2065" s="51" t="str">
        <f>IF(H2065="","",IF(C2065="","",G2040*C2065))</f>
        <v/>
      </c>
      <c r="M2065" s="93" t="str">
        <f>IF(A2065="","",VLOOKUP(A2065,'6.A'!$A$11:$C$480,2,FALSE))</f>
        <v/>
      </c>
      <c r="N2065" s="56" t="str">
        <f t="shared" si="862"/>
        <v/>
      </c>
      <c r="O2065" s="55"/>
      <c r="P2065" s="55"/>
      <c r="Q2065" s="47"/>
      <c r="R2065" s="47"/>
      <c r="S2065" s="64"/>
      <c r="T2065" s="2"/>
      <c r="U2065" s="2"/>
      <c r="V2065" s="2"/>
    </row>
    <row r="2066" spans="1:22" s="128" customFormat="1" ht="12.75" customHeight="1" x14ac:dyDescent="0.2">
      <c r="A2066" s="137"/>
      <c r="B2066" s="26" t="str">
        <f>$A$9</f>
        <v>BDI - MÃO DE OBRA / SERVIÇOS / MATERIAIS EM GERAL</v>
      </c>
      <c r="C2066" s="27">
        <f>$C$9</f>
        <v>0</v>
      </c>
      <c r="D2066" s="120"/>
      <c r="E2066" s="126"/>
      <c r="F2066" s="144">
        <f>ROUND(SUM(F2056:F2065)*C2066,2)</f>
        <v>0</v>
      </c>
      <c r="G2066" s="62"/>
      <c r="H2066" s="51"/>
      <c r="I2066" s="56"/>
      <c r="J2066" s="56"/>
      <c r="K2066" s="56"/>
      <c r="L2066" s="51"/>
      <c r="M2066" s="61"/>
      <c r="N2066" s="56"/>
      <c r="O2066" s="55"/>
      <c r="P2066" s="55"/>
      <c r="Q2066" s="47"/>
      <c r="R2066" s="47"/>
      <c r="S2066" s="64"/>
      <c r="T2066" s="2"/>
      <c r="U2066" s="2"/>
      <c r="V2066" s="2"/>
    </row>
    <row r="2067" spans="1:22" s="128" customFormat="1" ht="12.75" customHeight="1" x14ac:dyDescent="0.2">
      <c r="A2067" s="145"/>
      <c r="B2067" s="31" t="s">
        <v>120</v>
      </c>
      <c r="C2067" s="36"/>
      <c r="D2067" s="151"/>
      <c r="E2067" s="152"/>
      <c r="F2067" s="150">
        <f>ROUND(SUM(F2056:F2066),2)</f>
        <v>0</v>
      </c>
      <c r="G2067" s="62"/>
      <c r="H2067" s="51"/>
      <c r="I2067" s="56"/>
      <c r="J2067" s="56"/>
      <c r="K2067" s="56"/>
      <c r="L2067" s="51"/>
      <c r="M2067" s="61"/>
      <c r="N2067" s="56"/>
      <c r="O2067" s="55"/>
      <c r="P2067" s="55"/>
      <c r="Q2067" s="47"/>
      <c r="R2067" s="47"/>
      <c r="S2067" s="64"/>
      <c r="T2067" s="2"/>
      <c r="U2067" s="2"/>
      <c r="V2067" s="2"/>
    </row>
    <row r="2068" spans="1:22" s="128" customFormat="1" ht="12.75" customHeight="1" x14ac:dyDescent="0.2">
      <c r="A2068" s="134" t="s">
        <v>6</v>
      </c>
      <c r="B2068" s="135" t="s">
        <v>18</v>
      </c>
      <c r="C2068" s="119" t="s">
        <v>59</v>
      </c>
      <c r="D2068" s="119" t="s">
        <v>17</v>
      </c>
      <c r="E2068" s="136" t="s">
        <v>60</v>
      </c>
      <c r="F2068" s="127" t="s">
        <v>61</v>
      </c>
      <c r="G2068" s="21"/>
      <c r="H2068" s="51"/>
      <c r="I2068" s="56"/>
      <c r="J2068" s="56"/>
      <c r="K2068" s="56"/>
      <c r="L2068" s="51"/>
      <c r="M2068" s="61"/>
      <c r="N2068" s="56"/>
      <c r="O2068" s="55"/>
      <c r="P2068" s="55"/>
      <c r="Q2068" s="47"/>
      <c r="R2068" s="47"/>
      <c r="S2068" s="64"/>
      <c r="T2068" s="2"/>
      <c r="U2068" s="2"/>
      <c r="V2068" s="2"/>
    </row>
    <row r="2069" spans="1:22" s="128" customFormat="1" ht="12.75" customHeight="1" x14ac:dyDescent="0.2">
      <c r="A2069" s="137">
        <f>'6.A'!$A$81</f>
        <v>2692</v>
      </c>
      <c r="B2069" s="117" t="str">
        <f>IF(A2069="","",VLOOKUP(A2069,'6.A'!$A$11:$E$105,2,FALSE))</f>
        <v>DESMOLDANTE PROTETOR PARA FORMAS DE MADEIRA, DE BASE OLEOSA EMULSIONADA EM ÁGUA</v>
      </c>
      <c r="C2069" s="138">
        <v>0.01</v>
      </c>
      <c r="D2069" s="139" t="str">
        <f>IF(A2069="","",VLOOKUP(A2069,'6.A'!$A$11:$E$105,4,FALSE))</f>
        <v>L</v>
      </c>
      <c r="E2069" s="140">
        <f>IF(A2069="","",VLOOKUP(A2069,'6.A'!$A$11:$E$105,5,FALSE))</f>
        <v>0</v>
      </c>
      <c r="F2069" s="141">
        <f t="shared" ref="F2069:F2088" si="863">IF(A2069="","0,00",ROUND(C2069*E2069,2))</f>
        <v>0</v>
      </c>
      <c r="G2069" s="51"/>
      <c r="H2069" s="51">
        <f>IF(A2069="","",VLOOKUP(A2069,'6.A'!$A$11:$E$7900,5,FALSE))</f>
        <v>0</v>
      </c>
      <c r="I2069" s="51" t="str">
        <f t="shared" ref="I2069:I2088" si="864">IF(H2069="","",IF(E2069=H2069,"SIM","NÃO"))</f>
        <v>SIM</v>
      </c>
      <c r="J2069" s="51" t="str">
        <f>IF(H2069="","",VLOOKUP(A2069,'6.A'!$A$11:$E$480,4,FALSE))</f>
        <v>L</v>
      </c>
      <c r="K2069" s="51" t="str">
        <f t="shared" ref="K2069:K2088" si="865">IF(H2069="","",IF(J2069=D2069,"SIM","NÃO"))</f>
        <v>SIM</v>
      </c>
      <c r="L2069" s="51">
        <f>IF(H2069="","",IF(C2069="","",G2040*C2069))</f>
        <v>0.36</v>
      </c>
      <c r="M2069" s="93" t="str">
        <f>IF(A2069="","",VLOOKUP(A2069,'6.A'!$A$11:$C$480,2,FALSE))</f>
        <v>DESMOLDANTE PROTETOR PARA FORMAS DE MADEIRA, DE BASE OLEOSA EMULSIONADA EM ÁGUA</v>
      </c>
      <c r="N2069" s="56" t="str">
        <f t="shared" ref="N2069:N2088" si="866">IF(A2069="","",IF(M2069=B2069,"si","no"))</f>
        <v>si</v>
      </c>
      <c r="O2069" s="55"/>
      <c r="P2069" s="55"/>
      <c r="Q2069" s="47"/>
      <c r="R2069" s="47"/>
      <c r="S2069" s="64"/>
      <c r="T2069" s="2"/>
      <c r="U2069" s="2"/>
      <c r="V2069" s="2"/>
    </row>
    <row r="2070" spans="1:22" s="128" customFormat="1" ht="12.75" customHeight="1" x14ac:dyDescent="0.2">
      <c r="A2070" s="137">
        <f>'6.A'!$A$85</f>
        <v>4491</v>
      </c>
      <c r="B2070" s="117" t="str">
        <f>IF(A2070="","",VLOOKUP(A2070,'6.A'!$A$11:$E$105,2,FALSE))</f>
        <v>PONTALETE 7,5 X 7,5 CM EM PINUS, MISTA OU EQUIVALENTE DA REGIAO - BRUTA</v>
      </c>
      <c r="C2070" s="138">
        <v>2</v>
      </c>
      <c r="D2070" s="139" t="str">
        <f>IF(A2070="","",VLOOKUP(A2070,'6.A'!$A$11:$E$105,4,FALSE))</f>
        <v>M</v>
      </c>
      <c r="E2070" s="140">
        <f>IF(A2070="","",VLOOKUP(A2070,'6.A'!$A$11:$E$105,5,FALSE))</f>
        <v>0</v>
      </c>
      <c r="F2070" s="141">
        <f t="shared" si="863"/>
        <v>0</v>
      </c>
      <c r="G2070" s="51"/>
      <c r="H2070" s="51">
        <f>IF(A2070="","",VLOOKUP(A2070,'6.A'!$A$11:$E$7900,5,FALSE))</f>
        <v>0</v>
      </c>
      <c r="I2070" s="51" t="str">
        <f t="shared" si="864"/>
        <v>SIM</v>
      </c>
      <c r="J2070" s="51" t="str">
        <f>IF(H2070="","",VLOOKUP(A2070,'6.A'!$A$11:$E$480,4,FALSE))</f>
        <v>M</v>
      </c>
      <c r="K2070" s="51" t="str">
        <f t="shared" si="865"/>
        <v>SIM</v>
      </c>
      <c r="L2070" s="51">
        <f>IF(H2070="","",IF(C2070="","",G2040*C2070))</f>
        <v>72</v>
      </c>
      <c r="M2070" s="93" t="str">
        <f>IF(A2070="","",VLOOKUP(A2070,'6.A'!$A$11:$C$480,2,FALSE))</f>
        <v>PONTALETE 7,5 X 7,5 CM EM PINUS, MISTA OU EQUIVALENTE DA REGIAO - BRUTA</v>
      </c>
      <c r="N2070" s="56" t="str">
        <f t="shared" si="866"/>
        <v>si</v>
      </c>
      <c r="O2070" s="55"/>
      <c r="P2070" s="55"/>
      <c r="Q2070" s="47"/>
      <c r="R2070" s="47"/>
      <c r="S2070" s="64"/>
      <c r="T2070" s="2"/>
      <c r="U2070" s="2"/>
      <c r="V2070" s="2"/>
    </row>
    <row r="2071" spans="1:22" s="128" customFormat="1" ht="12.75" customHeight="1" x14ac:dyDescent="0.2">
      <c r="A2071" s="137">
        <f>'6.A'!$A$102</f>
        <v>43680</v>
      </c>
      <c r="B2071" s="117" t="str">
        <f>IF(A2071="","",VLOOKUP(A2071,'6.A'!$A$11:$E$105,2,FALSE))</f>
        <v>CHAPA DE MADEIRA COMPENSADA PLASTIFICADA DE 2200x1100 MM, E = 20 MM</v>
      </c>
      <c r="C2071" s="138">
        <v>0.43</v>
      </c>
      <c r="D2071" s="139" t="str">
        <f>IF(A2071="","",VLOOKUP(A2071,'6.A'!$A$11:$E$105,4,FALSE))</f>
        <v>M2</v>
      </c>
      <c r="E2071" s="140">
        <f>IF(A2071="","",VLOOKUP(A2071,'6.A'!$A$11:$E$105,5,FALSE))</f>
        <v>0</v>
      </c>
      <c r="F2071" s="141">
        <f t="shared" si="863"/>
        <v>0</v>
      </c>
      <c r="G2071" s="51"/>
      <c r="H2071" s="51">
        <f>IF(A2071="","",VLOOKUP(A2071,'6.A'!$A$11:$E$7900,5,FALSE))</f>
        <v>0</v>
      </c>
      <c r="I2071" s="51" t="str">
        <f t="shared" si="864"/>
        <v>SIM</v>
      </c>
      <c r="J2071" s="51" t="str">
        <f>IF(H2071="","",VLOOKUP(A2071,'6.A'!$A$11:$E$480,4,FALSE))</f>
        <v>M2</v>
      </c>
      <c r="K2071" s="51" t="str">
        <f t="shared" si="865"/>
        <v>SIM</v>
      </c>
      <c r="L2071" s="51">
        <f>IF(H2071="","",IF(C2071="","",G2040*C2071))</f>
        <v>15.48</v>
      </c>
      <c r="M2071" s="93" t="str">
        <f>IF(A2071="","",VLOOKUP(A2071,'6.A'!$A$11:$C$480,2,FALSE))</f>
        <v>CHAPA DE MADEIRA COMPENSADA PLASTIFICADA DE 2200x1100 MM, E = 20 MM</v>
      </c>
      <c r="N2071" s="56" t="str">
        <f t="shared" si="866"/>
        <v>si</v>
      </c>
      <c r="O2071" s="55"/>
      <c r="P2071" s="55"/>
      <c r="Q2071" s="47"/>
      <c r="R2071" s="47"/>
      <c r="S2071" s="64"/>
      <c r="T2071" s="2"/>
      <c r="U2071" s="2"/>
      <c r="V2071" s="2"/>
    </row>
    <row r="2072" spans="1:22" s="128" customFormat="1" ht="12.75" customHeight="1" x14ac:dyDescent="0.2">
      <c r="A2072" s="137">
        <f>'6.A'!$A$86</f>
        <v>4509</v>
      </c>
      <c r="B2072" s="117" t="str">
        <f>IF(A2072="","",VLOOKUP(A2072,'6.A'!$A$11:$E$105,2,FALSE))</f>
        <v>SARRAFO 2,5 X 10 CM EM PINUS, MISTA OU EQUIVALENTE DA REGIAO - BRUTA</v>
      </c>
      <c r="C2072" s="138">
        <v>1.53</v>
      </c>
      <c r="D2072" s="139" t="str">
        <f>IF(A2072="","",VLOOKUP(A2072,'6.A'!$A$11:$E$105,4,FALSE))</f>
        <v>M</v>
      </c>
      <c r="E2072" s="140">
        <f>IF(A2072="","",VLOOKUP(A2072,'6.A'!$A$11:$E$105,5,FALSE))</f>
        <v>0</v>
      </c>
      <c r="F2072" s="141">
        <f t="shared" si="863"/>
        <v>0</v>
      </c>
      <c r="G2072" s="51"/>
      <c r="H2072" s="51">
        <f>IF(A2072="","",VLOOKUP(A2072,'6.A'!$A$11:$E$7900,5,FALSE))</f>
        <v>0</v>
      </c>
      <c r="I2072" s="51" t="str">
        <f t="shared" si="864"/>
        <v>SIM</v>
      </c>
      <c r="J2072" s="51" t="str">
        <f>IF(H2072="","",VLOOKUP(A2072,'6.A'!$A$11:$E$480,4,FALSE))</f>
        <v>M</v>
      </c>
      <c r="K2072" s="51" t="str">
        <f t="shared" si="865"/>
        <v>SIM</v>
      </c>
      <c r="L2072" s="51">
        <f>IF(H2072="","",IF(C2072="","",G2040*C2072))</f>
        <v>55.08</v>
      </c>
      <c r="M2072" s="93" t="str">
        <f>IF(A2072="","",VLOOKUP(A2072,'6.A'!$A$11:$C$480,2,FALSE))</f>
        <v>SARRAFO 2,5 X 10 CM EM PINUS, MISTA OU EQUIVALENTE DA REGIAO - BRUTA</v>
      </c>
      <c r="N2072" s="56" t="str">
        <f t="shared" si="866"/>
        <v>si</v>
      </c>
      <c r="O2072" s="55"/>
      <c r="P2072" s="55"/>
      <c r="Q2072" s="47"/>
      <c r="R2072" s="47"/>
      <c r="S2072" s="64"/>
      <c r="T2072" s="2"/>
      <c r="U2072" s="2"/>
      <c r="V2072" s="2"/>
    </row>
    <row r="2073" spans="1:22" s="128" customFormat="1" ht="12.75" customHeight="1" x14ac:dyDescent="0.2">
      <c r="A2073" s="137">
        <f>'6.A'!$A$88</f>
        <v>5061</v>
      </c>
      <c r="B2073" s="117" t="str">
        <f>IF(A2073="","",VLOOKUP(A2073,'6.A'!$A$11:$E$105,2,FALSE))</f>
        <v>PREGO DE ACO POLIDO COM CABECA 18 X 27 (2 1/2 X 10)</v>
      </c>
      <c r="C2073" s="138">
        <v>0.25</v>
      </c>
      <c r="D2073" s="120" t="str">
        <f>IF(A2073="","",VLOOKUP(A2073,'6.A'!$A$11:$E$105,4,FALSE))</f>
        <v>KG</v>
      </c>
      <c r="E2073" s="142">
        <f>IF(A2073="","",VLOOKUP(A2073,'6.A'!$A$11:$E$105,5,FALSE))</f>
        <v>0</v>
      </c>
      <c r="F2073" s="141">
        <f t="shared" si="863"/>
        <v>0</v>
      </c>
      <c r="G2073" s="51"/>
      <c r="H2073" s="51">
        <f>IF(A2073="","",VLOOKUP(A2073,'6.A'!$A$11:$E$7900,5,FALSE))</f>
        <v>0</v>
      </c>
      <c r="I2073" s="51" t="str">
        <f t="shared" si="864"/>
        <v>SIM</v>
      </c>
      <c r="J2073" s="51" t="str">
        <f>IF(H2073="","",VLOOKUP(A2073,'6.A'!$A$11:$E$480,4,FALSE))</f>
        <v>KG</v>
      </c>
      <c r="K2073" s="51" t="str">
        <f t="shared" si="865"/>
        <v>SIM</v>
      </c>
      <c r="L2073" s="51">
        <f>IF(H2073="","",IF(C2073="","",G2040*C2073))</f>
        <v>9</v>
      </c>
      <c r="M2073" s="93" t="str">
        <f>IF(A2073="","",VLOOKUP(A2073,'6.A'!$A$11:$C$480,2,FALSE))</f>
        <v>PREGO DE ACO POLIDO COM CABECA 18 X 27 (2 1/2 X 10)</v>
      </c>
      <c r="N2073" s="56" t="str">
        <f t="shared" si="866"/>
        <v>si</v>
      </c>
      <c r="O2073" s="55"/>
      <c r="P2073" s="55"/>
      <c r="Q2073" s="47"/>
      <c r="R2073" s="47"/>
      <c r="S2073" s="64"/>
      <c r="T2073" s="2"/>
      <c r="U2073" s="2"/>
      <c r="V2073" s="2"/>
    </row>
    <row r="2074" spans="1:22" s="128" customFormat="1" ht="12.75" customHeight="1" x14ac:dyDescent="0.2">
      <c r="A2074" s="137">
        <f>'6.A'!$A$92</f>
        <v>6189</v>
      </c>
      <c r="B2074" s="117" t="str">
        <f>IF(A2074="","",VLOOKUP(A2074,'6.A'!$A$11:$E$105,2,FALSE))</f>
        <v>TABUA  2,5 X 30 CM, EM MACARANDUBA, ANGELIM OU EQUIVALENTE DA REGIAO - BRUTA</v>
      </c>
      <c r="C2074" s="138">
        <v>0.48</v>
      </c>
      <c r="D2074" s="120" t="str">
        <f>IF(A2074="","",VLOOKUP(A2074,'6.A'!$A$11:$E$105,4,FALSE))</f>
        <v>M</v>
      </c>
      <c r="E2074" s="142">
        <f>IF(A2074="","",VLOOKUP(A2074,'6.A'!$A$11:$E$105,5,FALSE))</f>
        <v>0</v>
      </c>
      <c r="F2074" s="141">
        <f t="shared" si="863"/>
        <v>0</v>
      </c>
      <c r="G2074" s="51"/>
      <c r="H2074" s="51">
        <f>IF(A2074="","",VLOOKUP(A2074,'6.A'!$A$11:$E$7900,5,FALSE))</f>
        <v>0</v>
      </c>
      <c r="I2074" s="51" t="str">
        <f t="shared" si="864"/>
        <v>SIM</v>
      </c>
      <c r="J2074" s="51" t="str">
        <f>IF(H2074="","",VLOOKUP(A2074,'6.A'!$A$11:$E$480,4,FALSE))</f>
        <v>M</v>
      </c>
      <c r="K2074" s="51" t="str">
        <f t="shared" si="865"/>
        <v>SIM</v>
      </c>
      <c r="L2074" s="51">
        <f>IF(H2074="","",IF(C2074="","",G2040*C2074))</f>
        <v>17.28</v>
      </c>
      <c r="M2074" s="93" t="str">
        <f>IF(A2074="","",VLOOKUP(A2074,'6.A'!$A$11:$C$480,2,FALSE))</f>
        <v>TABUA  2,5 X 30 CM, EM MACARANDUBA, ANGELIM OU EQUIVALENTE DA REGIAO - BRUTA</v>
      </c>
      <c r="N2074" s="56" t="str">
        <f t="shared" si="866"/>
        <v>si</v>
      </c>
      <c r="O2074" s="55"/>
      <c r="P2074" s="55"/>
      <c r="Q2074" s="47"/>
      <c r="R2074" s="47"/>
      <c r="S2074" s="64"/>
      <c r="T2074" s="2"/>
      <c r="U2074" s="2"/>
      <c r="V2074" s="2"/>
    </row>
    <row r="2075" spans="1:22" s="128" customFormat="1" ht="12.75" customHeight="1" x14ac:dyDescent="0.2">
      <c r="A2075" s="137"/>
      <c r="B2075" s="117" t="str">
        <f>IF(A2075="","",VLOOKUP(A2075,'6.A'!$A$11:$E$105,2,FALSE))</f>
        <v/>
      </c>
      <c r="C2075" s="138"/>
      <c r="D2075" s="139" t="str">
        <f>IF(A2075="","",VLOOKUP(A2075,'6.A'!$A$11:$E$105,4,FALSE))</f>
        <v/>
      </c>
      <c r="E2075" s="140" t="str">
        <f>IF(A2075="","",VLOOKUP(A2075,'6.A'!$A$11:$E$105,5,FALSE))</f>
        <v/>
      </c>
      <c r="F2075" s="141" t="str">
        <f t="shared" si="863"/>
        <v>0,00</v>
      </c>
      <c r="G2075" s="51"/>
      <c r="H2075" s="51" t="str">
        <f>IF(A2075="","",VLOOKUP(A2075,'6.A'!$A$11:$E$7900,5,FALSE))</f>
        <v/>
      </c>
      <c r="I2075" s="51" t="str">
        <f t="shared" si="864"/>
        <v/>
      </c>
      <c r="J2075" s="51" t="str">
        <f>IF(H2075="","",VLOOKUP(A2075,'6.A'!$A$11:$E$480,4,FALSE))</f>
        <v/>
      </c>
      <c r="K2075" s="51" t="str">
        <f t="shared" si="865"/>
        <v/>
      </c>
      <c r="L2075" s="51" t="str">
        <f>IF(H2075="","",IF(C2075="","",G2040*C2075))</f>
        <v/>
      </c>
      <c r="M2075" s="93" t="str">
        <f>IF(A2075="","",VLOOKUP(A2075,'6.A'!$A$11:$C$480,2,FALSE))</f>
        <v/>
      </c>
      <c r="N2075" s="56" t="str">
        <f t="shared" si="866"/>
        <v/>
      </c>
      <c r="O2075" s="55"/>
      <c r="P2075" s="55"/>
      <c r="Q2075" s="47"/>
      <c r="R2075" s="47"/>
      <c r="S2075" s="64"/>
      <c r="T2075" s="2"/>
      <c r="U2075" s="2"/>
      <c r="V2075" s="2"/>
    </row>
    <row r="2076" spans="1:22" s="128" customFormat="1" ht="12.75" customHeight="1" x14ac:dyDescent="0.2">
      <c r="A2076" s="137"/>
      <c r="B2076" s="117" t="str">
        <f>IF(A2076="","",VLOOKUP(A2076,'6.A'!$A$11:$E$105,2,FALSE))</f>
        <v/>
      </c>
      <c r="C2076" s="138"/>
      <c r="D2076" s="139" t="str">
        <f>IF(A2076="","",VLOOKUP(A2076,'6.A'!$A$11:$E$105,4,FALSE))</f>
        <v/>
      </c>
      <c r="E2076" s="140" t="str">
        <f>IF(A2076="","",VLOOKUP(A2076,'6.A'!$A$11:$E$105,5,FALSE))</f>
        <v/>
      </c>
      <c r="F2076" s="141" t="str">
        <f t="shared" si="863"/>
        <v>0,00</v>
      </c>
      <c r="G2076" s="51"/>
      <c r="H2076" s="51" t="str">
        <f>IF(A2076="","",VLOOKUP(A2076,'6.A'!$A$11:$E$7900,5,FALSE))</f>
        <v/>
      </c>
      <c r="I2076" s="51" t="str">
        <f t="shared" si="864"/>
        <v/>
      </c>
      <c r="J2076" s="51" t="str">
        <f>IF(H2076="","",VLOOKUP(A2076,'6.A'!$A$11:$E$480,4,FALSE))</f>
        <v/>
      </c>
      <c r="K2076" s="51" t="str">
        <f t="shared" si="865"/>
        <v/>
      </c>
      <c r="L2076" s="51" t="str">
        <f>IF(H2076="","",IF(C2076="","",G2040*C2076))</f>
        <v/>
      </c>
      <c r="M2076" s="93" t="str">
        <f>IF(A2076="","",VLOOKUP(A2076,'6.A'!$A$11:$C$480,2,FALSE))</f>
        <v/>
      </c>
      <c r="N2076" s="56" t="str">
        <f t="shared" si="866"/>
        <v/>
      </c>
      <c r="O2076" s="55"/>
      <c r="P2076" s="55"/>
      <c r="Q2076" s="47"/>
      <c r="R2076" s="47"/>
      <c r="S2076" s="64"/>
      <c r="T2076" s="2"/>
      <c r="U2076" s="2"/>
      <c r="V2076" s="2"/>
    </row>
    <row r="2077" spans="1:22" s="128" customFormat="1" ht="12.75" customHeight="1" x14ac:dyDescent="0.2">
      <c r="A2077" s="137"/>
      <c r="B2077" s="117" t="str">
        <f>IF(A2077="","",VLOOKUP(A2077,'6.A'!$A$11:$E$105,2,FALSE))</f>
        <v/>
      </c>
      <c r="C2077" s="138"/>
      <c r="D2077" s="120" t="str">
        <f>IF(A2077="","",VLOOKUP(A2077,'6.A'!$A$11:$E$105,4,FALSE))</f>
        <v/>
      </c>
      <c r="E2077" s="142" t="str">
        <f>IF(A2077="","",VLOOKUP(A2077,'6.A'!$A$11:$E$105,5,FALSE))</f>
        <v/>
      </c>
      <c r="F2077" s="141" t="str">
        <f t="shared" si="863"/>
        <v>0,00</v>
      </c>
      <c r="G2077" s="51"/>
      <c r="H2077" s="51" t="str">
        <f>IF(A2077="","",VLOOKUP(A2077,'6.A'!$A$11:$E$7900,5,FALSE))</f>
        <v/>
      </c>
      <c r="I2077" s="51" t="str">
        <f t="shared" si="864"/>
        <v/>
      </c>
      <c r="J2077" s="51" t="str">
        <f>IF(H2077="","",VLOOKUP(A2077,'6.A'!$A$11:$E$480,4,FALSE))</f>
        <v/>
      </c>
      <c r="K2077" s="51" t="str">
        <f t="shared" si="865"/>
        <v/>
      </c>
      <c r="L2077" s="51" t="str">
        <f>IF(H2077="","",IF(C2077="","",G2040*C2077))</f>
        <v/>
      </c>
      <c r="M2077" s="93" t="str">
        <f>IF(A2077="","",VLOOKUP(A2077,'6.A'!$A$11:$C$480,2,FALSE))</f>
        <v/>
      </c>
      <c r="N2077" s="56" t="str">
        <f t="shared" si="866"/>
        <v/>
      </c>
      <c r="O2077" s="55"/>
      <c r="P2077" s="55"/>
      <c r="Q2077" s="47"/>
      <c r="R2077" s="47"/>
      <c r="S2077" s="64"/>
      <c r="T2077" s="2"/>
      <c r="U2077" s="2"/>
      <c r="V2077" s="2"/>
    </row>
    <row r="2078" spans="1:22" s="128" customFormat="1" ht="12.75" customHeight="1" x14ac:dyDescent="0.2">
      <c r="A2078" s="137"/>
      <c r="B2078" s="117" t="str">
        <f>IF(A2078="","",VLOOKUP(A2078,'6.A'!$A$11:$E$105,2,FALSE))</f>
        <v/>
      </c>
      <c r="C2078" s="138"/>
      <c r="D2078" s="120" t="str">
        <f>IF(A2078="","",VLOOKUP(A2078,'6.A'!$A$11:$E$105,4,FALSE))</f>
        <v/>
      </c>
      <c r="E2078" s="142" t="str">
        <f>IF(A2078="","",VLOOKUP(A2078,'6.A'!$A$11:$E$105,5,FALSE))</f>
        <v/>
      </c>
      <c r="F2078" s="141" t="str">
        <f t="shared" si="863"/>
        <v>0,00</v>
      </c>
      <c r="G2078" s="51"/>
      <c r="H2078" s="51" t="str">
        <f>IF(A2078="","",VLOOKUP(A2078,'6.A'!$A$11:$E$7900,5,FALSE))</f>
        <v/>
      </c>
      <c r="I2078" s="51" t="str">
        <f t="shared" si="864"/>
        <v/>
      </c>
      <c r="J2078" s="51" t="str">
        <f>IF(H2078="","",VLOOKUP(A2078,'6.A'!$A$11:$E$480,4,FALSE))</f>
        <v/>
      </c>
      <c r="K2078" s="51" t="str">
        <f t="shared" si="865"/>
        <v/>
      </c>
      <c r="L2078" s="51" t="str">
        <f>IF(H2078="","",IF(C2078="","",G2040*C2078))</f>
        <v/>
      </c>
      <c r="M2078" s="93" t="str">
        <f>IF(A2078="","",VLOOKUP(A2078,'6.A'!$A$11:$C$480,2,FALSE))</f>
        <v/>
      </c>
      <c r="N2078" s="56" t="str">
        <f t="shared" si="866"/>
        <v/>
      </c>
      <c r="O2078" s="55"/>
      <c r="P2078" s="55"/>
      <c r="Q2078" s="47"/>
      <c r="R2078" s="47"/>
      <c r="S2078" s="64"/>
      <c r="T2078" s="2"/>
      <c r="U2078" s="2"/>
      <c r="V2078" s="2"/>
    </row>
    <row r="2079" spans="1:22" s="128" customFormat="1" ht="12.75" customHeight="1" x14ac:dyDescent="0.2">
      <c r="A2079" s="137"/>
      <c r="B2079" s="117" t="str">
        <f>IF(A2079="","",VLOOKUP(A2079,'6.A'!$A$11:$E$105,2,FALSE))</f>
        <v/>
      </c>
      <c r="C2079" s="138"/>
      <c r="D2079" s="120" t="str">
        <f>IF(A2079="","",VLOOKUP(A2079,'6.A'!$A$11:$E$105,4,FALSE))</f>
        <v/>
      </c>
      <c r="E2079" s="142" t="str">
        <f>IF(A2079="","",VLOOKUP(A2079,'6.A'!$A$11:$E$105,5,FALSE))</f>
        <v/>
      </c>
      <c r="F2079" s="141" t="str">
        <f t="shared" si="863"/>
        <v>0,00</v>
      </c>
      <c r="G2079" s="51"/>
      <c r="H2079" s="51" t="str">
        <f>IF(A2079="","",VLOOKUP(A2079,'6.A'!$A$11:$E$7900,5,FALSE))</f>
        <v/>
      </c>
      <c r="I2079" s="51" t="str">
        <f t="shared" si="864"/>
        <v/>
      </c>
      <c r="J2079" s="51" t="str">
        <f>IF(H2079="","",VLOOKUP(A2079,'6.A'!$A$11:$E$480,4,FALSE))</f>
        <v/>
      </c>
      <c r="K2079" s="51" t="str">
        <f t="shared" si="865"/>
        <v/>
      </c>
      <c r="L2079" s="51" t="str">
        <f>IF(H2079="","",IF(C2079="","",G2040*C2079))</f>
        <v/>
      </c>
      <c r="M2079" s="93" t="str">
        <f>IF(A2079="","",VLOOKUP(A2079,'6.A'!$A$11:$C$480,2,FALSE))</f>
        <v/>
      </c>
      <c r="N2079" s="56" t="str">
        <f t="shared" si="866"/>
        <v/>
      </c>
      <c r="O2079" s="55"/>
      <c r="P2079" s="55"/>
      <c r="Q2079" s="47"/>
      <c r="R2079" s="47"/>
      <c r="S2079" s="64"/>
      <c r="T2079" s="2"/>
      <c r="U2079" s="2"/>
      <c r="V2079" s="2"/>
    </row>
    <row r="2080" spans="1:22" s="128" customFormat="1" ht="12.75" customHeight="1" x14ac:dyDescent="0.2">
      <c r="A2080" s="137"/>
      <c r="B2080" s="117" t="str">
        <f>IF(A2080="","",VLOOKUP(A2080,'6.A'!$A$11:$E$105,2,FALSE))</f>
        <v/>
      </c>
      <c r="C2080" s="138"/>
      <c r="D2080" s="120" t="str">
        <f>IF(A2080="","",VLOOKUP(A2080,'6.A'!$A$11:$E$105,4,FALSE))</f>
        <v/>
      </c>
      <c r="E2080" s="142" t="str">
        <f>IF(A2080="","",VLOOKUP(A2080,'6.A'!$A$11:$E$105,5,FALSE))</f>
        <v/>
      </c>
      <c r="F2080" s="141" t="str">
        <f t="shared" si="863"/>
        <v>0,00</v>
      </c>
      <c r="G2080" s="51"/>
      <c r="H2080" s="51" t="str">
        <f>IF(A2080="","",VLOOKUP(A2080,'6.A'!$A$11:$E$7900,5,FALSE))</f>
        <v/>
      </c>
      <c r="I2080" s="51" t="str">
        <f t="shared" si="864"/>
        <v/>
      </c>
      <c r="J2080" s="51" t="str">
        <f>IF(H2080="","",VLOOKUP(A2080,'6.A'!$A$11:$E$480,4,FALSE))</f>
        <v/>
      </c>
      <c r="K2080" s="51" t="str">
        <f t="shared" si="865"/>
        <v/>
      </c>
      <c r="L2080" s="51" t="str">
        <f>IF(H2080="","",IF(C2080="","",G2040*C2080))</f>
        <v/>
      </c>
      <c r="M2080" s="93" t="str">
        <f>IF(A2080="","",VLOOKUP(A2080,'6.A'!$A$11:$C$480,2,FALSE))</f>
        <v/>
      </c>
      <c r="N2080" s="56" t="str">
        <f t="shared" si="866"/>
        <v/>
      </c>
      <c r="O2080" s="55"/>
      <c r="P2080" s="55"/>
      <c r="Q2080" s="47"/>
      <c r="R2080" s="47"/>
      <c r="S2080" s="64"/>
      <c r="T2080" s="2"/>
      <c r="U2080" s="2"/>
      <c r="V2080" s="2"/>
    </row>
    <row r="2081" spans="1:22" s="128" customFormat="1" ht="12.75" customHeight="1" x14ac:dyDescent="0.2">
      <c r="A2081" s="137"/>
      <c r="B2081" s="117" t="str">
        <f>IF(A2081="","",VLOOKUP(A2081,'6.A'!$A$11:$E$105,2,FALSE))</f>
        <v/>
      </c>
      <c r="C2081" s="138"/>
      <c r="D2081" s="120" t="str">
        <f>IF(A2081="","",VLOOKUP(A2081,'6.A'!$A$11:$E$105,4,FALSE))</f>
        <v/>
      </c>
      <c r="E2081" s="142" t="str">
        <f>IF(A2081="","",VLOOKUP(A2081,'6.A'!$A$11:$E$105,5,FALSE))</f>
        <v/>
      </c>
      <c r="F2081" s="141" t="str">
        <f t="shared" si="863"/>
        <v>0,00</v>
      </c>
      <c r="G2081" s="51"/>
      <c r="H2081" s="51" t="str">
        <f>IF(A2081="","",VLOOKUP(A2081,'6.A'!$A$11:$E$7900,5,FALSE))</f>
        <v/>
      </c>
      <c r="I2081" s="51" t="str">
        <f t="shared" si="864"/>
        <v/>
      </c>
      <c r="J2081" s="51" t="str">
        <f>IF(H2081="","",VLOOKUP(A2081,'6.A'!$A$11:$E$480,4,FALSE))</f>
        <v/>
      </c>
      <c r="K2081" s="51" t="str">
        <f t="shared" si="865"/>
        <v/>
      </c>
      <c r="L2081" s="51" t="str">
        <f>IF(H2081="","",IF(C2081="","",G2040*C2081))</f>
        <v/>
      </c>
      <c r="M2081" s="93" t="str">
        <f>IF(A2081="","",VLOOKUP(A2081,'6.A'!$A$11:$C$480,2,FALSE))</f>
        <v/>
      </c>
      <c r="N2081" s="56" t="str">
        <f t="shared" si="866"/>
        <v/>
      </c>
      <c r="O2081" s="55"/>
      <c r="P2081" s="55"/>
      <c r="Q2081" s="47"/>
      <c r="R2081" s="47"/>
      <c r="S2081" s="64"/>
      <c r="T2081" s="2"/>
      <c r="U2081" s="2"/>
      <c r="V2081" s="2"/>
    </row>
    <row r="2082" spans="1:22" s="128" customFormat="1" ht="12.75" customHeight="1" x14ac:dyDescent="0.2">
      <c r="A2082" s="137"/>
      <c r="B2082" s="117" t="str">
        <f>IF(A2082="","",VLOOKUP(A2082,'6.A'!$A$11:$E$105,2,FALSE))</f>
        <v/>
      </c>
      <c r="C2082" s="138"/>
      <c r="D2082" s="120" t="str">
        <f>IF(A2082="","",VLOOKUP(A2082,'6.A'!$A$11:$E$105,4,FALSE))</f>
        <v/>
      </c>
      <c r="E2082" s="142" t="str">
        <f>IF(A2082="","",VLOOKUP(A2082,'6.A'!$A$11:$E$105,5,FALSE))</f>
        <v/>
      </c>
      <c r="F2082" s="141" t="str">
        <f t="shared" si="863"/>
        <v>0,00</v>
      </c>
      <c r="G2082" s="51"/>
      <c r="H2082" s="51" t="str">
        <f>IF(A2082="","",VLOOKUP(A2082,'6.A'!$A$11:$E$7900,5,FALSE))</f>
        <v/>
      </c>
      <c r="I2082" s="51" t="str">
        <f t="shared" si="864"/>
        <v/>
      </c>
      <c r="J2082" s="51" t="str">
        <f>IF(H2082="","",VLOOKUP(A2082,'6.A'!$A$11:$E$480,4,FALSE))</f>
        <v/>
      </c>
      <c r="K2082" s="51" t="str">
        <f t="shared" si="865"/>
        <v/>
      </c>
      <c r="L2082" s="51" t="str">
        <f>IF(H2082="","",IF(C2082="","",G2040*C2082))</f>
        <v/>
      </c>
      <c r="M2082" s="93" t="str">
        <f>IF(A2082="","",VLOOKUP(A2082,'6.A'!$A$11:$C$480,2,FALSE))</f>
        <v/>
      </c>
      <c r="N2082" s="56" t="str">
        <f t="shared" si="866"/>
        <v/>
      </c>
      <c r="O2082" s="55"/>
      <c r="P2082" s="55"/>
      <c r="Q2082" s="47"/>
      <c r="R2082" s="47"/>
      <c r="S2082" s="64"/>
      <c r="T2082" s="2"/>
      <c r="U2082" s="2"/>
      <c r="V2082" s="2"/>
    </row>
    <row r="2083" spans="1:22" s="128" customFormat="1" ht="12.75" customHeight="1" x14ac:dyDescent="0.2">
      <c r="A2083" s="137"/>
      <c r="B2083" s="117" t="str">
        <f>IF(A2083="","",VLOOKUP(A2083,'6.A'!$A$11:$E$105,2,FALSE))</f>
        <v/>
      </c>
      <c r="C2083" s="138"/>
      <c r="D2083" s="120" t="str">
        <f>IF(A2083="","",VLOOKUP(A2083,'6.A'!$A$11:$E$105,4,FALSE))</f>
        <v/>
      </c>
      <c r="E2083" s="142" t="str">
        <f>IF(A2083="","",VLOOKUP(A2083,'6.A'!$A$11:$E$105,5,FALSE))</f>
        <v/>
      </c>
      <c r="F2083" s="141" t="str">
        <f t="shared" si="863"/>
        <v>0,00</v>
      </c>
      <c r="G2083" s="51"/>
      <c r="H2083" s="51" t="str">
        <f>IF(A2083="","",VLOOKUP(A2083,'6.A'!$A$11:$E$7900,5,FALSE))</f>
        <v/>
      </c>
      <c r="I2083" s="51" t="str">
        <f t="shared" si="864"/>
        <v/>
      </c>
      <c r="J2083" s="51" t="str">
        <f>IF(H2083="","",VLOOKUP(A2083,'6.A'!$A$11:$E$480,4,FALSE))</f>
        <v/>
      </c>
      <c r="K2083" s="51" t="str">
        <f t="shared" si="865"/>
        <v/>
      </c>
      <c r="L2083" s="51" t="str">
        <f>IF(H2083="","",IF(C2083="","",G2040*C2083))</f>
        <v/>
      </c>
      <c r="M2083" s="93" t="str">
        <f>IF(A2083="","",VLOOKUP(A2083,'6.A'!$A$11:$C$480,2,FALSE))</f>
        <v/>
      </c>
      <c r="N2083" s="56" t="str">
        <f t="shared" si="866"/>
        <v/>
      </c>
      <c r="O2083" s="55"/>
      <c r="P2083" s="55"/>
      <c r="Q2083" s="47"/>
      <c r="R2083" s="47"/>
      <c r="S2083" s="64"/>
      <c r="T2083" s="2"/>
      <c r="U2083" s="2"/>
      <c r="V2083" s="2"/>
    </row>
    <row r="2084" spans="1:22" s="128" customFormat="1" ht="12.75" customHeight="1" x14ac:dyDescent="0.2">
      <c r="A2084" s="137"/>
      <c r="B2084" s="117" t="str">
        <f>IF(A2084="","",VLOOKUP(A2084,'6.A'!$A$11:$E$105,2,FALSE))</f>
        <v/>
      </c>
      <c r="C2084" s="138"/>
      <c r="D2084" s="120" t="str">
        <f>IF(A2084="","",VLOOKUP(A2084,'6.A'!$A$11:$E$105,4,FALSE))</f>
        <v/>
      </c>
      <c r="E2084" s="142" t="str">
        <f>IF(A2084="","",VLOOKUP(A2084,'6.A'!$A$11:$E$105,5,FALSE))</f>
        <v/>
      </c>
      <c r="F2084" s="141" t="str">
        <f t="shared" si="863"/>
        <v>0,00</v>
      </c>
      <c r="G2084" s="51"/>
      <c r="H2084" s="51" t="str">
        <f>IF(A2084="","",VLOOKUP(A2084,'6.A'!$A$11:$E$7900,5,FALSE))</f>
        <v/>
      </c>
      <c r="I2084" s="51" t="str">
        <f t="shared" si="864"/>
        <v/>
      </c>
      <c r="J2084" s="51" t="str">
        <f>IF(H2084="","",VLOOKUP(A2084,'6.A'!$A$11:$E$480,4,FALSE))</f>
        <v/>
      </c>
      <c r="K2084" s="51" t="str">
        <f t="shared" si="865"/>
        <v/>
      </c>
      <c r="L2084" s="51" t="str">
        <f>IF(H2084="","",IF(C2084="","",G2040*C2084))</f>
        <v/>
      </c>
      <c r="M2084" s="93" t="str">
        <f>IF(A2084="","",VLOOKUP(A2084,'6.A'!$A$11:$C$480,2,FALSE))</f>
        <v/>
      </c>
      <c r="N2084" s="56" t="str">
        <f t="shared" si="866"/>
        <v/>
      </c>
      <c r="O2084" s="55"/>
      <c r="P2084" s="55"/>
      <c r="Q2084" s="47"/>
      <c r="R2084" s="47"/>
      <c r="S2084" s="64"/>
      <c r="T2084" s="2"/>
      <c r="U2084" s="2"/>
      <c r="V2084" s="2"/>
    </row>
    <row r="2085" spans="1:22" s="116" customFormat="1" ht="12.75" customHeight="1" x14ac:dyDescent="0.2">
      <c r="A2085" s="137"/>
      <c r="B2085" s="153" t="str">
        <f>IF(A2085="","",VLOOKUP(A2085,'6.A'!$A$11:$E$105,2,FALSE))</f>
        <v/>
      </c>
      <c r="C2085" s="138"/>
      <c r="D2085" s="120" t="str">
        <f>IF(A2085="","",VLOOKUP(A2085,'6.A'!$A$11:$E$105,4,FALSE))</f>
        <v/>
      </c>
      <c r="E2085" s="142" t="str">
        <f>IF(A2085="","",VLOOKUP(A2085,'6.A'!$A$11:$E$105,5,FALSE))</f>
        <v/>
      </c>
      <c r="F2085" s="141" t="str">
        <f t="shared" si="863"/>
        <v>0,00</v>
      </c>
      <c r="G2085" s="51"/>
      <c r="H2085" s="51" t="str">
        <f>IF(A2085="","",VLOOKUP(A2085,'6.A'!$A$11:$E$7900,5,FALSE))</f>
        <v/>
      </c>
      <c r="I2085" s="51" t="str">
        <f t="shared" si="864"/>
        <v/>
      </c>
      <c r="J2085" s="51" t="str">
        <f>IF(H2085="","",VLOOKUP(A2085,'6.A'!$A$11:$E$480,4,FALSE))</f>
        <v/>
      </c>
      <c r="K2085" s="51" t="str">
        <f t="shared" si="865"/>
        <v/>
      </c>
      <c r="L2085" s="51" t="str">
        <f>IF(H2085="","",IF(C2085="","",G2040*C2085))</f>
        <v/>
      </c>
      <c r="M2085" s="93" t="str">
        <f>IF(A2085="","",VLOOKUP(A2085,'6.A'!$A$11:$C$480,2,FALSE))</f>
        <v/>
      </c>
      <c r="N2085" s="56" t="str">
        <f t="shared" si="866"/>
        <v/>
      </c>
      <c r="O2085" s="55"/>
      <c r="P2085" s="55"/>
      <c r="Q2085" s="47"/>
      <c r="R2085" s="47"/>
      <c r="S2085" s="64"/>
      <c r="T2085" s="2"/>
      <c r="U2085" s="2"/>
      <c r="V2085" s="2"/>
    </row>
    <row r="2086" spans="1:22" s="116" customFormat="1" ht="12.75" customHeight="1" x14ac:dyDescent="0.2">
      <c r="A2086" s="137"/>
      <c r="B2086" s="153" t="str">
        <f>IF(A2086="","",VLOOKUP(A2086,'6.A'!$A$11:$E$105,2,FALSE))</f>
        <v/>
      </c>
      <c r="C2086" s="138"/>
      <c r="D2086" s="120" t="str">
        <f>IF(A2086="","",VLOOKUP(A2086,'6.A'!$A$11:$E$105,4,FALSE))</f>
        <v/>
      </c>
      <c r="E2086" s="142" t="str">
        <f>IF(A2086="","",VLOOKUP(A2086,'6.A'!$A$11:$E$105,5,FALSE))</f>
        <v/>
      </c>
      <c r="F2086" s="141" t="str">
        <f t="shared" si="863"/>
        <v>0,00</v>
      </c>
      <c r="G2086" s="51"/>
      <c r="H2086" s="51" t="str">
        <f>IF(A2086="","",VLOOKUP(A2086,'6.A'!$A$11:$E$7900,5,FALSE))</f>
        <v/>
      </c>
      <c r="I2086" s="51" t="str">
        <f t="shared" si="864"/>
        <v/>
      </c>
      <c r="J2086" s="51" t="str">
        <f>IF(H2086="","",VLOOKUP(A2086,'6.A'!$A$11:$E$480,4,FALSE))</f>
        <v/>
      </c>
      <c r="K2086" s="51" t="str">
        <f t="shared" si="865"/>
        <v/>
      </c>
      <c r="L2086" s="51" t="str">
        <f>IF(H2086="","",IF(C2086="","",G2040*C2086))</f>
        <v/>
      </c>
      <c r="M2086" s="93" t="str">
        <f>IF(A2086="","",VLOOKUP(A2086,'6.A'!$A$11:$C$480,2,FALSE))</f>
        <v/>
      </c>
      <c r="N2086" s="56" t="str">
        <f t="shared" si="866"/>
        <v/>
      </c>
      <c r="O2086" s="55"/>
      <c r="P2086" s="55"/>
      <c r="Q2086" s="47"/>
      <c r="R2086" s="47"/>
      <c r="S2086" s="64"/>
      <c r="T2086" s="2"/>
      <c r="U2086" s="2"/>
      <c r="V2086" s="2"/>
    </row>
    <row r="2087" spans="1:22" s="116" customFormat="1" ht="12.75" customHeight="1" x14ac:dyDescent="0.2">
      <c r="A2087" s="137"/>
      <c r="B2087" s="153" t="str">
        <f>IF(A2087="","",VLOOKUP(A2087,'6.A'!$A$11:$E$105,2,FALSE))</f>
        <v/>
      </c>
      <c r="C2087" s="138"/>
      <c r="D2087" s="120" t="str">
        <f>IF(A2087="","",VLOOKUP(A2087,'6.A'!$A$11:$E$105,4,FALSE))</f>
        <v/>
      </c>
      <c r="E2087" s="142" t="str">
        <f>IF(A2087="","",VLOOKUP(A2087,'6.A'!$A$11:$E$105,5,FALSE))</f>
        <v/>
      </c>
      <c r="F2087" s="141" t="str">
        <f t="shared" si="863"/>
        <v>0,00</v>
      </c>
      <c r="G2087" s="51"/>
      <c r="H2087" s="51" t="str">
        <f>IF(A2087="","",VLOOKUP(A2087,'6.A'!$A$11:$E$7900,5,FALSE))</f>
        <v/>
      </c>
      <c r="I2087" s="51" t="str">
        <f t="shared" si="864"/>
        <v/>
      </c>
      <c r="J2087" s="51" t="str">
        <f>IF(H2087="","",VLOOKUP(A2087,'6.A'!$A$11:$E$480,4,FALSE))</f>
        <v/>
      </c>
      <c r="K2087" s="51" t="str">
        <f t="shared" si="865"/>
        <v/>
      </c>
      <c r="L2087" s="51" t="str">
        <f>IF(H2087="","",IF(C2087="","",G2040*C2087))</f>
        <v/>
      </c>
      <c r="M2087" s="93" t="str">
        <f>IF(A2087="","",VLOOKUP(A2087,'6.A'!$A$11:$C$480,2,FALSE))</f>
        <v/>
      </c>
      <c r="N2087" s="56" t="str">
        <f t="shared" si="866"/>
        <v/>
      </c>
      <c r="O2087" s="55"/>
      <c r="P2087" s="55"/>
      <c r="Q2087" s="47"/>
      <c r="R2087" s="47"/>
      <c r="S2087" s="64"/>
      <c r="T2087" s="2"/>
      <c r="U2087" s="2"/>
      <c r="V2087" s="2"/>
    </row>
    <row r="2088" spans="1:22" s="116" customFormat="1" ht="12.75" customHeight="1" x14ac:dyDescent="0.2">
      <c r="A2088" s="137"/>
      <c r="B2088" s="153" t="str">
        <f>IF(A2088="","",VLOOKUP(A2088,'6.A'!$A$11:$E$105,2,FALSE))</f>
        <v/>
      </c>
      <c r="C2088" s="138"/>
      <c r="D2088" s="120" t="str">
        <f>IF(A2088="","",VLOOKUP(A2088,'6.A'!$A$11:$E$105,4,FALSE))</f>
        <v/>
      </c>
      <c r="E2088" s="142" t="str">
        <f>IF(A2088="","",VLOOKUP(A2088,'6.A'!$A$11:$E$105,5,FALSE))</f>
        <v/>
      </c>
      <c r="F2088" s="141" t="str">
        <f t="shared" si="863"/>
        <v>0,00</v>
      </c>
      <c r="G2088" s="51"/>
      <c r="H2088" s="51" t="str">
        <f>IF(A2088="","",VLOOKUP(A2088,'6.A'!$A$11:$E$7900,5,FALSE))</f>
        <v/>
      </c>
      <c r="I2088" s="51" t="str">
        <f t="shared" si="864"/>
        <v/>
      </c>
      <c r="J2088" s="51" t="str">
        <f>IF(H2088="","",VLOOKUP(A2088,'6.A'!$A$11:$E$480,4,FALSE))</f>
        <v/>
      </c>
      <c r="K2088" s="51" t="str">
        <f t="shared" si="865"/>
        <v/>
      </c>
      <c r="L2088" s="51" t="str">
        <f>IF(H2088="","",IF(C2088="","",G2040*C2088))</f>
        <v/>
      </c>
      <c r="M2088" s="93" t="str">
        <f>IF(A2088="","",VLOOKUP(A2088,'6.A'!$A$11:$C$480,2,FALSE))</f>
        <v/>
      </c>
      <c r="N2088" s="56" t="str">
        <f t="shared" si="866"/>
        <v/>
      </c>
      <c r="O2088" s="55"/>
      <c r="P2088" s="55"/>
      <c r="Q2088" s="47"/>
      <c r="R2088" s="47"/>
      <c r="S2088" s="64"/>
      <c r="T2088" s="2"/>
      <c r="U2088" s="2"/>
      <c r="V2088" s="2"/>
    </row>
    <row r="2089" spans="1:22" s="116" customFormat="1" ht="12.75" customHeight="1" x14ac:dyDescent="0.2">
      <c r="A2089" s="137"/>
      <c r="B2089" s="26" t="str">
        <f>$A$9</f>
        <v>BDI - MÃO DE OBRA / SERVIÇOS / MATERIAIS EM GERAL</v>
      </c>
      <c r="C2089" s="27">
        <f>$C$9</f>
        <v>0</v>
      </c>
      <c r="D2089" s="120"/>
      <c r="E2089" s="126"/>
      <c r="F2089" s="144">
        <f>ROUND(SUM(F2069:F2088)*C2089,2)</f>
        <v>0</v>
      </c>
      <c r="G2089" s="62"/>
      <c r="H2089" s="51"/>
      <c r="I2089" s="56"/>
      <c r="J2089" s="56"/>
      <c r="K2089" s="56"/>
      <c r="L2089" s="51"/>
      <c r="M2089" s="56"/>
      <c r="N2089" s="56"/>
      <c r="O2089" s="55"/>
      <c r="P2089" s="55"/>
      <c r="Q2089" s="47"/>
      <c r="R2089" s="47"/>
      <c r="S2089" s="64"/>
      <c r="T2089" s="2"/>
      <c r="U2089" s="2"/>
      <c r="V2089" s="2"/>
    </row>
    <row r="2090" spans="1:22" s="116" customFormat="1" ht="12.75" customHeight="1" thickBot="1" x14ac:dyDescent="0.25">
      <c r="A2090" s="154"/>
      <c r="B2090" s="41" t="s">
        <v>57</v>
      </c>
      <c r="C2090" s="42"/>
      <c r="D2090" s="155"/>
      <c r="E2090" s="156"/>
      <c r="F2090" s="157">
        <f>ROUND(SUM(F2069:F2089),2)</f>
        <v>0</v>
      </c>
      <c r="G2090" s="62"/>
      <c r="H2090" s="51"/>
      <c r="I2090" s="56"/>
      <c r="J2090" s="56"/>
      <c r="K2090" s="56"/>
      <c r="L2090" s="51"/>
      <c r="M2090" s="56"/>
      <c r="N2090" s="56"/>
      <c r="O2090" s="55"/>
      <c r="P2090" s="55"/>
      <c r="Q2090" s="47"/>
      <c r="R2090" s="47"/>
      <c r="S2090" s="64"/>
      <c r="T2090" s="2"/>
      <c r="U2090" s="2"/>
      <c r="V2090" s="2"/>
    </row>
    <row r="2091" spans="1:22" s="128" customFormat="1" ht="12" customHeight="1" thickBot="1" x14ac:dyDescent="0.25">
      <c r="A2091" s="129"/>
      <c r="B2091" s="124"/>
      <c r="C2091" s="125"/>
      <c r="D2091" s="120"/>
      <c r="E2091" s="126"/>
      <c r="F2091" s="121"/>
      <c r="G2091" s="121"/>
      <c r="H2091" s="118"/>
      <c r="I2091" s="120"/>
      <c r="J2091" s="120"/>
      <c r="K2091" s="120"/>
      <c r="L2091" s="118"/>
      <c r="M2091" s="122"/>
      <c r="N2091" s="122"/>
      <c r="O2091" s="123"/>
      <c r="P2091" s="123"/>
      <c r="Q2091" s="114"/>
      <c r="R2091" s="114"/>
      <c r="T2091" s="116"/>
      <c r="U2091" s="116"/>
      <c r="V2091" s="116"/>
    </row>
    <row r="2092" spans="1:22" s="116" customFormat="1" ht="50.1" customHeight="1" x14ac:dyDescent="0.2">
      <c r="A2092" s="130" t="str">
        <f>'3.A'!$A$73</f>
        <v>4.2.9</v>
      </c>
      <c r="B2092" s="131" t="str">
        <f>IF(A2092="","",VLOOKUP(A2092,'3.A'!$A$16:$M$111,2,FALSE))</f>
        <v>CONCRETO ESTRUTURAL FCK = 25,0 MPA COM CIMENTO RESISTENTE A SULFATOS (RS)</v>
      </c>
      <c r="C2092" s="284" t="s">
        <v>62</v>
      </c>
      <c r="D2092" s="284"/>
      <c r="E2092" s="132" t="str">
        <f>IF(A2092="","",VLOOKUP(A2092,'3.A'!$A$16:$M$111,3,FALSE))</f>
        <v>M3</v>
      </c>
      <c r="F2092" s="133">
        <f>ROUND(F2106+F2119+F2142,2)</f>
        <v>0</v>
      </c>
      <c r="G2092" s="94">
        <f>VLOOKUP(A2092,'3.A'!$A$18:$I$111,4,FALSE)</f>
        <v>8</v>
      </c>
      <c r="H2092" s="46">
        <f>SUM(F2094:F2105)</f>
        <v>0</v>
      </c>
      <c r="I2092" s="46">
        <f>SUM(F2108:F2118)</f>
        <v>0</v>
      </c>
      <c r="J2092" s="46">
        <f>SUM(F2121:F2141)</f>
        <v>0</v>
      </c>
      <c r="K2092" s="46">
        <f>SUM(H2092:J2092)</f>
        <v>0</v>
      </c>
      <c r="L2092" s="46" t="str">
        <f>IF(K2092=F2092,"SIM","NÃO")</f>
        <v>SIM</v>
      </c>
      <c r="M2092" s="57">
        <f>ROUND(SUM(F2094:F2103)*C2104,2)+ROUND(SUM(F2094:F2104)*C2105,2)+ROUND(SUM(F2094:F2103),2)+ROUND(SUM(F2108:F2117)*C2118,2)+ROUND(SUM(F2108:F2117),2)+ROUND(SUM(F2121:F2140)*C2141,2)+ROUND(SUM(F2121:F2140),2)</f>
        <v>0</v>
      </c>
      <c r="N2092" s="49" t="str">
        <f>IF(M2092=F2092,"SIM","NÃO")</f>
        <v>SIM</v>
      </c>
      <c r="O2092" s="50" t="str">
        <f>VLOOKUP(A2092,'3.A'!$A$8:$E$111,3,FALSE)</f>
        <v>M3</v>
      </c>
      <c r="P2092" s="50" t="str">
        <f>IF(O2092=E2092,"SIM","NÃO")</f>
        <v>SIM</v>
      </c>
      <c r="Q2092" s="52">
        <f>ROUND(G2092*F2106,2)+ROUND(G2092*F2119,2)+ROUND(G2092*F2142,2)</f>
        <v>0</v>
      </c>
      <c r="R2092" s="58">
        <f>VLOOKUP(A2092,'3.A'!$A$16:$L$111,12,FALSE)</f>
        <v>0</v>
      </c>
      <c r="S2092" s="59" t="str">
        <f>IF(Q2092=R2092,"si","no")</f>
        <v>si</v>
      </c>
      <c r="T2092" s="60">
        <f>SUM(L2094:L2103)+SUM(L2108:L2117)+SUM(L2121:L2140)</f>
        <v>84.4</v>
      </c>
      <c r="U2092" s="51">
        <f>G2092*C2100+G2092*C2102+G2092*C2096+G2092*C2095+G2092*C2097+G2092*C2101+G2092*C2099+G2092*C2098+G2092*C2094+G2092*C2103+G2092*C2114+G2092*C2108+G2092*C2116+G2092*C2115+G2092*C2113+G2092*C2110+G2092*C2109+G2092*C2111+G2092*C2117+G2092*C2112+G2092*C2121+G2092*C2122+G2092*C2123+G2092*C2131+G2092*C2132+G2092*C2133+G2092*C2134+G2092*C2135+G2092*C2136+G2092*C2137+G2092*C2138+G2092*C2139+G2092*C2140+G2092*C2129+G2092*C2130+G2092*C2124+G2092*C2125+G2092*C2126+G2092*C2127+G2092*C2128</f>
        <v>84.4</v>
      </c>
      <c r="V2092" s="53" t="str">
        <f>IF(T2092=U2092,"si","no")</f>
        <v>si</v>
      </c>
    </row>
    <row r="2093" spans="1:22" s="116" customFormat="1" ht="12.75" customHeight="1" x14ac:dyDescent="0.2">
      <c r="A2093" s="134" t="s">
        <v>3</v>
      </c>
      <c r="B2093" s="135" t="s">
        <v>58</v>
      </c>
      <c r="C2093" s="119" t="s">
        <v>59</v>
      </c>
      <c r="D2093" s="119" t="s">
        <v>17</v>
      </c>
      <c r="E2093" s="136" t="s">
        <v>60</v>
      </c>
      <c r="F2093" s="127" t="s">
        <v>61</v>
      </c>
      <c r="G2093" s="21"/>
      <c r="H2093" s="51"/>
      <c r="I2093" s="56"/>
      <c r="J2093" s="56"/>
      <c r="K2093" s="56"/>
      <c r="L2093" s="51"/>
      <c r="M2093" s="56"/>
      <c r="N2093" s="56"/>
      <c r="O2093" s="55"/>
      <c r="P2093" s="55"/>
      <c r="Q2093" s="47"/>
      <c r="R2093" s="47"/>
      <c r="S2093" s="64"/>
      <c r="T2093" s="2"/>
      <c r="U2093" s="2"/>
      <c r="V2093" s="2"/>
    </row>
    <row r="2094" spans="1:22" s="116" customFormat="1" ht="12.75" customHeight="1" x14ac:dyDescent="0.2">
      <c r="A2094" s="137">
        <f>'6.A'!$A$19</f>
        <v>88309</v>
      </c>
      <c r="B2094" s="117" t="str">
        <f>IF(A2094="","",VLOOKUP(A2094,'6.A'!$A$11:$E$105,2,FALSE))</f>
        <v>PEDREIRO COM ENCARGOS COMPLEMENTARES</v>
      </c>
      <c r="C2094" s="138">
        <v>1.5</v>
      </c>
      <c r="D2094" s="139" t="str">
        <f>IF(A2094="","",VLOOKUP(A2094,'6.A'!$A$11:$E$105,4,FALSE))</f>
        <v>H</v>
      </c>
      <c r="E2094" s="140">
        <f>IF(A2094="","",VLOOKUP(A2094,'6.A'!$A$11:$E$105,5,FALSE))</f>
        <v>0</v>
      </c>
      <c r="F2094" s="141">
        <f t="shared" ref="F2094:F2103" si="867">IF(A2094="","0,00",ROUND(C2094*E2094,2))</f>
        <v>0</v>
      </c>
      <c r="G2094" s="51"/>
      <c r="H2094" s="51">
        <f>IF(A2094="","",VLOOKUP(A2094,'6.A'!$A$11:$E$7900,5,FALSE))</f>
        <v>0</v>
      </c>
      <c r="I2094" s="51" t="str">
        <f>IF(H2094="","",IF(E2094=H2094,"SIM","NÃO"))</f>
        <v>SIM</v>
      </c>
      <c r="J2094" s="51" t="str">
        <f>IF(H2094="","",VLOOKUP(A2094,'6.A'!$A$11:$E$480,4,FALSE))</f>
        <v>H</v>
      </c>
      <c r="K2094" s="51" t="str">
        <f>IF(H2094="","",IF(J2094=D2094,"SIM","NÃO"))</f>
        <v>SIM</v>
      </c>
      <c r="L2094" s="51">
        <f>IF(H2094="","",IF(C2094="","",G2092*C2094))</f>
        <v>12</v>
      </c>
      <c r="M2094" s="93" t="str">
        <f>IF(A2094="","",VLOOKUP(A2094,'6.A'!$A$11:$C$480,2,FALSE))</f>
        <v>PEDREIRO COM ENCARGOS COMPLEMENTARES</v>
      </c>
      <c r="N2094" s="56" t="str">
        <f>IF(A2094="","",IF(M2094=B2094,"si","no"))</f>
        <v>si</v>
      </c>
      <c r="O2094" s="55"/>
      <c r="P2094" s="55"/>
      <c r="Q2094" s="47"/>
      <c r="R2094" s="47"/>
      <c r="S2094" s="64"/>
      <c r="T2094" s="2"/>
      <c r="U2094" s="2"/>
      <c r="V2094" s="2"/>
    </row>
    <row r="2095" spans="1:22" s="116" customFormat="1" ht="12.75" customHeight="1" x14ac:dyDescent="0.2">
      <c r="A2095" s="137">
        <f>'6.A'!$A$21</f>
        <v>88316</v>
      </c>
      <c r="B2095" s="117" t="str">
        <f>IF(A2095="","",VLOOKUP(A2095,'6.A'!$A$11:$E$105,2,FALSE))</f>
        <v>SERVENTE COM ENCARGOS COMPLEMENTARES</v>
      </c>
      <c r="C2095" s="138">
        <v>4</v>
      </c>
      <c r="D2095" s="139" t="str">
        <f>IF(A2095="","",VLOOKUP(A2095,'6.A'!$A$11:$E$105,4,FALSE))</f>
        <v>H</v>
      </c>
      <c r="E2095" s="140">
        <f>IF(A2095="","",VLOOKUP(A2095,'6.A'!$A$11:$E$105,5,FALSE))</f>
        <v>0</v>
      </c>
      <c r="F2095" s="141">
        <f t="shared" si="867"/>
        <v>0</v>
      </c>
      <c r="G2095" s="51"/>
      <c r="H2095" s="51">
        <f>IF(A2095="","",VLOOKUP(A2095,'6.A'!$A$11:$E$7900,5,FALSE))</f>
        <v>0</v>
      </c>
      <c r="I2095" s="51" t="str">
        <f>IF(H2095="","",IF(E2095=H2095,"SIM","NÃO"))</f>
        <v>SIM</v>
      </c>
      <c r="J2095" s="51" t="str">
        <f>IF(H2095="","",VLOOKUP(A2095,'6.A'!$A$11:$E$480,4,FALSE))</f>
        <v>H</v>
      </c>
      <c r="K2095" s="51" t="str">
        <f>IF(H2095="","",IF(J2095=D2095,"SIM","NÃO"))</f>
        <v>SIM</v>
      </c>
      <c r="L2095" s="51">
        <f>IF(H2095="","",IF(C2095="","",G2092*C2095))</f>
        <v>32</v>
      </c>
      <c r="M2095" s="93" t="str">
        <f>IF(A2095="","",VLOOKUP(A2095,'6.A'!$A$11:$C$480,2,FALSE))</f>
        <v>SERVENTE COM ENCARGOS COMPLEMENTARES</v>
      </c>
      <c r="N2095" s="56" t="str">
        <f>IF(A2095="","",IF(M2095=B2095,"si","no"))</f>
        <v>si</v>
      </c>
      <c r="O2095" s="55"/>
      <c r="P2095" s="55"/>
      <c r="Q2095" s="47"/>
      <c r="R2095" s="47"/>
      <c r="S2095" s="64"/>
      <c r="T2095" s="2"/>
      <c r="U2095" s="2"/>
      <c r="V2095" s="2"/>
    </row>
    <row r="2096" spans="1:22" s="116" customFormat="1" ht="12.75" customHeight="1" x14ac:dyDescent="0.2">
      <c r="A2096" s="137"/>
      <c r="B2096" s="117" t="str">
        <f>IF(A2096="","",VLOOKUP(A2096,'6.A'!$A$11:$E$105,2,FALSE))</f>
        <v/>
      </c>
      <c r="C2096" s="138"/>
      <c r="D2096" s="139" t="str">
        <f>IF(A2096="","",VLOOKUP(A2096,'6.A'!$A$11:$E$105,4,FALSE))</f>
        <v/>
      </c>
      <c r="E2096" s="140" t="str">
        <f>IF(A2096="","",VLOOKUP(A2096,'6.A'!$A$11:$E$105,5,FALSE))</f>
        <v/>
      </c>
      <c r="F2096" s="141" t="str">
        <f t="shared" si="867"/>
        <v>0,00</v>
      </c>
      <c r="G2096" s="51"/>
      <c r="H2096" s="51" t="str">
        <f>IF(A2096="","",VLOOKUP(A2096,'6.A'!$A$11:$E$7900,5,FALSE))</f>
        <v/>
      </c>
      <c r="I2096" s="51" t="str">
        <f>IF(H2096="","",IF(E2096=H2096,"SIM","NÃO"))</f>
        <v/>
      </c>
      <c r="J2096" s="51" t="str">
        <f>IF(H2096="","",VLOOKUP(A2096,'6.A'!$A$11:$E$480,4,FALSE))</f>
        <v/>
      </c>
      <c r="K2096" s="51" t="str">
        <f t="shared" ref="K2096" si="868">IF(H2096="","",IF(J2096=D2096,"SIM","NÃO"))</f>
        <v/>
      </c>
      <c r="L2096" s="51" t="str">
        <f>IF(H2096="","",IF(C2096="","",G2092*C2096))</f>
        <v/>
      </c>
      <c r="M2096" s="93" t="str">
        <f>IF(A2096="","",VLOOKUP(A2096,'6.A'!$A$11:$C$480,2,FALSE))</f>
        <v/>
      </c>
      <c r="N2096" s="56" t="str">
        <f t="shared" ref="N2096" si="869">IF(A2096="","",IF(M2096=B2096,"si","no"))</f>
        <v/>
      </c>
      <c r="O2096" s="55"/>
      <c r="P2096" s="55"/>
      <c r="Q2096" s="47"/>
      <c r="R2096" s="47"/>
      <c r="S2096" s="64"/>
      <c r="T2096" s="2"/>
      <c r="U2096" s="2"/>
      <c r="V2096" s="2"/>
    </row>
    <row r="2097" spans="1:22" s="116" customFormat="1" ht="12.75" customHeight="1" x14ac:dyDescent="0.2">
      <c r="A2097" s="137"/>
      <c r="B2097" s="117" t="str">
        <f>IF(A2097="","",VLOOKUP(A2097,'6.A'!$A$11:$E$105,2,FALSE))</f>
        <v/>
      </c>
      <c r="C2097" s="138"/>
      <c r="D2097" s="139" t="str">
        <f>IF(A2097="","",VLOOKUP(A2097,'6.A'!$A$11:$E$105,4,FALSE))</f>
        <v/>
      </c>
      <c r="E2097" s="140" t="str">
        <f>IF(A2097="","",VLOOKUP(A2097,'6.A'!$A$11:$E$105,5,FALSE))</f>
        <v/>
      </c>
      <c r="F2097" s="141" t="str">
        <f t="shared" si="867"/>
        <v>0,00</v>
      </c>
      <c r="G2097" s="51"/>
      <c r="H2097" s="51" t="str">
        <f>IF(A2097="","",VLOOKUP(A2097,'6.A'!$A$11:$E$7900,5,FALSE))</f>
        <v/>
      </c>
      <c r="I2097" s="51" t="str">
        <f>IF(H2097="","",IF(E2097=H2097,"SIM","NÃO"))</f>
        <v/>
      </c>
      <c r="J2097" s="51" t="str">
        <f>IF(H2097="","",VLOOKUP(A2097,'6.A'!$A$11:$E$480,4,FALSE))</f>
        <v/>
      </c>
      <c r="K2097" s="51" t="str">
        <f>IF(H2097="","",IF(J2097=D2097,"SIM","NÃO"))</f>
        <v/>
      </c>
      <c r="L2097" s="51" t="str">
        <f>IF(H2097="","",IF(C2097="","",G2092*C2097))</f>
        <v/>
      </c>
      <c r="M2097" s="93" t="str">
        <f>IF(A2097="","",VLOOKUP(A2097,'6.A'!$A$11:$C$480,2,FALSE))</f>
        <v/>
      </c>
      <c r="N2097" s="56" t="str">
        <f>IF(A2097="","",IF(M2097=B2097,"si","no"))</f>
        <v/>
      </c>
      <c r="O2097" s="55"/>
      <c r="P2097" s="55"/>
      <c r="Q2097" s="47"/>
      <c r="R2097" s="47"/>
      <c r="S2097" s="64"/>
      <c r="T2097" s="2"/>
      <c r="U2097" s="2"/>
      <c r="V2097" s="2"/>
    </row>
    <row r="2098" spans="1:22" s="116" customFormat="1" ht="12.75" customHeight="1" x14ac:dyDescent="0.2">
      <c r="A2098" s="137"/>
      <c r="B2098" s="117" t="str">
        <f>IF(A2098="","",VLOOKUP(A2098,'6.A'!$A$11:$E$105,2,FALSE))</f>
        <v/>
      </c>
      <c r="C2098" s="138"/>
      <c r="D2098" s="139" t="str">
        <f>IF(A2098="","",VLOOKUP(A2098,'6.A'!$A$11:$E$105,4,FALSE))</f>
        <v/>
      </c>
      <c r="E2098" s="140" t="str">
        <f>IF(A2098="","",VLOOKUP(A2098,'6.A'!$A$11:$E$105,5,FALSE))</f>
        <v/>
      </c>
      <c r="F2098" s="141" t="str">
        <f t="shared" si="867"/>
        <v>0,00</v>
      </c>
      <c r="G2098" s="51"/>
      <c r="H2098" s="51" t="str">
        <f>IF(A2098="","",VLOOKUP(A2098,'6.A'!$A$11:$E$7900,5,FALSE))</f>
        <v/>
      </c>
      <c r="I2098" s="51" t="str">
        <f t="shared" ref="I2098" si="870">IF(H2098="","",IF(E2098=H2098,"SIM","NÃO"))</f>
        <v/>
      </c>
      <c r="J2098" s="51" t="str">
        <f>IF(H2098="","",VLOOKUP(A2098,'6.A'!$A$11:$E$480,4,FALSE))</f>
        <v/>
      </c>
      <c r="K2098" s="51" t="str">
        <f t="shared" ref="K2098" si="871">IF(H2098="","",IF(J2098=D2098,"SIM","NÃO"))</f>
        <v/>
      </c>
      <c r="L2098" s="51" t="str">
        <f>IF(H2098="","",IF(C2098="","",G2092*C2098))</f>
        <v/>
      </c>
      <c r="M2098" s="93" t="str">
        <f>IF(A2098="","",VLOOKUP(A2098,'6.A'!$A$11:$C$480,2,FALSE))</f>
        <v/>
      </c>
      <c r="N2098" s="56" t="str">
        <f t="shared" ref="N2098" si="872">IF(A2098="","",IF(M2098=B2098,"si","no"))</f>
        <v/>
      </c>
      <c r="O2098" s="55"/>
      <c r="P2098" s="55"/>
      <c r="Q2098" s="47"/>
      <c r="R2098" s="47"/>
      <c r="S2098" s="64"/>
      <c r="T2098" s="2"/>
      <c r="U2098" s="2"/>
      <c r="V2098" s="2"/>
    </row>
    <row r="2099" spans="1:22" s="116" customFormat="1" ht="12.75" customHeight="1" x14ac:dyDescent="0.2">
      <c r="A2099" s="137"/>
      <c r="B2099" s="117" t="str">
        <f>IF(A2099="","",VLOOKUP(A2099,'6.A'!$A$11:$E$105,2,FALSE))</f>
        <v/>
      </c>
      <c r="C2099" s="138"/>
      <c r="D2099" s="139" t="str">
        <f>IF(A2099="","",VLOOKUP(A2099,'6.A'!$A$11:$E$105,4,FALSE))</f>
        <v/>
      </c>
      <c r="E2099" s="140" t="str">
        <f>IF(A2099="","",VLOOKUP(A2099,'6.A'!$A$11:$E$105,5,FALSE))</f>
        <v/>
      </c>
      <c r="F2099" s="141" t="str">
        <f t="shared" si="867"/>
        <v>0,00</v>
      </c>
      <c r="G2099" s="51"/>
      <c r="H2099" s="51" t="str">
        <f>IF(A2099="","",VLOOKUP(A2099,'6.A'!$A$11:$E$7900,5,FALSE))</f>
        <v/>
      </c>
      <c r="I2099" s="51" t="str">
        <f>IF(H2099="","",IF(E2099=H2099,"SIM","NÃO"))</f>
        <v/>
      </c>
      <c r="J2099" s="51" t="str">
        <f>IF(H2099="","",VLOOKUP(A2099,'6.A'!$A$11:$E$480,4,FALSE))</f>
        <v/>
      </c>
      <c r="K2099" s="51" t="str">
        <f>IF(H2099="","",IF(J2099=D2099,"SIM","NÃO"))</f>
        <v/>
      </c>
      <c r="L2099" s="51" t="str">
        <f>IF(H2099="","",IF(C2099="","",G2092*C2099))</f>
        <v/>
      </c>
      <c r="M2099" s="93" t="str">
        <f>IF(A2099="","",VLOOKUP(A2099,'6.A'!$A$11:$C$480,2,FALSE))</f>
        <v/>
      </c>
      <c r="N2099" s="56" t="str">
        <f>IF(A2099="","",IF(M2099=B2099,"si","no"))</f>
        <v/>
      </c>
      <c r="O2099" s="55"/>
      <c r="P2099" s="55"/>
      <c r="Q2099" s="47"/>
      <c r="R2099" s="47"/>
      <c r="S2099" s="64"/>
      <c r="T2099" s="2"/>
      <c r="U2099" s="2"/>
      <c r="V2099" s="2"/>
    </row>
    <row r="2100" spans="1:22" s="116" customFormat="1" ht="12.75" customHeight="1" x14ac:dyDescent="0.2">
      <c r="A2100" s="137"/>
      <c r="B2100" s="117" t="str">
        <f>IF(A2100="","",VLOOKUP(A2100,'6.A'!$A$11:$E$105,2,FALSE))</f>
        <v/>
      </c>
      <c r="C2100" s="138"/>
      <c r="D2100" s="120" t="str">
        <f>IF(A2100="","",VLOOKUP(A2100,'6.A'!$A$11:$E$105,4,FALSE))</f>
        <v/>
      </c>
      <c r="E2100" s="142" t="str">
        <f>IF(A2100="","",VLOOKUP(A2100,'6.A'!$A$11:$E$105,5,FALSE))</f>
        <v/>
      </c>
      <c r="F2100" s="141" t="str">
        <f t="shared" si="867"/>
        <v>0,00</v>
      </c>
      <c r="G2100" s="51"/>
      <c r="H2100" s="51" t="str">
        <f>IF(A2100="","",VLOOKUP(A2100,'6.A'!$A$11:$E$7900,5,FALSE))</f>
        <v/>
      </c>
      <c r="I2100" s="51" t="str">
        <f>IF(H2100="","",IF(E2100=H2100,"SIM","NÃO"))</f>
        <v/>
      </c>
      <c r="J2100" s="51" t="str">
        <f>IF(H2100="","",VLOOKUP(A2100,'6.A'!$A$11:$E$480,4,FALSE))</f>
        <v/>
      </c>
      <c r="K2100" s="51" t="str">
        <f>IF(H2100="","",IF(J2100=D2100,"SIM","NÃO"))</f>
        <v/>
      </c>
      <c r="L2100" s="51" t="str">
        <f>IF(H2100="","",IF(C2100="","",G2092*C2100))</f>
        <v/>
      </c>
      <c r="M2100" s="93" t="str">
        <f>IF(A2100="","",VLOOKUP(A2100,'6.A'!$A$11:$C$480,2,FALSE))</f>
        <v/>
      </c>
      <c r="N2100" s="56" t="str">
        <f>IF(A2100="","",IF(M2100=B2100,"si","no"))</f>
        <v/>
      </c>
      <c r="O2100" s="55"/>
      <c r="P2100" s="55"/>
      <c r="Q2100" s="47"/>
      <c r="R2100" s="47"/>
      <c r="S2100" s="64"/>
      <c r="T2100" s="2"/>
      <c r="U2100" s="2"/>
      <c r="V2100" s="2"/>
    </row>
    <row r="2101" spans="1:22" s="116" customFormat="1" ht="12.75" customHeight="1" x14ac:dyDescent="0.2">
      <c r="A2101" s="137"/>
      <c r="B2101" s="117" t="str">
        <f>IF(A2101="","",VLOOKUP(A2101,'6.A'!$A$11:$E$105,2,FALSE))</f>
        <v/>
      </c>
      <c r="C2101" s="138"/>
      <c r="D2101" s="120" t="str">
        <f>IF(A2101="","",VLOOKUP(A2101,'6.A'!$A$11:$E$105,4,FALSE))</f>
        <v/>
      </c>
      <c r="E2101" s="140" t="str">
        <f>IF(A2101="","",VLOOKUP(A2101,'6.A'!$A$11:$E$105,5,FALSE))</f>
        <v/>
      </c>
      <c r="F2101" s="141" t="str">
        <f t="shared" si="867"/>
        <v>0,00</v>
      </c>
      <c r="G2101" s="51"/>
      <c r="H2101" s="51" t="str">
        <f>IF(A2101="","",VLOOKUP(A2101,'6.A'!$A$11:$E$7900,5,FALSE))</f>
        <v/>
      </c>
      <c r="I2101" s="51" t="str">
        <f t="shared" ref="I2101" si="873">IF(H2101="","",IF(E2101=H2101,"SIM","NÃO"))</f>
        <v/>
      </c>
      <c r="J2101" s="51" t="str">
        <f>IF(H2101="","",VLOOKUP(A2101,'6.A'!$A$11:$E$480,4,FALSE))</f>
        <v/>
      </c>
      <c r="K2101" s="51" t="str">
        <f t="shared" ref="K2101" si="874">IF(H2101="","",IF(J2101=D2101,"SIM","NÃO"))</f>
        <v/>
      </c>
      <c r="L2101" s="51" t="str">
        <f>IF(H2101="","",IF(C2101="","",G2092*C2101))</f>
        <v/>
      </c>
      <c r="M2101" s="93" t="str">
        <f>IF(A2101="","",VLOOKUP(A2101,'6.A'!$A$11:$C$480,2,FALSE))</f>
        <v/>
      </c>
      <c r="N2101" s="56" t="str">
        <f t="shared" ref="N2101" si="875">IF(A2101="","",IF(M2101=B2101,"si","no"))</f>
        <v/>
      </c>
      <c r="O2101" s="55"/>
      <c r="P2101" s="55"/>
      <c r="Q2101" s="47"/>
      <c r="R2101" s="47"/>
      <c r="S2101" s="64"/>
      <c r="T2101" s="2"/>
      <c r="U2101" s="2"/>
      <c r="V2101" s="2"/>
    </row>
    <row r="2102" spans="1:22" s="116" customFormat="1" ht="12.75" customHeight="1" x14ac:dyDescent="0.2">
      <c r="A2102" s="137"/>
      <c r="B2102" s="117" t="str">
        <f>IF(A2102="","",VLOOKUP(A2102,'6.A'!$A$11:$E$105,2,FALSE))</f>
        <v/>
      </c>
      <c r="C2102" s="138"/>
      <c r="D2102" s="120" t="str">
        <f>IF(A2102="","",VLOOKUP(A2102,'6.A'!$A$11:$E$105,4,FALSE))</f>
        <v/>
      </c>
      <c r="E2102" s="140" t="str">
        <f>IF(A2102="","",VLOOKUP(A2102,'6.A'!$A$11:$E$105,5,FALSE))</f>
        <v/>
      </c>
      <c r="F2102" s="141" t="str">
        <f t="shared" si="867"/>
        <v>0,00</v>
      </c>
      <c r="G2102" s="51"/>
      <c r="H2102" s="51" t="str">
        <f>IF(A2102="","",VLOOKUP(A2102,'6.A'!$A$11:$E$7900,5,FALSE))</f>
        <v/>
      </c>
      <c r="I2102" s="51" t="str">
        <f>IF(H2102="","",IF(E2102=H2102,"SIM","NÃO"))</f>
        <v/>
      </c>
      <c r="J2102" s="51" t="str">
        <f>IF(H2102="","",VLOOKUP(A2102,'6.A'!$A$11:$E$480,4,FALSE))</f>
        <v/>
      </c>
      <c r="K2102" s="51" t="str">
        <f>IF(H2102="","",IF(J2102=D2102,"SIM","NÃO"))</f>
        <v/>
      </c>
      <c r="L2102" s="51" t="str">
        <f>IF(H2102="","",IF(C2102="","",G2092*C2102))</f>
        <v/>
      </c>
      <c r="M2102" s="93" t="str">
        <f>IF(A2102="","",VLOOKUP(A2102,'6.A'!$A$11:$C$480,2,FALSE))</f>
        <v/>
      </c>
      <c r="N2102" s="56" t="str">
        <f>IF(A2102="","",IF(M2102=B2102,"si","no"))</f>
        <v/>
      </c>
      <c r="O2102" s="55"/>
      <c r="P2102" s="55"/>
      <c r="Q2102" s="47"/>
      <c r="R2102" s="47"/>
      <c r="S2102" s="64"/>
      <c r="T2102" s="2"/>
      <c r="U2102" s="2"/>
      <c r="V2102" s="2"/>
    </row>
    <row r="2103" spans="1:22" s="116" customFormat="1" ht="12.75" customHeight="1" x14ac:dyDescent="0.2">
      <c r="A2103" s="137"/>
      <c r="B2103" s="117" t="str">
        <f>IF(A2103="","",VLOOKUP(A2103,'6.A'!$A$11:$E$105,2,FALSE))</f>
        <v/>
      </c>
      <c r="C2103" s="138"/>
      <c r="D2103" s="143" t="str">
        <f>IF(A2103="","",VLOOKUP(A2103,'6.A'!$A$11:$E$105,4,FALSE))</f>
        <v/>
      </c>
      <c r="E2103" s="140" t="str">
        <f>IF(A2103="","",VLOOKUP(A2103,'6.A'!$A$11:$E$105,5,FALSE))</f>
        <v/>
      </c>
      <c r="F2103" s="141" t="str">
        <f t="shared" si="867"/>
        <v>0,00</v>
      </c>
      <c r="G2103" s="51"/>
      <c r="H2103" s="51" t="str">
        <f>IF(A2103="","",VLOOKUP(A2103,'6.A'!$A$11:$E$7900,5,FALSE))</f>
        <v/>
      </c>
      <c r="I2103" s="51" t="str">
        <f t="shared" ref="I2103" si="876">IF(H2103="","",IF(E2103=H2103,"SIM","NÃO"))</f>
        <v/>
      </c>
      <c r="J2103" s="51" t="str">
        <f>IF(H2103="","",VLOOKUP(A2103,'6.A'!$A$11:$E$480,4,FALSE))</f>
        <v/>
      </c>
      <c r="K2103" s="51" t="str">
        <f t="shared" ref="K2103" si="877">IF(H2103="","",IF(J2103=D2103,"SIM","NÃO"))</f>
        <v/>
      </c>
      <c r="L2103" s="51" t="str">
        <f>IF(H2103="","",IF(C2103="","",G2092*C2103))</f>
        <v/>
      </c>
      <c r="M2103" s="93" t="str">
        <f>IF(A2103="","",VLOOKUP(A2103,'6.A'!$A$11:$C$480,2,FALSE))</f>
        <v/>
      </c>
      <c r="N2103" s="56" t="str">
        <f t="shared" ref="N2103" si="878">IF(A2103="","",IF(M2103=B2103,"si","no"))</f>
        <v/>
      </c>
      <c r="O2103" s="55"/>
      <c r="P2103" s="55"/>
      <c r="Q2103" s="47"/>
      <c r="R2103" s="47"/>
      <c r="S2103" s="64"/>
      <c r="T2103" s="2"/>
      <c r="U2103" s="2"/>
      <c r="V2103" s="2"/>
    </row>
    <row r="2104" spans="1:22" s="116" customFormat="1" ht="12.75" customHeight="1" x14ac:dyDescent="0.2">
      <c r="A2104" s="134"/>
      <c r="B2104" s="26" t="str">
        <f>$A$8</f>
        <v>LEIS SOCIAIS HORISTA - JORNADA NORMAL</v>
      </c>
      <c r="C2104" s="27">
        <f>$C$8</f>
        <v>0</v>
      </c>
      <c r="D2104" s="120"/>
      <c r="E2104" s="126"/>
      <c r="F2104" s="144">
        <f>ROUND(SUM(F2094:F2103)*C2104,2)</f>
        <v>0</v>
      </c>
      <c r="G2104" s="62"/>
      <c r="H2104" s="51"/>
      <c r="I2104" s="56"/>
      <c r="J2104" s="56"/>
      <c r="K2104" s="56"/>
      <c r="L2104" s="51"/>
      <c r="M2104" s="61"/>
      <c r="N2104" s="56"/>
      <c r="O2104" s="55"/>
      <c r="P2104" s="55"/>
      <c r="Q2104" s="47"/>
      <c r="R2104" s="47"/>
      <c r="S2104" s="64"/>
      <c r="T2104" s="2"/>
      <c r="U2104" s="2"/>
      <c r="V2104" s="2"/>
    </row>
    <row r="2105" spans="1:22" s="116" customFormat="1" ht="12.75" customHeight="1" x14ac:dyDescent="0.2">
      <c r="A2105" s="137"/>
      <c r="B2105" s="26" t="str">
        <f>$A$9</f>
        <v>BDI - MÃO DE OBRA / SERVIÇOS / MATERIAIS EM GERAL</v>
      </c>
      <c r="C2105" s="27">
        <f>$C$9</f>
        <v>0</v>
      </c>
      <c r="D2105" s="115"/>
      <c r="E2105" s="126"/>
      <c r="F2105" s="144">
        <f>ROUND(SUM(F2094:F2104)*C2105,2)</f>
        <v>0</v>
      </c>
      <c r="G2105" s="62"/>
      <c r="H2105" s="51"/>
      <c r="I2105" s="56"/>
      <c r="J2105" s="56"/>
      <c r="K2105" s="56"/>
      <c r="L2105" s="51"/>
      <c r="M2105" s="61"/>
      <c r="N2105" s="56"/>
      <c r="O2105" s="55"/>
      <c r="P2105" s="55"/>
      <c r="Q2105" s="47"/>
      <c r="R2105" s="47"/>
      <c r="S2105" s="64"/>
      <c r="T2105" s="2"/>
      <c r="U2105" s="2"/>
      <c r="V2105" s="2"/>
    </row>
    <row r="2106" spans="1:22" s="128" customFormat="1" ht="12.75" customHeight="1" x14ac:dyDescent="0.2">
      <c r="A2106" s="145"/>
      <c r="B2106" s="146" t="s">
        <v>56</v>
      </c>
      <c r="C2106" s="147"/>
      <c r="D2106" s="148"/>
      <c r="E2106" s="149"/>
      <c r="F2106" s="150">
        <f>ROUND(SUM(F2094:F2105),2)</f>
        <v>0</v>
      </c>
      <c r="G2106" s="62"/>
      <c r="H2106" s="51"/>
      <c r="I2106" s="56"/>
      <c r="J2106" s="56"/>
      <c r="K2106" s="56"/>
      <c r="L2106" s="51"/>
      <c r="M2106" s="61"/>
      <c r="N2106" s="56"/>
      <c r="O2106" s="55"/>
      <c r="P2106" s="55"/>
      <c r="Q2106" s="47"/>
      <c r="R2106" s="47"/>
      <c r="S2106" s="64"/>
      <c r="T2106" s="2"/>
      <c r="U2106" s="2"/>
      <c r="V2106" s="2"/>
    </row>
    <row r="2107" spans="1:22" s="128" customFormat="1" ht="12.75" customHeight="1" x14ac:dyDescent="0.2">
      <c r="A2107" s="134" t="s">
        <v>5</v>
      </c>
      <c r="B2107" s="135" t="s">
        <v>132</v>
      </c>
      <c r="C2107" s="119" t="s">
        <v>59</v>
      </c>
      <c r="D2107" s="119" t="s">
        <v>17</v>
      </c>
      <c r="E2107" s="136" t="s">
        <v>60</v>
      </c>
      <c r="F2107" s="127" t="s">
        <v>61</v>
      </c>
      <c r="G2107" s="21"/>
      <c r="H2107" s="51"/>
      <c r="I2107" s="56"/>
      <c r="J2107" s="56"/>
      <c r="K2107" s="56"/>
      <c r="L2107" s="51"/>
      <c r="M2107" s="61"/>
      <c r="N2107" s="56"/>
      <c r="O2107" s="55"/>
      <c r="P2107" s="55"/>
      <c r="Q2107" s="47"/>
      <c r="R2107" s="47"/>
      <c r="S2107" s="64"/>
      <c r="T2107" s="2"/>
      <c r="U2107" s="2"/>
      <c r="V2107" s="2"/>
    </row>
    <row r="2108" spans="1:22" s="128" customFormat="1" ht="12.75" customHeight="1" x14ac:dyDescent="0.2">
      <c r="A2108" s="137" t="str">
        <f>'6.A'!$A$39</f>
        <v>EQ04618</v>
      </c>
      <c r="B2108" s="117" t="str">
        <f>IF(A2108="","",VLOOKUP(A2108,'6.A'!$A$11:$E$105,2,FALSE))</f>
        <v>VIBRADOR DE IMERSÃO COM PONTEIRA DE 60MM COMPRIMENTO DO MANGOTE DE 5M PARA CONCRETO</v>
      </c>
      <c r="C2108" s="138">
        <v>4</v>
      </c>
      <c r="D2108" s="139" t="str">
        <f>IF(A2108="","",VLOOKUP(A2108,'6.A'!$A$11:$E$105,4,FALSE))</f>
        <v>CHP</v>
      </c>
      <c r="E2108" s="140">
        <f>IF(A2108="","",VLOOKUP(A2108,'6.A'!$A$11:$E$105,5,FALSE))</f>
        <v>0</v>
      </c>
      <c r="F2108" s="141">
        <f t="shared" ref="F2108" si="879">IF(A2108="","0,00",ROUND(C2108*E2108,2))</f>
        <v>0</v>
      </c>
      <c r="G2108" s="51"/>
      <c r="H2108" s="51">
        <f>IF(A2108="","",VLOOKUP(A2108,'6.A'!$A$11:$E$7900,5,FALSE))</f>
        <v>0</v>
      </c>
      <c r="I2108" s="51" t="str">
        <f t="shared" ref="I2108:I2117" si="880">IF(H2108="","",IF(E2108=H2108,"SIM","NÃO"))</f>
        <v>SIM</v>
      </c>
      <c r="J2108" s="51" t="str">
        <f>IF(H2108="","",VLOOKUP(A2108,'6.A'!$A$11:$E$480,4,FALSE))</f>
        <v>CHP</v>
      </c>
      <c r="K2108" s="51" t="str">
        <f t="shared" ref="K2108:K2117" si="881">IF(H2108="","",IF(J2108=D2108,"SIM","NÃO"))</f>
        <v>SIM</v>
      </c>
      <c r="L2108" s="51">
        <f>IF(H2108="","",IF(C2108="","",G2092*C2108))</f>
        <v>32</v>
      </c>
      <c r="M2108" s="93" t="str">
        <f>IF(A2108="","",VLOOKUP(A2108,'6.A'!$A$11:$C$480,2,FALSE))</f>
        <v>VIBRADOR DE IMERSÃO COM PONTEIRA DE 60MM COMPRIMENTO DO MANGOTE DE 5M PARA CONCRETO</v>
      </c>
      <c r="N2108" s="56" t="str">
        <f t="shared" ref="N2108:N2113" si="882">IF(A2108="","",IF(M2108=B2108,"si","no"))</f>
        <v>si</v>
      </c>
      <c r="O2108" s="55"/>
      <c r="P2108" s="55"/>
      <c r="Q2108" s="47"/>
      <c r="R2108" s="47"/>
      <c r="S2108" s="64"/>
      <c r="T2108" s="2"/>
      <c r="U2108" s="2"/>
      <c r="V2108" s="2"/>
    </row>
    <row r="2109" spans="1:22" s="128" customFormat="1" ht="12.75" customHeight="1" x14ac:dyDescent="0.2">
      <c r="A2109" s="137"/>
      <c r="B2109" s="117" t="str">
        <f>IF(A2109="","",VLOOKUP(A2109,'6.A'!$A$11:$E$105,2,FALSE))</f>
        <v/>
      </c>
      <c r="C2109" s="138"/>
      <c r="D2109" s="139" t="str">
        <f>IF(A2109="","",VLOOKUP(A2109,'6.A'!$A$11:$E$105,4,FALSE))</f>
        <v/>
      </c>
      <c r="E2109" s="140" t="str">
        <f>IF(A2109="","",VLOOKUP(A2109,'6.A'!$A$11:$E$105,5,FALSE))</f>
        <v/>
      </c>
      <c r="F2109" s="141" t="str">
        <f t="shared" ref="F2109:F2117" si="883">IF(A2109="","0,00",ROUND(C2109*E2109,2))</f>
        <v>0,00</v>
      </c>
      <c r="G2109" s="51"/>
      <c r="H2109" s="51" t="str">
        <f>IF(A2109="","",VLOOKUP(A2109,'6.A'!$A$11:$E$7900,5,FALSE))</f>
        <v/>
      </c>
      <c r="I2109" s="51" t="str">
        <f t="shared" si="880"/>
        <v/>
      </c>
      <c r="J2109" s="51" t="str">
        <f>IF(H2109="","",VLOOKUP(A2109,'6.A'!$A$11:$E$480,4,FALSE))</f>
        <v/>
      </c>
      <c r="K2109" s="51" t="str">
        <f t="shared" si="881"/>
        <v/>
      </c>
      <c r="L2109" s="51" t="str">
        <f>IF(H2109="","",IF(C2109="","",G2092*C2109))</f>
        <v/>
      </c>
      <c r="M2109" s="93" t="str">
        <f>IF(A2109="","",VLOOKUP(A2109,'6.A'!$A$11:$C$480,2,FALSE))</f>
        <v/>
      </c>
      <c r="N2109" s="56" t="str">
        <f t="shared" si="882"/>
        <v/>
      </c>
      <c r="O2109" s="55"/>
      <c r="P2109" s="55"/>
      <c r="Q2109" s="47"/>
      <c r="R2109" s="47"/>
      <c r="S2109" s="64"/>
      <c r="T2109" s="2"/>
      <c r="U2109" s="2"/>
      <c r="V2109" s="2"/>
    </row>
    <row r="2110" spans="1:22" s="128" customFormat="1" ht="12.75" customHeight="1" x14ac:dyDescent="0.2">
      <c r="A2110" s="137"/>
      <c r="B2110" s="117" t="str">
        <f>IF(A2110="","",VLOOKUP(A2110,'6.A'!$A$11:$E$105,2,FALSE))</f>
        <v/>
      </c>
      <c r="C2110" s="138"/>
      <c r="D2110" s="139" t="str">
        <f>IF(A2110="","",VLOOKUP(A2110,'6.A'!$A$11:$E$105,4,FALSE))</f>
        <v/>
      </c>
      <c r="E2110" s="140" t="str">
        <f>IF(A2110="","",VLOOKUP(A2110,'6.A'!$A$11:$E$105,5,FALSE))</f>
        <v/>
      </c>
      <c r="F2110" s="141" t="str">
        <f t="shared" si="883"/>
        <v>0,00</v>
      </c>
      <c r="G2110" s="51"/>
      <c r="H2110" s="51" t="str">
        <f>IF(A2110="","",VLOOKUP(A2110,'6.A'!$A$11:$E$7900,5,FALSE))</f>
        <v/>
      </c>
      <c r="I2110" s="51" t="str">
        <f t="shared" si="880"/>
        <v/>
      </c>
      <c r="J2110" s="51" t="str">
        <f>IF(H2110="","",VLOOKUP(A2110,'6.A'!$A$11:$E$480,4,FALSE))</f>
        <v/>
      </c>
      <c r="K2110" s="51" t="str">
        <f t="shared" si="881"/>
        <v/>
      </c>
      <c r="L2110" s="51" t="str">
        <f>IF(H2110="","",IF(C2110="","",G2092*C2110))</f>
        <v/>
      </c>
      <c r="M2110" s="93" t="str">
        <f>IF(A2110="","",VLOOKUP(A2110,'6.A'!$A$11:$C$480,2,FALSE))</f>
        <v/>
      </c>
      <c r="N2110" s="56" t="str">
        <f t="shared" si="882"/>
        <v/>
      </c>
      <c r="O2110" s="55"/>
      <c r="P2110" s="55"/>
      <c r="Q2110" s="47"/>
      <c r="R2110" s="47"/>
      <c r="S2110" s="64"/>
      <c r="T2110" s="2"/>
      <c r="U2110" s="2"/>
      <c r="V2110" s="2"/>
    </row>
    <row r="2111" spans="1:22" s="128" customFormat="1" ht="12.75" customHeight="1" x14ac:dyDescent="0.2">
      <c r="A2111" s="137"/>
      <c r="B2111" s="158" t="str">
        <f>IF(A2111="","",VLOOKUP(A2111,'6.A'!$A$11:$E$105,2,FALSE))</f>
        <v/>
      </c>
      <c r="C2111" s="138"/>
      <c r="D2111" s="120" t="str">
        <f>IF(A2111="","",VLOOKUP(A2111,'6.A'!$A$11:$E$105,4,FALSE))</f>
        <v/>
      </c>
      <c r="E2111" s="142" t="str">
        <f>IF(A2111="","",VLOOKUP(A2111,'6.A'!$A$11:$E$105,5,FALSE))</f>
        <v/>
      </c>
      <c r="F2111" s="141" t="str">
        <f t="shared" si="883"/>
        <v>0,00</v>
      </c>
      <c r="G2111" s="51"/>
      <c r="H2111" s="51" t="str">
        <f>IF(A2111="","",VLOOKUP(A2111,'6.A'!$A$11:$E$7900,5,FALSE))</f>
        <v/>
      </c>
      <c r="I2111" s="51" t="str">
        <f t="shared" si="880"/>
        <v/>
      </c>
      <c r="J2111" s="51" t="str">
        <f>IF(H2111="","",VLOOKUP(A2111,'6.A'!$A$11:$E$480,4,FALSE))</f>
        <v/>
      </c>
      <c r="K2111" s="51" t="str">
        <f t="shared" si="881"/>
        <v/>
      </c>
      <c r="L2111" s="51" t="str">
        <f>IF(H2111="","",IF(C2111="","",G2092*C2111))</f>
        <v/>
      </c>
      <c r="M2111" s="93" t="str">
        <f>IF(A2111="","",VLOOKUP(A2111,'6.A'!$A$11:$C$480,2,FALSE))</f>
        <v/>
      </c>
      <c r="N2111" s="56" t="str">
        <f t="shared" si="882"/>
        <v/>
      </c>
      <c r="O2111" s="55"/>
      <c r="P2111" s="55"/>
      <c r="Q2111" s="47"/>
      <c r="R2111" s="47"/>
      <c r="S2111" s="64"/>
      <c r="T2111" s="2"/>
      <c r="U2111" s="2"/>
      <c r="V2111" s="2"/>
    </row>
    <row r="2112" spans="1:22" s="128" customFormat="1" ht="12.75" customHeight="1" x14ac:dyDescent="0.2">
      <c r="A2112" s="137"/>
      <c r="B2112" s="158" t="str">
        <f>IF(A2112="","",VLOOKUP(A2112,'6.A'!$A$11:$E$105,2,FALSE))</f>
        <v/>
      </c>
      <c r="C2112" s="138"/>
      <c r="D2112" s="120" t="str">
        <f>IF(A2112="","",VLOOKUP(A2112,'6.A'!$A$11:$E$105,4,FALSE))</f>
        <v/>
      </c>
      <c r="E2112" s="142" t="str">
        <f>IF(A2112="","",VLOOKUP(A2112,'6.A'!$A$11:$E$105,5,FALSE))</f>
        <v/>
      </c>
      <c r="F2112" s="141" t="str">
        <f t="shared" si="883"/>
        <v>0,00</v>
      </c>
      <c r="G2112" s="51"/>
      <c r="H2112" s="51" t="str">
        <f>IF(A2112="","",VLOOKUP(A2112,'6.A'!$A$11:$E$7900,5,FALSE))</f>
        <v/>
      </c>
      <c r="I2112" s="51" t="str">
        <f t="shared" si="880"/>
        <v/>
      </c>
      <c r="J2112" s="51" t="str">
        <f>IF(H2112="","",VLOOKUP(A2112,'6.A'!$A$11:$E$480,4,FALSE))</f>
        <v/>
      </c>
      <c r="K2112" s="51" t="str">
        <f t="shared" si="881"/>
        <v/>
      </c>
      <c r="L2112" s="51" t="str">
        <f>IF(H2112="","",IF(C2112="","",G2092*C2112))</f>
        <v/>
      </c>
      <c r="M2112" s="93" t="str">
        <f>IF(A2112="","",VLOOKUP(A2112,'6.A'!$A$11:$C$480,2,FALSE))</f>
        <v/>
      </c>
      <c r="N2112" s="56" t="str">
        <f t="shared" si="882"/>
        <v/>
      </c>
      <c r="O2112" s="55"/>
      <c r="P2112" s="55"/>
      <c r="Q2112" s="47"/>
      <c r="R2112" s="47"/>
      <c r="S2112" s="64"/>
      <c r="T2112" s="2"/>
      <c r="U2112" s="2"/>
      <c r="V2112" s="2"/>
    </row>
    <row r="2113" spans="1:22" s="128" customFormat="1" ht="12.75" customHeight="1" x14ac:dyDescent="0.2">
      <c r="A2113" s="137"/>
      <c r="B2113" s="158" t="str">
        <f>IF(A2113="","",VLOOKUP(A2113,'6.A'!$A$11:$E$105,2,FALSE))</f>
        <v/>
      </c>
      <c r="C2113" s="138"/>
      <c r="D2113" s="120" t="str">
        <f>IF(A2113="","",VLOOKUP(A2113,'6.A'!$A$11:$E$105,4,FALSE))</f>
        <v/>
      </c>
      <c r="E2113" s="142" t="str">
        <f>IF(A2113="","",VLOOKUP(A2113,'6.A'!$A$11:$E$105,5,FALSE))</f>
        <v/>
      </c>
      <c r="F2113" s="141" t="str">
        <f t="shared" si="883"/>
        <v>0,00</v>
      </c>
      <c r="G2113" s="51"/>
      <c r="H2113" s="51" t="str">
        <f>IF(A2113="","",VLOOKUP(A2113,'6.A'!$A$11:$E$7900,5,FALSE))</f>
        <v/>
      </c>
      <c r="I2113" s="51" t="str">
        <f t="shared" si="880"/>
        <v/>
      </c>
      <c r="J2113" s="51" t="str">
        <f>IF(H2113="","",VLOOKUP(A2113,'6.A'!$A$11:$E$480,4,FALSE))</f>
        <v/>
      </c>
      <c r="K2113" s="51" t="str">
        <f t="shared" si="881"/>
        <v/>
      </c>
      <c r="L2113" s="51" t="str">
        <f>IF(H2113="","",IF(C2113="","",G2092*C2113))</f>
        <v/>
      </c>
      <c r="M2113" s="93" t="str">
        <f>IF(A2113="","",VLOOKUP(A2113,'6.A'!$A$11:$C$480,2,FALSE))</f>
        <v/>
      </c>
      <c r="N2113" s="56" t="str">
        <f t="shared" si="882"/>
        <v/>
      </c>
      <c r="O2113" s="55"/>
      <c r="P2113" s="55"/>
      <c r="Q2113" s="47"/>
      <c r="R2113" s="47"/>
      <c r="S2113" s="64"/>
      <c r="T2113" s="2"/>
      <c r="U2113" s="2"/>
      <c r="V2113" s="2"/>
    </row>
    <row r="2114" spans="1:22" s="128" customFormat="1" ht="12.75" customHeight="1" x14ac:dyDescent="0.2">
      <c r="A2114" s="137"/>
      <c r="B2114" s="158" t="str">
        <f>IF(A2114="","",VLOOKUP(A2114,'6.A'!$A$11:$E$105,2,FALSE))</f>
        <v/>
      </c>
      <c r="C2114" s="138"/>
      <c r="D2114" s="120" t="str">
        <f>IF(A2114="","",VLOOKUP(A2114,'6.A'!$A$11:$E$105,4,FALSE))</f>
        <v/>
      </c>
      <c r="E2114" s="142" t="str">
        <f>IF(A2114="","",VLOOKUP(A2114,'6.A'!$A$11:$E$105,5,FALSE))</f>
        <v/>
      </c>
      <c r="F2114" s="141" t="str">
        <f t="shared" si="883"/>
        <v>0,00</v>
      </c>
      <c r="G2114" s="51"/>
      <c r="H2114" s="51" t="str">
        <f>IF(A2114="","",VLOOKUP(A2114,'6.A'!$A$11:$E$7900,5,FALSE))</f>
        <v/>
      </c>
      <c r="I2114" s="51" t="str">
        <f t="shared" si="880"/>
        <v/>
      </c>
      <c r="J2114" s="51" t="str">
        <f>IF(H2114="","",VLOOKUP(A2114,'6.A'!$A$11:$E$480,4,FALSE))</f>
        <v/>
      </c>
      <c r="K2114" s="51" t="str">
        <f t="shared" si="881"/>
        <v/>
      </c>
      <c r="L2114" s="51" t="str">
        <f>IF(H2114="","",IF(C2114="","",G2092*C2114))</f>
        <v/>
      </c>
      <c r="M2114" s="93" t="str">
        <f>IF(A2114="","",VLOOKUP(A2114,'6.A'!$A$11:$C$480,2,FALSE))</f>
        <v/>
      </c>
      <c r="N2114" s="56" t="str">
        <f>IF(A2114="","",IF(M2114=B2114,"si","no"))</f>
        <v/>
      </c>
      <c r="O2114" s="55"/>
      <c r="P2114" s="55"/>
      <c r="Q2114" s="47"/>
      <c r="R2114" s="47"/>
      <c r="S2114" s="64"/>
      <c r="T2114" s="2"/>
      <c r="U2114" s="2"/>
      <c r="V2114" s="2"/>
    </row>
    <row r="2115" spans="1:22" s="128" customFormat="1" ht="12.75" customHeight="1" x14ac:dyDescent="0.2">
      <c r="A2115" s="137"/>
      <c r="B2115" s="117" t="str">
        <f>IF(A2115="","",VLOOKUP(A2115,'6.A'!$A$11:$E$105,2,FALSE))</f>
        <v/>
      </c>
      <c r="C2115" s="138"/>
      <c r="D2115" s="120" t="str">
        <f>IF(A2115="","",VLOOKUP(A2115,'6.A'!$A$11:$E$105,4,FALSE))</f>
        <v/>
      </c>
      <c r="E2115" s="142" t="str">
        <f>IF(A2115="","",VLOOKUP(A2115,'6.A'!$A$11:$E$105,5,FALSE))</f>
        <v/>
      </c>
      <c r="F2115" s="141" t="str">
        <f t="shared" si="883"/>
        <v>0,00</v>
      </c>
      <c r="G2115" s="51"/>
      <c r="H2115" s="51" t="str">
        <f>IF(A2115="","",VLOOKUP(A2115,'6.A'!$A$11:$E$7900,5,FALSE))</f>
        <v/>
      </c>
      <c r="I2115" s="51" t="str">
        <f t="shared" si="880"/>
        <v/>
      </c>
      <c r="J2115" s="51" t="str">
        <f>IF(H2115="","",VLOOKUP(A2115,'6.A'!$A$11:$E$480,4,FALSE))</f>
        <v/>
      </c>
      <c r="K2115" s="51" t="str">
        <f t="shared" si="881"/>
        <v/>
      </c>
      <c r="L2115" s="51" t="str">
        <f>IF(H2115="","",IF(C2115="","",G2092*C2115))</f>
        <v/>
      </c>
      <c r="M2115" s="93" t="str">
        <f>IF(A2115="","",VLOOKUP(A2115,'6.A'!$A$11:$C$480,2,FALSE))</f>
        <v/>
      </c>
      <c r="N2115" s="56" t="str">
        <f>IF(A2115="","",IF(M2115=B2115,"si","no"))</f>
        <v/>
      </c>
      <c r="O2115" s="55"/>
      <c r="P2115" s="55"/>
      <c r="Q2115" s="47"/>
      <c r="R2115" s="47"/>
      <c r="S2115" s="64"/>
      <c r="T2115" s="2"/>
      <c r="U2115" s="2"/>
      <c r="V2115" s="2"/>
    </row>
    <row r="2116" spans="1:22" s="128" customFormat="1" ht="12.75" customHeight="1" x14ac:dyDescent="0.2">
      <c r="A2116" s="137"/>
      <c r="B2116" s="117" t="str">
        <f>IF(A2116="","",VLOOKUP(A2116,'6.A'!$A$11:$E$105,2,FALSE))</f>
        <v/>
      </c>
      <c r="C2116" s="138"/>
      <c r="D2116" s="120" t="str">
        <f>IF(A2116="","",VLOOKUP(A2116,'6.A'!$A$11:$E$105,4,FALSE))</f>
        <v/>
      </c>
      <c r="E2116" s="142" t="str">
        <f>IF(A2116="","",VLOOKUP(A2116,'6.A'!$A$11:$E$105,5,FALSE))</f>
        <v/>
      </c>
      <c r="F2116" s="141" t="str">
        <f t="shared" si="883"/>
        <v>0,00</v>
      </c>
      <c r="G2116" s="51"/>
      <c r="H2116" s="51" t="str">
        <f>IF(A2116="","",VLOOKUP(A2116,'6.A'!$A$11:$E$7900,5,FALSE))</f>
        <v/>
      </c>
      <c r="I2116" s="51" t="str">
        <f t="shared" si="880"/>
        <v/>
      </c>
      <c r="J2116" s="51" t="str">
        <f>IF(H2116="","",VLOOKUP(A2116,'6.A'!$A$11:$E$480,4,FALSE))</f>
        <v/>
      </c>
      <c r="K2116" s="51" t="str">
        <f t="shared" si="881"/>
        <v/>
      </c>
      <c r="L2116" s="51" t="str">
        <f>IF(H2116="","",IF(C2116="","",G2092*C2116))</f>
        <v/>
      </c>
      <c r="M2116" s="93" t="str">
        <f>IF(A2116="","",VLOOKUP(A2116,'6.A'!$A$11:$C$480,2,FALSE))</f>
        <v/>
      </c>
      <c r="N2116" s="56" t="str">
        <f t="shared" ref="N2116:N2117" si="884">IF(A2116="","",IF(M2116=B2116,"si","no"))</f>
        <v/>
      </c>
      <c r="O2116" s="55"/>
      <c r="P2116" s="55"/>
      <c r="Q2116" s="47"/>
      <c r="R2116" s="47"/>
      <c r="S2116" s="64"/>
      <c r="T2116" s="2"/>
      <c r="U2116" s="2"/>
      <c r="V2116" s="2"/>
    </row>
    <row r="2117" spans="1:22" s="128" customFormat="1" ht="12.75" customHeight="1" x14ac:dyDescent="0.2">
      <c r="A2117" s="137"/>
      <c r="B2117" s="117" t="str">
        <f>IF(A2117="","",VLOOKUP(A2117,'6.A'!$A$11:$E$105,2,FALSE))</f>
        <v/>
      </c>
      <c r="C2117" s="138"/>
      <c r="D2117" s="120" t="str">
        <f>IF(A2117="","",VLOOKUP(A2117,'6.A'!$A$11:$E$105,4,FALSE))</f>
        <v/>
      </c>
      <c r="E2117" s="142" t="str">
        <f>IF(A2117="","",VLOOKUP(A2117,'6.A'!$A$11:$E$105,5,FALSE))</f>
        <v/>
      </c>
      <c r="F2117" s="141" t="str">
        <f t="shared" si="883"/>
        <v>0,00</v>
      </c>
      <c r="G2117" s="51"/>
      <c r="H2117" s="51" t="str">
        <f>IF(A2117="","",VLOOKUP(A2117,'6.A'!$A$11:$E$7900,5,FALSE))</f>
        <v/>
      </c>
      <c r="I2117" s="51" t="str">
        <f t="shared" si="880"/>
        <v/>
      </c>
      <c r="J2117" s="51" t="str">
        <f>IF(H2117="","",VLOOKUP(A2117,'6.A'!$A$11:$E$480,4,FALSE))</f>
        <v/>
      </c>
      <c r="K2117" s="51" t="str">
        <f t="shared" si="881"/>
        <v/>
      </c>
      <c r="L2117" s="51" t="str">
        <f>IF(H2117="","",IF(C2117="","",G2092*C2117))</f>
        <v/>
      </c>
      <c r="M2117" s="93" t="str">
        <f>IF(A2117="","",VLOOKUP(A2117,'6.A'!$A$11:$C$480,2,FALSE))</f>
        <v/>
      </c>
      <c r="N2117" s="56" t="str">
        <f t="shared" si="884"/>
        <v/>
      </c>
      <c r="O2117" s="55"/>
      <c r="P2117" s="55"/>
      <c r="Q2117" s="47"/>
      <c r="R2117" s="47"/>
      <c r="S2117" s="64"/>
      <c r="T2117" s="2"/>
      <c r="U2117" s="2"/>
      <c r="V2117" s="2"/>
    </row>
    <row r="2118" spans="1:22" s="128" customFormat="1" ht="12.75" customHeight="1" x14ac:dyDescent="0.2">
      <c r="A2118" s="137"/>
      <c r="B2118" s="26" t="str">
        <f>$A$9</f>
        <v>BDI - MÃO DE OBRA / SERVIÇOS / MATERIAIS EM GERAL</v>
      </c>
      <c r="C2118" s="27">
        <f>$C$9</f>
        <v>0</v>
      </c>
      <c r="D2118" s="120"/>
      <c r="E2118" s="126"/>
      <c r="F2118" s="144">
        <f>ROUND(SUM(F2108:F2117)*C2118,2)</f>
        <v>0</v>
      </c>
      <c r="G2118" s="62"/>
      <c r="H2118" s="51"/>
      <c r="I2118" s="56"/>
      <c r="J2118" s="56"/>
      <c r="K2118" s="56"/>
      <c r="L2118" s="51"/>
      <c r="M2118" s="61"/>
      <c r="N2118" s="56"/>
      <c r="O2118" s="55"/>
      <c r="P2118" s="55"/>
      <c r="Q2118" s="47"/>
      <c r="R2118" s="47"/>
      <c r="S2118" s="64"/>
      <c r="T2118" s="2"/>
      <c r="U2118" s="2"/>
      <c r="V2118" s="2"/>
    </row>
    <row r="2119" spans="1:22" s="128" customFormat="1" ht="12.75" customHeight="1" x14ac:dyDescent="0.2">
      <c r="A2119" s="145"/>
      <c r="B2119" s="31" t="s">
        <v>120</v>
      </c>
      <c r="C2119" s="36"/>
      <c r="D2119" s="151"/>
      <c r="E2119" s="152"/>
      <c r="F2119" s="150">
        <f>ROUND(SUM(F2108:F2118),2)</f>
        <v>0</v>
      </c>
      <c r="G2119" s="62"/>
      <c r="H2119" s="51"/>
      <c r="I2119" s="56"/>
      <c r="J2119" s="56"/>
      <c r="K2119" s="56"/>
      <c r="L2119" s="51"/>
      <c r="M2119" s="61"/>
      <c r="N2119" s="56"/>
      <c r="O2119" s="55"/>
      <c r="P2119" s="55"/>
      <c r="Q2119" s="47"/>
      <c r="R2119" s="47"/>
      <c r="S2119" s="64"/>
      <c r="T2119" s="2"/>
      <c r="U2119" s="2"/>
      <c r="V2119" s="2"/>
    </row>
    <row r="2120" spans="1:22" s="128" customFormat="1" ht="12.75" customHeight="1" x14ac:dyDescent="0.2">
      <c r="A2120" s="134" t="s">
        <v>6</v>
      </c>
      <c r="B2120" s="135" t="s">
        <v>18</v>
      </c>
      <c r="C2120" s="119" t="s">
        <v>59</v>
      </c>
      <c r="D2120" s="119" t="s">
        <v>17</v>
      </c>
      <c r="E2120" s="136" t="s">
        <v>60</v>
      </c>
      <c r="F2120" s="127" t="s">
        <v>61</v>
      </c>
      <c r="G2120" s="21"/>
      <c r="H2120" s="51"/>
      <c r="I2120" s="56"/>
      <c r="J2120" s="56"/>
      <c r="K2120" s="56"/>
      <c r="L2120" s="51"/>
      <c r="M2120" s="61"/>
      <c r="N2120" s="56"/>
      <c r="O2120" s="55"/>
      <c r="P2120" s="55"/>
      <c r="Q2120" s="47"/>
      <c r="R2120" s="47"/>
      <c r="S2120" s="64"/>
      <c r="T2120" s="2"/>
      <c r="U2120" s="2"/>
      <c r="V2120" s="2"/>
    </row>
    <row r="2121" spans="1:22" s="128" customFormat="1" ht="12.75" customHeight="1" x14ac:dyDescent="0.2">
      <c r="A2121" s="137" t="str">
        <f>'6.A'!$A$67</f>
        <v>CV00201</v>
      </c>
      <c r="B2121" s="117" t="str">
        <f>IF(A2121="","",VLOOKUP(A2121,'6.A'!$A$11:$E$105,2,FALSE))</f>
        <v>CONCRETO ESTRUTURAL USINADO FCK 25 MPA</v>
      </c>
      <c r="C2121" s="138">
        <v>1.05</v>
      </c>
      <c r="D2121" s="139" t="str">
        <f>IF(A2121="","",VLOOKUP(A2121,'6.A'!$A$11:$E$105,4,FALSE))</f>
        <v>M3</v>
      </c>
      <c r="E2121" s="140">
        <f>IF(A2121="","",VLOOKUP(A2121,'6.A'!$A$11:$E$105,5,FALSE))</f>
        <v>0</v>
      </c>
      <c r="F2121" s="141">
        <f t="shared" ref="F2121:F2140" si="885">IF(A2121="","0,00",ROUND(C2121*E2121,2))</f>
        <v>0</v>
      </c>
      <c r="G2121" s="51"/>
      <c r="H2121" s="51">
        <f>IF(A2121="","",VLOOKUP(A2121,'6.A'!$A$11:$E$7900,5,FALSE))</f>
        <v>0</v>
      </c>
      <c r="I2121" s="51" t="str">
        <f t="shared" ref="I2121:I2140" si="886">IF(H2121="","",IF(E2121=H2121,"SIM","NÃO"))</f>
        <v>SIM</v>
      </c>
      <c r="J2121" s="51" t="str">
        <f>IF(H2121="","",VLOOKUP(A2121,'6.A'!$A$11:$E$480,4,FALSE))</f>
        <v>M3</v>
      </c>
      <c r="K2121" s="51" t="str">
        <f t="shared" ref="K2121:K2140" si="887">IF(H2121="","",IF(J2121=D2121,"SIM","NÃO"))</f>
        <v>SIM</v>
      </c>
      <c r="L2121" s="51">
        <f>IF(H2121="","",IF(C2121="","",G2092*C2121))</f>
        <v>8.4</v>
      </c>
      <c r="M2121" s="93" t="str">
        <f>IF(A2121="","",VLOOKUP(A2121,'6.A'!$A$11:$C$480,2,FALSE))</f>
        <v>CONCRETO ESTRUTURAL USINADO FCK 25 MPA</v>
      </c>
      <c r="N2121" s="56" t="str">
        <f t="shared" ref="N2121:N2140" si="888">IF(A2121="","",IF(M2121=B2121,"si","no"))</f>
        <v>si</v>
      </c>
      <c r="O2121" s="55"/>
      <c r="P2121" s="55"/>
      <c r="Q2121" s="47"/>
      <c r="R2121" s="47"/>
      <c r="S2121" s="64"/>
      <c r="T2121" s="2"/>
      <c r="U2121" s="2"/>
      <c r="V2121" s="2"/>
    </row>
    <row r="2122" spans="1:22" s="128" customFormat="1" ht="12.75" customHeight="1" x14ac:dyDescent="0.2">
      <c r="A2122" s="137"/>
      <c r="B2122" s="117" t="str">
        <f>IF(A2122="","",VLOOKUP(A2122,'6.A'!$A$11:$E$105,2,FALSE))</f>
        <v/>
      </c>
      <c r="C2122" s="138"/>
      <c r="D2122" s="139" t="str">
        <f>IF(A2122="","",VLOOKUP(A2122,'6.A'!$A$11:$E$105,4,FALSE))</f>
        <v/>
      </c>
      <c r="E2122" s="140" t="str">
        <f>IF(A2122="","",VLOOKUP(A2122,'6.A'!$A$11:$E$105,5,FALSE))</f>
        <v/>
      </c>
      <c r="F2122" s="141" t="str">
        <f t="shared" si="885"/>
        <v>0,00</v>
      </c>
      <c r="G2122" s="51"/>
      <c r="H2122" s="51" t="str">
        <f>IF(A2122="","",VLOOKUP(A2122,'6.A'!$A$11:$E$7900,5,FALSE))</f>
        <v/>
      </c>
      <c r="I2122" s="51" t="str">
        <f t="shared" si="886"/>
        <v/>
      </c>
      <c r="J2122" s="51" t="str">
        <f>IF(H2122="","",VLOOKUP(A2122,'6.A'!$A$11:$E$480,4,FALSE))</f>
        <v/>
      </c>
      <c r="K2122" s="51" t="str">
        <f t="shared" si="887"/>
        <v/>
      </c>
      <c r="L2122" s="51" t="str">
        <f>IF(H2122="","",IF(C2122="","",G2092*C2122))</f>
        <v/>
      </c>
      <c r="M2122" s="93" t="str">
        <f>IF(A2122="","",VLOOKUP(A2122,'6.A'!$A$11:$C$480,2,FALSE))</f>
        <v/>
      </c>
      <c r="N2122" s="56" t="str">
        <f t="shared" si="888"/>
        <v/>
      </c>
      <c r="O2122" s="55"/>
      <c r="P2122" s="55"/>
      <c r="Q2122" s="47"/>
      <c r="R2122" s="47"/>
      <c r="S2122" s="64"/>
      <c r="T2122" s="2"/>
      <c r="U2122" s="2"/>
      <c r="V2122" s="2"/>
    </row>
    <row r="2123" spans="1:22" s="128" customFormat="1" ht="12.75" customHeight="1" x14ac:dyDescent="0.2">
      <c r="A2123" s="137"/>
      <c r="B2123" s="117" t="str">
        <f>IF(A2123="","",VLOOKUP(A2123,'6.A'!$A$11:$E$105,2,FALSE))</f>
        <v/>
      </c>
      <c r="C2123" s="138"/>
      <c r="D2123" s="139" t="str">
        <f>IF(A2123="","",VLOOKUP(A2123,'6.A'!$A$11:$E$105,4,FALSE))</f>
        <v/>
      </c>
      <c r="E2123" s="140" t="str">
        <f>IF(A2123="","",VLOOKUP(A2123,'6.A'!$A$11:$E$105,5,FALSE))</f>
        <v/>
      </c>
      <c r="F2123" s="141" t="str">
        <f t="shared" si="885"/>
        <v>0,00</v>
      </c>
      <c r="G2123" s="51"/>
      <c r="H2123" s="51" t="str">
        <f>IF(A2123="","",VLOOKUP(A2123,'6.A'!$A$11:$E$7900,5,FALSE))</f>
        <v/>
      </c>
      <c r="I2123" s="51" t="str">
        <f t="shared" si="886"/>
        <v/>
      </c>
      <c r="J2123" s="51" t="str">
        <f>IF(H2123="","",VLOOKUP(A2123,'6.A'!$A$11:$E$480,4,FALSE))</f>
        <v/>
      </c>
      <c r="K2123" s="51" t="str">
        <f t="shared" si="887"/>
        <v/>
      </c>
      <c r="L2123" s="51" t="str">
        <f>IF(H2123="","",IF(C2123="","",G2092*C2123))</f>
        <v/>
      </c>
      <c r="M2123" s="93" t="str">
        <f>IF(A2123="","",VLOOKUP(A2123,'6.A'!$A$11:$C$480,2,FALSE))</f>
        <v/>
      </c>
      <c r="N2123" s="56" t="str">
        <f t="shared" si="888"/>
        <v/>
      </c>
      <c r="O2123" s="55"/>
      <c r="P2123" s="55"/>
      <c r="Q2123" s="47"/>
      <c r="R2123" s="47"/>
      <c r="S2123" s="64"/>
      <c r="T2123" s="2"/>
      <c r="U2123" s="2"/>
      <c r="V2123" s="2"/>
    </row>
    <row r="2124" spans="1:22" s="128" customFormat="1" ht="12.75" customHeight="1" x14ac:dyDescent="0.2">
      <c r="A2124" s="137"/>
      <c r="B2124" s="117" t="str">
        <f>IF(A2124="","",VLOOKUP(A2124,'6.A'!$A$11:$E$105,2,FALSE))</f>
        <v/>
      </c>
      <c r="C2124" s="138"/>
      <c r="D2124" s="139" t="str">
        <f>IF(A2124="","",VLOOKUP(A2124,'6.A'!$A$11:$E$105,4,FALSE))</f>
        <v/>
      </c>
      <c r="E2124" s="140" t="str">
        <f>IF(A2124="","",VLOOKUP(A2124,'6.A'!$A$11:$E$105,5,FALSE))</f>
        <v/>
      </c>
      <c r="F2124" s="141" t="str">
        <f t="shared" si="885"/>
        <v>0,00</v>
      </c>
      <c r="G2124" s="51"/>
      <c r="H2124" s="51" t="str">
        <f>IF(A2124="","",VLOOKUP(A2124,'6.A'!$A$11:$E$7900,5,FALSE))</f>
        <v/>
      </c>
      <c r="I2124" s="51" t="str">
        <f t="shared" si="886"/>
        <v/>
      </c>
      <c r="J2124" s="51" t="str">
        <f>IF(H2124="","",VLOOKUP(A2124,'6.A'!$A$11:$E$480,4,FALSE))</f>
        <v/>
      </c>
      <c r="K2124" s="51" t="str">
        <f t="shared" si="887"/>
        <v/>
      </c>
      <c r="L2124" s="51" t="str">
        <f>IF(H2124="","",IF(C2124="","",G2092*C2124))</f>
        <v/>
      </c>
      <c r="M2124" s="93" t="str">
        <f>IF(A2124="","",VLOOKUP(A2124,'6.A'!$A$11:$C$480,2,FALSE))</f>
        <v/>
      </c>
      <c r="N2124" s="56" t="str">
        <f t="shared" si="888"/>
        <v/>
      </c>
      <c r="O2124" s="55"/>
      <c r="P2124" s="55"/>
      <c r="Q2124" s="47"/>
      <c r="R2124" s="47"/>
      <c r="S2124" s="64"/>
      <c r="T2124" s="2"/>
      <c r="U2124" s="2"/>
      <c r="V2124" s="2"/>
    </row>
    <row r="2125" spans="1:22" s="128" customFormat="1" ht="12.75" customHeight="1" x14ac:dyDescent="0.2">
      <c r="A2125" s="137"/>
      <c r="B2125" s="117" t="str">
        <f>IF(A2125="","",VLOOKUP(A2125,'6.A'!$A$11:$E$105,2,FALSE))</f>
        <v/>
      </c>
      <c r="C2125" s="138"/>
      <c r="D2125" s="120" t="str">
        <f>IF(A2125="","",VLOOKUP(A2125,'6.A'!$A$11:$E$105,4,FALSE))</f>
        <v/>
      </c>
      <c r="E2125" s="142" t="str">
        <f>IF(A2125="","",VLOOKUP(A2125,'6.A'!$A$11:$E$105,5,FALSE))</f>
        <v/>
      </c>
      <c r="F2125" s="141" t="str">
        <f t="shared" si="885"/>
        <v>0,00</v>
      </c>
      <c r="G2125" s="51"/>
      <c r="H2125" s="51" t="str">
        <f>IF(A2125="","",VLOOKUP(A2125,'6.A'!$A$11:$E$7900,5,FALSE))</f>
        <v/>
      </c>
      <c r="I2125" s="51" t="str">
        <f t="shared" si="886"/>
        <v/>
      </c>
      <c r="J2125" s="51" t="str">
        <f>IF(H2125="","",VLOOKUP(A2125,'6.A'!$A$11:$E$480,4,FALSE))</f>
        <v/>
      </c>
      <c r="K2125" s="51" t="str">
        <f t="shared" si="887"/>
        <v/>
      </c>
      <c r="L2125" s="51" t="str">
        <f>IF(H2125="","",IF(C2125="","",G2092*C2125))</f>
        <v/>
      </c>
      <c r="M2125" s="93" t="str">
        <f>IF(A2125="","",VLOOKUP(A2125,'6.A'!$A$11:$C$480,2,FALSE))</f>
        <v/>
      </c>
      <c r="N2125" s="56" t="str">
        <f t="shared" si="888"/>
        <v/>
      </c>
      <c r="O2125" s="55"/>
      <c r="P2125" s="55"/>
      <c r="Q2125" s="47"/>
      <c r="R2125" s="47"/>
      <c r="S2125" s="64"/>
      <c r="T2125" s="2"/>
      <c r="U2125" s="2"/>
      <c r="V2125" s="2"/>
    </row>
    <row r="2126" spans="1:22" s="128" customFormat="1" ht="12.75" customHeight="1" x14ac:dyDescent="0.2">
      <c r="A2126" s="137"/>
      <c r="B2126" s="117" t="str">
        <f>IF(A2126="","",VLOOKUP(A2126,'6.A'!$A$11:$E$105,2,FALSE))</f>
        <v/>
      </c>
      <c r="C2126" s="138"/>
      <c r="D2126" s="120" t="str">
        <f>IF(A2126="","",VLOOKUP(A2126,'6.A'!$A$11:$E$105,4,FALSE))</f>
        <v/>
      </c>
      <c r="E2126" s="142" t="str">
        <f>IF(A2126="","",VLOOKUP(A2126,'6.A'!$A$11:$E$105,5,FALSE))</f>
        <v/>
      </c>
      <c r="F2126" s="141" t="str">
        <f t="shared" si="885"/>
        <v>0,00</v>
      </c>
      <c r="G2126" s="51"/>
      <c r="H2126" s="51" t="str">
        <f>IF(A2126="","",VLOOKUP(A2126,'6.A'!$A$11:$E$7900,5,FALSE))</f>
        <v/>
      </c>
      <c r="I2126" s="51" t="str">
        <f t="shared" si="886"/>
        <v/>
      </c>
      <c r="J2126" s="51" t="str">
        <f>IF(H2126="","",VLOOKUP(A2126,'6.A'!$A$11:$E$480,4,FALSE))</f>
        <v/>
      </c>
      <c r="K2126" s="51" t="str">
        <f t="shared" si="887"/>
        <v/>
      </c>
      <c r="L2126" s="51" t="str">
        <f>IF(H2126="","",IF(C2126="","",G2092*C2126))</f>
        <v/>
      </c>
      <c r="M2126" s="93" t="str">
        <f>IF(A2126="","",VLOOKUP(A2126,'6.A'!$A$11:$C$480,2,FALSE))</f>
        <v/>
      </c>
      <c r="N2126" s="56" t="str">
        <f t="shared" si="888"/>
        <v/>
      </c>
      <c r="O2126" s="55"/>
      <c r="P2126" s="55"/>
      <c r="Q2126" s="47"/>
      <c r="R2126" s="47"/>
      <c r="S2126" s="64"/>
      <c r="T2126" s="2"/>
      <c r="U2126" s="2"/>
      <c r="V2126" s="2"/>
    </row>
    <row r="2127" spans="1:22" s="128" customFormat="1" ht="12.75" customHeight="1" x14ac:dyDescent="0.2">
      <c r="A2127" s="137"/>
      <c r="B2127" s="117" t="str">
        <f>IF(A2127="","",VLOOKUP(A2127,'6.A'!$A$11:$E$105,2,FALSE))</f>
        <v/>
      </c>
      <c r="C2127" s="138"/>
      <c r="D2127" s="139" t="str">
        <f>IF(A2127="","",VLOOKUP(A2127,'6.A'!$A$11:$E$105,4,FALSE))</f>
        <v/>
      </c>
      <c r="E2127" s="140" t="str">
        <f>IF(A2127="","",VLOOKUP(A2127,'6.A'!$A$11:$E$105,5,FALSE))</f>
        <v/>
      </c>
      <c r="F2127" s="141" t="str">
        <f t="shared" si="885"/>
        <v>0,00</v>
      </c>
      <c r="G2127" s="51"/>
      <c r="H2127" s="51" t="str">
        <f>IF(A2127="","",VLOOKUP(A2127,'6.A'!$A$11:$E$7900,5,FALSE))</f>
        <v/>
      </c>
      <c r="I2127" s="51" t="str">
        <f t="shared" si="886"/>
        <v/>
      </c>
      <c r="J2127" s="51" t="str">
        <f>IF(H2127="","",VLOOKUP(A2127,'6.A'!$A$11:$E$480,4,FALSE))</f>
        <v/>
      </c>
      <c r="K2127" s="51" t="str">
        <f t="shared" si="887"/>
        <v/>
      </c>
      <c r="L2127" s="51" t="str">
        <f>IF(H2127="","",IF(C2127="","",G2092*C2127))</f>
        <v/>
      </c>
      <c r="M2127" s="93" t="str">
        <f>IF(A2127="","",VLOOKUP(A2127,'6.A'!$A$11:$C$480,2,FALSE))</f>
        <v/>
      </c>
      <c r="N2127" s="56" t="str">
        <f t="shared" si="888"/>
        <v/>
      </c>
      <c r="O2127" s="55"/>
      <c r="P2127" s="55"/>
      <c r="Q2127" s="47"/>
      <c r="R2127" s="47"/>
      <c r="S2127" s="64"/>
      <c r="T2127" s="2"/>
      <c r="U2127" s="2"/>
      <c r="V2127" s="2"/>
    </row>
    <row r="2128" spans="1:22" s="128" customFormat="1" ht="12.75" customHeight="1" x14ac:dyDescent="0.2">
      <c r="A2128" s="137"/>
      <c r="B2128" s="117" t="str">
        <f>IF(A2128="","",VLOOKUP(A2128,'6.A'!$A$11:$E$105,2,FALSE))</f>
        <v/>
      </c>
      <c r="C2128" s="138"/>
      <c r="D2128" s="139" t="str">
        <f>IF(A2128="","",VLOOKUP(A2128,'6.A'!$A$11:$E$105,4,FALSE))</f>
        <v/>
      </c>
      <c r="E2128" s="140" t="str">
        <f>IF(A2128="","",VLOOKUP(A2128,'6.A'!$A$11:$E$105,5,FALSE))</f>
        <v/>
      </c>
      <c r="F2128" s="141" t="str">
        <f t="shared" si="885"/>
        <v>0,00</v>
      </c>
      <c r="G2128" s="51"/>
      <c r="H2128" s="51" t="str">
        <f>IF(A2128="","",VLOOKUP(A2128,'6.A'!$A$11:$E$7900,5,FALSE))</f>
        <v/>
      </c>
      <c r="I2128" s="51" t="str">
        <f t="shared" si="886"/>
        <v/>
      </c>
      <c r="J2128" s="51" t="str">
        <f>IF(H2128="","",VLOOKUP(A2128,'6.A'!$A$11:$E$480,4,FALSE))</f>
        <v/>
      </c>
      <c r="K2128" s="51" t="str">
        <f t="shared" si="887"/>
        <v/>
      </c>
      <c r="L2128" s="51" t="str">
        <f>IF(H2128="","",IF(C2128="","",G2092*C2128))</f>
        <v/>
      </c>
      <c r="M2128" s="93" t="str">
        <f>IF(A2128="","",VLOOKUP(A2128,'6.A'!$A$11:$C$480,2,FALSE))</f>
        <v/>
      </c>
      <c r="N2128" s="56" t="str">
        <f t="shared" si="888"/>
        <v/>
      </c>
      <c r="O2128" s="55"/>
      <c r="P2128" s="55"/>
      <c r="Q2128" s="47"/>
      <c r="R2128" s="47"/>
      <c r="S2128" s="64"/>
      <c r="T2128" s="2"/>
      <c r="U2128" s="2"/>
      <c r="V2128" s="2"/>
    </row>
    <row r="2129" spans="1:22" s="128" customFormat="1" ht="12.75" customHeight="1" x14ac:dyDescent="0.2">
      <c r="A2129" s="137"/>
      <c r="B2129" s="117" t="str">
        <f>IF(A2129="","",VLOOKUP(A2129,'6.A'!$A$11:$E$105,2,FALSE))</f>
        <v/>
      </c>
      <c r="C2129" s="138"/>
      <c r="D2129" s="120" t="str">
        <f>IF(A2129="","",VLOOKUP(A2129,'6.A'!$A$11:$E$105,4,FALSE))</f>
        <v/>
      </c>
      <c r="E2129" s="142" t="str">
        <f>IF(A2129="","",VLOOKUP(A2129,'6.A'!$A$11:$E$105,5,FALSE))</f>
        <v/>
      </c>
      <c r="F2129" s="141" t="str">
        <f t="shared" si="885"/>
        <v>0,00</v>
      </c>
      <c r="G2129" s="51"/>
      <c r="H2129" s="51" t="str">
        <f>IF(A2129="","",VLOOKUP(A2129,'6.A'!$A$11:$E$7900,5,FALSE))</f>
        <v/>
      </c>
      <c r="I2129" s="51" t="str">
        <f t="shared" si="886"/>
        <v/>
      </c>
      <c r="J2129" s="51" t="str">
        <f>IF(H2129="","",VLOOKUP(A2129,'6.A'!$A$11:$E$480,4,FALSE))</f>
        <v/>
      </c>
      <c r="K2129" s="51" t="str">
        <f t="shared" si="887"/>
        <v/>
      </c>
      <c r="L2129" s="51" t="str">
        <f>IF(H2129="","",IF(C2129="","",G2092*C2129))</f>
        <v/>
      </c>
      <c r="M2129" s="93" t="str">
        <f>IF(A2129="","",VLOOKUP(A2129,'6.A'!$A$11:$C$480,2,FALSE))</f>
        <v/>
      </c>
      <c r="N2129" s="56" t="str">
        <f t="shared" si="888"/>
        <v/>
      </c>
      <c r="O2129" s="55"/>
      <c r="P2129" s="55"/>
      <c r="Q2129" s="47"/>
      <c r="R2129" s="47"/>
      <c r="S2129" s="64"/>
      <c r="T2129" s="2"/>
      <c r="U2129" s="2"/>
      <c r="V2129" s="2"/>
    </row>
    <row r="2130" spans="1:22" s="128" customFormat="1" ht="12.75" customHeight="1" x14ac:dyDescent="0.2">
      <c r="A2130" s="137"/>
      <c r="B2130" s="117" t="str">
        <f>IF(A2130="","",VLOOKUP(A2130,'6.A'!$A$11:$E$105,2,FALSE))</f>
        <v/>
      </c>
      <c r="C2130" s="138"/>
      <c r="D2130" s="120" t="str">
        <f>IF(A2130="","",VLOOKUP(A2130,'6.A'!$A$11:$E$105,4,FALSE))</f>
        <v/>
      </c>
      <c r="E2130" s="142" t="str">
        <f>IF(A2130="","",VLOOKUP(A2130,'6.A'!$A$11:$E$105,5,FALSE))</f>
        <v/>
      </c>
      <c r="F2130" s="141" t="str">
        <f t="shared" si="885"/>
        <v>0,00</v>
      </c>
      <c r="G2130" s="51"/>
      <c r="H2130" s="51" t="str">
        <f>IF(A2130="","",VLOOKUP(A2130,'6.A'!$A$11:$E$7900,5,FALSE))</f>
        <v/>
      </c>
      <c r="I2130" s="51" t="str">
        <f t="shared" si="886"/>
        <v/>
      </c>
      <c r="J2130" s="51" t="str">
        <f>IF(H2130="","",VLOOKUP(A2130,'6.A'!$A$11:$E$480,4,FALSE))</f>
        <v/>
      </c>
      <c r="K2130" s="51" t="str">
        <f t="shared" si="887"/>
        <v/>
      </c>
      <c r="L2130" s="51" t="str">
        <f>IF(H2130="","",IF(C2130="","",G2092*C2130))</f>
        <v/>
      </c>
      <c r="M2130" s="93" t="str">
        <f>IF(A2130="","",VLOOKUP(A2130,'6.A'!$A$11:$C$480,2,FALSE))</f>
        <v/>
      </c>
      <c r="N2130" s="56" t="str">
        <f t="shared" si="888"/>
        <v/>
      </c>
      <c r="O2130" s="55"/>
      <c r="P2130" s="55"/>
      <c r="Q2130" s="47"/>
      <c r="R2130" s="47"/>
      <c r="S2130" s="64"/>
      <c r="T2130" s="2"/>
      <c r="U2130" s="2"/>
      <c r="V2130" s="2"/>
    </row>
    <row r="2131" spans="1:22" s="128" customFormat="1" ht="12.75" customHeight="1" x14ac:dyDescent="0.2">
      <c r="A2131" s="137"/>
      <c r="B2131" s="117" t="str">
        <f>IF(A2131="","",VLOOKUP(A2131,'6.A'!$A$11:$E$105,2,FALSE))</f>
        <v/>
      </c>
      <c r="C2131" s="138"/>
      <c r="D2131" s="120" t="str">
        <f>IF(A2131="","",VLOOKUP(A2131,'6.A'!$A$11:$E$105,4,FALSE))</f>
        <v/>
      </c>
      <c r="E2131" s="142" t="str">
        <f>IF(A2131="","",VLOOKUP(A2131,'6.A'!$A$11:$E$105,5,FALSE))</f>
        <v/>
      </c>
      <c r="F2131" s="141" t="str">
        <f t="shared" si="885"/>
        <v>0,00</v>
      </c>
      <c r="G2131" s="51"/>
      <c r="H2131" s="51" t="str">
        <f>IF(A2131="","",VLOOKUP(A2131,'6.A'!$A$11:$E$7900,5,FALSE))</f>
        <v/>
      </c>
      <c r="I2131" s="51" t="str">
        <f t="shared" si="886"/>
        <v/>
      </c>
      <c r="J2131" s="51" t="str">
        <f>IF(H2131="","",VLOOKUP(A2131,'6.A'!$A$11:$E$480,4,FALSE))</f>
        <v/>
      </c>
      <c r="K2131" s="51" t="str">
        <f t="shared" si="887"/>
        <v/>
      </c>
      <c r="L2131" s="51" t="str">
        <f>IF(H2131="","",IF(C2131="","",G2092*C2131))</f>
        <v/>
      </c>
      <c r="M2131" s="93" t="str">
        <f>IF(A2131="","",VLOOKUP(A2131,'6.A'!$A$11:$C$480,2,FALSE))</f>
        <v/>
      </c>
      <c r="N2131" s="56" t="str">
        <f t="shared" si="888"/>
        <v/>
      </c>
      <c r="O2131" s="55"/>
      <c r="P2131" s="55"/>
      <c r="Q2131" s="47"/>
      <c r="R2131" s="47"/>
      <c r="S2131" s="64"/>
      <c r="T2131" s="2"/>
      <c r="U2131" s="2"/>
      <c r="V2131" s="2"/>
    </row>
    <row r="2132" spans="1:22" s="128" customFormat="1" ht="12.75" customHeight="1" x14ac:dyDescent="0.2">
      <c r="A2132" s="137"/>
      <c r="B2132" s="117" t="str">
        <f>IF(A2132="","",VLOOKUP(A2132,'6.A'!$A$11:$E$105,2,FALSE))</f>
        <v/>
      </c>
      <c r="C2132" s="138"/>
      <c r="D2132" s="120" t="str">
        <f>IF(A2132="","",VLOOKUP(A2132,'6.A'!$A$11:$E$105,4,FALSE))</f>
        <v/>
      </c>
      <c r="E2132" s="142" t="str">
        <f>IF(A2132="","",VLOOKUP(A2132,'6.A'!$A$11:$E$105,5,FALSE))</f>
        <v/>
      </c>
      <c r="F2132" s="141" t="str">
        <f t="shared" si="885"/>
        <v>0,00</v>
      </c>
      <c r="G2132" s="51"/>
      <c r="H2132" s="51" t="str">
        <f>IF(A2132="","",VLOOKUP(A2132,'6.A'!$A$11:$E$7900,5,FALSE))</f>
        <v/>
      </c>
      <c r="I2132" s="51" t="str">
        <f t="shared" si="886"/>
        <v/>
      </c>
      <c r="J2132" s="51" t="str">
        <f>IF(H2132="","",VLOOKUP(A2132,'6.A'!$A$11:$E$480,4,FALSE))</f>
        <v/>
      </c>
      <c r="K2132" s="51" t="str">
        <f t="shared" si="887"/>
        <v/>
      </c>
      <c r="L2132" s="51" t="str">
        <f>IF(H2132="","",IF(C2132="","",G2092*C2132))</f>
        <v/>
      </c>
      <c r="M2132" s="93" t="str">
        <f>IF(A2132="","",VLOOKUP(A2132,'6.A'!$A$11:$C$480,2,FALSE))</f>
        <v/>
      </c>
      <c r="N2132" s="56" t="str">
        <f t="shared" si="888"/>
        <v/>
      </c>
      <c r="O2132" s="55"/>
      <c r="P2132" s="55"/>
      <c r="Q2132" s="47"/>
      <c r="R2132" s="47"/>
      <c r="S2132" s="64"/>
      <c r="T2132" s="2"/>
      <c r="U2132" s="2"/>
      <c r="V2132" s="2"/>
    </row>
    <row r="2133" spans="1:22" s="128" customFormat="1" ht="12.75" customHeight="1" x14ac:dyDescent="0.2">
      <c r="A2133" s="137"/>
      <c r="B2133" s="117" t="str">
        <f>IF(A2133="","",VLOOKUP(A2133,'6.A'!$A$11:$E$105,2,FALSE))</f>
        <v/>
      </c>
      <c r="C2133" s="138"/>
      <c r="D2133" s="120" t="str">
        <f>IF(A2133="","",VLOOKUP(A2133,'6.A'!$A$11:$E$105,4,FALSE))</f>
        <v/>
      </c>
      <c r="E2133" s="142" t="str">
        <f>IF(A2133="","",VLOOKUP(A2133,'6.A'!$A$11:$E$105,5,FALSE))</f>
        <v/>
      </c>
      <c r="F2133" s="141" t="str">
        <f t="shared" si="885"/>
        <v>0,00</v>
      </c>
      <c r="G2133" s="51"/>
      <c r="H2133" s="51" t="str">
        <f>IF(A2133="","",VLOOKUP(A2133,'6.A'!$A$11:$E$7900,5,FALSE))</f>
        <v/>
      </c>
      <c r="I2133" s="51" t="str">
        <f t="shared" si="886"/>
        <v/>
      </c>
      <c r="J2133" s="51" t="str">
        <f>IF(H2133="","",VLOOKUP(A2133,'6.A'!$A$11:$E$480,4,FALSE))</f>
        <v/>
      </c>
      <c r="K2133" s="51" t="str">
        <f t="shared" si="887"/>
        <v/>
      </c>
      <c r="L2133" s="51" t="str">
        <f>IF(H2133="","",IF(C2133="","",G2092*C2133))</f>
        <v/>
      </c>
      <c r="M2133" s="93" t="str">
        <f>IF(A2133="","",VLOOKUP(A2133,'6.A'!$A$11:$C$480,2,FALSE))</f>
        <v/>
      </c>
      <c r="N2133" s="56" t="str">
        <f t="shared" si="888"/>
        <v/>
      </c>
      <c r="O2133" s="55"/>
      <c r="P2133" s="55"/>
      <c r="Q2133" s="47"/>
      <c r="R2133" s="47"/>
      <c r="S2133" s="64"/>
      <c r="T2133" s="2"/>
      <c r="U2133" s="2"/>
      <c r="V2133" s="2"/>
    </row>
    <row r="2134" spans="1:22" s="128" customFormat="1" ht="12.75" customHeight="1" x14ac:dyDescent="0.2">
      <c r="A2134" s="137"/>
      <c r="B2134" s="117" t="str">
        <f>IF(A2134="","",VLOOKUP(A2134,'6.A'!$A$11:$E$105,2,FALSE))</f>
        <v/>
      </c>
      <c r="C2134" s="138"/>
      <c r="D2134" s="120" t="str">
        <f>IF(A2134="","",VLOOKUP(A2134,'6.A'!$A$11:$E$105,4,FALSE))</f>
        <v/>
      </c>
      <c r="E2134" s="142" t="str">
        <f>IF(A2134="","",VLOOKUP(A2134,'6.A'!$A$11:$E$105,5,FALSE))</f>
        <v/>
      </c>
      <c r="F2134" s="141" t="str">
        <f t="shared" si="885"/>
        <v>0,00</v>
      </c>
      <c r="G2134" s="51"/>
      <c r="H2134" s="51" t="str">
        <f>IF(A2134="","",VLOOKUP(A2134,'6.A'!$A$11:$E$7900,5,FALSE))</f>
        <v/>
      </c>
      <c r="I2134" s="51" t="str">
        <f t="shared" si="886"/>
        <v/>
      </c>
      <c r="J2134" s="51" t="str">
        <f>IF(H2134="","",VLOOKUP(A2134,'6.A'!$A$11:$E$480,4,FALSE))</f>
        <v/>
      </c>
      <c r="K2134" s="51" t="str">
        <f t="shared" si="887"/>
        <v/>
      </c>
      <c r="L2134" s="51" t="str">
        <f>IF(H2134="","",IF(C2134="","",G2092*C2134))</f>
        <v/>
      </c>
      <c r="M2134" s="93" t="str">
        <f>IF(A2134="","",VLOOKUP(A2134,'6.A'!$A$11:$C$480,2,FALSE))</f>
        <v/>
      </c>
      <c r="N2134" s="56" t="str">
        <f t="shared" si="888"/>
        <v/>
      </c>
      <c r="O2134" s="55"/>
      <c r="P2134" s="55"/>
      <c r="Q2134" s="47"/>
      <c r="R2134" s="47"/>
      <c r="S2134" s="64"/>
      <c r="T2134" s="2"/>
      <c r="U2134" s="2"/>
      <c r="V2134" s="2"/>
    </row>
    <row r="2135" spans="1:22" s="128" customFormat="1" ht="12.75" customHeight="1" x14ac:dyDescent="0.2">
      <c r="A2135" s="137"/>
      <c r="B2135" s="117" t="str">
        <f>IF(A2135="","",VLOOKUP(A2135,'6.A'!$A$11:$E$105,2,FALSE))</f>
        <v/>
      </c>
      <c r="C2135" s="138"/>
      <c r="D2135" s="120" t="str">
        <f>IF(A2135="","",VLOOKUP(A2135,'6.A'!$A$11:$E$105,4,FALSE))</f>
        <v/>
      </c>
      <c r="E2135" s="142" t="str">
        <f>IF(A2135="","",VLOOKUP(A2135,'6.A'!$A$11:$E$105,5,FALSE))</f>
        <v/>
      </c>
      <c r="F2135" s="141" t="str">
        <f t="shared" si="885"/>
        <v>0,00</v>
      </c>
      <c r="G2135" s="51"/>
      <c r="H2135" s="51" t="str">
        <f>IF(A2135="","",VLOOKUP(A2135,'6.A'!$A$11:$E$7900,5,FALSE))</f>
        <v/>
      </c>
      <c r="I2135" s="51" t="str">
        <f t="shared" si="886"/>
        <v/>
      </c>
      <c r="J2135" s="51" t="str">
        <f>IF(H2135="","",VLOOKUP(A2135,'6.A'!$A$11:$E$480,4,FALSE))</f>
        <v/>
      </c>
      <c r="K2135" s="51" t="str">
        <f t="shared" si="887"/>
        <v/>
      </c>
      <c r="L2135" s="51" t="str">
        <f>IF(H2135="","",IF(C2135="","",G2092*C2135))</f>
        <v/>
      </c>
      <c r="M2135" s="93" t="str">
        <f>IF(A2135="","",VLOOKUP(A2135,'6.A'!$A$11:$C$480,2,FALSE))</f>
        <v/>
      </c>
      <c r="N2135" s="56" t="str">
        <f t="shared" si="888"/>
        <v/>
      </c>
      <c r="O2135" s="55"/>
      <c r="P2135" s="55"/>
      <c r="Q2135" s="47"/>
      <c r="R2135" s="47"/>
      <c r="S2135" s="64"/>
      <c r="T2135" s="2"/>
      <c r="U2135" s="2"/>
      <c r="V2135" s="2"/>
    </row>
    <row r="2136" spans="1:22" s="128" customFormat="1" ht="12.75" customHeight="1" x14ac:dyDescent="0.2">
      <c r="A2136" s="137"/>
      <c r="B2136" s="117" t="str">
        <f>IF(A2136="","",VLOOKUP(A2136,'6.A'!$A$11:$E$105,2,FALSE))</f>
        <v/>
      </c>
      <c r="C2136" s="138"/>
      <c r="D2136" s="120" t="str">
        <f>IF(A2136="","",VLOOKUP(A2136,'6.A'!$A$11:$E$105,4,FALSE))</f>
        <v/>
      </c>
      <c r="E2136" s="142" t="str">
        <f>IF(A2136="","",VLOOKUP(A2136,'6.A'!$A$11:$E$105,5,FALSE))</f>
        <v/>
      </c>
      <c r="F2136" s="141" t="str">
        <f t="shared" si="885"/>
        <v>0,00</v>
      </c>
      <c r="G2136" s="51"/>
      <c r="H2136" s="51" t="str">
        <f>IF(A2136="","",VLOOKUP(A2136,'6.A'!$A$11:$E$7900,5,FALSE))</f>
        <v/>
      </c>
      <c r="I2136" s="51" t="str">
        <f t="shared" si="886"/>
        <v/>
      </c>
      <c r="J2136" s="51" t="str">
        <f>IF(H2136="","",VLOOKUP(A2136,'6.A'!$A$11:$E$480,4,FALSE))</f>
        <v/>
      </c>
      <c r="K2136" s="51" t="str">
        <f t="shared" si="887"/>
        <v/>
      </c>
      <c r="L2136" s="51" t="str">
        <f>IF(H2136="","",IF(C2136="","",G2092*C2136))</f>
        <v/>
      </c>
      <c r="M2136" s="93" t="str">
        <f>IF(A2136="","",VLOOKUP(A2136,'6.A'!$A$11:$C$480,2,FALSE))</f>
        <v/>
      </c>
      <c r="N2136" s="56" t="str">
        <f t="shared" si="888"/>
        <v/>
      </c>
      <c r="O2136" s="55"/>
      <c r="P2136" s="55"/>
      <c r="Q2136" s="47"/>
      <c r="R2136" s="47"/>
      <c r="S2136" s="64"/>
      <c r="T2136" s="2"/>
      <c r="U2136" s="2"/>
      <c r="V2136" s="2"/>
    </row>
    <row r="2137" spans="1:22" s="116" customFormat="1" ht="12.75" customHeight="1" x14ac:dyDescent="0.2">
      <c r="A2137" s="137"/>
      <c r="B2137" s="153" t="str">
        <f>IF(A2137="","",VLOOKUP(A2137,'6.A'!$A$11:$E$105,2,FALSE))</f>
        <v/>
      </c>
      <c r="C2137" s="138"/>
      <c r="D2137" s="120" t="str">
        <f>IF(A2137="","",VLOOKUP(A2137,'6.A'!$A$11:$E$105,4,FALSE))</f>
        <v/>
      </c>
      <c r="E2137" s="142" t="str">
        <f>IF(A2137="","",VLOOKUP(A2137,'6.A'!$A$11:$E$105,5,FALSE))</f>
        <v/>
      </c>
      <c r="F2137" s="141" t="str">
        <f t="shared" si="885"/>
        <v>0,00</v>
      </c>
      <c r="G2137" s="51"/>
      <c r="H2137" s="51" t="str">
        <f>IF(A2137="","",VLOOKUP(A2137,'6.A'!$A$11:$E$7900,5,FALSE))</f>
        <v/>
      </c>
      <c r="I2137" s="51" t="str">
        <f t="shared" si="886"/>
        <v/>
      </c>
      <c r="J2137" s="51" t="str">
        <f>IF(H2137="","",VLOOKUP(A2137,'6.A'!$A$11:$E$480,4,FALSE))</f>
        <v/>
      </c>
      <c r="K2137" s="51" t="str">
        <f t="shared" si="887"/>
        <v/>
      </c>
      <c r="L2137" s="51" t="str">
        <f>IF(H2137="","",IF(C2137="","",G2092*C2137))</f>
        <v/>
      </c>
      <c r="M2137" s="93" t="str">
        <f>IF(A2137="","",VLOOKUP(A2137,'6.A'!$A$11:$C$480,2,FALSE))</f>
        <v/>
      </c>
      <c r="N2137" s="56" t="str">
        <f t="shared" si="888"/>
        <v/>
      </c>
      <c r="O2137" s="55"/>
      <c r="P2137" s="55"/>
      <c r="Q2137" s="47"/>
      <c r="R2137" s="47"/>
      <c r="S2137" s="64"/>
      <c r="T2137" s="2"/>
      <c r="U2137" s="2"/>
      <c r="V2137" s="2"/>
    </row>
    <row r="2138" spans="1:22" s="116" customFormat="1" ht="12.75" customHeight="1" x14ac:dyDescent="0.2">
      <c r="A2138" s="137"/>
      <c r="B2138" s="153" t="str">
        <f>IF(A2138="","",VLOOKUP(A2138,'6.A'!$A$11:$E$105,2,FALSE))</f>
        <v/>
      </c>
      <c r="C2138" s="138"/>
      <c r="D2138" s="120" t="str">
        <f>IF(A2138="","",VLOOKUP(A2138,'6.A'!$A$11:$E$105,4,FALSE))</f>
        <v/>
      </c>
      <c r="E2138" s="142" t="str">
        <f>IF(A2138="","",VLOOKUP(A2138,'6.A'!$A$11:$E$105,5,FALSE))</f>
        <v/>
      </c>
      <c r="F2138" s="141" t="str">
        <f t="shared" si="885"/>
        <v>0,00</v>
      </c>
      <c r="G2138" s="51"/>
      <c r="H2138" s="51" t="str">
        <f>IF(A2138="","",VLOOKUP(A2138,'6.A'!$A$11:$E$7900,5,FALSE))</f>
        <v/>
      </c>
      <c r="I2138" s="51" t="str">
        <f t="shared" si="886"/>
        <v/>
      </c>
      <c r="J2138" s="51" t="str">
        <f>IF(H2138="","",VLOOKUP(A2138,'6.A'!$A$11:$E$480,4,FALSE))</f>
        <v/>
      </c>
      <c r="K2138" s="51" t="str">
        <f t="shared" si="887"/>
        <v/>
      </c>
      <c r="L2138" s="51" t="str">
        <f>IF(H2138="","",IF(C2138="","",G2092*C2138))</f>
        <v/>
      </c>
      <c r="M2138" s="93" t="str">
        <f>IF(A2138="","",VLOOKUP(A2138,'6.A'!$A$11:$C$480,2,FALSE))</f>
        <v/>
      </c>
      <c r="N2138" s="56" t="str">
        <f t="shared" si="888"/>
        <v/>
      </c>
      <c r="O2138" s="55"/>
      <c r="P2138" s="55"/>
      <c r="Q2138" s="47"/>
      <c r="R2138" s="47"/>
      <c r="S2138" s="64"/>
      <c r="T2138" s="2"/>
      <c r="U2138" s="2"/>
      <c r="V2138" s="2"/>
    </row>
    <row r="2139" spans="1:22" s="116" customFormat="1" ht="12.75" customHeight="1" x14ac:dyDescent="0.2">
      <c r="A2139" s="137"/>
      <c r="B2139" s="153" t="str">
        <f>IF(A2139="","",VLOOKUP(A2139,'6.A'!$A$11:$E$105,2,FALSE))</f>
        <v/>
      </c>
      <c r="C2139" s="138"/>
      <c r="D2139" s="120" t="str">
        <f>IF(A2139="","",VLOOKUP(A2139,'6.A'!$A$11:$E$105,4,FALSE))</f>
        <v/>
      </c>
      <c r="E2139" s="142" t="str">
        <f>IF(A2139="","",VLOOKUP(A2139,'6.A'!$A$11:$E$105,5,FALSE))</f>
        <v/>
      </c>
      <c r="F2139" s="141" t="str">
        <f t="shared" si="885"/>
        <v>0,00</v>
      </c>
      <c r="G2139" s="51"/>
      <c r="H2139" s="51" t="str">
        <f>IF(A2139="","",VLOOKUP(A2139,'6.A'!$A$11:$E$7900,5,FALSE))</f>
        <v/>
      </c>
      <c r="I2139" s="51" t="str">
        <f t="shared" si="886"/>
        <v/>
      </c>
      <c r="J2139" s="51" t="str">
        <f>IF(H2139="","",VLOOKUP(A2139,'6.A'!$A$11:$E$480,4,FALSE))</f>
        <v/>
      </c>
      <c r="K2139" s="51" t="str">
        <f t="shared" si="887"/>
        <v/>
      </c>
      <c r="L2139" s="51" t="str">
        <f>IF(H2139="","",IF(C2139="","",G2092*C2139))</f>
        <v/>
      </c>
      <c r="M2139" s="93" t="str">
        <f>IF(A2139="","",VLOOKUP(A2139,'6.A'!$A$11:$C$480,2,FALSE))</f>
        <v/>
      </c>
      <c r="N2139" s="56" t="str">
        <f t="shared" si="888"/>
        <v/>
      </c>
      <c r="O2139" s="55"/>
      <c r="P2139" s="55"/>
      <c r="Q2139" s="47"/>
      <c r="R2139" s="47"/>
      <c r="S2139" s="64"/>
      <c r="T2139" s="2"/>
      <c r="U2139" s="2"/>
      <c r="V2139" s="2"/>
    </row>
    <row r="2140" spans="1:22" s="116" customFormat="1" ht="12.75" customHeight="1" x14ac:dyDescent="0.2">
      <c r="A2140" s="137"/>
      <c r="B2140" s="153" t="str">
        <f>IF(A2140="","",VLOOKUP(A2140,'6.A'!$A$11:$E$105,2,FALSE))</f>
        <v/>
      </c>
      <c r="C2140" s="138"/>
      <c r="D2140" s="120" t="str">
        <f>IF(A2140="","",VLOOKUP(A2140,'6.A'!$A$11:$E$105,4,FALSE))</f>
        <v/>
      </c>
      <c r="E2140" s="142" t="str">
        <f>IF(A2140="","",VLOOKUP(A2140,'6.A'!$A$11:$E$105,5,FALSE))</f>
        <v/>
      </c>
      <c r="F2140" s="141" t="str">
        <f t="shared" si="885"/>
        <v>0,00</v>
      </c>
      <c r="G2140" s="51"/>
      <c r="H2140" s="51" t="str">
        <f>IF(A2140="","",VLOOKUP(A2140,'6.A'!$A$11:$E$7900,5,FALSE))</f>
        <v/>
      </c>
      <c r="I2140" s="51" t="str">
        <f t="shared" si="886"/>
        <v/>
      </c>
      <c r="J2140" s="51" t="str">
        <f>IF(H2140="","",VLOOKUP(A2140,'6.A'!$A$11:$E$480,4,FALSE))</f>
        <v/>
      </c>
      <c r="K2140" s="51" t="str">
        <f t="shared" si="887"/>
        <v/>
      </c>
      <c r="L2140" s="51" t="str">
        <f>IF(H2140="","",IF(C2140="","",G2092*C2140))</f>
        <v/>
      </c>
      <c r="M2140" s="93" t="str">
        <f>IF(A2140="","",VLOOKUP(A2140,'6.A'!$A$11:$C$480,2,FALSE))</f>
        <v/>
      </c>
      <c r="N2140" s="56" t="str">
        <f t="shared" si="888"/>
        <v/>
      </c>
      <c r="O2140" s="55"/>
      <c r="P2140" s="55"/>
      <c r="Q2140" s="47"/>
      <c r="R2140" s="47"/>
      <c r="S2140" s="64"/>
      <c r="T2140" s="2"/>
      <c r="U2140" s="2"/>
      <c r="V2140" s="2"/>
    </row>
    <row r="2141" spans="1:22" s="116" customFormat="1" ht="12.75" customHeight="1" x14ac:dyDescent="0.2">
      <c r="A2141" s="137"/>
      <c r="B2141" s="26" t="str">
        <f>$A$9</f>
        <v>BDI - MÃO DE OBRA / SERVIÇOS / MATERIAIS EM GERAL</v>
      </c>
      <c r="C2141" s="27">
        <f>$C$9</f>
        <v>0</v>
      </c>
      <c r="D2141" s="120"/>
      <c r="E2141" s="126"/>
      <c r="F2141" s="144">
        <f>ROUND(SUM(F2121:F2140)*C2141,2)</f>
        <v>0</v>
      </c>
      <c r="G2141" s="62"/>
      <c r="H2141" s="51"/>
      <c r="I2141" s="56"/>
      <c r="J2141" s="56"/>
      <c r="K2141" s="56"/>
      <c r="L2141" s="51"/>
      <c r="M2141" s="56"/>
      <c r="N2141" s="56"/>
      <c r="O2141" s="55"/>
      <c r="P2141" s="55"/>
      <c r="Q2141" s="47"/>
      <c r="R2141" s="47"/>
      <c r="S2141" s="64"/>
      <c r="T2141" s="2"/>
      <c r="U2141" s="2"/>
      <c r="V2141" s="2"/>
    </row>
    <row r="2142" spans="1:22" s="116" customFormat="1" ht="12.75" customHeight="1" thickBot="1" x14ac:dyDescent="0.25">
      <c r="A2142" s="154"/>
      <c r="B2142" s="41" t="s">
        <v>57</v>
      </c>
      <c r="C2142" s="42"/>
      <c r="D2142" s="155"/>
      <c r="E2142" s="156"/>
      <c r="F2142" s="157">
        <f>ROUND(SUM(F2121:F2141),2)</f>
        <v>0</v>
      </c>
      <c r="G2142" s="62"/>
      <c r="H2142" s="51"/>
      <c r="I2142" s="56"/>
      <c r="J2142" s="56"/>
      <c r="K2142" s="56"/>
      <c r="L2142" s="51"/>
      <c r="M2142" s="56"/>
      <c r="N2142" s="56"/>
      <c r="O2142" s="55"/>
      <c r="P2142" s="55"/>
      <c r="Q2142" s="47"/>
      <c r="R2142" s="47"/>
      <c r="S2142" s="64"/>
      <c r="T2142" s="2"/>
      <c r="U2142" s="2"/>
      <c r="V2142" s="2"/>
    </row>
    <row r="2143" spans="1:22" s="128" customFormat="1" ht="12" customHeight="1" thickBot="1" x14ac:dyDescent="0.25">
      <c r="A2143" s="129"/>
      <c r="B2143" s="124"/>
      <c r="C2143" s="125"/>
      <c r="D2143" s="120"/>
      <c r="E2143" s="126"/>
      <c r="F2143" s="121"/>
      <c r="G2143" s="121"/>
      <c r="H2143" s="118"/>
      <c r="I2143" s="120"/>
      <c r="J2143" s="120"/>
      <c r="K2143" s="120"/>
      <c r="L2143" s="118"/>
      <c r="M2143" s="122"/>
      <c r="N2143" s="122"/>
      <c r="O2143" s="123"/>
      <c r="P2143" s="123"/>
      <c r="Q2143" s="114"/>
      <c r="R2143" s="114"/>
      <c r="T2143" s="116"/>
      <c r="U2143" s="116"/>
      <c r="V2143" s="116"/>
    </row>
    <row r="2144" spans="1:22" s="116" customFormat="1" ht="50.1" customHeight="1" x14ac:dyDescent="0.2">
      <c r="A2144" s="130" t="str">
        <f>'3.A'!$A$74</f>
        <v>4.2.10</v>
      </c>
      <c r="B2144" s="131" t="str">
        <f>IF(A2144="","",VLOOKUP(A2144,'3.A'!$A$16:$M$111,2,FALSE))</f>
        <v>ARMADURA EM AÇO CA 50 - FORNECIMENTO, CORTE, DOBRA E MONTAGEM</v>
      </c>
      <c r="C2144" s="284" t="s">
        <v>62</v>
      </c>
      <c r="D2144" s="284"/>
      <c r="E2144" s="132" t="str">
        <f>IF(A2144="","",VLOOKUP(A2144,'3.A'!$A$16:$M$111,3,FALSE))</f>
        <v>KG</v>
      </c>
      <c r="F2144" s="133">
        <f>ROUND(F2158+F2171+F2194,2)</f>
        <v>0</v>
      </c>
      <c r="G2144" s="94">
        <f>VLOOKUP(A2144,'3.A'!$A$18:$I$111,4,FALSE)</f>
        <v>800</v>
      </c>
      <c r="H2144" s="46">
        <f>SUM(F2146:F2157)</f>
        <v>0</v>
      </c>
      <c r="I2144" s="46">
        <f>SUM(F2160:F2170)</f>
        <v>0</v>
      </c>
      <c r="J2144" s="46">
        <f>SUM(F2173:F2193)</f>
        <v>0</v>
      </c>
      <c r="K2144" s="46">
        <f>SUM(H2144:J2144)</f>
        <v>0</v>
      </c>
      <c r="L2144" s="46" t="str">
        <f>IF(K2144=F2144,"SIM","NÃO")</f>
        <v>SIM</v>
      </c>
      <c r="M2144" s="57">
        <f>ROUND(SUM(F2146:F2155)*C2156,2)+ROUND(SUM(F2146:F2156)*C2157,2)+ROUND(SUM(F2146:F2155),2)+ROUND(SUM(F2160:F2169)*C2170,2)+ROUND(SUM(F2160:F2169),2)+ROUND(SUM(F2173:F2192)*C2193,2)+ROUND(SUM(F2173:F2192),2)</f>
        <v>0</v>
      </c>
      <c r="N2144" s="49" t="str">
        <f>IF(M2144=F2144,"SIM","NÃO")</f>
        <v>SIM</v>
      </c>
      <c r="O2144" s="50" t="str">
        <f>VLOOKUP(A2144,'3.A'!$A$8:$E$111,3,FALSE)</f>
        <v>KG</v>
      </c>
      <c r="P2144" s="50" t="str">
        <f>IF(O2144=E2144,"SIM","NÃO")</f>
        <v>SIM</v>
      </c>
      <c r="Q2144" s="52">
        <f>ROUND(G2144*F2158,2)+ROUND(G2144*F2171,2)+ROUND(G2144*F2194,2)</f>
        <v>0</v>
      </c>
      <c r="R2144" s="58">
        <f>VLOOKUP(A2144,'3.A'!$A$16:$L$111,12,FALSE)</f>
        <v>0</v>
      </c>
      <c r="S2144" s="59" t="str">
        <f>IF(Q2144=R2144,"si","no")</f>
        <v>si</v>
      </c>
      <c r="T2144" s="60">
        <f>SUM(L2146:L2155)+SUM(L2160:L2169)+SUM(L2173:L2192)</f>
        <v>1000.0000000000001</v>
      </c>
      <c r="U2144" s="51">
        <f>G2144*C2152+G2144*C2154+G2144*C2148+G2144*C2147+G2144*C2149+G2144*C2153+G2144*C2151+G2144*C2150+G2144*C2146+G2144*C2155+G2144*C2166+G2144*C2160+G2144*C2168+G2144*C2167+G2144*C2165+G2144*C2162+G2144*C2161+G2144*C2163+G2144*C2169+G2144*C2164+G2144*C2173+G2144*C2174+G2144*C2175+G2144*C2183+G2144*C2184+G2144*C2185+G2144*C2186+G2144*C2187+G2144*C2188+G2144*C2189+G2144*C2190+G2144*C2191+G2144*C2192+G2144*C2181+G2144*C2182+G2144*C2176+G2144*C2177+G2144*C2178+G2144*C2179+G2144*C2180</f>
        <v>1000.0000000000001</v>
      </c>
      <c r="V2144" s="53" t="str">
        <f>IF(T2144=U2144,"si","no")</f>
        <v>si</v>
      </c>
    </row>
    <row r="2145" spans="1:22" s="116" customFormat="1" ht="12.75" customHeight="1" x14ac:dyDescent="0.2">
      <c r="A2145" s="134" t="s">
        <v>3</v>
      </c>
      <c r="B2145" s="135" t="s">
        <v>58</v>
      </c>
      <c r="C2145" s="119" t="s">
        <v>59</v>
      </c>
      <c r="D2145" s="119" t="s">
        <v>17</v>
      </c>
      <c r="E2145" s="136" t="s">
        <v>60</v>
      </c>
      <c r="F2145" s="127" t="s">
        <v>61</v>
      </c>
      <c r="G2145" s="21"/>
      <c r="H2145" s="51"/>
      <c r="I2145" s="56"/>
      <c r="J2145" s="56"/>
      <c r="K2145" s="56"/>
      <c r="L2145" s="51"/>
      <c r="M2145" s="56"/>
      <c r="N2145" s="56"/>
      <c r="O2145" s="55"/>
      <c r="P2145" s="55"/>
      <c r="Q2145" s="47"/>
      <c r="R2145" s="47"/>
      <c r="S2145" s="64"/>
      <c r="T2145" s="2"/>
      <c r="U2145" s="2"/>
      <c r="V2145" s="2"/>
    </row>
    <row r="2146" spans="1:22" s="116" customFormat="1" ht="12.75" customHeight="1" x14ac:dyDescent="0.2">
      <c r="A2146" s="22">
        <f>'6.A'!$A$12</f>
        <v>88238</v>
      </c>
      <c r="B2146" s="23" t="str">
        <f>IF(A2146="","",VLOOKUP(A2146,'6.A'!$A$11:$E$105,2,FALSE))</f>
        <v xml:space="preserve">AJUDANTE DE ARMADOR COM ENCARGOS COMPLEMENTARES </v>
      </c>
      <c r="C2146" s="87">
        <v>0.08</v>
      </c>
      <c r="D2146" s="56" t="str">
        <f>IF(A2146="","",VLOOKUP(A2146,'6.A'!$A$11:$E$105,4,FALSE))</f>
        <v>H</v>
      </c>
      <c r="E2146" s="88">
        <f>IF(A2146="","",VLOOKUP(A2146,'6.A'!$A$11:$E$105,5,FALSE))</f>
        <v>0</v>
      </c>
      <c r="F2146" s="24">
        <f t="shared" ref="F2146:F2155" si="889">IF(A2146="","0,00",ROUND(C2146*E2146,2))</f>
        <v>0</v>
      </c>
      <c r="G2146" s="51"/>
      <c r="H2146" s="51">
        <f>IF(A2146="","",VLOOKUP(A2146,'6.A'!$A$11:$E$7900,5,FALSE))</f>
        <v>0</v>
      </c>
      <c r="I2146" s="51" t="str">
        <f>IF(H2146="","",IF(E2146=H2146,"SIM","NÃO"))</f>
        <v>SIM</v>
      </c>
      <c r="J2146" s="51" t="str">
        <f>IF(H2146="","",VLOOKUP(A2146,'6.A'!$A$11:$E$480,4,FALSE))</f>
        <v>H</v>
      </c>
      <c r="K2146" s="51" t="str">
        <f>IF(H2146="","",IF(J2146=D2146,"SIM","NÃO"))</f>
        <v>SIM</v>
      </c>
      <c r="L2146" s="51">
        <f>IF(H2146="","",IF(C2146="","",G2144*C2146))</f>
        <v>64</v>
      </c>
      <c r="M2146" s="93" t="str">
        <f>IF(A2146="","",VLOOKUP(A2146,'6.A'!$A$11:$C$480,2,FALSE))</f>
        <v xml:space="preserve">AJUDANTE DE ARMADOR COM ENCARGOS COMPLEMENTARES </v>
      </c>
      <c r="N2146" s="56" t="str">
        <f>IF(A2146="","",IF(M2146=B2146,"si","no"))</f>
        <v>si</v>
      </c>
      <c r="O2146" s="55"/>
      <c r="P2146" s="55"/>
      <c r="Q2146" s="47"/>
      <c r="R2146" s="47"/>
      <c r="S2146" s="64"/>
      <c r="T2146" s="2"/>
      <c r="U2146" s="2"/>
      <c r="V2146" s="2"/>
    </row>
    <row r="2147" spans="1:22" s="116" customFormat="1" ht="12.75" customHeight="1" x14ac:dyDescent="0.2">
      <c r="A2147" s="22">
        <f>'6.A'!$A$14</f>
        <v>88245</v>
      </c>
      <c r="B2147" s="23" t="str">
        <f>IF(A2147="","",VLOOKUP(A2147,'6.A'!$A$11:$E$105,2,FALSE))</f>
        <v>ARMADOR COM ENCARGOS COMPLEMENTARES</v>
      </c>
      <c r="C2147" s="87">
        <v>0.04</v>
      </c>
      <c r="D2147" s="56" t="str">
        <f>IF(A2147="","",VLOOKUP(A2147,'6.A'!$A$11:$E$105,4,FALSE))</f>
        <v>H</v>
      </c>
      <c r="E2147" s="88">
        <f>IF(A2147="","",VLOOKUP(A2147,'6.A'!$A$11:$E$105,5,FALSE))</f>
        <v>0</v>
      </c>
      <c r="F2147" s="24">
        <f t="shared" si="889"/>
        <v>0</v>
      </c>
      <c r="G2147" s="51"/>
      <c r="H2147" s="51">
        <f>IF(A2147="","",VLOOKUP(A2147,'6.A'!$A$11:$E$7900,5,FALSE))</f>
        <v>0</v>
      </c>
      <c r="I2147" s="51" t="str">
        <f>IF(H2147="","",IF(E2147=H2147,"SIM","NÃO"))</f>
        <v>SIM</v>
      </c>
      <c r="J2147" s="51" t="str">
        <f>IF(H2147="","",VLOOKUP(A2147,'6.A'!$A$11:$E$480,4,FALSE))</f>
        <v>H</v>
      </c>
      <c r="K2147" s="51" t="str">
        <f>IF(H2147="","",IF(J2147=D2147,"SIM","NÃO"))</f>
        <v>SIM</v>
      </c>
      <c r="L2147" s="51">
        <f>IF(H2147="","",IF(C2147="","",G2144*C2147))</f>
        <v>32</v>
      </c>
      <c r="M2147" s="93" t="str">
        <f>IF(A2147="","",VLOOKUP(A2147,'6.A'!$A$11:$C$480,2,FALSE))</f>
        <v>ARMADOR COM ENCARGOS COMPLEMENTARES</v>
      </c>
      <c r="N2147" s="56" t="str">
        <f>IF(A2147="","",IF(M2147=B2147,"si","no"))</f>
        <v>si</v>
      </c>
      <c r="O2147" s="55"/>
      <c r="P2147" s="55"/>
      <c r="Q2147" s="47"/>
      <c r="R2147" s="47"/>
      <c r="S2147" s="64"/>
      <c r="T2147" s="2"/>
      <c r="U2147" s="2"/>
      <c r="V2147" s="2"/>
    </row>
    <row r="2148" spans="1:22" s="116" customFormat="1" ht="12.75" customHeight="1" x14ac:dyDescent="0.2">
      <c r="A2148" s="22"/>
      <c r="B2148" s="23" t="str">
        <f>IF(A2148="","",VLOOKUP(A2148,'6.A'!$A$11:$E$105,2,FALSE))</f>
        <v/>
      </c>
      <c r="C2148" s="87"/>
      <c r="D2148" s="56" t="str">
        <f>IF(A2148="","",VLOOKUP(A2148,'6.A'!$A$11:$E$105,4,FALSE))</f>
        <v/>
      </c>
      <c r="E2148" s="88" t="str">
        <f>IF(A2148="","",VLOOKUP(A2148,'6.A'!$A$11:$E$105,5,FALSE))</f>
        <v/>
      </c>
      <c r="F2148" s="24" t="str">
        <f t="shared" si="889"/>
        <v>0,00</v>
      </c>
      <c r="G2148" s="51"/>
      <c r="H2148" s="51" t="str">
        <f>IF(A2148="","",VLOOKUP(A2148,'6.A'!$A$11:$E$7900,5,FALSE))</f>
        <v/>
      </c>
      <c r="I2148" s="51" t="str">
        <f>IF(H2148="","",IF(E2148=H2148,"SIM","NÃO"))</f>
        <v/>
      </c>
      <c r="J2148" s="51" t="str">
        <f>IF(H2148="","",VLOOKUP(A2148,'6.A'!$A$11:$E$480,4,FALSE))</f>
        <v/>
      </c>
      <c r="K2148" s="51" t="str">
        <f t="shared" ref="K2148" si="890">IF(H2148="","",IF(J2148=D2148,"SIM","NÃO"))</f>
        <v/>
      </c>
      <c r="L2148" s="51" t="str">
        <f>IF(H2148="","",IF(C2148="","",G2144*C2148))</f>
        <v/>
      </c>
      <c r="M2148" s="93" t="str">
        <f>IF(A2148="","",VLOOKUP(A2148,'6.A'!$A$11:$C$480,2,FALSE))</f>
        <v/>
      </c>
      <c r="N2148" s="56" t="str">
        <f t="shared" ref="N2148" si="891">IF(A2148="","",IF(M2148=B2148,"si","no"))</f>
        <v/>
      </c>
      <c r="O2148" s="55"/>
      <c r="P2148" s="55"/>
      <c r="Q2148" s="47"/>
      <c r="R2148" s="47"/>
      <c r="S2148" s="64"/>
      <c r="T2148" s="2"/>
      <c r="U2148" s="2"/>
      <c r="V2148" s="2"/>
    </row>
    <row r="2149" spans="1:22" s="116" customFormat="1" ht="12.75" customHeight="1" x14ac:dyDescent="0.2">
      <c r="A2149" s="22"/>
      <c r="B2149" s="23" t="str">
        <f>IF(A2149="","",VLOOKUP(A2149,'6.A'!$A$11:$E$105,2,FALSE))</f>
        <v/>
      </c>
      <c r="C2149" s="87"/>
      <c r="D2149" s="56" t="str">
        <f>IF(A2149="","",VLOOKUP(A2149,'6.A'!$A$11:$E$105,4,FALSE))</f>
        <v/>
      </c>
      <c r="E2149" s="88" t="str">
        <f>IF(A2149="","",VLOOKUP(A2149,'6.A'!$A$11:$E$105,5,FALSE))</f>
        <v/>
      </c>
      <c r="F2149" s="24" t="str">
        <f t="shared" si="889"/>
        <v>0,00</v>
      </c>
      <c r="G2149" s="51"/>
      <c r="H2149" s="51" t="str">
        <f>IF(A2149="","",VLOOKUP(A2149,'6.A'!$A$11:$E$7900,5,FALSE))</f>
        <v/>
      </c>
      <c r="I2149" s="51" t="str">
        <f>IF(H2149="","",IF(E2149=H2149,"SIM","NÃO"))</f>
        <v/>
      </c>
      <c r="J2149" s="51" t="str">
        <f>IF(H2149="","",VLOOKUP(A2149,'6.A'!$A$11:$E$480,4,FALSE))</f>
        <v/>
      </c>
      <c r="K2149" s="51" t="str">
        <f>IF(H2149="","",IF(J2149=D2149,"SIM","NÃO"))</f>
        <v/>
      </c>
      <c r="L2149" s="51" t="str">
        <f>IF(H2149="","",IF(C2149="","",G2144*C2149))</f>
        <v/>
      </c>
      <c r="M2149" s="93" t="str">
        <f>IF(A2149="","",VLOOKUP(A2149,'6.A'!$A$11:$C$480,2,FALSE))</f>
        <v/>
      </c>
      <c r="N2149" s="56" t="str">
        <f>IF(A2149="","",IF(M2149=B2149,"si","no"))</f>
        <v/>
      </c>
      <c r="O2149" s="55"/>
      <c r="P2149" s="55"/>
      <c r="Q2149" s="47"/>
      <c r="R2149" s="47"/>
      <c r="S2149" s="64"/>
      <c r="T2149" s="2"/>
      <c r="U2149" s="2"/>
      <c r="V2149" s="2"/>
    </row>
    <row r="2150" spans="1:22" s="116" customFormat="1" ht="12.75" customHeight="1" x14ac:dyDescent="0.2">
      <c r="A2150" s="22"/>
      <c r="B2150" s="23" t="str">
        <f>IF(A2150="","",VLOOKUP(A2150,'6.A'!$A$11:$E$105,2,FALSE))</f>
        <v/>
      </c>
      <c r="C2150" s="87"/>
      <c r="D2150" s="56" t="str">
        <f>IF(A2150="","",VLOOKUP(A2150,'6.A'!$A$11:$E$105,4,FALSE))</f>
        <v/>
      </c>
      <c r="E2150" s="89" t="str">
        <f>IF(A2150="","",VLOOKUP(A2150,'6.A'!$A$11:$E$105,5,FALSE))</f>
        <v/>
      </c>
      <c r="F2150" s="24" t="str">
        <f t="shared" si="889"/>
        <v>0,00</v>
      </c>
      <c r="G2150" s="51"/>
      <c r="H2150" s="51" t="str">
        <f>IF(A2150="","",VLOOKUP(A2150,'6.A'!$A$11:$E$7900,5,FALSE))</f>
        <v/>
      </c>
      <c r="I2150" s="51" t="str">
        <f t="shared" ref="I2150" si="892">IF(H2150="","",IF(E2150=H2150,"SIM","NÃO"))</f>
        <v/>
      </c>
      <c r="J2150" s="51" t="str">
        <f>IF(H2150="","",VLOOKUP(A2150,'6.A'!$A$11:$E$480,4,FALSE))</f>
        <v/>
      </c>
      <c r="K2150" s="51" t="str">
        <f t="shared" ref="K2150" si="893">IF(H2150="","",IF(J2150=D2150,"SIM","NÃO"))</f>
        <v/>
      </c>
      <c r="L2150" s="51" t="str">
        <f>IF(H2150="","",IF(C2150="","",G2144*C2150))</f>
        <v/>
      </c>
      <c r="M2150" s="93" t="str">
        <f>IF(A2150="","",VLOOKUP(A2150,'6.A'!$A$11:$C$480,2,FALSE))</f>
        <v/>
      </c>
      <c r="N2150" s="56" t="str">
        <f t="shared" ref="N2150" si="894">IF(A2150="","",IF(M2150=B2150,"si","no"))</f>
        <v/>
      </c>
      <c r="O2150" s="55"/>
      <c r="P2150" s="55"/>
      <c r="Q2150" s="47"/>
      <c r="R2150" s="47"/>
      <c r="S2150" s="64"/>
      <c r="T2150" s="2"/>
      <c r="U2150" s="2"/>
      <c r="V2150" s="2"/>
    </row>
    <row r="2151" spans="1:22" s="116" customFormat="1" ht="12.75" customHeight="1" x14ac:dyDescent="0.2">
      <c r="A2151" s="22"/>
      <c r="B2151" s="23" t="str">
        <f>IF(A2151="","",VLOOKUP(A2151,'6.A'!$A$11:$E$105,2,FALSE))</f>
        <v/>
      </c>
      <c r="C2151" s="87"/>
      <c r="D2151" s="56" t="str">
        <f>IF(A2151="","",VLOOKUP(A2151,'6.A'!$A$11:$E$105,4,FALSE))</f>
        <v/>
      </c>
      <c r="E2151" s="89" t="str">
        <f>IF(A2151="","",VLOOKUP(A2151,'6.A'!$A$11:$E$105,5,FALSE))</f>
        <v/>
      </c>
      <c r="F2151" s="24" t="str">
        <f t="shared" si="889"/>
        <v>0,00</v>
      </c>
      <c r="G2151" s="51"/>
      <c r="H2151" s="51" t="str">
        <f>IF(A2151="","",VLOOKUP(A2151,'6.A'!$A$11:$E$7900,5,FALSE))</f>
        <v/>
      </c>
      <c r="I2151" s="51" t="str">
        <f>IF(H2151="","",IF(E2151=H2151,"SIM","NÃO"))</f>
        <v/>
      </c>
      <c r="J2151" s="51" t="str">
        <f>IF(H2151="","",VLOOKUP(A2151,'6.A'!$A$11:$E$480,4,FALSE))</f>
        <v/>
      </c>
      <c r="K2151" s="51" t="str">
        <f>IF(H2151="","",IF(J2151=D2151,"SIM","NÃO"))</f>
        <v/>
      </c>
      <c r="L2151" s="51" t="str">
        <f>IF(H2151="","",IF(C2151="","",G2144*C2151))</f>
        <v/>
      </c>
      <c r="M2151" s="93" t="str">
        <f>IF(A2151="","",VLOOKUP(A2151,'6.A'!$A$11:$C$480,2,FALSE))</f>
        <v/>
      </c>
      <c r="N2151" s="56" t="str">
        <f>IF(A2151="","",IF(M2151=B2151,"si","no"))</f>
        <v/>
      </c>
      <c r="O2151" s="55"/>
      <c r="P2151" s="55"/>
      <c r="Q2151" s="47"/>
      <c r="R2151" s="47"/>
      <c r="S2151" s="64"/>
      <c r="T2151" s="2"/>
      <c r="U2151" s="2"/>
      <c r="V2151" s="2"/>
    </row>
    <row r="2152" spans="1:22" s="116" customFormat="1" ht="12.75" customHeight="1" x14ac:dyDescent="0.2">
      <c r="A2152" s="22"/>
      <c r="B2152" s="23" t="str">
        <f>IF(A2152="","",VLOOKUP(A2152,'6.A'!$A$11:$E$105,2,FALSE))</f>
        <v/>
      </c>
      <c r="C2152" s="87"/>
      <c r="D2152" s="56" t="str">
        <f>IF(A2152="","",VLOOKUP(A2152,'6.A'!$A$11:$E$105,4,FALSE))</f>
        <v/>
      </c>
      <c r="E2152" s="88" t="str">
        <f>IF(A2152="","",VLOOKUP(A2152,'6.A'!$A$11:$E$105,5,FALSE))</f>
        <v/>
      </c>
      <c r="F2152" s="24" t="str">
        <f t="shared" si="889"/>
        <v>0,00</v>
      </c>
      <c r="G2152" s="51"/>
      <c r="H2152" s="51" t="str">
        <f>IF(A2152="","",VLOOKUP(A2152,'6.A'!$A$11:$E$7900,5,FALSE))</f>
        <v/>
      </c>
      <c r="I2152" s="51" t="str">
        <f>IF(H2152="","",IF(E2152=H2152,"SIM","NÃO"))</f>
        <v/>
      </c>
      <c r="J2152" s="51" t="str">
        <f>IF(H2152="","",VLOOKUP(A2152,'6.A'!$A$11:$E$480,4,FALSE))</f>
        <v/>
      </c>
      <c r="K2152" s="51" t="str">
        <f>IF(H2152="","",IF(J2152=D2152,"SIM","NÃO"))</f>
        <v/>
      </c>
      <c r="L2152" s="51" t="str">
        <f>IF(H2152="","",IF(C2152="","",G2144*C2152))</f>
        <v/>
      </c>
      <c r="M2152" s="93" t="str">
        <f>IF(A2152="","",VLOOKUP(A2152,'6.A'!$A$11:$C$480,2,FALSE))</f>
        <v/>
      </c>
      <c r="N2152" s="56" t="str">
        <f>IF(A2152="","",IF(M2152=B2152,"si","no"))</f>
        <v/>
      </c>
      <c r="O2152" s="55"/>
      <c r="P2152" s="55"/>
      <c r="Q2152" s="47"/>
      <c r="R2152" s="47"/>
      <c r="S2152" s="64"/>
      <c r="T2152" s="2"/>
      <c r="U2152" s="2"/>
      <c r="V2152" s="2"/>
    </row>
    <row r="2153" spans="1:22" s="116" customFormat="1" ht="12.75" customHeight="1" x14ac:dyDescent="0.2">
      <c r="A2153" s="22"/>
      <c r="B2153" s="23" t="str">
        <f>IF(A2153="","",VLOOKUP(A2153,'6.A'!$A$11:$E$105,2,FALSE))</f>
        <v/>
      </c>
      <c r="C2153" s="87"/>
      <c r="D2153" s="56" t="str">
        <f>IF(A2153="","",VLOOKUP(A2153,'6.A'!$A$11:$E$105,4,FALSE))</f>
        <v/>
      </c>
      <c r="E2153" s="88" t="str">
        <f>IF(A2153="","",VLOOKUP(A2153,'6.A'!$A$11:$E$105,5,FALSE))</f>
        <v/>
      </c>
      <c r="F2153" s="24" t="str">
        <f t="shared" si="889"/>
        <v>0,00</v>
      </c>
      <c r="G2153" s="51"/>
      <c r="H2153" s="51" t="str">
        <f>IF(A2153="","",VLOOKUP(A2153,'6.A'!$A$11:$E$7900,5,FALSE))</f>
        <v/>
      </c>
      <c r="I2153" s="51" t="str">
        <f t="shared" ref="I2153" si="895">IF(H2153="","",IF(E2153=H2153,"SIM","NÃO"))</f>
        <v/>
      </c>
      <c r="J2153" s="51" t="str">
        <f>IF(H2153="","",VLOOKUP(A2153,'6.A'!$A$11:$E$480,4,FALSE))</f>
        <v/>
      </c>
      <c r="K2153" s="51" t="str">
        <f t="shared" ref="K2153" si="896">IF(H2153="","",IF(J2153=D2153,"SIM","NÃO"))</f>
        <v/>
      </c>
      <c r="L2153" s="51" t="str">
        <f>IF(H2153="","",IF(C2153="","",G2144*C2153))</f>
        <v/>
      </c>
      <c r="M2153" s="93" t="str">
        <f>IF(A2153="","",VLOOKUP(A2153,'6.A'!$A$11:$C$480,2,FALSE))</f>
        <v/>
      </c>
      <c r="N2153" s="56" t="str">
        <f t="shared" ref="N2153" si="897">IF(A2153="","",IF(M2153=B2153,"si","no"))</f>
        <v/>
      </c>
      <c r="O2153" s="55"/>
      <c r="P2153" s="55"/>
      <c r="Q2153" s="47"/>
      <c r="R2153" s="47"/>
      <c r="S2153" s="64"/>
      <c r="T2153" s="2"/>
      <c r="U2153" s="2"/>
      <c r="V2153" s="2"/>
    </row>
    <row r="2154" spans="1:22" s="116" customFormat="1" ht="12.75" customHeight="1" x14ac:dyDescent="0.2">
      <c r="A2154" s="22"/>
      <c r="B2154" s="23" t="str">
        <f>IF(A2154="","",VLOOKUP(A2154,'6.A'!$A$11:$E$105,2,FALSE))</f>
        <v/>
      </c>
      <c r="C2154" s="87"/>
      <c r="D2154" s="69" t="str">
        <f>IF(A2154="","",VLOOKUP(A2154,'6.A'!$A$11:$E$105,4,FALSE))</f>
        <v/>
      </c>
      <c r="E2154" s="89" t="str">
        <f>IF(A2154="","",VLOOKUP(A2154,'6.A'!$A$11:$E$105,5,FALSE))</f>
        <v/>
      </c>
      <c r="F2154" s="24" t="str">
        <f t="shared" si="889"/>
        <v>0,00</v>
      </c>
      <c r="G2154" s="51"/>
      <c r="H2154" s="51" t="str">
        <f>IF(A2154="","",VLOOKUP(A2154,'6.A'!$A$11:$E$7900,5,FALSE))</f>
        <v/>
      </c>
      <c r="I2154" s="51" t="str">
        <f>IF(H2154="","",IF(E2154=H2154,"SIM","NÃO"))</f>
        <v/>
      </c>
      <c r="J2154" s="51" t="str">
        <f>IF(H2154="","",VLOOKUP(A2154,'6.A'!$A$11:$E$480,4,FALSE))</f>
        <v/>
      </c>
      <c r="K2154" s="51" t="str">
        <f>IF(H2154="","",IF(J2154=D2154,"SIM","NÃO"))</f>
        <v/>
      </c>
      <c r="L2154" s="51" t="str">
        <f>IF(H2154="","",IF(C2154="","",G2144*C2154))</f>
        <v/>
      </c>
      <c r="M2154" s="93" t="str">
        <f>IF(A2154="","",VLOOKUP(A2154,'6.A'!$A$11:$C$480,2,FALSE))</f>
        <v/>
      </c>
      <c r="N2154" s="56" t="str">
        <f>IF(A2154="","",IF(M2154=B2154,"si","no"))</f>
        <v/>
      </c>
      <c r="O2154" s="55"/>
      <c r="P2154" s="55"/>
      <c r="Q2154" s="47"/>
      <c r="R2154" s="47"/>
      <c r="S2154" s="64"/>
      <c r="T2154" s="2"/>
      <c r="U2154" s="2"/>
      <c r="V2154" s="2"/>
    </row>
    <row r="2155" spans="1:22" s="116" customFormat="1" ht="12.75" customHeight="1" x14ac:dyDescent="0.2">
      <c r="A2155" s="22"/>
      <c r="B2155" s="23" t="str">
        <f>IF(A2155="","",VLOOKUP(A2155,'6.A'!$A$11:$E$105,2,FALSE))</f>
        <v/>
      </c>
      <c r="C2155" s="87"/>
      <c r="D2155" s="25" t="str">
        <f>IF(A2155="","",VLOOKUP(A2155,'6.A'!$A$11:$E$105,4,FALSE))</f>
        <v/>
      </c>
      <c r="E2155" s="89" t="str">
        <f>IF(A2155="","",VLOOKUP(A2155,'6.A'!$A$11:$E$105,5,FALSE))</f>
        <v/>
      </c>
      <c r="F2155" s="24" t="str">
        <f t="shared" si="889"/>
        <v>0,00</v>
      </c>
      <c r="G2155" s="51"/>
      <c r="H2155" s="51" t="str">
        <f>IF(A2155="","",VLOOKUP(A2155,'6.A'!$A$11:$E$7900,5,FALSE))</f>
        <v/>
      </c>
      <c r="I2155" s="51" t="str">
        <f t="shared" ref="I2155" si="898">IF(H2155="","",IF(E2155=H2155,"SIM","NÃO"))</f>
        <v/>
      </c>
      <c r="J2155" s="51" t="str">
        <f>IF(H2155="","",VLOOKUP(A2155,'6.A'!$A$11:$E$480,4,FALSE))</f>
        <v/>
      </c>
      <c r="K2155" s="51" t="str">
        <f t="shared" ref="K2155" si="899">IF(H2155="","",IF(J2155=D2155,"SIM","NÃO"))</f>
        <v/>
      </c>
      <c r="L2155" s="51" t="str">
        <f>IF(H2155="","",IF(C2155="","",G2144*C2155))</f>
        <v/>
      </c>
      <c r="M2155" s="93" t="str">
        <f>IF(A2155="","",VLOOKUP(A2155,'6.A'!$A$11:$C$480,2,FALSE))</f>
        <v/>
      </c>
      <c r="N2155" s="56" t="str">
        <f t="shared" ref="N2155" si="900">IF(A2155="","",IF(M2155=B2155,"si","no"))</f>
        <v/>
      </c>
      <c r="O2155" s="55"/>
      <c r="P2155" s="55"/>
      <c r="Q2155" s="47"/>
      <c r="R2155" s="47"/>
      <c r="S2155" s="64"/>
      <c r="T2155" s="2"/>
      <c r="U2155" s="2"/>
      <c r="V2155" s="2"/>
    </row>
    <row r="2156" spans="1:22" s="116" customFormat="1" ht="12.75" customHeight="1" x14ac:dyDescent="0.2">
      <c r="A2156" s="17"/>
      <c r="B2156" s="26" t="str">
        <f>$A$8</f>
        <v>LEIS SOCIAIS HORISTA - JORNADA NORMAL</v>
      </c>
      <c r="C2156" s="27">
        <f>$C$8</f>
        <v>0</v>
      </c>
      <c r="D2156" s="56"/>
      <c r="E2156" s="11"/>
      <c r="F2156" s="28">
        <f>ROUND(SUM(F2146:F2155)*C2156,2)</f>
        <v>0</v>
      </c>
      <c r="G2156" s="62"/>
      <c r="H2156" s="51"/>
      <c r="I2156" s="56"/>
      <c r="J2156" s="56"/>
      <c r="K2156" s="56"/>
      <c r="L2156" s="51"/>
      <c r="M2156" s="61"/>
      <c r="N2156" s="56"/>
      <c r="O2156" s="55"/>
      <c r="P2156" s="55"/>
      <c r="Q2156" s="47"/>
      <c r="R2156" s="47"/>
      <c r="S2156" s="64"/>
      <c r="T2156" s="2"/>
      <c r="U2156" s="2"/>
      <c r="V2156" s="2"/>
    </row>
    <row r="2157" spans="1:22" s="116" customFormat="1" ht="12.75" customHeight="1" x14ac:dyDescent="0.2">
      <c r="A2157" s="22"/>
      <c r="B2157" s="26" t="str">
        <f>$A$9</f>
        <v>BDI - MÃO DE OBRA / SERVIÇOS / MATERIAIS EM GERAL</v>
      </c>
      <c r="C2157" s="27">
        <f>$C$9</f>
        <v>0</v>
      </c>
      <c r="D2157" s="29"/>
      <c r="E2157" s="11"/>
      <c r="F2157" s="28">
        <f>ROUND(SUM(F2146:F2156)*C2157,2)</f>
        <v>0</v>
      </c>
      <c r="G2157" s="62"/>
      <c r="H2157" s="51"/>
      <c r="I2157" s="56"/>
      <c r="J2157" s="56"/>
      <c r="K2157" s="56"/>
      <c r="L2157" s="51"/>
      <c r="M2157" s="61"/>
      <c r="N2157" s="56"/>
      <c r="O2157" s="55"/>
      <c r="P2157" s="55"/>
      <c r="Q2157" s="47"/>
      <c r="R2157" s="47"/>
      <c r="S2157" s="64"/>
      <c r="T2157" s="2"/>
      <c r="U2157" s="2"/>
      <c r="V2157" s="2"/>
    </row>
    <row r="2158" spans="1:22" s="128" customFormat="1" ht="12.75" customHeight="1" x14ac:dyDescent="0.2">
      <c r="A2158" s="30"/>
      <c r="B2158" s="31" t="s">
        <v>56</v>
      </c>
      <c r="C2158" s="32"/>
      <c r="D2158" s="33"/>
      <c r="E2158" s="34"/>
      <c r="F2158" s="35">
        <f>ROUND(SUM(F2146:F2157),2)</f>
        <v>0</v>
      </c>
      <c r="G2158" s="62"/>
      <c r="H2158" s="51"/>
      <c r="I2158" s="56"/>
      <c r="J2158" s="56"/>
      <c r="K2158" s="56"/>
      <c r="L2158" s="51"/>
      <c r="M2158" s="61"/>
      <c r="N2158" s="56"/>
      <c r="O2158" s="55"/>
      <c r="P2158" s="55"/>
      <c r="Q2158" s="47"/>
      <c r="R2158" s="47"/>
      <c r="S2158" s="64"/>
      <c r="T2158" s="2"/>
      <c r="U2158" s="2"/>
      <c r="V2158" s="2"/>
    </row>
    <row r="2159" spans="1:22" s="128" customFormat="1" ht="12.75" customHeight="1" x14ac:dyDescent="0.2">
      <c r="A2159" s="17" t="s">
        <v>5</v>
      </c>
      <c r="B2159" s="135" t="s">
        <v>132</v>
      </c>
      <c r="C2159" s="55" t="s">
        <v>59</v>
      </c>
      <c r="D2159" s="55" t="s">
        <v>17</v>
      </c>
      <c r="E2159" s="19" t="s">
        <v>60</v>
      </c>
      <c r="F2159" s="20" t="s">
        <v>61</v>
      </c>
      <c r="G2159" s="21"/>
      <c r="H2159" s="51"/>
      <c r="I2159" s="56"/>
      <c r="J2159" s="56"/>
      <c r="K2159" s="56"/>
      <c r="L2159" s="51"/>
      <c r="M2159" s="61"/>
      <c r="N2159" s="56"/>
      <c r="O2159" s="55"/>
      <c r="P2159" s="55"/>
      <c r="Q2159" s="47"/>
      <c r="R2159" s="47"/>
      <c r="S2159" s="64"/>
      <c r="T2159" s="2"/>
      <c r="U2159" s="2"/>
      <c r="V2159" s="2"/>
    </row>
    <row r="2160" spans="1:22" s="128" customFormat="1" ht="12.75" customHeight="1" x14ac:dyDescent="0.2">
      <c r="A2160" s="22"/>
      <c r="B2160" s="23" t="str">
        <f>IF(A2160="","",VLOOKUP(A2160,'6.A'!$A$11:$E$105,2,FALSE))</f>
        <v/>
      </c>
      <c r="C2160" s="87"/>
      <c r="D2160" s="56" t="str">
        <f>IF(A2160="","",VLOOKUP(A2160,'6.A'!$A$11:$E$105,4,FALSE))</f>
        <v/>
      </c>
      <c r="E2160" s="88" t="str">
        <f>IF(A2160="","",VLOOKUP(A2160,'6.A'!$A$11:$E$105,5,FALSE))</f>
        <v/>
      </c>
      <c r="F2160" s="24" t="str">
        <f t="shared" ref="F2160:F2169" si="901">IF(A2160="","0,00",ROUND(C2160*E2160,2))</f>
        <v>0,00</v>
      </c>
      <c r="G2160" s="51"/>
      <c r="H2160" s="51" t="str">
        <f>IF(A2160="","",VLOOKUP(A2160,'6.A'!$A$11:$E$7900,5,FALSE))</f>
        <v/>
      </c>
      <c r="I2160" s="51" t="str">
        <f t="shared" ref="I2160:I2169" si="902">IF(H2160="","",IF(E2160=H2160,"SIM","NÃO"))</f>
        <v/>
      </c>
      <c r="J2160" s="51" t="str">
        <f>IF(H2160="","",VLOOKUP(A2160,'6.A'!$A$11:$E$480,4,FALSE))</f>
        <v/>
      </c>
      <c r="K2160" s="51" t="str">
        <f t="shared" ref="K2160:K2169" si="903">IF(H2160="","",IF(J2160=D2160,"SIM","NÃO"))</f>
        <v/>
      </c>
      <c r="L2160" s="51" t="str">
        <f>IF(H2160="","",IF(C2160="","",G2144*C2160))</f>
        <v/>
      </c>
      <c r="M2160" s="93" t="str">
        <f>IF(A2160="","",VLOOKUP(A2160,'6.A'!$A$11:$C$480,2,FALSE))</f>
        <v/>
      </c>
      <c r="N2160" s="56" t="str">
        <f t="shared" ref="N2160:N2165" si="904">IF(A2160="","",IF(M2160=B2160,"si","no"))</f>
        <v/>
      </c>
      <c r="O2160" s="55"/>
      <c r="P2160" s="55"/>
      <c r="Q2160" s="47"/>
      <c r="R2160" s="47"/>
      <c r="S2160" s="64"/>
      <c r="T2160" s="2"/>
      <c r="U2160" s="2"/>
      <c r="V2160" s="2"/>
    </row>
    <row r="2161" spans="1:22" s="128" customFormat="1" ht="12.75" customHeight="1" x14ac:dyDescent="0.2">
      <c r="A2161" s="22"/>
      <c r="B2161" s="23" t="str">
        <f>IF(A2161="","",VLOOKUP(A2161,'6.A'!$A$11:$E$105,2,FALSE))</f>
        <v/>
      </c>
      <c r="C2161" s="87"/>
      <c r="D2161" s="56" t="str">
        <f>IF(A2161="","",VLOOKUP(A2161,'6.A'!$A$11:$E$105,4,FALSE))</f>
        <v/>
      </c>
      <c r="E2161" s="88" t="str">
        <f>IF(A2161="","",VLOOKUP(A2161,'6.A'!$A$11:$E$105,5,FALSE))</f>
        <v/>
      </c>
      <c r="F2161" s="24" t="str">
        <f t="shared" si="901"/>
        <v>0,00</v>
      </c>
      <c r="G2161" s="51"/>
      <c r="H2161" s="51" t="str">
        <f>IF(A2161="","",VLOOKUP(A2161,'6.A'!$A$11:$E$7900,5,FALSE))</f>
        <v/>
      </c>
      <c r="I2161" s="51" t="str">
        <f t="shared" si="902"/>
        <v/>
      </c>
      <c r="J2161" s="51" t="str">
        <f>IF(H2161="","",VLOOKUP(A2161,'6.A'!$A$11:$E$480,4,FALSE))</f>
        <v/>
      </c>
      <c r="K2161" s="51" t="str">
        <f t="shared" si="903"/>
        <v/>
      </c>
      <c r="L2161" s="51" t="str">
        <f>IF(H2161="","",IF(C2161="","",G2144*C2161))</f>
        <v/>
      </c>
      <c r="M2161" s="93" t="str">
        <f>IF(A2161="","",VLOOKUP(A2161,'6.A'!$A$11:$C$480,2,FALSE))</f>
        <v/>
      </c>
      <c r="N2161" s="56" t="str">
        <f t="shared" si="904"/>
        <v/>
      </c>
      <c r="O2161" s="55"/>
      <c r="P2161" s="55"/>
      <c r="Q2161" s="47"/>
      <c r="R2161" s="47"/>
      <c r="S2161" s="64"/>
      <c r="T2161" s="2"/>
      <c r="U2161" s="2"/>
      <c r="V2161" s="2"/>
    </row>
    <row r="2162" spans="1:22" s="128" customFormat="1" ht="12.75" customHeight="1" x14ac:dyDescent="0.2">
      <c r="A2162" s="22"/>
      <c r="B2162" s="23" t="str">
        <f>IF(A2162="","",VLOOKUP(A2162,'6.A'!$A$11:$E$105,2,FALSE))</f>
        <v/>
      </c>
      <c r="C2162" s="87"/>
      <c r="D2162" s="56" t="str">
        <f>IF(A2162="","",VLOOKUP(A2162,'6.A'!$A$11:$E$105,4,FALSE))</f>
        <v/>
      </c>
      <c r="E2162" s="88" t="str">
        <f>IF(A2162="","",VLOOKUP(A2162,'6.A'!$A$11:$E$105,5,FALSE))</f>
        <v/>
      </c>
      <c r="F2162" s="24" t="str">
        <f t="shared" si="901"/>
        <v>0,00</v>
      </c>
      <c r="G2162" s="51"/>
      <c r="H2162" s="51" t="str">
        <f>IF(A2162="","",VLOOKUP(A2162,'6.A'!$A$11:$E$7900,5,FALSE))</f>
        <v/>
      </c>
      <c r="I2162" s="51" t="str">
        <f t="shared" si="902"/>
        <v/>
      </c>
      <c r="J2162" s="51" t="str">
        <f>IF(H2162="","",VLOOKUP(A2162,'6.A'!$A$11:$E$480,4,FALSE))</f>
        <v/>
      </c>
      <c r="K2162" s="51" t="str">
        <f t="shared" si="903"/>
        <v/>
      </c>
      <c r="L2162" s="51" t="str">
        <f>IF(H2162="","",IF(C2162="","",G2144*C2162))</f>
        <v/>
      </c>
      <c r="M2162" s="93" t="str">
        <f>IF(A2162="","",VLOOKUP(A2162,'6.A'!$A$11:$C$480,2,FALSE))</f>
        <v/>
      </c>
      <c r="N2162" s="56" t="str">
        <f t="shared" si="904"/>
        <v/>
      </c>
      <c r="O2162" s="55"/>
      <c r="P2162" s="55"/>
      <c r="Q2162" s="47"/>
      <c r="R2162" s="47"/>
      <c r="S2162" s="64"/>
      <c r="T2162" s="2"/>
      <c r="U2162" s="2"/>
      <c r="V2162" s="2"/>
    </row>
    <row r="2163" spans="1:22" s="128" customFormat="1" ht="12.75" customHeight="1" x14ac:dyDescent="0.2">
      <c r="A2163" s="22"/>
      <c r="B2163" s="54" t="str">
        <f>IF(A2163="","",VLOOKUP(A2163,'6.A'!$A$11:$E$105,2,FALSE))</f>
        <v/>
      </c>
      <c r="C2163" s="113"/>
      <c r="D2163" s="56" t="str">
        <f>IF(A2163="","",VLOOKUP(A2163,'6.A'!$A$11:$E$105,4,FALSE))</f>
        <v/>
      </c>
      <c r="E2163" s="88" t="str">
        <f>IF(A2163="","",VLOOKUP(A2163,'6.A'!$A$11:$E$105,5,FALSE))</f>
        <v/>
      </c>
      <c r="F2163" s="24" t="str">
        <f t="shared" si="901"/>
        <v>0,00</v>
      </c>
      <c r="G2163" s="51"/>
      <c r="H2163" s="51" t="str">
        <f>IF(A2163="","",VLOOKUP(A2163,'6.A'!$A$11:$E$7900,5,FALSE))</f>
        <v/>
      </c>
      <c r="I2163" s="51" t="str">
        <f t="shared" si="902"/>
        <v/>
      </c>
      <c r="J2163" s="51" t="str">
        <f>IF(H2163="","",VLOOKUP(A2163,'6.A'!$A$11:$E$480,4,FALSE))</f>
        <v/>
      </c>
      <c r="K2163" s="51" t="str">
        <f t="shared" si="903"/>
        <v/>
      </c>
      <c r="L2163" s="51" t="str">
        <f>IF(H2163="","",IF(C2163="","",G2144*C2163))</f>
        <v/>
      </c>
      <c r="M2163" s="93" t="str">
        <f>IF(A2163="","",VLOOKUP(A2163,'6.A'!$A$11:$C$480,2,FALSE))</f>
        <v/>
      </c>
      <c r="N2163" s="56" t="str">
        <f t="shared" si="904"/>
        <v/>
      </c>
      <c r="O2163" s="55"/>
      <c r="P2163" s="55"/>
      <c r="Q2163" s="47"/>
      <c r="R2163" s="47"/>
      <c r="S2163" s="64"/>
      <c r="T2163" s="2"/>
      <c r="U2163" s="2"/>
      <c r="V2163" s="2"/>
    </row>
    <row r="2164" spans="1:22" s="128" customFormat="1" ht="12.75" customHeight="1" x14ac:dyDescent="0.2">
      <c r="A2164" s="22"/>
      <c r="B2164" s="23" t="str">
        <f>IF(A2164="","",VLOOKUP(A2164,'6.A'!$A$11:$E$105,2,FALSE))</f>
        <v/>
      </c>
      <c r="C2164" s="87"/>
      <c r="D2164" s="56" t="str">
        <f>IF(A2164="","",VLOOKUP(A2164,'6.A'!$A$11:$E$105,4,FALSE))</f>
        <v/>
      </c>
      <c r="E2164" s="88" t="str">
        <f>IF(A2164="","",VLOOKUP(A2164,'6.A'!$A$11:$E$105,5,FALSE))</f>
        <v/>
      </c>
      <c r="F2164" s="24" t="str">
        <f t="shared" si="901"/>
        <v>0,00</v>
      </c>
      <c r="G2164" s="51"/>
      <c r="H2164" s="51" t="str">
        <f>IF(A2164="","",VLOOKUP(A2164,'6.A'!$A$11:$E$7900,5,FALSE))</f>
        <v/>
      </c>
      <c r="I2164" s="51" t="str">
        <f t="shared" si="902"/>
        <v/>
      </c>
      <c r="J2164" s="51" t="str">
        <f>IF(H2164="","",VLOOKUP(A2164,'6.A'!$A$11:$E$480,4,FALSE))</f>
        <v/>
      </c>
      <c r="K2164" s="51" t="str">
        <f t="shared" si="903"/>
        <v/>
      </c>
      <c r="L2164" s="51" t="str">
        <f>IF(H2164="","",IF(C2164="","",G2144*C2164))</f>
        <v/>
      </c>
      <c r="M2164" s="93" t="str">
        <f>IF(A2164="","",VLOOKUP(A2164,'6.A'!$A$11:$C$480,2,FALSE))</f>
        <v/>
      </c>
      <c r="N2164" s="56" t="str">
        <f t="shared" si="904"/>
        <v/>
      </c>
      <c r="O2164" s="55"/>
      <c r="P2164" s="55"/>
      <c r="Q2164" s="47"/>
      <c r="R2164" s="47"/>
      <c r="S2164" s="64"/>
      <c r="T2164" s="2"/>
      <c r="U2164" s="2"/>
      <c r="V2164" s="2"/>
    </row>
    <row r="2165" spans="1:22" s="128" customFormat="1" ht="12.75" customHeight="1" x14ac:dyDescent="0.2">
      <c r="A2165" s="22"/>
      <c r="B2165" s="23" t="str">
        <f>IF(A2165="","",VLOOKUP(A2165,'6.A'!$A$11:$E$105,2,FALSE))</f>
        <v/>
      </c>
      <c r="C2165" s="87"/>
      <c r="D2165" s="56" t="str">
        <f>IF(A2165="","",VLOOKUP(A2165,'6.A'!$A$11:$E$105,4,FALSE))</f>
        <v/>
      </c>
      <c r="E2165" s="88" t="str">
        <f>IF(A2165="","",VLOOKUP(A2165,'6.A'!$A$11:$E$105,5,FALSE))</f>
        <v/>
      </c>
      <c r="F2165" s="24" t="str">
        <f t="shared" si="901"/>
        <v>0,00</v>
      </c>
      <c r="G2165" s="51"/>
      <c r="H2165" s="51" t="str">
        <f>IF(A2165="","",VLOOKUP(A2165,'6.A'!$A$11:$E$7900,5,FALSE))</f>
        <v/>
      </c>
      <c r="I2165" s="51" t="str">
        <f t="shared" si="902"/>
        <v/>
      </c>
      <c r="J2165" s="51" t="str">
        <f>IF(H2165="","",VLOOKUP(A2165,'6.A'!$A$11:$E$480,4,FALSE))</f>
        <v/>
      </c>
      <c r="K2165" s="51" t="str">
        <f t="shared" si="903"/>
        <v/>
      </c>
      <c r="L2165" s="51" t="str">
        <f>IF(H2165="","",IF(C2165="","",G2144*C2165))</f>
        <v/>
      </c>
      <c r="M2165" s="93" t="str">
        <f>IF(A2165="","",VLOOKUP(A2165,'6.A'!$A$11:$C$480,2,FALSE))</f>
        <v/>
      </c>
      <c r="N2165" s="56" t="str">
        <f t="shared" si="904"/>
        <v/>
      </c>
      <c r="O2165" s="55"/>
      <c r="P2165" s="55"/>
      <c r="Q2165" s="47"/>
      <c r="R2165" s="47"/>
      <c r="S2165" s="64"/>
      <c r="T2165" s="2"/>
      <c r="U2165" s="2"/>
      <c r="V2165" s="2"/>
    </row>
    <row r="2166" spans="1:22" s="128" customFormat="1" ht="12.75" customHeight="1" x14ac:dyDescent="0.2">
      <c r="A2166" s="22"/>
      <c r="B2166" s="23" t="str">
        <f>IF(A2166="","",VLOOKUP(A2166,'6.A'!$A$11:$E$105,2,FALSE))</f>
        <v/>
      </c>
      <c r="C2166" s="87"/>
      <c r="D2166" s="56" t="str">
        <f>IF(A2166="","",VLOOKUP(A2166,'6.A'!$A$11:$E$105,4,FALSE))</f>
        <v/>
      </c>
      <c r="E2166" s="88" t="str">
        <f>IF(A2166="","",VLOOKUP(A2166,'6.A'!$A$11:$E$105,5,FALSE))</f>
        <v/>
      </c>
      <c r="F2166" s="24" t="str">
        <f t="shared" si="901"/>
        <v>0,00</v>
      </c>
      <c r="G2166" s="51"/>
      <c r="H2166" s="51" t="str">
        <f>IF(A2166="","",VLOOKUP(A2166,'6.A'!$A$11:$E$7900,5,FALSE))</f>
        <v/>
      </c>
      <c r="I2166" s="51" t="str">
        <f t="shared" si="902"/>
        <v/>
      </c>
      <c r="J2166" s="51" t="str">
        <f>IF(H2166="","",VLOOKUP(A2166,'6.A'!$A$11:$E$480,4,FALSE))</f>
        <v/>
      </c>
      <c r="K2166" s="51" t="str">
        <f t="shared" si="903"/>
        <v/>
      </c>
      <c r="L2166" s="51" t="str">
        <f>IF(H2166="","",IF(C2166="","",G2144*C2166))</f>
        <v/>
      </c>
      <c r="M2166" s="93" t="str">
        <f>IF(A2166="","",VLOOKUP(A2166,'6.A'!$A$11:$C$480,2,FALSE))</f>
        <v/>
      </c>
      <c r="N2166" s="56" t="str">
        <f>IF(A2166="","",IF(M2166=B2166,"si","no"))</f>
        <v/>
      </c>
      <c r="O2166" s="55"/>
      <c r="P2166" s="55"/>
      <c r="Q2166" s="47"/>
      <c r="R2166" s="47"/>
      <c r="S2166" s="64"/>
      <c r="T2166" s="2"/>
      <c r="U2166" s="2"/>
      <c r="V2166" s="2"/>
    </row>
    <row r="2167" spans="1:22" s="128" customFormat="1" ht="12.75" customHeight="1" x14ac:dyDescent="0.2">
      <c r="A2167" s="22"/>
      <c r="B2167" s="23" t="str">
        <f>IF(A2167="","",VLOOKUP(A2167,'6.A'!$A$11:$E$105,2,FALSE))</f>
        <v/>
      </c>
      <c r="C2167" s="87"/>
      <c r="D2167" s="56" t="str">
        <f>IF(A2167="","",VLOOKUP(A2167,'6.A'!$A$11:$E$105,4,FALSE))</f>
        <v/>
      </c>
      <c r="E2167" s="88" t="str">
        <f>IF(A2167="","",VLOOKUP(A2167,'6.A'!$A$11:$E$105,5,FALSE))</f>
        <v/>
      </c>
      <c r="F2167" s="24" t="str">
        <f t="shared" si="901"/>
        <v>0,00</v>
      </c>
      <c r="G2167" s="51"/>
      <c r="H2167" s="51" t="str">
        <f>IF(A2167="","",VLOOKUP(A2167,'6.A'!$A$11:$E$7900,5,FALSE))</f>
        <v/>
      </c>
      <c r="I2167" s="51" t="str">
        <f t="shared" si="902"/>
        <v/>
      </c>
      <c r="J2167" s="51" t="str">
        <f>IF(H2167="","",VLOOKUP(A2167,'6.A'!$A$11:$E$480,4,FALSE))</f>
        <v/>
      </c>
      <c r="K2167" s="51" t="str">
        <f t="shared" si="903"/>
        <v/>
      </c>
      <c r="L2167" s="51" t="str">
        <f>IF(H2167="","",IF(C2167="","",G2144*C2167))</f>
        <v/>
      </c>
      <c r="M2167" s="93" t="str">
        <f>IF(A2167="","",VLOOKUP(A2167,'6.A'!$A$11:$C$480,2,FALSE))</f>
        <v/>
      </c>
      <c r="N2167" s="56" t="str">
        <f>IF(A2167="","",IF(M2167=B2167,"si","no"))</f>
        <v/>
      </c>
      <c r="O2167" s="55"/>
      <c r="P2167" s="55"/>
      <c r="Q2167" s="47"/>
      <c r="R2167" s="47"/>
      <c r="S2167" s="64"/>
      <c r="T2167" s="2"/>
      <c r="U2167" s="2"/>
      <c r="V2167" s="2"/>
    </row>
    <row r="2168" spans="1:22" s="128" customFormat="1" ht="12.75" customHeight="1" x14ac:dyDescent="0.2">
      <c r="A2168" s="22"/>
      <c r="B2168" s="23" t="str">
        <f>IF(A2168="","",VLOOKUP(A2168,'6.A'!$A$11:$E$105,2,FALSE))</f>
        <v/>
      </c>
      <c r="C2168" s="87"/>
      <c r="D2168" s="56" t="str">
        <f>IF(A2168="","",VLOOKUP(A2168,'6.A'!$A$11:$E$105,4,FALSE))</f>
        <v/>
      </c>
      <c r="E2168" s="88" t="str">
        <f>IF(A2168="","",VLOOKUP(A2168,'6.A'!$A$11:$E$105,5,FALSE))</f>
        <v/>
      </c>
      <c r="F2168" s="24" t="str">
        <f t="shared" si="901"/>
        <v>0,00</v>
      </c>
      <c r="G2168" s="51"/>
      <c r="H2168" s="51" t="str">
        <f>IF(A2168="","",VLOOKUP(A2168,'6.A'!$A$11:$E$7900,5,FALSE))</f>
        <v/>
      </c>
      <c r="I2168" s="51" t="str">
        <f t="shared" si="902"/>
        <v/>
      </c>
      <c r="J2168" s="51" t="str">
        <f>IF(H2168="","",VLOOKUP(A2168,'6.A'!$A$11:$E$480,4,FALSE))</f>
        <v/>
      </c>
      <c r="K2168" s="51" t="str">
        <f t="shared" si="903"/>
        <v/>
      </c>
      <c r="L2168" s="51" t="str">
        <f>IF(H2168="","",IF(C2168="","",G2144*C2168))</f>
        <v/>
      </c>
      <c r="M2168" s="93" t="str">
        <f>IF(A2168="","",VLOOKUP(A2168,'6.A'!$A$11:$C$480,2,FALSE))</f>
        <v/>
      </c>
      <c r="N2168" s="56" t="str">
        <f t="shared" ref="N2168:N2169" si="905">IF(A2168="","",IF(M2168=B2168,"si","no"))</f>
        <v/>
      </c>
      <c r="O2168" s="55"/>
      <c r="P2168" s="55"/>
      <c r="Q2168" s="47"/>
      <c r="R2168" s="47"/>
      <c r="S2168" s="64"/>
      <c r="T2168" s="2"/>
      <c r="U2168" s="2"/>
      <c r="V2168" s="2"/>
    </row>
    <row r="2169" spans="1:22" s="128" customFormat="1" ht="12.75" customHeight="1" x14ac:dyDescent="0.2">
      <c r="A2169" s="22"/>
      <c r="B2169" s="23" t="str">
        <f>IF(A2169="","",VLOOKUP(A2169,'6.A'!$A$11:$E$105,2,FALSE))</f>
        <v/>
      </c>
      <c r="C2169" s="87"/>
      <c r="D2169" s="56" t="str">
        <f>IF(A2169="","",VLOOKUP(A2169,'6.A'!$A$11:$E$105,4,FALSE))</f>
        <v/>
      </c>
      <c r="E2169" s="88" t="str">
        <f>IF(A2169="","",VLOOKUP(A2169,'6.A'!$A$11:$E$105,5,FALSE))</f>
        <v/>
      </c>
      <c r="F2169" s="24" t="str">
        <f t="shared" si="901"/>
        <v>0,00</v>
      </c>
      <c r="G2169" s="51"/>
      <c r="H2169" s="51" t="str">
        <f>IF(A2169="","",VLOOKUP(A2169,'6.A'!$A$11:$E$7900,5,FALSE))</f>
        <v/>
      </c>
      <c r="I2169" s="51" t="str">
        <f t="shared" si="902"/>
        <v/>
      </c>
      <c r="J2169" s="51" t="str">
        <f>IF(H2169="","",VLOOKUP(A2169,'6.A'!$A$11:$E$480,4,FALSE))</f>
        <v/>
      </c>
      <c r="K2169" s="51" t="str">
        <f t="shared" si="903"/>
        <v/>
      </c>
      <c r="L2169" s="51" t="str">
        <f>IF(H2169="","",IF(C2169="","",G2144*C2169))</f>
        <v/>
      </c>
      <c r="M2169" s="93" t="str">
        <f>IF(A2169="","",VLOOKUP(A2169,'6.A'!$A$11:$C$480,2,FALSE))</f>
        <v/>
      </c>
      <c r="N2169" s="56" t="str">
        <f t="shared" si="905"/>
        <v/>
      </c>
      <c r="O2169" s="55"/>
      <c r="P2169" s="55"/>
      <c r="Q2169" s="47"/>
      <c r="R2169" s="47"/>
      <c r="S2169" s="64"/>
      <c r="T2169" s="2"/>
      <c r="U2169" s="2"/>
      <c r="V2169" s="2"/>
    </row>
    <row r="2170" spans="1:22" s="128" customFormat="1" ht="12.75" customHeight="1" x14ac:dyDescent="0.2">
      <c r="A2170" s="22"/>
      <c r="B2170" s="26" t="str">
        <f>$A$9</f>
        <v>BDI - MÃO DE OBRA / SERVIÇOS / MATERIAIS EM GERAL</v>
      </c>
      <c r="C2170" s="27">
        <f>$C$9</f>
        <v>0</v>
      </c>
      <c r="D2170" s="56"/>
      <c r="E2170" s="11"/>
      <c r="F2170" s="28">
        <f>ROUND(SUM(F2160:F2169)*C2170,2)</f>
        <v>0</v>
      </c>
      <c r="G2170" s="62"/>
      <c r="H2170" s="51"/>
      <c r="I2170" s="56"/>
      <c r="J2170" s="56"/>
      <c r="K2170" s="56"/>
      <c r="L2170" s="51"/>
      <c r="M2170" s="61"/>
      <c r="N2170" s="56"/>
      <c r="O2170" s="55"/>
      <c r="P2170" s="55"/>
      <c r="Q2170" s="47"/>
      <c r="R2170" s="47"/>
      <c r="S2170" s="64"/>
      <c r="T2170" s="2"/>
      <c r="U2170" s="2"/>
      <c r="V2170" s="2"/>
    </row>
    <row r="2171" spans="1:22" s="128" customFormat="1" ht="12.75" customHeight="1" x14ac:dyDescent="0.2">
      <c r="A2171" s="30"/>
      <c r="B2171" s="31" t="s">
        <v>120</v>
      </c>
      <c r="C2171" s="36"/>
      <c r="D2171" s="37"/>
      <c r="E2171" s="38"/>
      <c r="F2171" s="35">
        <f>ROUND(SUM(F2160:F2170),2)</f>
        <v>0</v>
      </c>
      <c r="G2171" s="62"/>
      <c r="H2171" s="51"/>
      <c r="I2171" s="56"/>
      <c r="J2171" s="56"/>
      <c r="K2171" s="56"/>
      <c r="L2171" s="51"/>
      <c r="M2171" s="61"/>
      <c r="N2171" s="56"/>
      <c r="O2171" s="55"/>
      <c r="P2171" s="55"/>
      <c r="Q2171" s="47"/>
      <c r="R2171" s="47"/>
      <c r="S2171" s="64"/>
      <c r="T2171" s="2"/>
      <c r="U2171" s="2"/>
      <c r="V2171" s="2"/>
    </row>
    <row r="2172" spans="1:22" s="128" customFormat="1" ht="12.75" customHeight="1" x14ac:dyDescent="0.2">
      <c r="A2172" s="17" t="s">
        <v>6</v>
      </c>
      <c r="B2172" s="18" t="s">
        <v>18</v>
      </c>
      <c r="C2172" s="55" t="s">
        <v>59</v>
      </c>
      <c r="D2172" s="55" t="s">
        <v>17</v>
      </c>
      <c r="E2172" s="19" t="s">
        <v>60</v>
      </c>
      <c r="F2172" s="20" t="s">
        <v>61</v>
      </c>
      <c r="G2172" s="21"/>
      <c r="H2172" s="51"/>
      <c r="I2172" s="56"/>
      <c r="J2172" s="56"/>
      <c r="K2172" s="56"/>
      <c r="L2172" s="51"/>
      <c r="M2172" s="61"/>
      <c r="N2172" s="56"/>
      <c r="O2172" s="55"/>
      <c r="P2172" s="55"/>
      <c r="Q2172" s="47"/>
      <c r="R2172" s="47"/>
      <c r="S2172" s="64"/>
      <c r="T2172" s="2"/>
      <c r="U2172" s="2"/>
      <c r="V2172" s="2"/>
    </row>
    <row r="2173" spans="1:22" s="128" customFormat="1" ht="12.75" customHeight="1" x14ac:dyDescent="0.2">
      <c r="A2173" s="22" t="str">
        <f>'6.A'!$A$68</f>
        <v>CV00238</v>
      </c>
      <c r="B2173" s="23" t="str">
        <f>IF(A2173="","",VLOOKUP(A2173,'6.A'!$A$11:$E$105,2,FALSE))</f>
        <v>VERGALHÃO (AÇO-CA-50) - (MÉDIA DAS BITOLAS ENTRE 6,3 A 25,0MM)</v>
      </c>
      <c r="C2173" s="87">
        <v>1.1000000000000001</v>
      </c>
      <c r="D2173" s="56" t="str">
        <f>IF(A2173="","",VLOOKUP(A2173,'6.A'!$A$11:$E$105,4,FALSE))</f>
        <v>KG</v>
      </c>
      <c r="E2173" s="88">
        <f>IF(A2173="","",VLOOKUP(A2173,'6.A'!$A$11:$E$105,5,FALSE))</f>
        <v>0</v>
      </c>
      <c r="F2173" s="24">
        <f t="shared" ref="F2173:F2180" si="906">IF(A2173="","0,00",ROUND(C2173*E2173,2))</f>
        <v>0</v>
      </c>
      <c r="G2173" s="51"/>
      <c r="H2173" s="51">
        <f>IF(A2173="","",VLOOKUP(A2173,'6.A'!$A$11:$E$7900,5,FALSE))</f>
        <v>0</v>
      </c>
      <c r="I2173" s="51" t="str">
        <f t="shared" ref="I2173:I2192" si="907">IF(H2173="","",IF(E2173=H2173,"SIM","NÃO"))</f>
        <v>SIM</v>
      </c>
      <c r="J2173" s="51" t="str">
        <f>IF(H2173="","",VLOOKUP(A2173,'6.A'!$A$11:$E$480,4,FALSE))</f>
        <v>KG</v>
      </c>
      <c r="K2173" s="51" t="str">
        <f t="shared" ref="K2173:K2192" si="908">IF(H2173="","",IF(J2173=D2173,"SIM","NÃO"))</f>
        <v>SIM</v>
      </c>
      <c r="L2173" s="51">
        <f>IF(H2173="","",IF(C2173="","",G2144*C2173))</f>
        <v>880.00000000000011</v>
      </c>
      <c r="M2173" s="93" t="str">
        <f>IF(A2173="","",VLOOKUP(A2173,'6.A'!$A$11:$C$480,2,FALSE))</f>
        <v>VERGALHÃO (AÇO-CA-50) - (MÉDIA DAS BITOLAS ENTRE 6,3 A 25,0MM)</v>
      </c>
      <c r="N2173" s="56" t="str">
        <f t="shared" ref="N2173:N2192" si="909">IF(A2173="","",IF(M2173=B2173,"si","no"))</f>
        <v>si</v>
      </c>
      <c r="O2173" s="55"/>
      <c r="P2173" s="55"/>
      <c r="Q2173" s="47"/>
      <c r="R2173" s="47"/>
      <c r="S2173" s="64"/>
      <c r="T2173" s="2"/>
      <c r="U2173" s="2"/>
      <c r="V2173" s="2"/>
    </row>
    <row r="2174" spans="1:22" s="128" customFormat="1" ht="12.75" customHeight="1" x14ac:dyDescent="0.2">
      <c r="A2174" s="22">
        <f>'6.A'!$A$101</f>
        <v>43132</v>
      </c>
      <c r="B2174" s="23" t="str">
        <f>IF(A2174="","",VLOOKUP(A2174,'6.A'!$A$11:$E$105,2,FALSE))</f>
        <v>ARAME RECOZIDO 16 BWG, D = 1,65 MM (0,016 KG/M) OU 18 BWG, D = 1,25 MM (0,01 KG/M)</v>
      </c>
      <c r="C2174" s="87">
        <v>0.03</v>
      </c>
      <c r="D2174" s="56" t="str">
        <f>IF(A2174="","",VLOOKUP(A2174,'6.A'!$A$11:$E$105,4,FALSE))</f>
        <v>KG</v>
      </c>
      <c r="E2174" s="88">
        <f>IF(A2174="","",VLOOKUP(A2174,'6.A'!$A$11:$E$105,5,FALSE))</f>
        <v>0</v>
      </c>
      <c r="F2174" s="24">
        <f t="shared" si="906"/>
        <v>0</v>
      </c>
      <c r="G2174" s="51"/>
      <c r="H2174" s="51">
        <f>IF(A2174="","",VLOOKUP(A2174,'6.A'!$A$11:$E$7900,5,FALSE))</f>
        <v>0</v>
      </c>
      <c r="I2174" s="51" t="str">
        <f t="shared" si="907"/>
        <v>SIM</v>
      </c>
      <c r="J2174" s="51" t="str">
        <f>IF(H2174="","",VLOOKUP(A2174,'6.A'!$A$11:$E$480,4,FALSE))</f>
        <v>KG</v>
      </c>
      <c r="K2174" s="51" t="str">
        <f t="shared" si="908"/>
        <v>SIM</v>
      </c>
      <c r="L2174" s="51">
        <f>IF(H2174="","",IF(C2174="","",G2144*C2174))</f>
        <v>24</v>
      </c>
      <c r="M2174" s="93" t="str">
        <f>IF(A2174="","",VLOOKUP(A2174,'6.A'!$A$11:$C$480,2,FALSE))</f>
        <v>ARAME RECOZIDO 16 BWG, D = 1,65 MM (0,016 KG/M) OU 18 BWG, D = 1,25 MM (0,01 KG/M)</v>
      </c>
      <c r="N2174" s="56" t="str">
        <f t="shared" si="909"/>
        <v>si</v>
      </c>
      <c r="O2174" s="55"/>
      <c r="P2174" s="55"/>
      <c r="Q2174" s="47"/>
      <c r="R2174" s="47"/>
      <c r="S2174" s="64"/>
      <c r="T2174" s="2"/>
      <c r="U2174" s="2"/>
      <c r="V2174" s="2"/>
    </row>
    <row r="2175" spans="1:22" s="128" customFormat="1" ht="12.75" customHeight="1" x14ac:dyDescent="0.2">
      <c r="A2175" s="22"/>
      <c r="B2175" s="23" t="str">
        <f>IF(A2175="","",VLOOKUP(A2175,'6.A'!$A$11:$E$105,2,FALSE))</f>
        <v/>
      </c>
      <c r="C2175" s="87"/>
      <c r="D2175" s="56" t="str">
        <f>IF(A2175="","",VLOOKUP(A2175,'6.A'!$A$11:$E$105,4,FALSE))</f>
        <v/>
      </c>
      <c r="E2175" s="88" t="str">
        <f>IF(A2175="","",VLOOKUP(A2175,'6.A'!$A$11:$E$105,5,FALSE))</f>
        <v/>
      </c>
      <c r="F2175" s="24" t="str">
        <f t="shared" si="906"/>
        <v>0,00</v>
      </c>
      <c r="G2175" s="51"/>
      <c r="H2175" s="51" t="str">
        <f>IF(A2175="","",VLOOKUP(A2175,'6.A'!$A$11:$E$7900,5,FALSE))</f>
        <v/>
      </c>
      <c r="I2175" s="51" t="str">
        <f t="shared" si="907"/>
        <v/>
      </c>
      <c r="J2175" s="51" t="str">
        <f>IF(H2175="","",VLOOKUP(A2175,'6.A'!$A$11:$E$480,4,FALSE))</f>
        <v/>
      </c>
      <c r="K2175" s="51" t="str">
        <f t="shared" si="908"/>
        <v/>
      </c>
      <c r="L2175" s="51" t="str">
        <f>IF(H2175="","",IF(C2175="","",G2144*C2175))</f>
        <v/>
      </c>
      <c r="M2175" s="93" t="str">
        <f>IF(A2175="","",VLOOKUP(A2175,'6.A'!$A$11:$C$480,2,FALSE))</f>
        <v/>
      </c>
      <c r="N2175" s="56" t="str">
        <f t="shared" si="909"/>
        <v/>
      </c>
      <c r="O2175" s="55"/>
      <c r="P2175" s="55"/>
      <c r="Q2175" s="47"/>
      <c r="R2175" s="47"/>
      <c r="S2175" s="64"/>
      <c r="T2175" s="2"/>
      <c r="U2175" s="2"/>
      <c r="V2175" s="2"/>
    </row>
    <row r="2176" spans="1:22" s="128" customFormat="1" ht="12.75" customHeight="1" x14ac:dyDescent="0.2">
      <c r="A2176" s="22"/>
      <c r="B2176" s="23" t="str">
        <f>IF(A2176="","",VLOOKUP(A2176,'6.A'!$A$11:$E$105,2,FALSE))</f>
        <v/>
      </c>
      <c r="C2176" s="87"/>
      <c r="D2176" s="56" t="str">
        <f>IF(A2176="","",VLOOKUP(A2176,'6.A'!$A$11:$E$105,4,FALSE))</f>
        <v/>
      </c>
      <c r="E2176" s="88" t="str">
        <f>IF(A2176="","",VLOOKUP(A2176,'6.A'!$A$11:$E$105,5,FALSE))</f>
        <v/>
      </c>
      <c r="F2176" s="24" t="str">
        <f t="shared" si="906"/>
        <v>0,00</v>
      </c>
      <c r="G2176" s="51"/>
      <c r="H2176" s="51" t="str">
        <f>IF(A2176="","",VLOOKUP(A2176,'6.A'!$A$11:$E$7900,5,FALSE))</f>
        <v/>
      </c>
      <c r="I2176" s="51" t="str">
        <f t="shared" si="907"/>
        <v/>
      </c>
      <c r="J2176" s="51" t="str">
        <f>IF(H2176="","",VLOOKUP(A2176,'6.A'!$A$11:$E$480,4,FALSE))</f>
        <v/>
      </c>
      <c r="K2176" s="51" t="str">
        <f t="shared" si="908"/>
        <v/>
      </c>
      <c r="L2176" s="51" t="str">
        <f>IF(H2176="","",IF(C2176="","",G2144*C2176))</f>
        <v/>
      </c>
      <c r="M2176" s="93" t="str">
        <f>IF(A2176="","",VLOOKUP(A2176,'6.A'!$A$11:$C$480,2,FALSE))</f>
        <v/>
      </c>
      <c r="N2176" s="56" t="str">
        <f t="shared" si="909"/>
        <v/>
      </c>
      <c r="O2176" s="55"/>
      <c r="P2176" s="55"/>
      <c r="Q2176" s="47"/>
      <c r="R2176" s="47"/>
      <c r="S2176" s="64"/>
      <c r="T2176" s="2"/>
      <c r="U2176" s="2"/>
      <c r="V2176" s="2"/>
    </row>
    <row r="2177" spans="1:22" s="128" customFormat="1" ht="12.75" customHeight="1" x14ac:dyDescent="0.2">
      <c r="A2177" s="22"/>
      <c r="B2177" s="23" t="str">
        <f>IF(A2177="","",VLOOKUP(A2177,'6.A'!$A$11:$E$105,2,FALSE))</f>
        <v/>
      </c>
      <c r="C2177" s="87"/>
      <c r="D2177" s="56" t="str">
        <f>IF(A2177="","",VLOOKUP(A2177,'6.A'!$A$11:$E$105,4,FALSE))</f>
        <v/>
      </c>
      <c r="E2177" s="88" t="str">
        <f>IF(A2177="","",VLOOKUP(A2177,'6.A'!$A$11:$E$105,5,FALSE))</f>
        <v/>
      </c>
      <c r="F2177" s="24" t="str">
        <f t="shared" si="906"/>
        <v>0,00</v>
      </c>
      <c r="G2177" s="51"/>
      <c r="H2177" s="51" t="str">
        <f>IF(A2177="","",VLOOKUP(A2177,'6.A'!$A$11:$E$7900,5,FALSE))</f>
        <v/>
      </c>
      <c r="I2177" s="51" t="str">
        <f t="shared" si="907"/>
        <v/>
      </c>
      <c r="J2177" s="51" t="str">
        <f>IF(H2177="","",VLOOKUP(A2177,'6.A'!$A$11:$E$480,4,FALSE))</f>
        <v/>
      </c>
      <c r="K2177" s="51" t="str">
        <f t="shared" si="908"/>
        <v/>
      </c>
      <c r="L2177" s="51" t="str">
        <f>IF(H2177="","",IF(C2177="","",G2144*C2177))</f>
        <v/>
      </c>
      <c r="M2177" s="93" t="str">
        <f>IF(A2177="","",VLOOKUP(A2177,'6.A'!$A$11:$C$480,2,FALSE))</f>
        <v/>
      </c>
      <c r="N2177" s="56" t="str">
        <f t="shared" si="909"/>
        <v/>
      </c>
      <c r="O2177" s="55"/>
      <c r="P2177" s="55"/>
      <c r="Q2177" s="47"/>
      <c r="R2177" s="47"/>
      <c r="S2177" s="64"/>
      <c r="T2177" s="2"/>
      <c r="U2177" s="2"/>
      <c r="V2177" s="2"/>
    </row>
    <row r="2178" spans="1:22" s="128" customFormat="1" ht="12.75" customHeight="1" x14ac:dyDescent="0.2">
      <c r="A2178" s="22"/>
      <c r="B2178" s="23" t="str">
        <f>IF(A2178="","",VLOOKUP(A2178,'6.A'!$A$11:$E$105,2,FALSE))</f>
        <v/>
      </c>
      <c r="C2178" s="87"/>
      <c r="D2178" s="56" t="str">
        <f>IF(A2178="","",VLOOKUP(A2178,'6.A'!$A$11:$E$105,4,FALSE))</f>
        <v/>
      </c>
      <c r="E2178" s="88" t="str">
        <f>IF(A2178="","",VLOOKUP(A2178,'6.A'!$A$11:$E$105,5,FALSE))</f>
        <v/>
      </c>
      <c r="F2178" s="24" t="str">
        <f t="shared" si="906"/>
        <v>0,00</v>
      </c>
      <c r="G2178" s="51"/>
      <c r="H2178" s="51" t="str">
        <f>IF(A2178="","",VLOOKUP(A2178,'6.A'!$A$11:$E$7900,5,FALSE))</f>
        <v/>
      </c>
      <c r="I2178" s="51" t="str">
        <f t="shared" si="907"/>
        <v/>
      </c>
      <c r="J2178" s="51" t="str">
        <f>IF(H2178="","",VLOOKUP(A2178,'6.A'!$A$11:$E$480,4,FALSE))</f>
        <v/>
      </c>
      <c r="K2178" s="51" t="str">
        <f t="shared" si="908"/>
        <v/>
      </c>
      <c r="L2178" s="51" t="str">
        <f>IF(H2178="","",IF(C2178="","",G2144*C2178))</f>
        <v/>
      </c>
      <c r="M2178" s="93" t="str">
        <f>IF(A2178="","",VLOOKUP(A2178,'6.A'!$A$11:$C$480,2,FALSE))</f>
        <v/>
      </c>
      <c r="N2178" s="56" t="str">
        <f t="shared" si="909"/>
        <v/>
      </c>
      <c r="O2178" s="55"/>
      <c r="P2178" s="55"/>
      <c r="Q2178" s="47"/>
      <c r="R2178" s="47"/>
      <c r="S2178" s="64"/>
      <c r="T2178" s="2"/>
      <c r="U2178" s="2"/>
      <c r="V2178" s="2"/>
    </row>
    <row r="2179" spans="1:22" s="128" customFormat="1" ht="12.75" customHeight="1" x14ac:dyDescent="0.2">
      <c r="A2179" s="22"/>
      <c r="B2179" s="23" t="str">
        <f>IF(A2179="","",VLOOKUP(A2179,'6.A'!$A$11:$E$105,2,FALSE))</f>
        <v/>
      </c>
      <c r="C2179" s="87"/>
      <c r="D2179" s="56" t="str">
        <f>IF(A2179="","",VLOOKUP(A2179,'6.A'!$A$11:$E$105,4,FALSE))</f>
        <v/>
      </c>
      <c r="E2179" s="88" t="str">
        <f>IF(A2179="","",VLOOKUP(A2179,'6.A'!$A$11:$E$105,5,FALSE))</f>
        <v/>
      </c>
      <c r="F2179" s="24" t="str">
        <f t="shared" si="906"/>
        <v>0,00</v>
      </c>
      <c r="G2179" s="51"/>
      <c r="H2179" s="51" t="str">
        <f>IF(A2179="","",VLOOKUP(A2179,'6.A'!$A$11:$E$7900,5,FALSE))</f>
        <v/>
      </c>
      <c r="I2179" s="51" t="str">
        <f t="shared" si="907"/>
        <v/>
      </c>
      <c r="J2179" s="51" t="str">
        <f>IF(H2179="","",VLOOKUP(A2179,'6.A'!$A$11:$E$480,4,FALSE))</f>
        <v/>
      </c>
      <c r="K2179" s="51" t="str">
        <f t="shared" si="908"/>
        <v/>
      </c>
      <c r="L2179" s="51" t="str">
        <f>IF(H2179="","",IF(C2179="","",G2144*C2179))</f>
        <v/>
      </c>
      <c r="M2179" s="93" t="str">
        <f>IF(A2179="","",VLOOKUP(A2179,'6.A'!$A$11:$C$480,2,FALSE))</f>
        <v/>
      </c>
      <c r="N2179" s="56" t="str">
        <f t="shared" si="909"/>
        <v/>
      </c>
      <c r="O2179" s="55"/>
      <c r="P2179" s="55"/>
      <c r="Q2179" s="47"/>
      <c r="R2179" s="47"/>
      <c r="S2179" s="64"/>
      <c r="T2179" s="2"/>
      <c r="U2179" s="2"/>
      <c r="V2179" s="2"/>
    </row>
    <row r="2180" spans="1:22" s="128" customFormat="1" ht="12.75" customHeight="1" x14ac:dyDescent="0.2">
      <c r="A2180" s="22"/>
      <c r="B2180" s="23" t="str">
        <f>IF(A2180="","",VLOOKUP(A2180,'6.A'!$A$11:$E$105,2,FALSE))</f>
        <v/>
      </c>
      <c r="C2180" s="87"/>
      <c r="D2180" s="56" t="str">
        <f>IF(A2180="","",VLOOKUP(A2180,'6.A'!$A$11:$E$105,4,FALSE))</f>
        <v/>
      </c>
      <c r="E2180" s="88" t="str">
        <f>IF(A2180="","",VLOOKUP(A2180,'6.A'!$A$11:$E$105,5,FALSE))</f>
        <v/>
      </c>
      <c r="F2180" s="24" t="str">
        <f t="shared" si="906"/>
        <v>0,00</v>
      </c>
      <c r="G2180" s="51"/>
      <c r="H2180" s="51" t="str">
        <f>IF(A2180="","",VLOOKUP(A2180,'6.A'!$A$11:$E$7900,5,FALSE))</f>
        <v/>
      </c>
      <c r="I2180" s="51" t="str">
        <f t="shared" si="907"/>
        <v/>
      </c>
      <c r="J2180" s="51" t="str">
        <f>IF(H2180="","",VLOOKUP(A2180,'6.A'!$A$11:$E$480,4,FALSE))</f>
        <v/>
      </c>
      <c r="K2180" s="51" t="str">
        <f t="shared" si="908"/>
        <v/>
      </c>
      <c r="L2180" s="51" t="str">
        <f>IF(H2180="","",IF(C2180="","",G2144*C2180))</f>
        <v/>
      </c>
      <c r="M2180" s="93" t="str">
        <f>IF(A2180="","",VLOOKUP(A2180,'6.A'!$A$11:$C$480,2,FALSE))</f>
        <v/>
      </c>
      <c r="N2180" s="56" t="str">
        <f t="shared" si="909"/>
        <v/>
      </c>
      <c r="O2180" s="55"/>
      <c r="P2180" s="55"/>
      <c r="Q2180" s="47"/>
      <c r="R2180" s="47"/>
      <c r="S2180" s="64"/>
      <c r="T2180" s="2"/>
      <c r="U2180" s="2"/>
      <c r="V2180" s="2"/>
    </row>
    <row r="2181" spans="1:22" s="128" customFormat="1" ht="12.75" customHeight="1" x14ac:dyDescent="0.2">
      <c r="A2181" s="137"/>
      <c r="B2181" s="117" t="str">
        <f>IF(A2181="","",VLOOKUP(A2181,'6.A'!$A$11:$E$105,2,FALSE))</f>
        <v/>
      </c>
      <c r="C2181" s="138"/>
      <c r="D2181" s="120" t="str">
        <f>IF(A2181="","",VLOOKUP(A2181,'6.A'!$A$11:$E$105,4,FALSE))</f>
        <v/>
      </c>
      <c r="E2181" s="142" t="str">
        <f>IF(A2181="","",VLOOKUP(A2181,'6.A'!$A$11:$E$105,5,FALSE))</f>
        <v/>
      </c>
      <c r="F2181" s="141" t="str">
        <f t="shared" ref="F2181:F2192" si="910">IF(A2181="","0,00",ROUND(C2181*E2181,2))</f>
        <v>0,00</v>
      </c>
      <c r="G2181" s="51"/>
      <c r="H2181" s="51" t="str">
        <f>IF(A2181="","",VLOOKUP(A2181,'6.A'!$A$11:$E$7900,5,FALSE))</f>
        <v/>
      </c>
      <c r="I2181" s="51" t="str">
        <f t="shared" si="907"/>
        <v/>
      </c>
      <c r="J2181" s="51" t="str">
        <f>IF(H2181="","",VLOOKUP(A2181,'6.A'!$A$11:$E$480,4,FALSE))</f>
        <v/>
      </c>
      <c r="K2181" s="51" t="str">
        <f t="shared" si="908"/>
        <v/>
      </c>
      <c r="L2181" s="51" t="str">
        <f>IF(H2181="","",IF(C2181="","",G2144*C2181))</f>
        <v/>
      </c>
      <c r="M2181" s="93" t="str">
        <f>IF(A2181="","",VLOOKUP(A2181,'6.A'!$A$11:$C$480,2,FALSE))</f>
        <v/>
      </c>
      <c r="N2181" s="56" t="str">
        <f t="shared" si="909"/>
        <v/>
      </c>
      <c r="O2181" s="55"/>
      <c r="P2181" s="55"/>
      <c r="Q2181" s="47"/>
      <c r="R2181" s="47"/>
      <c r="S2181" s="64"/>
      <c r="T2181" s="2"/>
      <c r="U2181" s="2"/>
      <c r="V2181" s="2"/>
    </row>
    <row r="2182" spans="1:22" s="128" customFormat="1" ht="12.75" customHeight="1" x14ac:dyDescent="0.2">
      <c r="A2182" s="137"/>
      <c r="B2182" s="117" t="str">
        <f>IF(A2182="","",VLOOKUP(A2182,'6.A'!$A$11:$E$105,2,FALSE))</f>
        <v/>
      </c>
      <c r="C2182" s="138"/>
      <c r="D2182" s="120" t="str">
        <f>IF(A2182="","",VLOOKUP(A2182,'6.A'!$A$11:$E$105,4,FALSE))</f>
        <v/>
      </c>
      <c r="E2182" s="142" t="str">
        <f>IF(A2182="","",VLOOKUP(A2182,'6.A'!$A$11:$E$105,5,FALSE))</f>
        <v/>
      </c>
      <c r="F2182" s="141" t="str">
        <f t="shared" si="910"/>
        <v>0,00</v>
      </c>
      <c r="G2182" s="51"/>
      <c r="H2182" s="51" t="str">
        <f>IF(A2182="","",VLOOKUP(A2182,'6.A'!$A$11:$E$7900,5,FALSE))</f>
        <v/>
      </c>
      <c r="I2182" s="51" t="str">
        <f t="shared" si="907"/>
        <v/>
      </c>
      <c r="J2182" s="51" t="str">
        <f>IF(H2182="","",VLOOKUP(A2182,'6.A'!$A$11:$E$480,4,FALSE))</f>
        <v/>
      </c>
      <c r="K2182" s="51" t="str">
        <f t="shared" si="908"/>
        <v/>
      </c>
      <c r="L2182" s="51" t="str">
        <f>IF(H2182="","",IF(C2182="","",G2144*C2182))</f>
        <v/>
      </c>
      <c r="M2182" s="93" t="str">
        <f>IF(A2182="","",VLOOKUP(A2182,'6.A'!$A$11:$C$480,2,FALSE))</f>
        <v/>
      </c>
      <c r="N2182" s="56" t="str">
        <f t="shared" si="909"/>
        <v/>
      </c>
      <c r="O2182" s="55"/>
      <c r="P2182" s="55"/>
      <c r="Q2182" s="47"/>
      <c r="R2182" s="47"/>
      <c r="S2182" s="64"/>
      <c r="T2182" s="2"/>
      <c r="U2182" s="2"/>
      <c r="V2182" s="2"/>
    </row>
    <row r="2183" spans="1:22" s="128" customFormat="1" ht="12.75" customHeight="1" x14ac:dyDescent="0.2">
      <c r="A2183" s="137"/>
      <c r="B2183" s="117" t="str">
        <f>IF(A2183="","",VLOOKUP(A2183,'6.A'!$A$11:$E$105,2,FALSE))</f>
        <v/>
      </c>
      <c r="C2183" s="138"/>
      <c r="D2183" s="120" t="str">
        <f>IF(A2183="","",VLOOKUP(A2183,'6.A'!$A$11:$E$105,4,FALSE))</f>
        <v/>
      </c>
      <c r="E2183" s="142" t="str">
        <f>IF(A2183="","",VLOOKUP(A2183,'6.A'!$A$11:$E$105,5,FALSE))</f>
        <v/>
      </c>
      <c r="F2183" s="141" t="str">
        <f t="shared" si="910"/>
        <v>0,00</v>
      </c>
      <c r="G2183" s="51"/>
      <c r="H2183" s="51" t="str">
        <f>IF(A2183="","",VLOOKUP(A2183,'6.A'!$A$11:$E$7900,5,FALSE))</f>
        <v/>
      </c>
      <c r="I2183" s="51" t="str">
        <f t="shared" si="907"/>
        <v/>
      </c>
      <c r="J2183" s="51" t="str">
        <f>IF(H2183="","",VLOOKUP(A2183,'6.A'!$A$11:$E$480,4,FALSE))</f>
        <v/>
      </c>
      <c r="K2183" s="51" t="str">
        <f t="shared" si="908"/>
        <v/>
      </c>
      <c r="L2183" s="51" t="str">
        <f>IF(H2183="","",IF(C2183="","",G2144*C2183))</f>
        <v/>
      </c>
      <c r="M2183" s="93" t="str">
        <f>IF(A2183="","",VLOOKUP(A2183,'6.A'!$A$11:$C$480,2,FALSE))</f>
        <v/>
      </c>
      <c r="N2183" s="56" t="str">
        <f t="shared" si="909"/>
        <v/>
      </c>
      <c r="O2183" s="55"/>
      <c r="P2183" s="55"/>
      <c r="Q2183" s="47"/>
      <c r="R2183" s="47"/>
      <c r="S2183" s="64"/>
      <c r="T2183" s="2"/>
      <c r="U2183" s="2"/>
      <c r="V2183" s="2"/>
    </row>
    <row r="2184" spans="1:22" s="128" customFormat="1" ht="12.75" customHeight="1" x14ac:dyDescent="0.2">
      <c r="A2184" s="137"/>
      <c r="B2184" s="117" t="str">
        <f>IF(A2184="","",VLOOKUP(A2184,'6.A'!$A$11:$E$105,2,FALSE))</f>
        <v/>
      </c>
      <c r="C2184" s="138"/>
      <c r="D2184" s="120" t="str">
        <f>IF(A2184="","",VLOOKUP(A2184,'6.A'!$A$11:$E$105,4,FALSE))</f>
        <v/>
      </c>
      <c r="E2184" s="142" t="str">
        <f>IF(A2184="","",VLOOKUP(A2184,'6.A'!$A$11:$E$105,5,FALSE))</f>
        <v/>
      </c>
      <c r="F2184" s="141" t="str">
        <f t="shared" si="910"/>
        <v>0,00</v>
      </c>
      <c r="G2184" s="51"/>
      <c r="H2184" s="51" t="str">
        <f>IF(A2184="","",VLOOKUP(A2184,'6.A'!$A$11:$E$7900,5,FALSE))</f>
        <v/>
      </c>
      <c r="I2184" s="51" t="str">
        <f t="shared" si="907"/>
        <v/>
      </c>
      <c r="J2184" s="51" t="str">
        <f>IF(H2184="","",VLOOKUP(A2184,'6.A'!$A$11:$E$480,4,FALSE))</f>
        <v/>
      </c>
      <c r="K2184" s="51" t="str">
        <f t="shared" si="908"/>
        <v/>
      </c>
      <c r="L2184" s="51" t="str">
        <f>IF(H2184="","",IF(C2184="","",G2144*C2184))</f>
        <v/>
      </c>
      <c r="M2184" s="93" t="str">
        <f>IF(A2184="","",VLOOKUP(A2184,'6.A'!$A$11:$C$480,2,FALSE))</f>
        <v/>
      </c>
      <c r="N2184" s="56" t="str">
        <f t="shared" si="909"/>
        <v/>
      </c>
      <c r="O2184" s="55"/>
      <c r="P2184" s="55"/>
      <c r="Q2184" s="47"/>
      <c r="R2184" s="47"/>
      <c r="S2184" s="64"/>
      <c r="T2184" s="2"/>
      <c r="U2184" s="2"/>
      <c r="V2184" s="2"/>
    </row>
    <row r="2185" spans="1:22" s="128" customFormat="1" ht="12.75" customHeight="1" x14ac:dyDescent="0.2">
      <c r="A2185" s="137"/>
      <c r="B2185" s="117" t="str">
        <f>IF(A2185="","",VLOOKUP(A2185,'6.A'!$A$11:$E$105,2,FALSE))</f>
        <v/>
      </c>
      <c r="C2185" s="138"/>
      <c r="D2185" s="120" t="str">
        <f>IF(A2185="","",VLOOKUP(A2185,'6.A'!$A$11:$E$105,4,FALSE))</f>
        <v/>
      </c>
      <c r="E2185" s="142" t="str">
        <f>IF(A2185="","",VLOOKUP(A2185,'6.A'!$A$11:$E$105,5,FALSE))</f>
        <v/>
      </c>
      <c r="F2185" s="141" t="str">
        <f t="shared" si="910"/>
        <v>0,00</v>
      </c>
      <c r="G2185" s="51"/>
      <c r="H2185" s="51" t="str">
        <f>IF(A2185="","",VLOOKUP(A2185,'6.A'!$A$11:$E$7900,5,FALSE))</f>
        <v/>
      </c>
      <c r="I2185" s="51" t="str">
        <f t="shared" si="907"/>
        <v/>
      </c>
      <c r="J2185" s="51" t="str">
        <f>IF(H2185="","",VLOOKUP(A2185,'6.A'!$A$11:$E$480,4,FALSE))</f>
        <v/>
      </c>
      <c r="K2185" s="51" t="str">
        <f t="shared" si="908"/>
        <v/>
      </c>
      <c r="L2185" s="51" t="str">
        <f>IF(H2185="","",IF(C2185="","",G2144*C2185))</f>
        <v/>
      </c>
      <c r="M2185" s="93" t="str">
        <f>IF(A2185="","",VLOOKUP(A2185,'6.A'!$A$11:$C$480,2,FALSE))</f>
        <v/>
      </c>
      <c r="N2185" s="56" t="str">
        <f t="shared" si="909"/>
        <v/>
      </c>
      <c r="O2185" s="55"/>
      <c r="P2185" s="55"/>
      <c r="Q2185" s="47"/>
      <c r="R2185" s="47"/>
      <c r="S2185" s="64"/>
      <c r="T2185" s="2"/>
      <c r="U2185" s="2"/>
      <c r="V2185" s="2"/>
    </row>
    <row r="2186" spans="1:22" s="128" customFormat="1" ht="12.75" customHeight="1" x14ac:dyDescent="0.2">
      <c r="A2186" s="137"/>
      <c r="B2186" s="117" t="str">
        <f>IF(A2186="","",VLOOKUP(A2186,'6.A'!$A$11:$E$105,2,FALSE))</f>
        <v/>
      </c>
      <c r="C2186" s="138"/>
      <c r="D2186" s="120" t="str">
        <f>IF(A2186="","",VLOOKUP(A2186,'6.A'!$A$11:$E$105,4,FALSE))</f>
        <v/>
      </c>
      <c r="E2186" s="142" t="str">
        <f>IF(A2186="","",VLOOKUP(A2186,'6.A'!$A$11:$E$105,5,FALSE))</f>
        <v/>
      </c>
      <c r="F2186" s="141" t="str">
        <f t="shared" si="910"/>
        <v>0,00</v>
      </c>
      <c r="G2186" s="51"/>
      <c r="H2186" s="51" t="str">
        <f>IF(A2186="","",VLOOKUP(A2186,'6.A'!$A$11:$E$7900,5,FALSE))</f>
        <v/>
      </c>
      <c r="I2186" s="51" t="str">
        <f t="shared" si="907"/>
        <v/>
      </c>
      <c r="J2186" s="51" t="str">
        <f>IF(H2186="","",VLOOKUP(A2186,'6.A'!$A$11:$E$480,4,FALSE))</f>
        <v/>
      </c>
      <c r="K2186" s="51" t="str">
        <f t="shared" si="908"/>
        <v/>
      </c>
      <c r="L2186" s="51" t="str">
        <f>IF(H2186="","",IF(C2186="","",G2144*C2186))</f>
        <v/>
      </c>
      <c r="M2186" s="93" t="str">
        <f>IF(A2186="","",VLOOKUP(A2186,'6.A'!$A$11:$C$480,2,FALSE))</f>
        <v/>
      </c>
      <c r="N2186" s="56" t="str">
        <f t="shared" si="909"/>
        <v/>
      </c>
      <c r="O2186" s="55"/>
      <c r="P2186" s="55"/>
      <c r="Q2186" s="47"/>
      <c r="R2186" s="47"/>
      <c r="S2186" s="64"/>
      <c r="T2186" s="2"/>
      <c r="U2186" s="2"/>
      <c r="V2186" s="2"/>
    </row>
    <row r="2187" spans="1:22" s="128" customFormat="1" ht="12.75" customHeight="1" x14ac:dyDescent="0.2">
      <c r="A2187" s="137"/>
      <c r="B2187" s="117" t="str">
        <f>IF(A2187="","",VLOOKUP(A2187,'6.A'!$A$11:$E$105,2,FALSE))</f>
        <v/>
      </c>
      <c r="C2187" s="138"/>
      <c r="D2187" s="120" t="str">
        <f>IF(A2187="","",VLOOKUP(A2187,'6.A'!$A$11:$E$105,4,FALSE))</f>
        <v/>
      </c>
      <c r="E2187" s="142" t="str">
        <f>IF(A2187="","",VLOOKUP(A2187,'6.A'!$A$11:$E$105,5,FALSE))</f>
        <v/>
      </c>
      <c r="F2187" s="141" t="str">
        <f t="shared" si="910"/>
        <v>0,00</v>
      </c>
      <c r="G2187" s="51"/>
      <c r="H2187" s="51" t="str">
        <f>IF(A2187="","",VLOOKUP(A2187,'6.A'!$A$11:$E$7900,5,FALSE))</f>
        <v/>
      </c>
      <c r="I2187" s="51" t="str">
        <f t="shared" si="907"/>
        <v/>
      </c>
      <c r="J2187" s="51" t="str">
        <f>IF(H2187="","",VLOOKUP(A2187,'6.A'!$A$11:$E$480,4,FALSE))</f>
        <v/>
      </c>
      <c r="K2187" s="51" t="str">
        <f t="shared" si="908"/>
        <v/>
      </c>
      <c r="L2187" s="51" t="str">
        <f>IF(H2187="","",IF(C2187="","",G2144*C2187))</f>
        <v/>
      </c>
      <c r="M2187" s="93" t="str">
        <f>IF(A2187="","",VLOOKUP(A2187,'6.A'!$A$11:$C$480,2,FALSE))</f>
        <v/>
      </c>
      <c r="N2187" s="56" t="str">
        <f t="shared" si="909"/>
        <v/>
      </c>
      <c r="O2187" s="55"/>
      <c r="P2187" s="55"/>
      <c r="Q2187" s="47"/>
      <c r="R2187" s="47"/>
      <c r="S2187" s="64"/>
      <c r="T2187" s="2"/>
      <c r="U2187" s="2"/>
      <c r="V2187" s="2"/>
    </row>
    <row r="2188" spans="1:22" s="128" customFormat="1" ht="12.75" customHeight="1" x14ac:dyDescent="0.2">
      <c r="A2188" s="137"/>
      <c r="B2188" s="117" t="str">
        <f>IF(A2188="","",VLOOKUP(A2188,'6.A'!$A$11:$E$105,2,FALSE))</f>
        <v/>
      </c>
      <c r="C2188" s="138"/>
      <c r="D2188" s="120" t="str">
        <f>IF(A2188="","",VLOOKUP(A2188,'6.A'!$A$11:$E$105,4,FALSE))</f>
        <v/>
      </c>
      <c r="E2188" s="142" t="str">
        <f>IF(A2188="","",VLOOKUP(A2188,'6.A'!$A$11:$E$105,5,FALSE))</f>
        <v/>
      </c>
      <c r="F2188" s="141" t="str">
        <f t="shared" si="910"/>
        <v>0,00</v>
      </c>
      <c r="G2188" s="51"/>
      <c r="H2188" s="51" t="str">
        <f>IF(A2188="","",VLOOKUP(A2188,'6.A'!$A$11:$E$7900,5,FALSE))</f>
        <v/>
      </c>
      <c r="I2188" s="51" t="str">
        <f t="shared" si="907"/>
        <v/>
      </c>
      <c r="J2188" s="51" t="str">
        <f>IF(H2188="","",VLOOKUP(A2188,'6.A'!$A$11:$E$480,4,FALSE))</f>
        <v/>
      </c>
      <c r="K2188" s="51" t="str">
        <f t="shared" si="908"/>
        <v/>
      </c>
      <c r="L2188" s="51" t="str">
        <f>IF(H2188="","",IF(C2188="","",G2144*C2188))</f>
        <v/>
      </c>
      <c r="M2188" s="93" t="str">
        <f>IF(A2188="","",VLOOKUP(A2188,'6.A'!$A$11:$C$480,2,FALSE))</f>
        <v/>
      </c>
      <c r="N2188" s="56" t="str">
        <f t="shared" si="909"/>
        <v/>
      </c>
      <c r="O2188" s="55"/>
      <c r="P2188" s="55"/>
      <c r="Q2188" s="47"/>
      <c r="R2188" s="47"/>
      <c r="S2188" s="64"/>
      <c r="T2188" s="2"/>
      <c r="U2188" s="2"/>
      <c r="V2188" s="2"/>
    </row>
    <row r="2189" spans="1:22" s="116" customFormat="1" ht="12.75" customHeight="1" x14ac:dyDescent="0.2">
      <c r="A2189" s="137"/>
      <c r="B2189" s="153" t="str">
        <f>IF(A2189="","",VLOOKUP(A2189,'6.A'!$A$11:$E$105,2,FALSE))</f>
        <v/>
      </c>
      <c r="C2189" s="138"/>
      <c r="D2189" s="120" t="str">
        <f>IF(A2189="","",VLOOKUP(A2189,'6.A'!$A$11:$E$105,4,FALSE))</f>
        <v/>
      </c>
      <c r="E2189" s="142" t="str">
        <f>IF(A2189="","",VLOOKUP(A2189,'6.A'!$A$11:$E$105,5,FALSE))</f>
        <v/>
      </c>
      <c r="F2189" s="141" t="str">
        <f t="shared" si="910"/>
        <v>0,00</v>
      </c>
      <c r="G2189" s="51"/>
      <c r="H2189" s="51" t="str">
        <f>IF(A2189="","",VLOOKUP(A2189,'6.A'!$A$11:$E$7900,5,FALSE))</f>
        <v/>
      </c>
      <c r="I2189" s="51" t="str">
        <f t="shared" si="907"/>
        <v/>
      </c>
      <c r="J2189" s="51" t="str">
        <f>IF(H2189="","",VLOOKUP(A2189,'6.A'!$A$11:$E$480,4,FALSE))</f>
        <v/>
      </c>
      <c r="K2189" s="51" t="str">
        <f t="shared" si="908"/>
        <v/>
      </c>
      <c r="L2189" s="51" t="str">
        <f>IF(H2189="","",IF(C2189="","",G2144*C2189))</f>
        <v/>
      </c>
      <c r="M2189" s="93" t="str">
        <f>IF(A2189="","",VLOOKUP(A2189,'6.A'!$A$11:$C$480,2,FALSE))</f>
        <v/>
      </c>
      <c r="N2189" s="56" t="str">
        <f t="shared" si="909"/>
        <v/>
      </c>
      <c r="O2189" s="55"/>
      <c r="P2189" s="55"/>
      <c r="Q2189" s="47"/>
      <c r="R2189" s="47"/>
      <c r="S2189" s="64"/>
      <c r="T2189" s="2"/>
      <c r="U2189" s="2"/>
      <c r="V2189" s="2"/>
    </row>
    <row r="2190" spans="1:22" s="116" customFormat="1" ht="12.75" customHeight="1" x14ac:dyDescent="0.2">
      <c r="A2190" s="137"/>
      <c r="B2190" s="153" t="str">
        <f>IF(A2190="","",VLOOKUP(A2190,'6.A'!$A$11:$E$105,2,FALSE))</f>
        <v/>
      </c>
      <c r="C2190" s="138"/>
      <c r="D2190" s="120" t="str">
        <f>IF(A2190="","",VLOOKUP(A2190,'6.A'!$A$11:$E$105,4,FALSE))</f>
        <v/>
      </c>
      <c r="E2190" s="142" t="str">
        <f>IF(A2190="","",VLOOKUP(A2190,'6.A'!$A$11:$E$105,5,FALSE))</f>
        <v/>
      </c>
      <c r="F2190" s="141" t="str">
        <f t="shared" si="910"/>
        <v>0,00</v>
      </c>
      <c r="G2190" s="51"/>
      <c r="H2190" s="51" t="str">
        <f>IF(A2190="","",VLOOKUP(A2190,'6.A'!$A$11:$E$7900,5,FALSE))</f>
        <v/>
      </c>
      <c r="I2190" s="51" t="str">
        <f t="shared" si="907"/>
        <v/>
      </c>
      <c r="J2190" s="51" t="str">
        <f>IF(H2190="","",VLOOKUP(A2190,'6.A'!$A$11:$E$480,4,FALSE))</f>
        <v/>
      </c>
      <c r="K2190" s="51" t="str">
        <f t="shared" si="908"/>
        <v/>
      </c>
      <c r="L2190" s="51" t="str">
        <f>IF(H2190="","",IF(C2190="","",G2144*C2190))</f>
        <v/>
      </c>
      <c r="M2190" s="93" t="str">
        <f>IF(A2190="","",VLOOKUP(A2190,'6.A'!$A$11:$C$480,2,FALSE))</f>
        <v/>
      </c>
      <c r="N2190" s="56" t="str">
        <f t="shared" si="909"/>
        <v/>
      </c>
      <c r="O2190" s="55"/>
      <c r="P2190" s="55"/>
      <c r="Q2190" s="47"/>
      <c r="R2190" s="47"/>
      <c r="S2190" s="64"/>
      <c r="T2190" s="2"/>
      <c r="U2190" s="2"/>
      <c r="V2190" s="2"/>
    </row>
    <row r="2191" spans="1:22" s="116" customFormat="1" ht="12.75" customHeight="1" x14ac:dyDescent="0.2">
      <c r="A2191" s="137"/>
      <c r="B2191" s="153" t="str">
        <f>IF(A2191="","",VLOOKUP(A2191,'6.A'!$A$11:$E$105,2,FALSE))</f>
        <v/>
      </c>
      <c r="C2191" s="138"/>
      <c r="D2191" s="120" t="str">
        <f>IF(A2191="","",VLOOKUP(A2191,'6.A'!$A$11:$E$105,4,FALSE))</f>
        <v/>
      </c>
      <c r="E2191" s="142" t="str">
        <f>IF(A2191="","",VLOOKUP(A2191,'6.A'!$A$11:$E$105,5,FALSE))</f>
        <v/>
      </c>
      <c r="F2191" s="141" t="str">
        <f t="shared" si="910"/>
        <v>0,00</v>
      </c>
      <c r="G2191" s="51"/>
      <c r="H2191" s="51" t="str">
        <f>IF(A2191="","",VLOOKUP(A2191,'6.A'!$A$11:$E$7900,5,FALSE))</f>
        <v/>
      </c>
      <c r="I2191" s="51" t="str">
        <f t="shared" si="907"/>
        <v/>
      </c>
      <c r="J2191" s="51" t="str">
        <f>IF(H2191="","",VLOOKUP(A2191,'6.A'!$A$11:$E$480,4,FALSE))</f>
        <v/>
      </c>
      <c r="K2191" s="51" t="str">
        <f t="shared" si="908"/>
        <v/>
      </c>
      <c r="L2191" s="51" t="str">
        <f>IF(H2191="","",IF(C2191="","",G2144*C2191))</f>
        <v/>
      </c>
      <c r="M2191" s="93" t="str">
        <f>IF(A2191="","",VLOOKUP(A2191,'6.A'!$A$11:$C$480,2,FALSE))</f>
        <v/>
      </c>
      <c r="N2191" s="56" t="str">
        <f t="shared" si="909"/>
        <v/>
      </c>
      <c r="O2191" s="55"/>
      <c r="P2191" s="55"/>
      <c r="Q2191" s="47"/>
      <c r="R2191" s="47"/>
      <c r="S2191" s="64"/>
      <c r="T2191" s="2"/>
      <c r="U2191" s="2"/>
      <c r="V2191" s="2"/>
    </row>
    <row r="2192" spans="1:22" s="116" customFormat="1" ht="12.75" customHeight="1" x14ac:dyDescent="0.2">
      <c r="A2192" s="137"/>
      <c r="B2192" s="153" t="str">
        <f>IF(A2192="","",VLOOKUP(A2192,'6.A'!$A$11:$E$105,2,FALSE))</f>
        <v/>
      </c>
      <c r="C2192" s="138"/>
      <c r="D2192" s="120" t="str">
        <f>IF(A2192="","",VLOOKUP(A2192,'6.A'!$A$11:$E$105,4,FALSE))</f>
        <v/>
      </c>
      <c r="E2192" s="142" t="str">
        <f>IF(A2192="","",VLOOKUP(A2192,'6.A'!$A$11:$E$105,5,FALSE))</f>
        <v/>
      </c>
      <c r="F2192" s="141" t="str">
        <f t="shared" si="910"/>
        <v>0,00</v>
      </c>
      <c r="G2192" s="51"/>
      <c r="H2192" s="51" t="str">
        <f>IF(A2192="","",VLOOKUP(A2192,'6.A'!$A$11:$E$7900,5,FALSE))</f>
        <v/>
      </c>
      <c r="I2192" s="51" t="str">
        <f t="shared" si="907"/>
        <v/>
      </c>
      <c r="J2192" s="51" t="str">
        <f>IF(H2192="","",VLOOKUP(A2192,'6.A'!$A$11:$E$480,4,FALSE))</f>
        <v/>
      </c>
      <c r="K2192" s="51" t="str">
        <f t="shared" si="908"/>
        <v/>
      </c>
      <c r="L2192" s="51" t="str">
        <f>IF(H2192="","",IF(C2192="","",G2144*C2192))</f>
        <v/>
      </c>
      <c r="M2192" s="93" t="str">
        <f>IF(A2192="","",VLOOKUP(A2192,'6.A'!$A$11:$C$480,2,FALSE))</f>
        <v/>
      </c>
      <c r="N2192" s="56" t="str">
        <f t="shared" si="909"/>
        <v/>
      </c>
      <c r="O2192" s="55"/>
      <c r="P2192" s="55"/>
      <c r="Q2192" s="47"/>
      <c r="R2192" s="47"/>
      <c r="S2192" s="64"/>
      <c r="T2192" s="2"/>
      <c r="U2192" s="2"/>
      <c r="V2192" s="2"/>
    </row>
    <row r="2193" spans="1:22" s="116" customFormat="1" ht="12.75" customHeight="1" x14ac:dyDescent="0.2">
      <c r="A2193" s="137"/>
      <c r="B2193" s="26" t="str">
        <f>$A$9</f>
        <v>BDI - MÃO DE OBRA / SERVIÇOS / MATERIAIS EM GERAL</v>
      </c>
      <c r="C2193" s="27">
        <f>$C$9</f>
        <v>0</v>
      </c>
      <c r="D2193" s="120"/>
      <c r="E2193" s="126"/>
      <c r="F2193" s="144">
        <f>ROUND(SUM(F2173:F2192)*C2193,2)</f>
        <v>0</v>
      </c>
      <c r="G2193" s="62"/>
      <c r="H2193" s="51"/>
      <c r="I2193" s="56"/>
      <c r="J2193" s="56"/>
      <c r="K2193" s="56"/>
      <c r="L2193" s="51"/>
      <c r="M2193" s="56"/>
      <c r="N2193" s="56"/>
      <c r="O2193" s="55"/>
      <c r="P2193" s="55"/>
      <c r="Q2193" s="47"/>
      <c r="R2193" s="47"/>
      <c r="S2193" s="64"/>
      <c r="T2193" s="2"/>
      <c r="U2193" s="2"/>
      <c r="V2193" s="2"/>
    </row>
    <row r="2194" spans="1:22" s="116" customFormat="1" ht="12.75" customHeight="1" thickBot="1" x14ac:dyDescent="0.25">
      <c r="A2194" s="154"/>
      <c r="B2194" s="41" t="s">
        <v>57</v>
      </c>
      <c r="C2194" s="42"/>
      <c r="D2194" s="155"/>
      <c r="E2194" s="156"/>
      <c r="F2194" s="157">
        <f>ROUND(SUM(F2173:F2193),2)</f>
        <v>0</v>
      </c>
      <c r="G2194" s="62"/>
      <c r="H2194" s="51"/>
      <c r="I2194" s="56"/>
      <c r="J2194" s="56"/>
      <c r="K2194" s="56"/>
      <c r="L2194" s="51"/>
      <c r="M2194" s="56"/>
      <c r="N2194" s="56"/>
      <c r="O2194" s="55"/>
      <c r="P2194" s="55"/>
      <c r="Q2194" s="47"/>
      <c r="R2194" s="47"/>
      <c r="S2194" s="64"/>
      <c r="T2194" s="2"/>
      <c r="U2194" s="2"/>
      <c r="V2194" s="2"/>
    </row>
    <row r="2195" spans="1:22" s="128" customFormat="1" ht="12" customHeight="1" thickBot="1" x14ac:dyDescent="0.25">
      <c r="A2195" s="129"/>
      <c r="B2195" s="124"/>
      <c r="C2195" s="125"/>
      <c r="D2195" s="120"/>
      <c r="E2195" s="126"/>
      <c r="F2195" s="121"/>
      <c r="G2195" s="121"/>
      <c r="H2195" s="118"/>
      <c r="I2195" s="120"/>
      <c r="J2195" s="120"/>
      <c r="K2195" s="120"/>
      <c r="L2195" s="118"/>
      <c r="M2195" s="122"/>
      <c r="N2195" s="122"/>
      <c r="O2195" s="123"/>
      <c r="P2195" s="123"/>
      <c r="Q2195" s="114"/>
      <c r="R2195" s="114"/>
      <c r="T2195" s="116"/>
      <c r="U2195" s="116"/>
      <c r="V2195" s="116"/>
    </row>
    <row r="2196" spans="1:22" s="116" customFormat="1" ht="50.1" customHeight="1" x14ac:dyDescent="0.2">
      <c r="A2196" s="130" t="str">
        <f>'3.A'!$A$75</f>
        <v>4.2.11</v>
      </c>
      <c r="B2196" s="131" t="str">
        <f>IF(A2196="","",VLOOKUP(A2196,'3.A'!$A$16:$M$111,2,FALSE))</f>
        <v>IMPERMEABILIZAÇÃO EM ARGAMASSA POLIMÉRICA PARA UMIDADE E ÁGUA DE PERCOLAÇÃO</v>
      </c>
      <c r="C2196" s="284" t="s">
        <v>62</v>
      </c>
      <c r="D2196" s="284"/>
      <c r="E2196" s="132" t="str">
        <f>IF(A2196="","",VLOOKUP(A2196,'3.A'!$A$16:$M$111,3,FALSE))</f>
        <v>M2</v>
      </c>
      <c r="F2196" s="133">
        <f>ROUND(F2210+F2223+F2246,2)</f>
        <v>0</v>
      </c>
      <c r="G2196" s="94">
        <f>VLOOKUP(A2196,'3.A'!$A$18:$I$111,4,FALSE)</f>
        <v>39</v>
      </c>
      <c r="H2196" s="46">
        <f>SUM(F2198:F2209)</f>
        <v>0</v>
      </c>
      <c r="I2196" s="46">
        <f>SUM(F2212:F2222)</f>
        <v>0</v>
      </c>
      <c r="J2196" s="46">
        <f>SUM(F2225:F2245)</f>
        <v>0</v>
      </c>
      <c r="K2196" s="46">
        <f>SUM(H2196:J2196)</f>
        <v>0</v>
      </c>
      <c r="L2196" s="46" t="str">
        <f>IF(K2196=F2196,"SIM","NÃO")</f>
        <v>SIM</v>
      </c>
      <c r="M2196" s="57">
        <f>ROUND(SUM(F2198:F2207)*C2208,2)+ROUND(SUM(F2198:F2208)*C2209,2)+ROUND(SUM(F2198:F2207),2)+ROUND(SUM(F2212:F2221)*C2222,2)+ROUND(SUM(F2212:F2221),2)+ROUND(SUM(F2225:F2244)*C2245,2)+ROUND(SUM(F2225:F2244),2)</f>
        <v>0</v>
      </c>
      <c r="N2196" s="49" t="str">
        <f>IF(M2196=F2196,"SIM","NÃO")</f>
        <v>SIM</v>
      </c>
      <c r="O2196" s="50" t="str">
        <f>VLOOKUP(A2196,'3.A'!$A$8:$E$111,3,FALSE)</f>
        <v>M2</v>
      </c>
      <c r="P2196" s="50" t="str">
        <f>IF(O2196=E2196,"SIM","NÃO")</f>
        <v>SIM</v>
      </c>
      <c r="Q2196" s="52">
        <f>ROUND(G2196*F2210,2)+ROUND(G2196*F2223,2)+ROUND(G2196*F2246,2)</f>
        <v>0</v>
      </c>
      <c r="R2196" s="58">
        <f>VLOOKUP(A2196,'3.A'!$A$16:$L$111,12,FALSE)</f>
        <v>0</v>
      </c>
      <c r="S2196" s="59" t="str">
        <f>IF(Q2196=R2196,"si","no")</f>
        <v>si</v>
      </c>
      <c r="T2196" s="60">
        <f>SUM(L2198:L2207)+SUM(L2212:L2221)+SUM(L2225:L2244)</f>
        <v>93.6</v>
      </c>
      <c r="U2196" s="51">
        <f>G2196*C2204+G2196*C2206+G2196*C2200+G2196*C2199+G2196*C2201+G2196*C2205+G2196*C2203+G2196*C2202+G2196*C2198+G2196*C2207+G2196*C2218+G2196*C2212+G2196*C2220+G2196*C2219+G2196*C2217+G2196*C2214+G2196*C2213+G2196*C2215+G2196*C2221+G2196*C2216+G2196*C2225+G2196*C2226+G2196*C2227+G2196*C2235+G2196*C2236+G2196*C2237+G2196*C2238+G2196*C2239+G2196*C2240+G2196*C2241+G2196*C2242+G2196*C2243+G2196*C2244+G2196*C2233+G2196*C2234+G2196*C2228+G2196*C2229+G2196*C2230+G2196*C2231+G2196*C2232</f>
        <v>93.6</v>
      </c>
      <c r="V2196" s="53" t="str">
        <f>IF(T2196=U2196,"si","no")</f>
        <v>si</v>
      </c>
    </row>
    <row r="2197" spans="1:22" s="116" customFormat="1" ht="12.75" customHeight="1" x14ac:dyDescent="0.2">
      <c r="A2197" s="134" t="s">
        <v>3</v>
      </c>
      <c r="B2197" s="135" t="s">
        <v>58</v>
      </c>
      <c r="C2197" s="119" t="s">
        <v>59</v>
      </c>
      <c r="D2197" s="119" t="s">
        <v>17</v>
      </c>
      <c r="E2197" s="136" t="s">
        <v>60</v>
      </c>
      <c r="F2197" s="127" t="s">
        <v>61</v>
      </c>
      <c r="G2197" s="21"/>
      <c r="H2197" s="51"/>
      <c r="I2197" s="56"/>
      <c r="J2197" s="56"/>
      <c r="K2197" s="56"/>
      <c r="L2197" s="51"/>
      <c r="M2197" s="56"/>
      <c r="N2197" s="56"/>
      <c r="O2197" s="55"/>
      <c r="P2197" s="55"/>
      <c r="Q2197" s="47"/>
      <c r="R2197" s="47"/>
      <c r="S2197" s="64"/>
      <c r="T2197" s="2"/>
      <c r="U2197" s="2"/>
      <c r="V2197" s="2"/>
    </row>
    <row r="2198" spans="1:22" s="116" customFormat="1" ht="12.75" customHeight="1" x14ac:dyDescent="0.2">
      <c r="A2198" s="137">
        <f>'6.A'!$A$19</f>
        <v>88309</v>
      </c>
      <c r="B2198" s="117" t="str">
        <f>IF(A2198="","",VLOOKUP(A2198,'6.A'!$A$11:$E$105,2,FALSE))</f>
        <v>PEDREIRO COM ENCARGOS COMPLEMENTARES</v>
      </c>
      <c r="C2198" s="138">
        <v>0.1</v>
      </c>
      <c r="D2198" s="139" t="str">
        <f>IF(A2198="","",VLOOKUP(A2198,'6.A'!$A$11:$E$105,4,FALSE))</f>
        <v>H</v>
      </c>
      <c r="E2198" s="140">
        <f>IF(A2198="","",VLOOKUP(A2198,'6.A'!$A$11:$E$105,5,FALSE))</f>
        <v>0</v>
      </c>
      <c r="F2198" s="141">
        <f t="shared" ref="F2198:F2207" si="911">IF(A2198="","0,00",ROUND(C2198*E2198,2))</f>
        <v>0</v>
      </c>
      <c r="G2198" s="51"/>
      <c r="H2198" s="51">
        <f>IF(A2198="","",VLOOKUP(A2198,'6.A'!$A$11:$E$7900,5,FALSE))</f>
        <v>0</v>
      </c>
      <c r="I2198" s="51" t="str">
        <f>IF(H2198="","",IF(E2198=H2198,"SIM","NÃO"))</f>
        <v>SIM</v>
      </c>
      <c r="J2198" s="51" t="str">
        <f>IF(H2198="","",VLOOKUP(A2198,'6.A'!$A$11:$E$480,4,FALSE))</f>
        <v>H</v>
      </c>
      <c r="K2198" s="51" t="str">
        <f>IF(H2198="","",IF(J2198=D2198,"SIM","NÃO"))</f>
        <v>SIM</v>
      </c>
      <c r="L2198" s="51">
        <f>IF(H2198="","",IF(C2198="","",G2196*C2198))</f>
        <v>3.9000000000000004</v>
      </c>
      <c r="M2198" s="93" t="str">
        <f>IF(A2198="","",VLOOKUP(A2198,'6.A'!$A$11:$C$480,2,FALSE))</f>
        <v>PEDREIRO COM ENCARGOS COMPLEMENTARES</v>
      </c>
      <c r="N2198" s="56" t="str">
        <f>IF(A2198="","",IF(M2198=B2198,"si","no"))</f>
        <v>si</v>
      </c>
      <c r="O2198" s="55"/>
      <c r="P2198" s="55"/>
      <c r="Q2198" s="47"/>
      <c r="R2198" s="47"/>
      <c r="S2198" s="64"/>
      <c r="T2198" s="2"/>
      <c r="U2198" s="2"/>
      <c r="V2198" s="2"/>
    </row>
    <row r="2199" spans="1:22" s="116" customFormat="1" ht="12.75" customHeight="1" x14ac:dyDescent="0.2">
      <c r="A2199" s="137">
        <f>'6.A'!$A$21</f>
        <v>88316</v>
      </c>
      <c r="B2199" s="117" t="str">
        <f>IF(A2199="","",VLOOKUP(A2199,'6.A'!$A$11:$E$105,2,FALSE))</f>
        <v>SERVENTE COM ENCARGOS COMPLEMENTARES</v>
      </c>
      <c r="C2199" s="138">
        <v>0.3</v>
      </c>
      <c r="D2199" s="139" t="str">
        <f>IF(A2199="","",VLOOKUP(A2199,'6.A'!$A$11:$E$105,4,FALSE))</f>
        <v>H</v>
      </c>
      <c r="E2199" s="140">
        <f>IF(A2199="","",VLOOKUP(A2199,'6.A'!$A$11:$E$105,5,FALSE))</f>
        <v>0</v>
      </c>
      <c r="F2199" s="141">
        <f t="shared" si="911"/>
        <v>0</v>
      </c>
      <c r="G2199" s="51"/>
      <c r="H2199" s="51">
        <f>IF(A2199="","",VLOOKUP(A2199,'6.A'!$A$11:$E$7900,5,FALSE))</f>
        <v>0</v>
      </c>
      <c r="I2199" s="51" t="str">
        <f>IF(H2199="","",IF(E2199=H2199,"SIM","NÃO"))</f>
        <v>SIM</v>
      </c>
      <c r="J2199" s="51" t="str">
        <f>IF(H2199="","",VLOOKUP(A2199,'6.A'!$A$11:$E$480,4,FALSE))</f>
        <v>H</v>
      </c>
      <c r="K2199" s="51" t="str">
        <f>IF(H2199="","",IF(J2199=D2199,"SIM","NÃO"))</f>
        <v>SIM</v>
      </c>
      <c r="L2199" s="51">
        <f>IF(H2199="","",IF(C2199="","",G2196*C2199))</f>
        <v>11.7</v>
      </c>
      <c r="M2199" s="93" t="str">
        <f>IF(A2199="","",VLOOKUP(A2199,'6.A'!$A$11:$C$480,2,FALSE))</f>
        <v>SERVENTE COM ENCARGOS COMPLEMENTARES</v>
      </c>
      <c r="N2199" s="56" t="str">
        <f>IF(A2199="","",IF(M2199=B2199,"si","no"))</f>
        <v>si</v>
      </c>
      <c r="O2199" s="55"/>
      <c r="P2199" s="55"/>
      <c r="Q2199" s="47"/>
      <c r="R2199" s="47"/>
      <c r="S2199" s="64"/>
      <c r="T2199" s="2"/>
      <c r="U2199" s="2"/>
      <c r="V2199" s="2"/>
    </row>
    <row r="2200" spans="1:22" s="116" customFormat="1" ht="12.75" customHeight="1" x14ac:dyDescent="0.2">
      <c r="A2200" s="137"/>
      <c r="B2200" s="117" t="str">
        <f>IF(A2200="","",VLOOKUP(A2200,'6.A'!$A$11:$E$105,2,FALSE))</f>
        <v/>
      </c>
      <c r="C2200" s="138"/>
      <c r="D2200" s="139" t="str">
        <f>IF(A2200="","",VLOOKUP(A2200,'6.A'!$A$11:$E$105,4,FALSE))</f>
        <v/>
      </c>
      <c r="E2200" s="140" t="str">
        <f>IF(A2200="","",VLOOKUP(A2200,'6.A'!$A$11:$E$105,5,FALSE))</f>
        <v/>
      </c>
      <c r="F2200" s="141" t="str">
        <f t="shared" si="911"/>
        <v>0,00</v>
      </c>
      <c r="G2200" s="51"/>
      <c r="H2200" s="51" t="str">
        <f>IF(A2200="","",VLOOKUP(A2200,'6.A'!$A$11:$E$7900,5,FALSE))</f>
        <v/>
      </c>
      <c r="I2200" s="51" t="str">
        <f>IF(H2200="","",IF(E2200=H2200,"SIM","NÃO"))</f>
        <v/>
      </c>
      <c r="J2200" s="51" t="str">
        <f>IF(H2200="","",VLOOKUP(A2200,'6.A'!$A$11:$E$480,4,FALSE))</f>
        <v/>
      </c>
      <c r="K2200" s="51" t="str">
        <f t="shared" ref="K2200" si="912">IF(H2200="","",IF(J2200=D2200,"SIM","NÃO"))</f>
        <v/>
      </c>
      <c r="L2200" s="51" t="str">
        <f>IF(H2200="","",IF(C2200="","",G2196*C2200))</f>
        <v/>
      </c>
      <c r="M2200" s="93" t="str">
        <f>IF(A2200="","",VLOOKUP(A2200,'6.A'!$A$11:$C$480,2,FALSE))</f>
        <v/>
      </c>
      <c r="N2200" s="56" t="str">
        <f t="shared" ref="N2200" si="913">IF(A2200="","",IF(M2200=B2200,"si","no"))</f>
        <v/>
      </c>
      <c r="O2200" s="55"/>
      <c r="P2200" s="55"/>
      <c r="Q2200" s="47"/>
      <c r="R2200" s="47"/>
      <c r="S2200" s="64"/>
      <c r="T2200" s="2"/>
      <c r="U2200" s="2"/>
      <c r="V2200" s="2"/>
    </row>
    <row r="2201" spans="1:22" s="116" customFormat="1" ht="12.75" customHeight="1" x14ac:dyDescent="0.2">
      <c r="A2201" s="137"/>
      <c r="B2201" s="117" t="str">
        <f>IF(A2201="","",VLOOKUP(A2201,'6.A'!$A$11:$E$105,2,FALSE))</f>
        <v/>
      </c>
      <c r="C2201" s="138"/>
      <c r="D2201" s="139" t="str">
        <f>IF(A2201="","",VLOOKUP(A2201,'6.A'!$A$11:$E$105,4,FALSE))</f>
        <v/>
      </c>
      <c r="E2201" s="140" t="str">
        <f>IF(A2201="","",VLOOKUP(A2201,'6.A'!$A$11:$E$105,5,FALSE))</f>
        <v/>
      </c>
      <c r="F2201" s="141" t="str">
        <f t="shared" si="911"/>
        <v>0,00</v>
      </c>
      <c r="G2201" s="51"/>
      <c r="H2201" s="51" t="str">
        <f>IF(A2201="","",VLOOKUP(A2201,'6.A'!$A$11:$E$7900,5,FALSE))</f>
        <v/>
      </c>
      <c r="I2201" s="51" t="str">
        <f>IF(H2201="","",IF(E2201=H2201,"SIM","NÃO"))</f>
        <v/>
      </c>
      <c r="J2201" s="51" t="str">
        <f>IF(H2201="","",VLOOKUP(A2201,'6.A'!$A$11:$E$480,4,FALSE))</f>
        <v/>
      </c>
      <c r="K2201" s="51" t="str">
        <f>IF(H2201="","",IF(J2201=D2201,"SIM","NÃO"))</f>
        <v/>
      </c>
      <c r="L2201" s="51" t="str">
        <f>IF(H2201="","",IF(C2201="","",G2196*C2201))</f>
        <v/>
      </c>
      <c r="M2201" s="93" t="str">
        <f>IF(A2201="","",VLOOKUP(A2201,'6.A'!$A$11:$C$480,2,FALSE))</f>
        <v/>
      </c>
      <c r="N2201" s="56" t="str">
        <f>IF(A2201="","",IF(M2201=B2201,"si","no"))</f>
        <v/>
      </c>
      <c r="O2201" s="55"/>
      <c r="P2201" s="55"/>
      <c r="Q2201" s="47"/>
      <c r="R2201" s="47"/>
      <c r="S2201" s="64"/>
      <c r="T2201" s="2"/>
      <c r="U2201" s="2"/>
      <c r="V2201" s="2"/>
    </row>
    <row r="2202" spans="1:22" s="116" customFormat="1" ht="12.75" customHeight="1" x14ac:dyDescent="0.2">
      <c r="A2202" s="137"/>
      <c r="B2202" s="117" t="str">
        <f>IF(A2202="","",VLOOKUP(A2202,'6.A'!$A$11:$E$105,2,FALSE))</f>
        <v/>
      </c>
      <c r="C2202" s="138"/>
      <c r="D2202" s="139" t="str">
        <f>IF(A2202="","",VLOOKUP(A2202,'6.A'!$A$11:$E$105,4,FALSE))</f>
        <v/>
      </c>
      <c r="E2202" s="140" t="str">
        <f>IF(A2202="","",VLOOKUP(A2202,'6.A'!$A$11:$E$105,5,FALSE))</f>
        <v/>
      </c>
      <c r="F2202" s="141" t="str">
        <f t="shared" si="911"/>
        <v>0,00</v>
      </c>
      <c r="G2202" s="51"/>
      <c r="H2202" s="51" t="str">
        <f>IF(A2202="","",VLOOKUP(A2202,'6.A'!$A$11:$E$7900,5,FALSE))</f>
        <v/>
      </c>
      <c r="I2202" s="51" t="str">
        <f t="shared" ref="I2202" si="914">IF(H2202="","",IF(E2202=H2202,"SIM","NÃO"))</f>
        <v/>
      </c>
      <c r="J2202" s="51" t="str">
        <f>IF(H2202="","",VLOOKUP(A2202,'6.A'!$A$11:$E$480,4,FALSE))</f>
        <v/>
      </c>
      <c r="K2202" s="51" t="str">
        <f t="shared" ref="K2202" si="915">IF(H2202="","",IF(J2202=D2202,"SIM","NÃO"))</f>
        <v/>
      </c>
      <c r="L2202" s="51" t="str">
        <f>IF(H2202="","",IF(C2202="","",G2196*C2202))</f>
        <v/>
      </c>
      <c r="M2202" s="93" t="str">
        <f>IF(A2202="","",VLOOKUP(A2202,'6.A'!$A$11:$C$480,2,FALSE))</f>
        <v/>
      </c>
      <c r="N2202" s="56" t="str">
        <f t="shared" ref="N2202" si="916">IF(A2202="","",IF(M2202=B2202,"si","no"))</f>
        <v/>
      </c>
      <c r="O2202" s="55"/>
      <c r="P2202" s="55"/>
      <c r="Q2202" s="47"/>
      <c r="R2202" s="47"/>
      <c r="S2202" s="64"/>
      <c r="T2202" s="2"/>
      <c r="U2202" s="2"/>
      <c r="V2202" s="2"/>
    </row>
    <row r="2203" spans="1:22" s="116" customFormat="1" ht="12.75" customHeight="1" x14ac:dyDescent="0.2">
      <c r="A2203" s="137"/>
      <c r="B2203" s="117" t="str">
        <f>IF(A2203="","",VLOOKUP(A2203,'6.A'!$A$11:$E$105,2,FALSE))</f>
        <v/>
      </c>
      <c r="C2203" s="138"/>
      <c r="D2203" s="139" t="str">
        <f>IF(A2203="","",VLOOKUP(A2203,'6.A'!$A$11:$E$105,4,FALSE))</f>
        <v/>
      </c>
      <c r="E2203" s="140" t="str">
        <f>IF(A2203="","",VLOOKUP(A2203,'6.A'!$A$11:$E$105,5,FALSE))</f>
        <v/>
      </c>
      <c r="F2203" s="141" t="str">
        <f t="shared" si="911"/>
        <v>0,00</v>
      </c>
      <c r="G2203" s="51"/>
      <c r="H2203" s="51" t="str">
        <f>IF(A2203="","",VLOOKUP(A2203,'6.A'!$A$11:$E$7900,5,FALSE))</f>
        <v/>
      </c>
      <c r="I2203" s="51" t="str">
        <f>IF(H2203="","",IF(E2203=H2203,"SIM","NÃO"))</f>
        <v/>
      </c>
      <c r="J2203" s="51" t="str">
        <f>IF(H2203="","",VLOOKUP(A2203,'6.A'!$A$11:$E$480,4,FALSE))</f>
        <v/>
      </c>
      <c r="K2203" s="51" t="str">
        <f>IF(H2203="","",IF(J2203=D2203,"SIM","NÃO"))</f>
        <v/>
      </c>
      <c r="L2203" s="51" t="str">
        <f>IF(H2203="","",IF(C2203="","",G2196*C2203))</f>
        <v/>
      </c>
      <c r="M2203" s="93" t="str">
        <f>IF(A2203="","",VLOOKUP(A2203,'6.A'!$A$11:$C$480,2,FALSE))</f>
        <v/>
      </c>
      <c r="N2203" s="56" t="str">
        <f>IF(A2203="","",IF(M2203=B2203,"si","no"))</f>
        <v/>
      </c>
      <c r="O2203" s="55"/>
      <c r="P2203" s="55"/>
      <c r="Q2203" s="47"/>
      <c r="R2203" s="47"/>
      <c r="S2203" s="64"/>
      <c r="T2203" s="2"/>
      <c r="U2203" s="2"/>
      <c r="V2203" s="2"/>
    </row>
    <row r="2204" spans="1:22" s="116" customFormat="1" ht="12.75" customHeight="1" x14ac:dyDescent="0.2">
      <c r="A2204" s="137"/>
      <c r="B2204" s="117" t="str">
        <f>IF(A2204="","",VLOOKUP(A2204,'6.A'!$A$11:$E$105,2,FALSE))</f>
        <v/>
      </c>
      <c r="C2204" s="138"/>
      <c r="D2204" s="120" t="str">
        <f>IF(A2204="","",VLOOKUP(A2204,'6.A'!$A$11:$E$105,4,FALSE))</f>
        <v/>
      </c>
      <c r="E2204" s="142" t="str">
        <f>IF(A2204="","",VLOOKUP(A2204,'6.A'!$A$11:$E$105,5,FALSE))</f>
        <v/>
      </c>
      <c r="F2204" s="141" t="str">
        <f t="shared" si="911"/>
        <v>0,00</v>
      </c>
      <c r="G2204" s="51"/>
      <c r="H2204" s="51" t="str">
        <f>IF(A2204="","",VLOOKUP(A2204,'6.A'!$A$11:$E$7900,5,FALSE))</f>
        <v/>
      </c>
      <c r="I2204" s="51" t="str">
        <f>IF(H2204="","",IF(E2204=H2204,"SIM","NÃO"))</f>
        <v/>
      </c>
      <c r="J2204" s="51" t="str">
        <f>IF(H2204="","",VLOOKUP(A2204,'6.A'!$A$11:$E$480,4,FALSE))</f>
        <v/>
      </c>
      <c r="K2204" s="51" t="str">
        <f>IF(H2204="","",IF(J2204=D2204,"SIM","NÃO"))</f>
        <v/>
      </c>
      <c r="L2204" s="51" t="str">
        <f>IF(H2204="","",IF(C2204="","",G2196*C2204))</f>
        <v/>
      </c>
      <c r="M2204" s="93" t="str">
        <f>IF(A2204="","",VLOOKUP(A2204,'6.A'!$A$11:$C$480,2,FALSE))</f>
        <v/>
      </c>
      <c r="N2204" s="56" t="str">
        <f>IF(A2204="","",IF(M2204=B2204,"si","no"))</f>
        <v/>
      </c>
      <c r="O2204" s="55"/>
      <c r="P2204" s="55"/>
      <c r="Q2204" s="47"/>
      <c r="R2204" s="47"/>
      <c r="S2204" s="64"/>
      <c r="T2204" s="2"/>
      <c r="U2204" s="2"/>
      <c r="V2204" s="2"/>
    </row>
    <row r="2205" spans="1:22" s="116" customFormat="1" ht="12.75" customHeight="1" x14ac:dyDescent="0.2">
      <c r="A2205" s="137"/>
      <c r="B2205" s="117" t="str">
        <f>IF(A2205="","",VLOOKUP(A2205,'6.A'!$A$11:$E$105,2,FALSE))</f>
        <v/>
      </c>
      <c r="C2205" s="138"/>
      <c r="D2205" s="120" t="str">
        <f>IF(A2205="","",VLOOKUP(A2205,'6.A'!$A$11:$E$105,4,FALSE))</f>
        <v/>
      </c>
      <c r="E2205" s="140" t="str">
        <f>IF(A2205="","",VLOOKUP(A2205,'6.A'!$A$11:$E$105,5,FALSE))</f>
        <v/>
      </c>
      <c r="F2205" s="141" t="str">
        <f t="shared" si="911"/>
        <v>0,00</v>
      </c>
      <c r="G2205" s="51"/>
      <c r="H2205" s="51" t="str">
        <f>IF(A2205="","",VLOOKUP(A2205,'6.A'!$A$11:$E$7900,5,FALSE))</f>
        <v/>
      </c>
      <c r="I2205" s="51" t="str">
        <f t="shared" ref="I2205" si="917">IF(H2205="","",IF(E2205=H2205,"SIM","NÃO"))</f>
        <v/>
      </c>
      <c r="J2205" s="51" t="str">
        <f>IF(H2205="","",VLOOKUP(A2205,'6.A'!$A$11:$E$480,4,FALSE))</f>
        <v/>
      </c>
      <c r="K2205" s="51" t="str">
        <f t="shared" ref="K2205" si="918">IF(H2205="","",IF(J2205=D2205,"SIM","NÃO"))</f>
        <v/>
      </c>
      <c r="L2205" s="51" t="str">
        <f>IF(H2205="","",IF(C2205="","",G2196*C2205))</f>
        <v/>
      </c>
      <c r="M2205" s="93" t="str">
        <f>IF(A2205="","",VLOOKUP(A2205,'6.A'!$A$11:$C$480,2,FALSE))</f>
        <v/>
      </c>
      <c r="N2205" s="56" t="str">
        <f t="shared" ref="N2205" si="919">IF(A2205="","",IF(M2205=B2205,"si","no"))</f>
        <v/>
      </c>
      <c r="O2205" s="55"/>
      <c r="P2205" s="55"/>
      <c r="Q2205" s="47"/>
      <c r="R2205" s="47"/>
      <c r="S2205" s="64"/>
      <c r="T2205" s="2"/>
      <c r="U2205" s="2"/>
      <c r="V2205" s="2"/>
    </row>
    <row r="2206" spans="1:22" s="116" customFormat="1" ht="12.75" customHeight="1" x14ac:dyDescent="0.2">
      <c r="A2206" s="137"/>
      <c r="B2206" s="117" t="str">
        <f>IF(A2206="","",VLOOKUP(A2206,'6.A'!$A$11:$E$105,2,FALSE))</f>
        <v/>
      </c>
      <c r="C2206" s="138"/>
      <c r="D2206" s="120" t="str">
        <f>IF(A2206="","",VLOOKUP(A2206,'6.A'!$A$11:$E$105,4,FALSE))</f>
        <v/>
      </c>
      <c r="E2206" s="140" t="str">
        <f>IF(A2206="","",VLOOKUP(A2206,'6.A'!$A$11:$E$105,5,FALSE))</f>
        <v/>
      </c>
      <c r="F2206" s="141" t="str">
        <f t="shared" si="911"/>
        <v>0,00</v>
      </c>
      <c r="G2206" s="51"/>
      <c r="H2206" s="51" t="str">
        <f>IF(A2206="","",VLOOKUP(A2206,'6.A'!$A$11:$E$7900,5,FALSE))</f>
        <v/>
      </c>
      <c r="I2206" s="51" t="str">
        <f>IF(H2206="","",IF(E2206=H2206,"SIM","NÃO"))</f>
        <v/>
      </c>
      <c r="J2206" s="51" t="str">
        <f>IF(H2206="","",VLOOKUP(A2206,'6.A'!$A$11:$E$480,4,FALSE))</f>
        <v/>
      </c>
      <c r="K2206" s="51" t="str">
        <f>IF(H2206="","",IF(J2206=D2206,"SIM","NÃO"))</f>
        <v/>
      </c>
      <c r="L2206" s="51" t="str">
        <f>IF(H2206="","",IF(C2206="","",G2196*C2206))</f>
        <v/>
      </c>
      <c r="M2206" s="93" t="str">
        <f>IF(A2206="","",VLOOKUP(A2206,'6.A'!$A$11:$C$480,2,FALSE))</f>
        <v/>
      </c>
      <c r="N2206" s="56" t="str">
        <f>IF(A2206="","",IF(M2206=B2206,"si","no"))</f>
        <v/>
      </c>
      <c r="O2206" s="55"/>
      <c r="P2206" s="55"/>
      <c r="Q2206" s="47"/>
      <c r="R2206" s="47"/>
      <c r="S2206" s="64"/>
      <c r="T2206" s="2"/>
      <c r="U2206" s="2"/>
      <c r="V2206" s="2"/>
    </row>
    <row r="2207" spans="1:22" s="116" customFormat="1" ht="12.75" customHeight="1" x14ac:dyDescent="0.2">
      <c r="A2207" s="137"/>
      <c r="B2207" s="117" t="str">
        <f>IF(A2207="","",VLOOKUP(A2207,'6.A'!$A$11:$E$105,2,FALSE))</f>
        <v/>
      </c>
      <c r="C2207" s="138"/>
      <c r="D2207" s="143" t="str">
        <f>IF(A2207="","",VLOOKUP(A2207,'6.A'!$A$11:$E$105,4,FALSE))</f>
        <v/>
      </c>
      <c r="E2207" s="140" t="str">
        <f>IF(A2207="","",VLOOKUP(A2207,'6.A'!$A$11:$E$105,5,FALSE))</f>
        <v/>
      </c>
      <c r="F2207" s="141" t="str">
        <f t="shared" si="911"/>
        <v>0,00</v>
      </c>
      <c r="G2207" s="51"/>
      <c r="H2207" s="51" t="str">
        <f>IF(A2207="","",VLOOKUP(A2207,'6.A'!$A$11:$E$7900,5,FALSE))</f>
        <v/>
      </c>
      <c r="I2207" s="51" t="str">
        <f t="shared" ref="I2207" si="920">IF(H2207="","",IF(E2207=H2207,"SIM","NÃO"))</f>
        <v/>
      </c>
      <c r="J2207" s="51" t="str">
        <f>IF(H2207="","",VLOOKUP(A2207,'6.A'!$A$11:$E$480,4,FALSE))</f>
        <v/>
      </c>
      <c r="K2207" s="51" t="str">
        <f t="shared" ref="K2207" si="921">IF(H2207="","",IF(J2207=D2207,"SIM","NÃO"))</f>
        <v/>
      </c>
      <c r="L2207" s="51" t="str">
        <f>IF(H2207="","",IF(C2207="","",G2196*C2207))</f>
        <v/>
      </c>
      <c r="M2207" s="93" t="str">
        <f>IF(A2207="","",VLOOKUP(A2207,'6.A'!$A$11:$C$480,2,FALSE))</f>
        <v/>
      </c>
      <c r="N2207" s="56" t="str">
        <f t="shared" ref="N2207" si="922">IF(A2207="","",IF(M2207=B2207,"si","no"))</f>
        <v/>
      </c>
      <c r="O2207" s="55"/>
      <c r="P2207" s="55"/>
      <c r="Q2207" s="47"/>
      <c r="R2207" s="47"/>
      <c r="S2207" s="64"/>
      <c r="T2207" s="2"/>
      <c r="U2207" s="2"/>
      <c r="V2207" s="2"/>
    </row>
    <row r="2208" spans="1:22" s="116" customFormat="1" ht="12.75" customHeight="1" x14ac:dyDescent="0.2">
      <c r="A2208" s="134"/>
      <c r="B2208" s="26" t="str">
        <f>$A$8</f>
        <v>LEIS SOCIAIS HORISTA - JORNADA NORMAL</v>
      </c>
      <c r="C2208" s="27">
        <f>$C$8</f>
        <v>0</v>
      </c>
      <c r="D2208" s="120"/>
      <c r="E2208" s="126"/>
      <c r="F2208" s="144">
        <f>ROUND(SUM(F2198:F2207)*C2208,2)</f>
        <v>0</v>
      </c>
      <c r="G2208" s="62"/>
      <c r="H2208" s="51"/>
      <c r="I2208" s="56"/>
      <c r="J2208" s="56"/>
      <c r="K2208" s="56"/>
      <c r="L2208" s="51"/>
      <c r="M2208" s="61"/>
      <c r="N2208" s="56"/>
      <c r="O2208" s="55"/>
      <c r="P2208" s="55"/>
      <c r="Q2208" s="47"/>
      <c r="R2208" s="47"/>
      <c r="S2208" s="64"/>
      <c r="T2208" s="2"/>
      <c r="U2208" s="2"/>
      <c r="V2208" s="2"/>
    </row>
    <row r="2209" spans="1:22" s="116" customFormat="1" ht="12.75" customHeight="1" x14ac:dyDescent="0.2">
      <c r="A2209" s="137"/>
      <c r="B2209" s="26" t="str">
        <f>$A$9</f>
        <v>BDI - MÃO DE OBRA / SERVIÇOS / MATERIAIS EM GERAL</v>
      </c>
      <c r="C2209" s="27">
        <f>$C$9</f>
        <v>0</v>
      </c>
      <c r="D2209" s="115"/>
      <c r="E2209" s="126"/>
      <c r="F2209" s="144">
        <f>ROUND(SUM(F2198:F2208)*C2209,2)</f>
        <v>0</v>
      </c>
      <c r="G2209" s="62"/>
      <c r="H2209" s="51"/>
      <c r="I2209" s="56"/>
      <c r="J2209" s="56"/>
      <c r="K2209" s="56"/>
      <c r="L2209" s="51"/>
      <c r="M2209" s="61"/>
      <c r="N2209" s="56"/>
      <c r="O2209" s="55"/>
      <c r="P2209" s="55"/>
      <c r="Q2209" s="47"/>
      <c r="R2209" s="47"/>
      <c r="S2209" s="64"/>
      <c r="T2209" s="2"/>
      <c r="U2209" s="2"/>
      <c r="V2209" s="2"/>
    </row>
    <row r="2210" spans="1:22" s="128" customFormat="1" ht="12.75" customHeight="1" x14ac:dyDescent="0.2">
      <c r="A2210" s="145"/>
      <c r="B2210" s="146" t="s">
        <v>56</v>
      </c>
      <c r="C2210" s="147"/>
      <c r="D2210" s="148"/>
      <c r="E2210" s="149"/>
      <c r="F2210" s="150">
        <f>ROUND(SUM(F2198:F2209),2)</f>
        <v>0</v>
      </c>
      <c r="G2210" s="62"/>
      <c r="H2210" s="51"/>
      <c r="I2210" s="56"/>
      <c r="J2210" s="56"/>
      <c r="K2210" s="56"/>
      <c r="L2210" s="51"/>
      <c r="M2210" s="61"/>
      <c r="N2210" s="56"/>
      <c r="O2210" s="55"/>
      <c r="P2210" s="55"/>
      <c r="Q2210" s="47"/>
      <c r="R2210" s="47"/>
      <c r="S2210" s="64"/>
      <c r="T2210" s="2"/>
      <c r="U2210" s="2"/>
      <c r="V2210" s="2"/>
    </row>
    <row r="2211" spans="1:22" s="128" customFormat="1" ht="12.75" customHeight="1" x14ac:dyDescent="0.2">
      <c r="A2211" s="134" t="s">
        <v>5</v>
      </c>
      <c r="B2211" s="135" t="s">
        <v>132</v>
      </c>
      <c r="C2211" s="119" t="s">
        <v>59</v>
      </c>
      <c r="D2211" s="119" t="s">
        <v>17</v>
      </c>
      <c r="E2211" s="136" t="s">
        <v>60</v>
      </c>
      <c r="F2211" s="127" t="s">
        <v>61</v>
      </c>
      <c r="G2211" s="21"/>
      <c r="H2211" s="51"/>
      <c r="I2211" s="56"/>
      <c r="J2211" s="56"/>
      <c r="K2211" s="56"/>
      <c r="L2211" s="51"/>
      <c r="M2211" s="61"/>
      <c r="N2211" s="56"/>
      <c r="O2211" s="55"/>
      <c r="P2211" s="55"/>
      <c r="Q2211" s="47"/>
      <c r="R2211" s="47"/>
      <c r="S2211" s="64"/>
      <c r="T2211" s="2"/>
      <c r="U2211" s="2"/>
      <c r="V2211" s="2"/>
    </row>
    <row r="2212" spans="1:22" s="128" customFormat="1" ht="12.75" customHeight="1" x14ac:dyDescent="0.2">
      <c r="A2212" s="137"/>
      <c r="B2212" s="117" t="str">
        <f>IF(A2212="","",VLOOKUP(A2212,'6.A'!$A$11:$E$105,2,FALSE))</f>
        <v/>
      </c>
      <c r="C2212" s="138"/>
      <c r="D2212" s="139" t="str">
        <f>IF(A2212="","",VLOOKUP(A2212,'6.A'!$A$11:$E$105,4,FALSE))</f>
        <v/>
      </c>
      <c r="E2212" s="140" t="str">
        <f>IF(A2212="","",VLOOKUP(A2212,'6.A'!$A$11:$E$105,5,FALSE))</f>
        <v/>
      </c>
      <c r="F2212" s="141" t="str">
        <f t="shared" ref="F2212:F2221" si="923">IF(A2212="","0,00",ROUND(C2212*E2212,2))</f>
        <v>0,00</v>
      </c>
      <c r="G2212" s="51"/>
      <c r="H2212" s="51" t="str">
        <f>IF(A2212="","",VLOOKUP(A2212,'6.A'!$A$11:$E$7900,5,FALSE))</f>
        <v/>
      </c>
      <c r="I2212" s="51" t="str">
        <f t="shared" ref="I2212:I2221" si="924">IF(H2212="","",IF(E2212=H2212,"SIM","NÃO"))</f>
        <v/>
      </c>
      <c r="J2212" s="51" t="str">
        <f>IF(H2212="","",VLOOKUP(A2212,'6.A'!$A$11:$E$480,4,FALSE))</f>
        <v/>
      </c>
      <c r="K2212" s="51" t="str">
        <f t="shared" ref="K2212:K2221" si="925">IF(H2212="","",IF(J2212=D2212,"SIM","NÃO"))</f>
        <v/>
      </c>
      <c r="L2212" s="51" t="str">
        <f>IF(H2212="","",IF(C2212="","",G2196*C2212))</f>
        <v/>
      </c>
      <c r="M2212" s="93" t="str">
        <f>IF(A2212="","",VLOOKUP(A2212,'6.A'!$A$11:$C$480,2,FALSE))</f>
        <v/>
      </c>
      <c r="N2212" s="56" t="str">
        <f t="shared" ref="N2212:N2217" si="926">IF(A2212="","",IF(M2212=B2212,"si","no"))</f>
        <v/>
      </c>
      <c r="O2212" s="55"/>
      <c r="P2212" s="55"/>
      <c r="Q2212" s="47"/>
      <c r="R2212" s="47"/>
      <c r="S2212" s="64"/>
      <c r="T2212" s="2"/>
      <c r="U2212" s="2"/>
      <c r="V2212" s="2"/>
    </row>
    <row r="2213" spans="1:22" s="128" customFormat="1" ht="12.75" customHeight="1" x14ac:dyDescent="0.2">
      <c r="A2213" s="137"/>
      <c r="B2213" s="117" t="str">
        <f>IF(A2213="","",VLOOKUP(A2213,'6.A'!$A$11:$E$105,2,FALSE))</f>
        <v/>
      </c>
      <c r="C2213" s="138"/>
      <c r="D2213" s="139" t="str">
        <f>IF(A2213="","",VLOOKUP(A2213,'6.A'!$A$11:$E$105,4,FALSE))</f>
        <v/>
      </c>
      <c r="E2213" s="140" t="str">
        <f>IF(A2213="","",VLOOKUP(A2213,'6.A'!$A$11:$E$105,5,FALSE))</f>
        <v/>
      </c>
      <c r="F2213" s="141" t="str">
        <f t="shared" si="923"/>
        <v>0,00</v>
      </c>
      <c r="G2213" s="51"/>
      <c r="H2213" s="51" t="str">
        <f>IF(A2213="","",VLOOKUP(A2213,'6.A'!$A$11:$E$7900,5,FALSE))</f>
        <v/>
      </c>
      <c r="I2213" s="51" t="str">
        <f t="shared" si="924"/>
        <v/>
      </c>
      <c r="J2213" s="51" t="str">
        <f>IF(H2213="","",VLOOKUP(A2213,'6.A'!$A$11:$E$480,4,FALSE))</f>
        <v/>
      </c>
      <c r="K2213" s="51" t="str">
        <f t="shared" si="925"/>
        <v/>
      </c>
      <c r="L2213" s="51" t="str">
        <f>IF(H2213="","",IF(C2213="","",G2196*C2213))</f>
        <v/>
      </c>
      <c r="M2213" s="93" t="str">
        <f>IF(A2213="","",VLOOKUP(A2213,'6.A'!$A$11:$C$480,2,FALSE))</f>
        <v/>
      </c>
      <c r="N2213" s="56" t="str">
        <f t="shared" si="926"/>
        <v/>
      </c>
      <c r="O2213" s="55"/>
      <c r="P2213" s="55"/>
      <c r="Q2213" s="47"/>
      <c r="R2213" s="47"/>
      <c r="S2213" s="64"/>
      <c r="T2213" s="2"/>
      <c r="U2213" s="2"/>
      <c r="V2213" s="2"/>
    </row>
    <row r="2214" spans="1:22" s="128" customFormat="1" ht="12.75" customHeight="1" x14ac:dyDescent="0.2">
      <c r="A2214" s="137"/>
      <c r="B2214" s="117" t="str">
        <f>IF(A2214="","",VLOOKUP(A2214,'6.A'!$A$11:$E$105,2,FALSE))</f>
        <v/>
      </c>
      <c r="C2214" s="138"/>
      <c r="D2214" s="139" t="str">
        <f>IF(A2214="","",VLOOKUP(A2214,'6.A'!$A$11:$E$105,4,FALSE))</f>
        <v/>
      </c>
      <c r="E2214" s="140" t="str">
        <f>IF(A2214="","",VLOOKUP(A2214,'6.A'!$A$11:$E$105,5,FALSE))</f>
        <v/>
      </c>
      <c r="F2214" s="141" t="str">
        <f t="shared" si="923"/>
        <v>0,00</v>
      </c>
      <c r="G2214" s="51"/>
      <c r="H2214" s="51" t="str">
        <f>IF(A2214="","",VLOOKUP(A2214,'6.A'!$A$11:$E$7900,5,FALSE))</f>
        <v/>
      </c>
      <c r="I2214" s="51" t="str">
        <f t="shared" si="924"/>
        <v/>
      </c>
      <c r="J2214" s="51" t="str">
        <f>IF(H2214="","",VLOOKUP(A2214,'6.A'!$A$11:$E$480,4,FALSE))</f>
        <v/>
      </c>
      <c r="K2214" s="51" t="str">
        <f t="shared" si="925"/>
        <v/>
      </c>
      <c r="L2214" s="51" t="str">
        <f>IF(H2214="","",IF(C2214="","",G2196*C2214))</f>
        <v/>
      </c>
      <c r="M2214" s="93" t="str">
        <f>IF(A2214="","",VLOOKUP(A2214,'6.A'!$A$11:$C$480,2,FALSE))</f>
        <v/>
      </c>
      <c r="N2214" s="56" t="str">
        <f t="shared" si="926"/>
        <v/>
      </c>
      <c r="O2214" s="55"/>
      <c r="P2214" s="55"/>
      <c r="Q2214" s="47"/>
      <c r="R2214" s="47"/>
      <c r="S2214" s="64"/>
      <c r="T2214" s="2"/>
      <c r="U2214" s="2"/>
      <c r="V2214" s="2"/>
    </row>
    <row r="2215" spans="1:22" s="128" customFormat="1" ht="12.75" customHeight="1" x14ac:dyDescent="0.2">
      <c r="A2215" s="137"/>
      <c r="B2215" s="158" t="str">
        <f>IF(A2215="","",VLOOKUP(A2215,'6.A'!$A$11:$E$105,2,FALSE))</f>
        <v/>
      </c>
      <c r="C2215" s="138"/>
      <c r="D2215" s="120" t="str">
        <f>IF(A2215="","",VLOOKUP(A2215,'6.A'!$A$11:$E$105,4,FALSE))</f>
        <v/>
      </c>
      <c r="E2215" s="142" t="str">
        <f>IF(A2215="","",VLOOKUP(A2215,'6.A'!$A$11:$E$105,5,FALSE))</f>
        <v/>
      </c>
      <c r="F2215" s="141" t="str">
        <f t="shared" si="923"/>
        <v>0,00</v>
      </c>
      <c r="G2215" s="51"/>
      <c r="H2215" s="51" t="str">
        <f>IF(A2215="","",VLOOKUP(A2215,'6.A'!$A$11:$E$7900,5,FALSE))</f>
        <v/>
      </c>
      <c r="I2215" s="51" t="str">
        <f t="shared" si="924"/>
        <v/>
      </c>
      <c r="J2215" s="51" t="str">
        <f>IF(H2215="","",VLOOKUP(A2215,'6.A'!$A$11:$E$480,4,FALSE))</f>
        <v/>
      </c>
      <c r="K2215" s="51" t="str">
        <f t="shared" si="925"/>
        <v/>
      </c>
      <c r="L2215" s="51" t="str">
        <f>IF(H2215="","",IF(C2215="","",G2196*C2215))</f>
        <v/>
      </c>
      <c r="M2215" s="93" t="str">
        <f>IF(A2215="","",VLOOKUP(A2215,'6.A'!$A$11:$C$480,2,FALSE))</f>
        <v/>
      </c>
      <c r="N2215" s="56" t="str">
        <f t="shared" si="926"/>
        <v/>
      </c>
      <c r="O2215" s="55"/>
      <c r="P2215" s="55"/>
      <c r="Q2215" s="47"/>
      <c r="R2215" s="47"/>
      <c r="S2215" s="64"/>
      <c r="T2215" s="2"/>
      <c r="U2215" s="2"/>
      <c r="V2215" s="2"/>
    </row>
    <row r="2216" spans="1:22" s="128" customFormat="1" ht="12.75" customHeight="1" x14ac:dyDescent="0.2">
      <c r="A2216" s="137"/>
      <c r="B2216" s="158" t="str">
        <f>IF(A2216="","",VLOOKUP(A2216,'6.A'!$A$11:$E$105,2,FALSE))</f>
        <v/>
      </c>
      <c r="C2216" s="138"/>
      <c r="D2216" s="120" t="str">
        <f>IF(A2216="","",VLOOKUP(A2216,'6.A'!$A$11:$E$105,4,FALSE))</f>
        <v/>
      </c>
      <c r="E2216" s="142" t="str">
        <f>IF(A2216="","",VLOOKUP(A2216,'6.A'!$A$11:$E$105,5,FALSE))</f>
        <v/>
      </c>
      <c r="F2216" s="141" t="str">
        <f t="shared" si="923"/>
        <v>0,00</v>
      </c>
      <c r="G2216" s="51"/>
      <c r="H2216" s="51" t="str">
        <f>IF(A2216="","",VLOOKUP(A2216,'6.A'!$A$11:$E$7900,5,FALSE))</f>
        <v/>
      </c>
      <c r="I2216" s="51" t="str">
        <f t="shared" si="924"/>
        <v/>
      </c>
      <c r="J2216" s="51" t="str">
        <f>IF(H2216="","",VLOOKUP(A2216,'6.A'!$A$11:$E$480,4,FALSE))</f>
        <v/>
      </c>
      <c r="K2216" s="51" t="str">
        <f t="shared" si="925"/>
        <v/>
      </c>
      <c r="L2216" s="51" t="str">
        <f>IF(H2216="","",IF(C2216="","",G2196*C2216))</f>
        <v/>
      </c>
      <c r="M2216" s="93" t="str">
        <f>IF(A2216="","",VLOOKUP(A2216,'6.A'!$A$11:$C$480,2,FALSE))</f>
        <v/>
      </c>
      <c r="N2216" s="56" t="str">
        <f t="shared" si="926"/>
        <v/>
      </c>
      <c r="O2216" s="55"/>
      <c r="P2216" s="55"/>
      <c r="Q2216" s="47"/>
      <c r="R2216" s="47"/>
      <c r="S2216" s="64"/>
      <c r="T2216" s="2"/>
      <c r="U2216" s="2"/>
      <c r="V2216" s="2"/>
    </row>
    <row r="2217" spans="1:22" s="128" customFormat="1" ht="12.75" customHeight="1" x14ac:dyDescent="0.2">
      <c r="A2217" s="137"/>
      <c r="B2217" s="158" t="str">
        <f>IF(A2217="","",VLOOKUP(A2217,'6.A'!$A$11:$E$105,2,FALSE))</f>
        <v/>
      </c>
      <c r="C2217" s="138"/>
      <c r="D2217" s="120" t="str">
        <f>IF(A2217="","",VLOOKUP(A2217,'6.A'!$A$11:$E$105,4,FALSE))</f>
        <v/>
      </c>
      <c r="E2217" s="142" t="str">
        <f>IF(A2217="","",VLOOKUP(A2217,'6.A'!$A$11:$E$105,5,FALSE))</f>
        <v/>
      </c>
      <c r="F2217" s="141" t="str">
        <f t="shared" si="923"/>
        <v>0,00</v>
      </c>
      <c r="G2217" s="51"/>
      <c r="H2217" s="51" t="str">
        <f>IF(A2217="","",VLOOKUP(A2217,'6.A'!$A$11:$E$7900,5,FALSE))</f>
        <v/>
      </c>
      <c r="I2217" s="51" t="str">
        <f t="shared" si="924"/>
        <v/>
      </c>
      <c r="J2217" s="51" t="str">
        <f>IF(H2217="","",VLOOKUP(A2217,'6.A'!$A$11:$E$480,4,FALSE))</f>
        <v/>
      </c>
      <c r="K2217" s="51" t="str">
        <f t="shared" si="925"/>
        <v/>
      </c>
      <c r="L2217" s="51" t="str">
        <f>IF(H2217="","",IF(C2217="","",G2196*C2217))</f>
        <v/>
      </c>
      <c r="M2217" s="93" t="str">
        <f>IF(A2217="","",VLOOKUP(A2217,'6.A'!$A$11:$C$480,2,FALSE))</f>
        <v/>
      </c>
      <c r="N2217" s="56" t="str">
        <f t="shared" si="926"/>
        <v/>
      </c>
      <c r="O2217" s="55"/>
      <c r="P2217" s="55"/>
      <c r="Q2217" s="47"/>
      <c r="R2217" s="47"/>
      <c r="S2217" s="64"/>
      <c r="T2217" s="2"/>
      <c r="U2217" s="2"/>
      <c r="V2217" s="2"/>
    </row>
    <row r="2218" spans="1:22" s="128" customFormat="1" ht="12.75" customHeight="1" x14ac:dyDescent="0.2">
      <c r="A2218" s="137"/>
      <c r="B2218" s="158" t="str">
        <f>IF(A2218="","",VLOOKUP(A2218,'6.A'!$A$11:$E$105,2,FALSE))</f>
        <v/>
      </c>
      <c r="C2218" s="138"/>
      <c r="D2218" s="120" t="str">
        <f>IF(A2218="","",VLOOKUP(A2218,'6.A'!$A$11:$E$105,4,FALSE))</f>
        <v/>
      </c>
      <c r="E2218" s="142" t="str">
        <f>IF(A2218="","",VLOOKUP(A2218,'6.A'!$A$11:$E$105,5,FALSE))</f>
        <v/>
      </c>
      <c r="F2218" s="141" t="str">
        <f t="shared" si="923"/>
        <v>0,00</v>
      </c>
      <c r="G2218" s="51"/>
      <c r="H2218" s="51" t="str">
        <f>IF(A2218="","",VLOOKUP(A2218,'6.A'!$A$11:$E$7900,5,FALSE))</f>
        <v/>
      </c>
      <c r="I2218" s="51" t="str">
        <f t="shared" si="924"/>
        <v/>
      </c>
      <c r="J2218" s="51" t="str">
        <f>IF(H2218="","",VLOOKUP(A2218,'6.A'!$A$11:$E$480,4,FALSE))</f>
        <v/>
      </c>
      <c r="K2218" s="51" t="str">
        <f t="shared" si="925"/>
        <v/>
      </c>
      <c r="L2218" s="51" t="str">
        <f>IF(H2218="","",IF(C2218="","",G2196*C2218))</f>
        <v/>
      </c>
      <c r="M2218" s="93" t="str">
        <f>IF(A2218="","",VLOOKUP(A2218,'6.A'!$A$11:$C$480,2,FALSE))</f>
        <v/>
      </c>
      <c r="N2218" s="56" t="str">
        <f>IF(A2218="","",IF(M2218=B2218,"si","no"))</f>
        <v/>
      </c>
      <c r="O2218" s="55"/>
      <c r="P2218" s="55"/>
      <c r="Q2218" s="47"/>
      <c r="R2218" s="47"/>
      <c r="S2218" s="64"/>
      <c r="T2218" s="2"/>
      <c r="U2218" s="2"/>
      <c r="V2218" s="2"/>
    </row>
    <row r="2219" spans="1:22" s="128" customFormat="1" ht="12.75" customHeight="1" x14ac:dyDescent="0.2">
      <c r="A2219" s="137"/>
      <c r="B2219" s="117" t="str">
        <f>IF(A2219="","",VLOOKUP(A2219,'6.A'!$A$11:$E$105,2,FALSE))</f>
        <v/>
      </c>
      <c r="C2219" s="138"/>
      <c r="D2219" s="120" t="str">
        <f>IF(A2219="","",VLOOKUP(A2219,'6.A'!$A$11:$E$105,4,FALSE))</f>
        <v/>
      </c>
      <c r="E2219" s="142" t="str">
        <f>IF(A2219="","",VLOOKUP(A2219,'6.A'!$A$11:$E$105,5,FALSE))</f>
        <v/>
      </c>
      <c r="F2219" s="141" t="str">
        <f t="shared" si="923"/>
        <v>0,00</v>
      </c>
      <c r="G2219" s="51"/>
      <c r="H2219" s="51" t="str">
        <f>IF(A2219="","",VLOOKUP(A2219,'6.A'!$A$11:$E$7900,5,FALSE))</f>
        <v/>
      </c>
      <c r="I2219" s="51" t="str">
        <f t="shared" si="924"/>
        <v/>
      </c>
      <c r="J2219" s="51" t="str">
        <f>IF(H2219="","",VLOOKUP(A2219,'6.A'!$A$11:$E$480,4,FALSE))</f>
        <v/>
      </c>
      <c r="K2219" s="51" t="str">
        <f t="shared" si="925"/>
        <v/>
      </c>
      <c r="L2219" s="51" t="str">
        <f>IF(H2219="","",IF(C2219="","",G2196*C2219))</f>
        <v/>
      </c>
      <c r="M2219" s="93" t="str">
        <f>IF(A2219="","",VLOOKUP(A2219,'6.A'!$A$11:$C$480,2,FALSE))</f>
        <v/>
      </c>
      <c r="N2219" s="56" t="str">
        <f>IF(A2219="","",IF(M2219=B2219,"si","no"))</f>
        <v/>
      </c>
      <c r="O2219" s="55"/>
      <c r="P2219" s="55"/>
      <c r="Q2219" s="47"/>
      <c r="R2219" s="47"/>
      <c r="S2219" s="64"/>
      <c r="T2219" s="2"/>
      <c r="U2219" s="2"/>
      <c r="V2219" s="2"/>
    </row>
    <row r="2220" spans="1:22" s="128" customFormat="1" ht="12.75" customHeight="1" x14ac:dyDescent="0.2">
      <c r="A2220" s="137"/>
      <c r="B2220" s="117" t="str">
        <f>IF(A2220="","",VLOOKUP(A2220,'6.A'!$A$11:$E$105,2,FALSE))</f>
        <v/>
      </c>
      <c r="C2220" s="138"/>
      <c r="D2220" s="120" t="str">
        <f>IF(A2220="","",VLOOKUP(A2220,'6.A'!$A$11:$E$105,4,FALSE))</f>
        <v/>
      </c>
      <c r="E2220" s="142" t="str">
        <f>IF(A2220="","",VLOOKUP(A2220,'6.A'!$A$11:$E$105,5,FALSE))</f>
        <v/>
      </c>
      <c r="F2220" s="141" t="str">
        <f t="shared" si="923"/>
        <v>0,00</v>
      </c>
      <c r="G2220" s="51"/>
      <c r="H2220" s="51" t="str">
        <f>IF(A2220="","",VLOOKUP(A2220,'6.A'!$A$11:$E$7900,5,FALSE))</f>
        <v/>
      </c>
      <c r="I2220" s="51" t="str">
        <f t="shared" si="924"/>
        <v/>
      </c>
      <c r="J2220" s="51" t="str">
        <f>IF(H2220="","",VLOOKUP(A2220,'6.A'!$A$11:$E$480,4,FALSE))</f>
        <v/>
      </c>
      <c r="K2220" s="51" t="str">
        <f t="shared" si="925"/>
        <v/>
      </c>
      <c r="L2220" s="51" t="str">
        <f>IF(H2220="","",IF(C2220="","",G2196*C2220))</f>
        <v/>
      </c>
      <c r="M2220" s="93" t="str">
        <f>IF(A2220="","",VLOOKUP(A2220,'6.A'!$A$11:$C$480,2,FALSE))</f>
        <v/>
      </c>
      <c r="N2220" s="56" t="str">
        <f t="shared" ref="N2220:N2221" si="927">IF(A2220="","",IF(M2220=B2220,"si","no"))</f>
        <v/>
      </c>
      <c r="O2220" s="55"/>
      <c r="P2220" s="55"/>
      <c r="Q2220" s="47"/>
      <c r="R2220" s="47"/>
      <c r="S2220" s="64"/>
      <c r="T2220" s="2"/>
      <c r="U2220" s="2"/>
      <c r="V2220" s="2"/>
    </row>
    <row r="2221" spans="1:22" s="128" customFormat="1" ht="12.75" customHeight="1" x14ac:dyDescent="0.2">
      <c r="A2221" s="137"/>
      <c r="B2221" s="117" t="str">
        <f>IF(A2221="","",VLOOKUP(A2221,'6.A'!$A$11:$E$105,2,FALSE))</f>
        <v/>
      </c>
      <c r="C2221" s="138"/>
      <c r="D2221" s="120" t="str">
        <f>IF(A2221="","",VLOOKUP(A2221,'6.A'!$A$11:$E$105,4,FALSE))</f>
        <v/>
      </c>
      <c r="E2221" s="142" t="str">
        <f>IF(A2221="","",VLOOKUP(A2221,'6.A'!$A$11:$E$105,5,FALSE))</f>
        <v/>
      </c>
      <c r="F2221" s="141" t="str">
        <f t="shared" si="923"/>
        <v>0,00</v>
      </c>
      <c r="G2221" s="51"/>
      <c r="H2221" s="51" t="str">
        <f>IF(A2221="","",VLOOKUP(A2221,'6.A'!$A$11:$E$7900,5,FALSE))</f>
        <v/>
      </c>
      <c r="I2221" s="51" t="str">
        <f t="shared" si="924"/>
        <v/>
      </c>
      <c r="J2221" s="51" t="str">
        <f>IF(H2221="","",VLOOKUP(A2221,'6.A'!$A$11:$E$480,4,FALSE))</f>
        <v/>
      </c>
      <c r="K2221" s="51" t="str">
        <f t="shared" si="925"/>
        <v/>
      </c>
      <c r="L2221" s="51" t="str">
        <f>IF(H2221="","",IF(C2221="","",G2196*C2221))</f>
        <v/>
      </c>
      <c r="M2221" s="93" t="str">
        <f>IF(A2221="","",VLOOKUP(A2221,'6.A'!$A$11:$C$480,2,FALSE))</f>
        <v/>
      </c>
      <c r="N2221" s="56" t="str">
        <f t="shared" si="927"/>
        <v/>
      </c>
      <c r="O2221" s="55"/>
      <c r="P2221" s="55"/>
      <c r="Q2221" s="47"/>
      <c r="R2221" s="47"/>
      <c r="S2221" s="64"/>
      <c r="T2221" s="2"/>
      <c r="U2221" s="2"/>
      <c r="V2221" s="2"/>
    </row>
    <row r="2222" spans="1:22" s="128" customFormat="1" ht="12.75" customHeight="1" x14ac:dyDescent="0.2">
      <c r="A2222" s="137"/>
      <c r="B2222" s="26" t="str">
        <f>$A$9</f>
        <v>BDI - MÃO DE OBRA / SERVIÇOS / MATERIAIS EM GERAL</v>
      </c>
      <c r="C2222" s="27">
        <f>$C$9</f>
        <v>0</v>
      </c>
      <c r="D2222" s="120"/>
      <c r="E2222" s="126"/>
      <c r="F2222" s="144">
        <f>ROUND(SUM(F2212:F2221)*C2222,2)</f>
        <v>0</v>
      </c>
      <c r="G2222" s="62"/>
      <c r="H2222" s="51"/>
      <c r="I2222" s="56"/>
      <c r="J2222" s="56"/>
      <c r="K2222" s="56"/>
      <c r="L2222" s="51"/>
      <c r="M2222" s="61"/>
      <c r="N2222" s="56"/>
      <c r="O2222" s="55"/>
      <c r="P2222" s="55"/>
      <c r="Q2222" s="47"/>
      <c r="R2222" s="47"/>
      <c r="S2222" s="64"/>
      <c r="T2222" s="2"/>
      <c r="U2222" s="2"/>
      <c r="V2222" s="2"/>
    </row>
    <row r="2223" spans="1:22" s="128" customFormat="1" ht="12.75" customHeight="1" x14ac:dyDescent="0.2">
      <c r="A2223" s="145"/>
      <c r="B2223" s="31" t="s">
        <v>120</v>
      </c>
      <c r="C2223" s="36"/>
      <c r="D2223" s="151"/>
      <c r="E2223" s="152"/>
      <c r="F2223" s="150">
        <f>ROUND(SUM(F2212:F2222),2)</f>
        <v>0</v>
      </c>
      <c r="G2223" s="62"/>
      <c r="H2223" s="51"/>
      <c r="I2223" s="56"/>
      <c r="J2223" s="56"/>
      <c r="K2223" s="56"/>
      <c r="L2223" s="51"/>
      <c r="M2223" s="61"/>
      <c r="N2223" s="56"/>
      <c r="O2223" s="55"/>
      <c r="P2223" s="55"/>
      <c r="Q2223" s="47"/>
      <c r="R2223" s="47"/>
      <c r="S2223" s="64"/>
      <c r="T2223" s="2"/>
      <c r="U2223" s="2"/>
      <c r="V2223" s="2"/>
    </row>
    <row r="2224" spans="1:22" s="128" customFormat="1" ht="12.75" customHeight="1" x14ac:dyDescent="0.2">
      <c r="A2224" s="134" t="s">
        <v>6</v>
      </c>
      <c r="B2224" s="135" t="s">
        <v>18</v>
      </c>
      <c r="C2224" s="119" t="s">
        <v>59</v>
      </c>
      <c r="D2224" s="119" t="s">
        <v>17</v>
      </c>
      <c r="E2224" s="136" t="s">
        <v>60</v>
      </c>
      <c r="F2224" s="127" t="s">
        <v>61</v>
      </c>
      <c r="G2224" s="21"/>
      <c r="H2224" s="51"/>
      <c r="I2224" s="56"/>
      <c r="J2224" s="56"/>
      <c r="K2224" s="56"/>
      <c r="L2224" s="51"/>
      <c r="M2224" s="61"/>
      <c r="N2224" s="56"/>
      <c r="O2224" s="55"/>
      <c r="P2224" s="55"/>
      <c r="Q2224" s="47"/>
      <c r="R2224" s="47"/>
      <c r="S2224" s="64"/>
      <c r="T2224" s="2"/>
      <c r="U2224" s="2"/>
      <c r="V2224" s="2"/>
    </row>
    <row r="2225" spans="1:22" s="128" customFormat="1" ht="12.75" customHeight="1" x14ac:dyDescent="0.2">
      <c r="A2225" s="137">
        <f>'6.A'!$A$71</f>
        <v>39024</v>
      </c>
      <c r="B2225" s="117" t="str">
        <f>IF(A2225="","",VLOOKUP(A2225,'6.A'!$A$11:$E$105,2,FALSE))</f>
        <v>ARGAMASSA POLIMÉRICA IMPERMEABILIZANTE, REFERÊNCIA SIKATOP 100, TEC PLUS TOP DA QUARTZOLIT WEBER OU EQUIVALENTE</v>
      </c>
      <c r="C2225" s="138">
        <v>2</v>
      </c>
      <c r="D2225" s="139" t="str">
        <f>IF(A2225="","",VLOOKUP(A2225,'6.A'!$A$11:$E$105,4,FALSE))</f>
        <v>KG</v>
      </c>
      <c r="E2225" s="140">
        <f>IF(A2225="","",VLOOKUP(A2225,'6.A'!$A$11:$E$105,5,FALSE))</f>
        <v>0</v>
      </c>
      <c r="F2225" s="141">
        <f t="shared" ref="F2225:F2234" si="928">IF(A2225="","0,00",ROUND(C2225*E2225,2))</f>
        <v>0</v>
      </c>
      <c r="G2225" s="51"/>
      <c r="H2225" s="51">
        <f>IF(A2225="","",VLOOKUP(A2225,'6.A'!$A$11:$E$7900,5,FALSE))</f>
        <v>0</v>
      </c>
      <c r="I2225" s="51" t="str">
        <f t="shared" ref="I2225:I2244" si="929">IF(H2225="","",IF(E2225=H2225,"SIM","NÃO"))</f>
        <v>SIM</v>
      </c>
      <c r="J2225" s="51" t="str">
        <f>IF(H2225="","",VLOOKUP(A2225,'6.A'!$A$11:$E$480,4,FALSE))</f>
        <v>KG</v>
      </c>
      <c r="K2225" s="51" t="str">
        <f t="shared" ref="K2225:K2244" si="930">IF(H2225="","",IF(J2225=D2225,"SIM","NÃO"))</f>
        <v>SIM</v>
      </c>
      <c r="L2225" s="51">
        <f>IF(H2225="","",IF(C2225="","",G2196*C2225))</f>
        <v>78</v>
      </c>
      <c r="M2225" s="93" t="str">
        <f>IF(A2225="","",VLOOKUP(A2225,'6.A'!$A$11:$C$480,2,FALSE))</f>
        <v>ARGAMASSA POLIMÉRICA IMPERMEABILIZANTE, REFERÊNCIA SIKATOP 100, TEC PLUS TOP DA QUARTZOLIT WEBER OU EQUIVALENTE</v>
      </c>
      <c r="N2225" s="56" t="str">
        <f t="shared" ref="N2225:N2244" si="931">IF(A2225="","",IF(M2225=B2225,"si","no"))</f>
        <v>si</v>
      </c>
      <c r="O2225" s="55"/>
      <c r="P2225" s="55"/>
      <c r="Q2225" s="47"/>
      <c r="R2225" s="47"/>
      <c r="S2225" s="64"/>
      <c r="T2225" s="2"/>
      <c r="U2225" s="2"/>
      <c r="V2225" s="2"/>
    </row>
    <row r="2226" spans="1:22" s="128" customFormat="1" ht="12.75" customHeight="1" x14ac:dyDescent="0.2">
      <c r="A2226" s="137"/>
      <c r="B2226" s="117" t="str">
        <f>IF(A2226="","",VLOOKUP(A2226,'6.A'!$A$11:$E$105,2,FALSE))</f>
        <v/>
      </c>
      <c r="C2226" s="138"/>
      <c r="D2226" s="139" t="str">
        <f>IF(A2226="","",VLOOKUP(A2226,'6.A'!$A$11:$E$105,4,FALSE))</f>
        <v/>
      </c>
      <c r="E2226" s="140" t="str">
        <f>IF(A2226="","",VLOOKUP(A2226,'6.A'!$A$11:$E$105,5,FALSE))</f>
        <v/>
      </c>
      <c r="F2226" s="141" t="str">
        <f t="shared" si="928"/>
        <v>0,00</v>
      </c>
      <c r="G2226" s="51"/>
      <c r="H2226" s="51" t="str">
        <f>IF(A2226="","",VLOOKUP(A2226,'6.A'!$A$11:$E$7900,5,FALSE))</f>
        <v/>
      </c>
      <c r="I2226" s="51" t="str">
        <f t="shared" si="929"/>
        <v/>
      </c>
      <c r="J2226" s="51" t="str">
        <f>IF(H2226="","",VLOOKUP(A2226,'6.A'!$A$11:$E$480,4,FALSE))</f>
        <v/>
      </c>
      <c r="K2226" s="51" t="str">
        <f t="shared" si="930"/>
        <v/>
      </c>
      <c r="L2226" s="51" t="str">
        <f>IF(H2226="","",IF(C2226="","",G2196*C2226))</f>
        <v/>
      </c>
      <c r="M2226" s="93" t="str">
        <f>IF(A2226="","",VLOOKUP(A2226,'6.A'!$A$11:$C$480,2,FALSE))</f>
        <v/>
      </c>
      <c r="N2226" s="56" t="str">
        <f t="shared" si="931"/>
        <v/>
      </c>
      <c r="O2226" s="55"/>
      <c r="P2226" s="55"/>
      <c r="Q2226" s="47"/>
      <c r="R2226" s="47"/>
      <c r="S2226" s="64"/>
      <c r="T2226" s="2"/>
      <c r="U2226" s="2"/>
      <c r="V2226" s="2"/>
    </row>
    <row r="2227" spans="1:22" s="128" customFormat="1" ht="12.75" customHeight="1" x14ac:dyDescent="0.2">
      <c r="A2227" s="137"/>
      <c r="B2227" s="117" t="str">
        <f>IF(A2227="","",VLOOKUP(A2227,'6.A'!$A$11:$E$105,2,FALSE))</f>
        <v/>
      </c>
      <c r="C2227" s="138"/>
      <c r="D2227" s="139" t="str">
        <f>IF(A2227="","",VLOOKUP(A2227,'6.A'!$A$11:$E$105,4,FALSE))</f>
        <v/>
      </c>
      <c r="E2227" s="140" t="str">
        <f>IF(A2227="","",VLOOKUP(A2227,'6.A'!$A$11:$E$105,5,FALSE))</f>
        <v/>
      </c>
      <c r="F2227" s="141" t="str">
        <f t="shared" si="928"/>
        <v>0,00</v>
      </c>
      <c r="G2227" s="51"/>
      <c r="H2227" s="51" t="str">
        <f>IF(A2227="","",VLOOKUP(A2227,'6.A'!$A$11:$E$7900,5,FALSE))</f>
        <v/>
      </c>
      <c r="I2227" s="51" t="str">
        <f t="shared" si="929"/>
        <v/>
      </c>
      <c r="J2227" s="51" t="str">
        <f>IF(H2227="","",VLOOKUP(A2227,'6.A'!$A$11:$E$480,4,FALSE))</f>
        <v/>
      </c>
      <c r="K2227" s="51" t="str">
        <f t="shared" si="930"/>
        <v/>
      </c>
      <c r="L2227" s="51" t="str">
        <f>IF(H2227="","",IF(C2227="","",G2196*C2227))</f>
        <v/>
      </c>
      <c r="M2227" s="93" t="str">
        <f>IF(A2227="","",VLOOKUP(A2227,'6.A'!$A$11:$C$480,2,FALSE))</f>
        <v/>
      </c>
      <c r="N2227" s="56" t="str">
        <f t="shared" si="931"/>
        <v/>
      </c>
      <c r="O2227" s="55"/>
      <c r="P2227" s="55"/>
      <c r="Q2227" s="47"/>
      <c r="R2227" s="47"/>
      <c r="S2227" s="64"/>
      <c r="T2227" s="2"/>
      <c r="U2227" s="2"/>
      <c r="V2227" s="2"/>
    </row>
    <row r="2228" spans="1:22" s="128" customFormat="1" ht="12.75" customHeight="1" x14ac:dyDescent="0.2">
      <c r="A2228" s="137"/>
      <c r="B2228" s="117" t="str">
        <f>IF(A2228="","",VLOOKUP(A2228,'6.A'!$A$11:$E$105,2,FALSE))</f>
        <v/>
      </c>
      <c r="C2228" s="138"/>
      <c r="D2228" s="139" t="str">
        <f>IF(A2228="","",VLOOKUP(A2228,'6.A'!$A$11:$E$105,4,FALSE))</f>
        <v/>
      </c>
      <c r="E2228" s="140" t="str">
        <f>IF(A2228="","",VLOOKUP(A2228,'6.A'!$A$11:$E$105,5,FALSE))</f>
        <v/>
      </c>
      <c r="F2228" s="141" t="str">
        <f t="shared" si="928"/>
        <v>0,00</v>
      </c>
      <c r="G2228" s="51"/>
      <c r="H2228" s="51" t="str">
        <f>IF(A2228="","",VLOOKUP(A2228,'6.A'!$A$11:$E$7900,5,FALSE))</f>
        <v/>
      </c>
      <c r="I2228" s="51" t="str">
        <f t="shared" si="929"/>
        <v/>
      </c>
      <c r="J2228" s="51" t="str">
        <f>IF(H2228="","",VLOOKUP(A2228,'6.A'!$A$11:$E$480,4,FALSE))</f>
        <v/>
      </c>
      <c r="K2228" s="51" t="str">
        <f t="shared" si="930"/>
        <v/>
      </c>
      <c r="L2228" s="51" t="str">
        <f>IF(H2228="","",IF(C2228="","",G2196*C2228))</f>
        <v/>
      </c>
      <c r="M2228" s="93" t="str">
        <f>IF(A2228="","",VLOOKUP(A2228,'6.A'!$A$11:$C$480,2,FALSE))</f>
        <v/>
      </c>
      <c r="N2228" s="56" t="str">
        <f t="shared" si="931"/>
        <v/>
      </c>
      <c r="O2228" s="55"/>
      <c r="P2228" s="55"/>
      <c r="Q2228" s="47"/>
      <c r="R2228" s="47"/>
      <c r="S2228" s="64"/>
      <c r="T2228" s="2"/>
      <c r="U2228" s="2"/>
      <c r="V2228" s="2"/>
    </row>
    <row r="2229" spans="1:22" s="128" customFormat="1" ht="12.75" customHeight="1" x14ac:dyDescent="0.2">
      <c r="A2229" s="137"/>
      <c r="B2229" s="117" t="str">
        <f>IF(A2229="","",VLOOKUP(A2229,'6.A'!$A$11:$E$105,2,FALSE))</f>
        <v/>
      </c>
      <c r="C2229" s="138"/>
      <c r="D2229" s="120" t="str">
        <f>IF(A2229="","",VLOOKUP(A2229,'6.A'!$A$11:$E$105,4,FALSE))</f>
        <v/>
      </c>
      <c r="E2229" s="142" t="str">
        <f>IF(A2229="","",VLOOKUP(A2229,'6.A'!$A$11:$E$105,5,FALSE))</f>
        <v/>
      </c>
      <c r="F2229" s="141" t="str">
        <f t="shared" si="928"/>
        <v>0,00</v>
      </c>
      <c r="G2229" s="51"/>
      <c r="H2229" s="51" t="str">
        <f>IF(A2229="","",VLOOKUP(A2229,'6.A'!$A$11:$E$7900,5,FALSE))</f>
        <v/>
      </c>
      <c r="I2229" s="51" t="str">
        <f t="shared" si="929"/>
        <v/>
      </c>
      <c r="J2229" s="51" t="str">
        <f>IF(H2229="","",VLOOKUP(A2229,'6.A'!$A$11:$E$480,4,FALSE))</f>
        <v/>
      </c>
      <c r="K2229" s="51" t="str">
        <f t="shared" si="930"/>
        <v/>
      </c>
      <c r="L2229" s="51" t="str">
        <f>IF(H2229="","",IF(C2229="","",G2196*C2229))</f>
        <v/>
      </c>
      <c r="M2229" s="93" t="str">
        <f>IF(A2229="","",VLOOKUP(A2229,'6.A'!$A$11:$C$480,2,FALSE))</f>
        <v/>
      </c>
      <c r="N2229" s="56" t="str">
        <f t="shared" si="931"/>
        <v/>
      </c>
      <c r="O2229" s="55"/>
      <c r="P2229" s="55"/>
      <c r="Q2229" s="47"/>
      <c r="R2229" s="47"/>
      <c r="S2229" s="64"/>
      <c r="T2229" s="2"/>
      <c r="U2229" s="2"/>
      <c r="V2229" s="2"/>
    </row>
    <row r="2230" spans="1:22" s="128" customFormat="1" ht="12.75" customHeight="1" x14ac:dyDescent="0.2">
      <c r="A2230" s="137"/>
      <c r="B2230" s="117" t="str">
        <f>IF(A2230="","",VLOOKUP(A2230,'6.A'!$A$11:$E$105,2,FALSE))</f>
        <v/>
      </c>
      <c r="C2230" s="138"/>
      <c r="D2230" s="120" t="str">
        <f>IF(A2230="","",VLOOKUP(A2230,'6.A'!$A$11:$E$105,4,FALSE))</f>
        <v/>
      </c>
      <c r="E2230" s="142" t="str">
        <f>IF(A2230="","",VLOOKUP(A2230,'6.A'!$A$11:$E$105,5,FALSE))</f>
        <v/>
      </c>
      <c r="F2230" s="141" t="str">
        <f t="shared" si="928"/>
        <v>0,00</v>
      </c>
      <c r="G2230" s="51"/>
      <c r="H2230" s="51" t="str">
        <f>IF(A2230="","",VLOOKUP(A2230,'6.A'!$A$11:$E$7900,5,FALSE))</f>
        <v/>
      </c>
      <c r="I2230" s="51" t="str">
        <f t="shared" si="929"/>
        <v/>
      </c>
      <c r="J2230" s="51" t="str">
        <f>IF(H2230="","",VLOOKUP(A2230,'6.A'!$A$11:$E$480,4,FALSE))</f>
        <v/>
      </c>
      <c r="K2230" s="51" t="str">
        <f t="shared" si="930"/>
        <v/>
      </c>
      <c r="L2230" s="51" t="str">
        <f>IF(H2230="","",IF(C2230="","",G2196*C2230))</f>
        <v/>
      </c>
      <c r="M2230" s="93" t="str">
        <f>IF(A2230="","",VLOOKUP(A2230,'6.A'!$A$11:$C$480,2,FALSE))</f>
        <v/>
      </c>
      <c r="N2230" s="56" t="str">
        <f t="shared" si="931"/>
        <v/>
      </c>
      <c r="O2230" s="55"/>
      <c r="P2230" s="55"/>
      <c r="Q2230" s="47"/>
      <c r="R2230" s="47"/>
      <c r="S2230" s="64"/>
      <c r="T2230" s="2"/>
      <c r="U2230" s="2"/>
      <c r="V2230" s="2"/>
    </row>
    <row r="2231" spans="1:22" s="128" customFormat="1" ht="12.75" customHeight="1" x14ac:dyDescent="0.2">
      <c r="A2231" s="137"/>
      <c r="B2231" s="117" t="str">
        <f>IF(A2231="","",VLOOKUP(A2231,'6.A'!$A$11:$E$105,2,FALSE))</f>
        <v/>
      </c>
      <c r="C2231" s="138"/>
      <c r="D2231" s="139" t="str">
        <f>IF(A2231="","",VLOOKUP(A2231,'6.A'!$A$11:$E$105,4,FALSE))</f>
        <v/>
      </c>
      <c r="E2231" s="140" t="str">
        <f>IF(A2231="","",VLOOKUP(A2231,'6.A'!$A$11:$E$105,5,FALSE))</f>
        <v/>
      </c>
      <c r="F2231" s="141" t="str">
        <f t="shared" si="928"/>
        <v>0,00</v>
      </c>
      <c r="G2231" s="51"/>
      <c r="H2231" s="51" t="str">
        <f>IF(A2231="","",VLOOKUP(A2231,'6.A'!$A$11:$E$7900,5,FALSE))</f>
        <v/>
      </c>
      <c r="I2231" s="51" t="str">
        <f t="shared" si="929"/>
        <v/>
      </c>
      <c r="J2231" s="51" t="str">
        <f>IF(H2231="","",VLOOKUP(A2231,'6.A'!$A$11:$E$480,4,FALSE))</f>
        <v/>
      </c>
      <c r="K2231" s="51" t="str">
        <f t="shared" si="930"/>
        <v/>
      </c>
      <c r="L2231" s="51" t="str">
        <f>IF(H2231="","",IF(C2231="","",G2196*C2231))</f>
        <v/>
      </c>
      <c r="M2231" s="93" t="str">
        <f>IF(A2231="","",VLOOKUP(A2231,'6.A'!$A$11:$C$480,2,FALSE))</f>
        <v/>
      </c>
      <c r="N2231" s="56" t="str">
        <f t="shared" si="931"/>
        <v/>
      </c>
      <c r="O2231" s="55"/>
      <c r="P2231" s="55"/>
      <c r="Q2231" s="47"/>
      <c r="R2231" s="47"/>
      <c r="S2231" s="64"/>
      <c r="T2231" s="2"/>
      <c r="U2231" s="2"/>
      <c r="V2231" s="2"/>
    </row>
    <row r="2232" spans="1:22" s="128" customFormat="1" ht="12.75" customHeight="1" x14ac:dyDescent="0.2">
      <c r="A2232" s="137"/>
      <c r="B2232" s="117" t="str">
        <f>IF(A2232="","",VLOOKUP(A2232,'6.A'!$A$11:$E$105,2,FALSE))</f>
        <v/>
      </c>
      <c r="C2232" s="138"/>
      <c r="D2232" s="139" t="str">
        <f>IF(A2232="","",VLOOKUP(A2232,'6.A'!$A$11:$E$105,4,FALSE))</f>
        <v/>
      </c>
      <c r="E2232" s="140" t="str">
        <f>IF(A2232="","",VLOOKUP(A2232,'6.A'!$A$11:$E$105,5,FALSE))</f>
        <v/>
      </c>
      <c r="F2232" s="141" t="str">
        <f t="shared" si="928"/>
        <v>0,00</v>
      </c>
      <c r="G2232" s="51"/>
      <c r="H2232" s="51" t="str">
        <f>IF(A2232="","",VLOOKUP(A2232,'6.A'!$A$11:$E$7900,5,FALSE))</f>
        <v/>
      </c>
      <c r="I2232" s="51" t="str">
        <f t="shared" si="929"/>
        <v/>
      </c>
      <c r="J2232" s="51" t="str">
        <f>IF(H2232="","",VLOOKUP(A2232,'6.A'!$A$11:$E$480,4,FALSE))</f>
        <v/>
      </c>
      <c r="K2232" s="51" t="str">
        <f t="shared" si="930"/>
        <v/>
      </c>
      <c r="L2232" s="51" t="str">
        <f>IF(H2232="","",IF(C2232="","",G2196*C2232))</f>
        <v/>
      </c>
      <c r="M2232" s="93" t="str">
        <f>IF(A2232="","",VLOOKUP(A2232,'6.A'!$A$11:$C$480,2,FALSE))</f>
        <v/>
      </c>
      <c r="N2232" s="56" t="str">
        <f t="shared" si="931"/>
        <v/>
      </c>
      <c r="O2232" s="55"/>
      <c r="P2232" s="55"/>
      <c r="Q2232" s="47"/>
      <c r="R2232" s="47"/>
      <c r="S2232" s="64"/>
      <c r="T2232" s="2"/>
      <c r="U2232" s="2"/>
      <c r="V2232" s="2"/>
    </row>
    <row r="2233" spans="1:22" s="128" customFormat="1" ht="12.75" customHeight="1" x14ac:dyDescent="0.2">
      <c r="A2233" s="137"/>
      <c r="B2233" s="117" t="str">
        <f>IF(A2233="","",VLOOKUP(A2233,'6.A'!$A$11:$E$105,2,FALSE))</f>
        <v/>
      </c>
      <c r="C2233" s="138"/>
      <c r="D2233" s="120" t="str">
        <f>IF(A2233="","",VLOOKUP(A2233,'6.A'!$A$11:$E$105,4,FALSE))</f>
        <v/>
      </c>
      <c r="E2233" s="142" t="str">
        <f>IF(A2233="","",VLOOKUP(A2233,'6.A'!$A$11:$E$105,5,FALSE))</f>
        <v/>
      </c>
      <c r="F2233" s="141" t="str">
        <f t="shared" si="928"/>
        <v>0,00</v>
      </c>
      <c r="G2233" s="51"/>
      <c r="H2233" s="51" t="str">
        <f>IF(A2233="","",VLOOKUP(A2233,'6.A'!$A$11:$E$7900,5,FALSE))</f>
        <v/>
      </c>
      <c r="I2233" s="51" t="str">
        <f t="shared" si="929"/>
        <v/>
      </c>
      <c r="J2233" s="51" t="str">
        <f>IF(H2233="","",VLOOKUP(A2233,'6.A'!$A$11:$E$480,4,FALSE))</f>
        <v/>
      </c>
      <c r="K2233" s="51" t="str">
        <f t="shared" si="930"/>
        <v/>
      </c>
      <c r="L2233" s="51" t="str">
        <f>IF(H2233="","",IF(C2233="","",G2196*C2233))</f>
        <v/>
      </c>
      <c r="M2233" s="93" t="str">
        <f>IF(A2233="","",VLOOKUP(A2233,'6.A'!$A$11:$C$480,2,FALSE))</f>
        <v/>
      </c>
      <c r="N2233" s="56" t="str">
        <f t="shared" si="931"/>
        <v/>
      </c>
      <c r="O2233" s="55"/>
      <c r="P2233" s="55"/>
      <c r="Q2233" s="47"/>
      <c r="R2233" s="47"/>
      <c r="S2233" s="64"/>
      <c r="T2233" s="2"/>
      <c r="U2233" s="2"/>
      <c r="V2233" s="2"/>
    </row>
    <row r="2234" spans="1:22" s="128" customFormat="1" ht="12.75" customHeight="1" x14ac:dyDescent="0.2">
      <c r="A2234" s="137"/>
      <c r="B2234" s="117" t="str">
        <f>IF(A2234="","",VLOOKUP(A2234,'6.A'!$A$11:$E$105,2,FALSE))</f>
        <v/>
      </c>
      <c r="C2234" s="138"/>
      <c r="D2234" s="120" t="str">
        <f>IF(A2234="","",VLOOKUP(A2234,'6.A'!$A$11:$E$105,4,FALSE))</f>
        <v/>
      </c>
      <c r="E2234" s="142" t="str">
        <f>IF(A2234="","",VLOOKUP(A2234,'6.A'!$A$11:$E$105,5,FALSE))</f>
        <v/>
      </c>
      <c r="F2234" s="141" t="str">
        <f t="shared" si="928"/>
        <v>0,00</v>
      </c>
      <c r="G2234" s="51"/>
      <c r="H2234" s="51" t="str">
        <f>IF(A2234="","",VLOOKUP(A2234,'6.A'!$A$11:$E$7900,5,FALSE))</f>
        <v/>
      </c>
      <c r="I2234" s="51" t="str">
        <f t="shared" si="929"/>
        <v/>
      </c>
      <c r="J2234" s="51" t="str">
        <f>IF(H2234="","",VLOOKUP(A2234,'6.A'!$A$11:$E$480,4,FALSE))</f>
        <v/>
      </c>
      <c r="K2234" s="51" t="str">
        <f t="shared" si="930"/>
        <v/>
      </c>
      <c r="L2234" s="51" t="str">
        <f>IF(H2234="","",IF(C2234="","",G2196*C2234))</f>
        <v/>
      </c>
      <c r="M2234" s="93" t="str">
        <f>IF(A2234="","",VLOOKUP(A2234,'6.A'!$A$11:$C$480,2,FALSE))</f>
        <v/>
      </c>
      <c r="N2234" s="56" t="str">
        <f t="shared" si="931"/>
        <v/>
      </c>
      <c r="O2234" s="55"/>
      <c r="P2234" s="55"/>
      <c r="Q2234" s="47"/>
      <c r="R2234" s="47"/>
      <c r="S2234" s="64"/>
      <c r="T2234" s="2"/>
      <c r="U2234" s="2"/>
      <c r="V2234" s="2"/>
    </row>
    <row r="2235" spans="1:22" s="128" customFormat="1" ht="12.75" customHeight="1" x14ac:dyDescent="0.2">
      <c r="A2235" s="137"/>
      <c r="B2235" s="117" t="str">
        <f>IF(A2235="","",VLOOKUP(A2235,'6.A'!$A$11:$E$105,2,FALSE))</f>
        <v/>
      </c>
      <c r="C2235" s="138"/>
      <c r="D2235" s="120" t="str">
        <f>IF(A2235="","",VLOOKUP(A2235,'6.A'!$A$11:$E$105,4,FALSE))</f>
        <v/>
      </c>
      <c r="E2235" s="142" t="str">
        <f>IF(A2235="","",VLOOKUP(A2235,'6.A'!$A$11:$E$105,5,FALSE))</f>
        <v/>
      </c>
      <c r="F2235" s="141" t="str">
        <f t="shared" ref="F2235:F2244" si="932">IF(A2235="","0,00",ROUND(C2235*E2235,2))</f>
        <v>0,00</v>
      </c>
      <c r="G2235" s="51"/>
      <c r="H2235" s="51" t="str">
        <f>IF(A2235="","",VLOOKUP(A2235,'6.A'!$A$11:$E$7900,5,FALSE))</f>
        <v/>
      </c>
      <c r="I2235" s="51" t="str">
        <f t="shared" si="929"/>
        <v/>
      </c>
      <c r="J2235" s="51" t="str">
        <f>IF(H2235="","",VLOOKUP(A2235,'6.A'!$A$11:$E$480,4,FALSE))</f>
        <v/>
      </c>
      <c r="K2235" s="51" t="str">
        <f t="shared" si="930"/>
        <v/>
      </c>
      <c r="L2235" s="51" t="str">
        <f>IF(H2235="","",IF(C2235="","",G2196*C2235))</f>
        <v/>
      </c>
      <c r="M2235" s="93" t="str">
        <f>IF(A2235="","",VLOOKUP(A2235,'6.A'!$A$11:$C$480,2,FALSE))</f>
        <v/>
      </c>
      <c r="N2235" s="56" t="str">
        <f t="shared" si="931"/>
        <v/>
      </c>
      <c r="O2235" s="55"/>
      <c r="P2235" s="55"/>
      <c r="Q2235" s="47"/>
      <c r="R2235" s="47"/>
      <c r="S2235" s="64"/>
      <c r="T2235" s="2"/>
      <c r="U2235" s="2"/>
      <c r="V2235" s="2"/>
    </row>
    <row r="2236" spans="1:22" s="128" customFormat="1" ht="12.75" customHeight="1" x14ac:dyDescent="0.2">
      <c r="A2236" s="137"/>
      <c r="B2236" s="117" t="str">
        <f>IF(A2236="","",VLOOKUP(A2236,'6.A'!$A$11:$E$105,2,FALSE))</f>
        <v/>
      </c>
      <c r="C2236" s="138"/>
      <c r="D2236" s="120" t="str">
        <f>IF(A2236="","",VLOOKUP(A2236,'6.A'!$A$11:$E$105,4,FALSE))</f>
        <v/>
      </c>
      <c r="E2236" s="142" t="str">
        <f>IF(A2236="","",VLOOKUP(A2236,'6.A'!$A$11:$E$105,5,FALSE))</f>
        <v/>
      </c>
      <c r="F2236" s="141" t="str">
        <f t="shared" si="932"/>
        <v>0,00</v>
      </c>
      <c r="G2236" s="51"/>
      <c r="H2236" s="51" t="str">
        <f>IF(A2236="","",VLOOKUP(A2236,'6.A'!$A$11:$E$7900,5,FALSE))</f>
        <v/>
      </c>
      <c r="I2236" s="51" t="str">
        <f t="shared" si="929"/>
        <v/>
      </c>
      <c r="J2236" s="51" t="str">
        <f>IF(H2236="","",VLOOKUP(A2236,'6.A'!$A$11:$E$480,4,FALSE))</f>
        <v/>
      </c>
      <c r="K2236" s="51" t="str">
        <f t="shared" si="930"/>
        <v/>
      </c>
      <c r="L2236" s="51" t="str">
        <f>IF(H2236="","",IF(C2236="","",G2196*C2236))</f>
        <v/>
      </c>
      <c r="M2236" s="93" t="str">
        <f>IF(A2236="","",VLOOKUP(A2236,'6.A'!$A$11:$C$480,2,FALSE))</f>
        <v/>
      </c>
      <c r="N2236" s="56" t="str">
        <f t="shared" si="931"/>
        <v/>
      </c>
      <c r="O2236" s="55"/>
      <c r="P2236" s="55"/>
      <c r="Q2236" s="47"/>
      <c r="R2236" s="47"/>
      <c r="S2236" s="64"/>
      <c r="T2236" s="2"/>
      <c r="U2236" s="2"/>
      <c r="V2236" s="2"/>
    </row>
    <row r="2237" spans="1:22" s="128" customFormat="1" ht="12.75" customHeight="1" x14ac:dyDescent="0.2">
      <c r="A2237" s="137"/>
      <c r="B2237" s="117" t="str">
        <f>IF(A2237="","",VLOOKUP(A2237,'6.A'!$A$11:$E$105,2,FALSE))</f>
        <v/>
      </c>
      <c r="C2237" s="138"/>
      <c r="D2237" s="120" t="str">
        <f>IF(A2237="","",VLOOKUP(A2237,'6.A'!$A$11:$E$105,4,FALSE))</f>
        <v/>
      </c>
      <c r="E2237" s="142" t="str">
        <f>IF(A2237="","",VLOOKUP(A2237,'6.A'!$A$11:$E$105,5,FALSE))</f>
        <v/>
      </c>
      <c r="F2237" s="141" t="str">
        <f t="shared" si="932"/>
        <v>0,00</v>
      </c>
      <c r="G2237" s="51"/>
      <c r="H2237" s="51" t="str">
        <f>IF(A2237="","",VLOOKUP(A2237,'6.A'!$A$11:$E$7900,5,FALSE))</f>
        <v/>
      </c>
      <c r="I2237" s="51" t="str">
        <f t="shared" si="929"/>
        <v/>
      </c>
      <c r="J2237" s="51" t="str">
        <f>IF(H2237="","",VLOOKUP(A2237,'6.A'!$A$11:$E$480,4,FALSE))</f>
        <v/>
      </c>
      <c r="K2237" s="51" t="str">
        <f t="shared" si="930"/>
        <v/>
      </c>
      <c r="L2237" s="51" t="str">
        <f>IF(H2237="","",IF(C2237="","",G2196*C2237))</f>
        <v/>
      </c>
      <c r="M2237" s="93" t="str">
        <f>IF(A2237="","",VLOOKUP(A2237,'6.A'!$A$11:$C$480,2,FALSE))</f>
        <v/>
      </c>
      <c r="N2237" s="56" t="str">
        <f t="shared" si="931"/>
        <v/>
      </c>
      <c r="O2237" s="55"/>
      <c r="P2237" s="55"/>
      <c r="Q2237" s="47"/>
      <c r="R2237" s="47"/>
      <c r="S2237" s="64"/>
      <c r="T2237" s="2"/>
      <c r="U2237" s="2"/>
      <c r="V2237" s="2"/>
    </row>
    <row r="2238" spans="1:22" s="128" customFormat="1" ht="12.75" customHeight="1" x14ac:dyDescent="0.2">
      <c r="A2238" s="137"/>
      <c r="B2238" s="117" t="str">
        <f>IF(A2238="","",VLOOKUP(A2238,'6.A'!$A$11:$E$105,2,FALSE))</f>
        <v/>
      </c>
      <c r="C2238" s="138"/>
      <c r="D2238" s="120" t="str">
        <f>IF(A2238="","",VLOOKUP(A2238,'6.A'!$A$11:$E$105,4,FALSE))</f>
        <v/>
      </c>
      <c r="E2238" s="142" t="str">
        <f>IF(A2238="","",VLOOKUP(A2238,'6.A'!$A$11:$E$105,5,FALSE))</f>
        <v/>
      </c>
      <c r="F2238" s="141" t="str">
        <f t="shared" si="932"/>
        <v>0,00</v>
      </c>
      <c r="G2238" s="51"/>
      <c r="H2238" s="51" t="str">
        <f>IF(A2238="","",VLOOKUP(A2238,'6.A'!$A$11:$E$7900,5,FALSE))</f>
        <v/>
      </c>
      <c r="I2238" s="51" t="str">
        <f t="shared" si="929"/>
        <v/>
      </c>
      <c r="J2238" s="51" t="str">
        <f>IF(H2238="","",VLOOKUP(A2238,'6.A'!$A$11:$E$480,4,FALSE))</f>
        <v/>
      </c>
      <c r="K2238" s="51" t="str">
        <f t="shared" si="930"/>
        <v/>
      </c>
      <c r="L2238" s="51" t="str">
        <f>IF(H2238="","",IF(C2238="","",G2196*C2238))</f>
        <v/>
      </c>
      <c r="M2238" s="93" t="str">
        <f>IF(A2238="","",VLOOKUP(A2238,'6.A'!$A$11:$C$480,2,FALSE))</f>
        <v/>
      </c>
      <c r="N2238" s="56" t="str">
        <f t="shared" si="931"/>
        <v/>
      </c>
      <c r="O2238" s="55"/>
      <c r="P2238" s="55"/>
      <c r="Q2238" s="47"/>
      <c r="R2238" s="47"/>
      <c r="S2238" s="64"/>
      <c r="T2238" s="2"/>
      <c r="U2238" s="2"/>
      <c r="V2238" s="2"/>
    </row>
    <row r="2239" spans="1:22" s="128" customFormat="1" ht="12.75" customHeight="1" x14ac:dyDescent="0.2">
      <c r="A2239" s="137"/>
      <c r="B2239" s="117" t="str">
        <f>IF(A2239="","",VLOOKUP(A2239,'6.A'!$A$11:$E$105,2,FALSE))</f>
        <v/>
      </c>
      <c r="C2239" s="138"/>
      <c r="D2239" s="120" t="str">
        <f>IF(A2239="","",VLOOKUP(A2239,'6.A'!$A$11:$E$105,4,FALSE))</f>
        <v/>
      </c>
      <c r="E2239" s="142" t="str">
        <f>IF(A2239="","",VLOOKUP(A2239,'6.A'!$A$11:$E$105,5,FALSE))</f>
        <v/>
      </c>
      <c r="F2239" s="141" t="str">
        <f t="shared" si="932"/>
        <v>0,00</v>
      </c>
      <c r="G2239" s="51"/>
      <c r="H2239" s="51" t="str">
        <f>IF(A2239="","",VLOOKUP(A2239,'6.A'!$A$11:$E$7900,5,FALSE))</f>
        <v/>
      </c>
      <c r="I2239" s="51" t="str">
        <f t="shared" si="929"/>
        <v/>
      </c>
      <c r="J2239" s="51" t="str">
        <f>IF(H2239="","",VLOOKUP(A2239,'6.A'!$A$11:$E$480,4,FALSE))</f>
        <v/>
      </c>
      <c r="K2239" s="51" t="str">
        <f t="shared" si="930"/>
        <v/>
      </c>
      <c r="L2239" s="51" t="str">
        <f>IF(H2239="","",IF(C2239="","",G2196*C2239))</f>
        <v/>
      </c>
      <c r="M2239" s="93" t="str">
        <f>IF(A2239="","",VLOOKUP(A2239,'6.A'!$A$11:$C$480,2,FALSE))</f>
        <v/>
      </c>
      <c r="N2239" s="56" t="str">
        <f t="shared" si="931"/>
        <v/>
      </c>
      <c r="O2239" s="55"/>
      <c r="P2239" s="55"/>
      <c r="Q2239" s="47"/>
      <c r="R2239" s="47"/>
      <c r="S2239" s="64"/>
      <c r="T2239" s="2"/>
      <c r="U2239" s="2"/>
      <c r="V2239" s="2"/>
    </row>
    <row r="2240" spans="1:22" s="128" customFormat="1" ht="12.75" customHeight="1" x14ac:dyDescent="0.2">
      <c r="A2240" s="137"/>
      <c r="B2240" s="117" t="str">
        <f>IF(A2240="","",VLOOKUP(A2240,'6.A'!$A$11:$E$105,2,FALSE))</f>
        <v/>
      </c>
      <c r="C2240" s="138"/>
      <c r="D2240" s="120" t="str">
        <f>IF(A2240="","",VLOOKUP(A2240,'6.A'!$A$11:$E$105,4,FALSE))</f>
        <v/>
      </c>
      <c r="E2240" s="142" t="str">
        <f>IF(A2240="","",VLOOKUP(A2240,'6.A'!$A$11:$E$105,5,FALSE))</f>
        <v/>
      </c>
      <c r="F2240" s="141" t="str">
        <f t="shared" si="932"/>
        <v>0,00</v>
      </c>
      <c r="G2240" s="51"/>
      <c r="H2240" s="51" t="str">
        <f>IF(A2240="","",VLOOKUP(A2240,'6.A'!$A$11:$E$7900,5,FALSE))</f>
        <v/>
      </c>
      <c r="I2240" s="51" t="str">
        <f t="shared" si="929"/>
        <v/>
      </c>
      <c r="J2240" s="51" t="str">
        <f>IF(H2240="","",VLOOKUP(A2240,'6.A'!$A$11:$E$480,4,FALSE))</f>
        <v/>
      </c>
      <c r="K2240" s="51" t="str">
        <f t="shared" si="930"/>
        <v/>
      </c>
      <c r="L2240" s="51" t="str">
        <f>IF(H2240="","",IF(C2240="","",G2196*C2240))</f>
        <v/>
      </c>
      <c r="M2240" s="93" t="str">
        <f>IF(A2240="","",VLOOKUP(A2240,'6.A'!$A$11:$C$480,2,FALSE))</f>
        <v/>
      </c>
      <c r="N2240" s="56" t="str">
        <f t="shared" si="931"/>
        <v/>
      </c>
      <c r="O2240" s="55"/>
      <c r="P2240" s="55"/>
      <c r="Q2240" s="47"/>
      <c r="R2240" s="47"/>
      <c r="S2240" s="64"/>
      <c r="T2240" s="2"/>
      <c r="U2240" s="2"/>
      <c r="V2240" s="2"/>
    </row>
    <row r="2241" spans="1:22" s="116" customFormat="1" ht="12.75" customHeight="1" x14ac:dyDescent="0.2">
      <c r="A2241" s="137"/>
      <c r="B2241" s="153" t="str">
        <f>IF(A2241="","",VLOOKUP(A2241,'6.A'!$A$11:$E$105,2,FALSE))</f>
        <v/>
      </c>
      <c r="C2241" s="138"/>
      <c r="D2241" s="120" t="str">
        <f>IF(A2241="","",VLOOKUP(A2241,'6.A'!$A$11:$E$105,4,FALSE))</f>
        <v/>
      </c>
      <c r="E2241" s="142" t="str">
        <f>IF(A2241="","",VLOOKUP(A2241,'6.A'!$A$11:$E$105,5,FALSE))</f>
        <v/>
      </c>
      <c r="F2241" s="141" t="str">
        <f t="shared" si="932"/>
        <v>0,00</v>
      </c>
      <c r="G2241" s="51"/>
      <c r="H2241" s="51" t="str">
        <f>IF(A2241="","",VLOOKUP(A2241,'6.A'!$A$11:$E$7900,5,FALSE))</f>
        <v/>
      </c>
      <c r="I2241" s="51" t="str">
        <f t="shared" si="929"/>
        <v/>
      </c>
      <c r="J2241" s="51" t="str">
        <f>IF(H2241="","",VLOOKUP(A2241,'6.A'!$A$11:$E$480,4,FALSE))</f>
        <v/>
      </c>
      <c r="K2241" s="51" t="str">
        <f t="shared" si="930"/>
        <v/>
      </c>
      <c r="L2241" s="51" t="str">
        <f>IF(H2241="","",IF(C2241="","",G2196*C2241))</f>
        <v/>
      </c>
      <c r="M2241" s="93" t="str">
        <f>IF(A2241="","",VLOOKUP(A2241,'6.A'!$A$11:$C$480,2,FALSE))</f>
        <v/>
      </c>
      <c r="N2241" s="56" t="str">
        <f t="shared" si="931"/>
        <v/>
      </c>
      <c r="O2241" s="55"/>
      <c r="P2241" s="55"/>
      <c r="Q2241" s="47"/>
      <c r="R2241" s="47"/>
      <c r="S2241" s="64"/>
      <c r="T2241" s="2"/>
      <c r="U2241" s="2"/>
      <c r="V2241" s="2"/>
    </row>
    <row r="2242" spans="1:22" s="116" customFormat="1" ht="12.75" customHeight="1" x14ac:dyDescent="0.2">
      <c r="A2242" s="137"/>
      <c r="B2242" s="153" t="str">
        <f>IF(A2242="","",VLOOKUP(A2242,'6.A'!$A$11:$E$105,2,FALSE))</f>
        <v/>
      </c>
      <c r="C2242" s="138"/>
      <c r="D2242" s="120" t="str">
        <f>IF(A2242="","",VLOOKUP(A2242,'6.A'!$A$11:$E$105,4,FALSE))</f>
        <v/>
      </c>
      <c r="E2242" s="142" t="str">
        <f>IF(A2242="","",VLOOKUP(A2242,'6.A'!$A$11:$E$105,5,FALSE))</f>
        <v/>
      </c>
      <c r="F2242" s="141" t="str">
        <f t="shared" si="932"/>
        <v>0,00</v>
      </c>
      <c r="G2242" s="51"/>
      <c r="H2242" s="51" t="str">
        <f>IF(A2242="","",VLOOKUP(A2242,'6.A'!$A$11:$E$7900,5,FALSE))</f>
        <v/>
      </c>
      <c r="I2242" s="51" t="str">
        <f t="shared" si="929"/>
        <v/>
      </c>
      <c r="J2242" s="51" t="str">
        <f>IF(H2242="","",VLOOKUP(A2242,'6.A'!$A$11:$E$480,4,FALSE))</f>
        <v/>
      </c>
      <c r="K2242" s="51" t="str">
        <f t="shared" si="930"/>
        <v/>
      </c>
      <c r="L2242" s="51" t="str">
        <f>IF(H2242="","",IF(C2242="","",G2196*C2242))</f>
        <v/>
      </c>
      <c r="M2242" s="93" t="str">
        <f>IF(A2242="","",VLOOKUP(A2242,'6.A'!$A$11:$C$480,2,FALSE))</f>
        <v/>
      </c>
      <c r="N2242" s="56" t="str">
        <f t="shared" si="931"/>
        <v/>
      </c>
      <c r="O2242" s="55"/>
      <c r="P2242" s="55"/>
      <c r="Q2242" s="47"/>
      <c r="R2242" s="47"/>
      <c r="S2242" s="64"/>
      <c r="T2242" s="2"/>
      <c r="U2242" s="2"/>
      <c r="V2242" s="2"/>
    </row>
    <row r="2243" spans="1:22" s="116" customFormat="1" ht="12.75" customHeight="1" x14ac:dyDescent="0.2">
      <c r="A2243" s="137"/>
      <c r="B2243" s="153" t="str">
        <f>IF(A2243="","",VLOOKUP(A2243,'6.A'!$A$11:$E$105,2,FALSE))</f>
        <v/>
      </c>
      <c r="C2243" s="138"/>
      <c r="D2243" s="120" t="str">
        <f>IF(A2243="","",VLOOKUP(A2243,'6.A'!$A$11:$E$105,4,FALSE))</f>
        <v/>
      </c>
      <c r="E2243" s="142" t="str">
        <f>IF(A2243="","",VLOOKUP(A2243,'6.A'!$A$11:$E$105,5,FALSE))</f>
        <v/>
      </c>
      <c r="F2243" s="141" t="str">
        <f t="shared" si="932"/>
        <v>0,00</v>
      </c>
      <c r="G2243" s="51"/>
      <c r="H2243" s="51" t="str">
        <f>IF(A2243="","",VLOOKUP(A2243,'6.A'!$A$11:$E$7900,5,FALSE))</f>
        <v/>
      </c>
      <c r="I2243" s="51" t="str">
        <f t="shared" si="929"/>
        <v/>
      </c>
      <c r="J2243" s="51" t="str">
        <f>IF(H2243="","",VLOOKUP(A2243,'6.A'!$A$11:$E$480,4,FALSE))</f>
        <v/>
      </c>
      <c r="K2243" s="51" t="str">
        <f t="shared" si="930"/>
        <v/>
      </c>
      <c r="L2243" s="51" t="str">
        <f>IF(H2243="","",IF(C2243="","",G2196*C2243))</f>
        <v/>
      </c>
      <c r="M2243" s="93" t="str">
        <f>IF(A2243="","",VLOOKUP(A2243,'6.A'!$A$11:$C$480,2,FALSE))</f>
        <v/>
      </c>
      <c r="N2243" s="56" t="str">
        <f t="shared" si="931"/>
        <v/>
      </c>
      <c r="O2243" s="55"/>
      <c r="P2243" s="55"/>
      <c r="Q2243" s="47"/>
      <c r="R2243" s="47"/>
      <c r="S2243" s="64"/>
      <c r="T2243" s="2"/>
      <c r="U2243" s="2"/>
      <c r="V2243" s="2"/>
    </row>
    <row r="2244" spans="1:22" s="116" customFormat="1" ht="12.75" customHeight="1" x14ac:dyDescent="0.2">
      <c r="A2244" s="137"/>
      <c r="B2244" s="153" t="str">
        <f>IF(A2244="","",VLOOKUP(A2244,'6.A'!$A$11:$E$105,2,FALSE))</f>
        <v/>
      </c>
      <c r="C2244" s="138"/>
      <c r="D2244" s="120" t="str">
        <f>IF(A2244="","",VLOOKUP(A2244,'6.A'!$A$11:$E$105,4,FALSE))</f>
        <v/>
      </c>
      <c r="E2244" s="142" t="str">
        <f>IF(A2244="","",VLOOKUP(A2244,'6.A'!$A$11:$E$105,5,FALSE))</f>
        <v/>
      </c>
      <c r="F2244" s="141" t="str">
        <f t="shared" si="932"/>
        <v>0,00</v>
      </c>
      <c r="G2244" s="51"/>
      <c r="H2244" s="51" t="str">
        <f>IF(A2244="","",VLOOKUP(A2244,'6.A'!$A$11:$E$7900,5,FALSE))</f>
        <v/>
      </c>
      <c r="I2244" s="51" t="str">
        <f t="shared" si="929"/>
        <v/>
      </c>
      <c r="J2244" s="51" t="str">
        <f>IF(H2244="","",VLOOKUP(A2244,'6.A'!$A$11:$E$480,4,FALSE))</f>
        <v/>
      </c>
      <c r="K2244" s="51" t="str">
        <f t="shared" si="930"/>
        <v/>
      </c>
      <c r="L2244" s="51" t="str">
        <f>IF(H2244="","",IF(C2244="","",G2196*C2244))</f>
        <v/>
      </c>
      <c r="M2244" s="93" t="str">
        <f>IF(A2244="","",VLOOKUP(A2244,'6.A'!$A$11:$C$480,2,FALSE))</f>
        <v/>
      </c>
      <c r="N2244" s="56" t="str">
        <f t="shared" si="931"/>
        <v/>
      </c>
      <c r="O2244" s="55"/>
      <c r="P2244" s="55"/>
      <c r="Q2244" s="47"/>
      <c r="R2244" s="47"/>
      <c r="S2244" s="64"/>
      <c r="T2244" s="2"/>
      <c r="U2244" s="2"/>
      <c r="V2244" s="2"/>
    </row>
    <row r="2245" spans="1:22" s="116" customFormat="1" ht="12.75" customHeight="1" x14ac:dyDescent="0.2">
      <c r="A2245" s="137"/>
      <c r="B2245" s="26" t="str">
        <f>$A$9</f>
        <v>BDI - MÃO DE OBRA / SERVIÇOS / MATERIAIS EM GERAL</v>
      </c>
      <c r="C2245" s="27">
        <f>$C$9</f>
        <v>0</v>
      </c>
      <c r="D2245" s="120"/>
      <c r="E2245" s="126"/>
      <c r="F2245" s="144">
        <f>ROUND(SUM(F2225:F2244)*C2245,2)</f>
        <v>0</v>
      </c>
      <c r="G2245" s="62"/>
      <c r="H2245" s="51"/>
      <c r="I2245" s="56"/>
      <c r="J2245" s="56"/>
      <c r="K2245" s="56"/>
      <c r="L2245" s="51"/>
      <c r="M2245" s="56"/>
      <c r="N2245" s="56"/>
      <c r="O2245" s="55"/>
      <c r="P2245" s="55"/>
      <c r="Q2245" s="47"/>
      <c r="R2245" s="47"/>
      <c r="S2245" s="64"/>
      <c r="T2245" s="2"/>
      <c r="U2245" s="2"/>
      <c r="V2245" s="2"/>
    </row>
    <row r="2246" spans="1:22" s="116" customFormat="1" ht="12.75" customHeight="1" thickBot="1" x14ac:dyDescent="0.25">
      <c r="A2246" s="154"/>
      <c r="B2246" s="41" t="s">
        <v>57</v>
      </c>
      <c r="C2246" s="42"/>
      <c r="D2246" s="155"/>
      <c r="E2246" s="156"/>
      <c r="F2246" s="157">
        <f>ROUND(SUM(F2225:F2245),2)</f>
        <v>0</v>
      </c>
      <c r="G2246" s="62"/>
      <c r="H2246" s="51"/>
      <c r="I2246" s="56"/>
      <c r="J2246" s="56"/>
      <c r="K2246" s="56"/>
      <c r="L2246" s="51"/>
      <c r="M2246" s="56"/>
      <c r="N2246" s="56"/>
      <c r="O2246" s="55"/>
      <c r="P2246" s="55"/>
      <c r="Q2246" s="47"/>
      <c r="R2246" s="47"/>
      <c r="S2246" s="64"/>
      <c r="T2246" s="2"/>
      <c r="U2246" s="2"/>
      <c r="V2246" s="2"/>
    </row>
    <row r="2247" spans="1:22" s="128" customFormat="1" ht="12" customHeight="1" thickBot="1" x14ac:dyDescent="0.25">
      <c r="A2247" s="129"/>
      <c r="B2247" s="124"/>
      <c r="C2247" s="125"/>
      <c r="D2247" s="120"/>
      <c r="E2247" s="126"/>
      <c r="F2247" s="121"/>
      <c r="G2247" s="121"/>
      <c r="H2247" s="118"/>
      <c r="I2247" s="120"/>
      <c r="J2247" s="120"/>
      <c r="K2247" s="120"/>
      <c r="L2247" s="118"/>
      <c r="M2247" s="122"/>
      <c r="N2247" s="122"/>
      <c r="O2247" s="123"/>
      <c r="P2247" s="123"/>
      <c r="Q2247" s="114"/>
      <c r="R2247" s="114"/>
      <c r="T2247" s="116"/>
      <c r="U2247" s="116"/>
      <c r="V2247" s="116"/>
    </row>
    <row r="2248" spans="1:22" s="116" customFormat="1" ht="50.1" customHeight="1" x14ac:dyDescent="0.2">
      <c r="A2248" s="130" t="str">
        <f>'3.A'!$A$76</f>
        <v>4.2.12</v>
      </c>
      <c r="B2248" s="131" t="str">
        <f>IF(A2248="","",VLOOKUP(A2248,'3.A'!$A$16:$M$111,2,FALSE))</f>
        <v>PINTURA DE PISO COM TINTA EPÓXI, APLICAÇÃO MANUAL, 2 DEMÃOS, INCLUSO PRIMER EPÓXI</v>
      </c>
      <c r="C2248" s="284" t="s">
        <v>62</v>
      </c>
      <c r="D2248" s="284"/>
      <c r="E2248" s="132" t="str">
        <f>IF(A2248="","",VLOOKUP(A2248,'3.A'!$A$16:$M$111,3,FALSE))</f>
        <v>M2</v>
      </c>
      <c r="F2248" s="133">
        <f>ROUND(F2262+F2275+F2298,2)</f>
        <v>0</v>
      </c>
      <c r="G2248" s="94">
        <f>VLOOKUP(A2248,'3.A'!$A$18:$I$111,4,FALSE)</f>
        <v>21</v>
      </c>
      <c r="H2248" s="46">
        <f>SUM(F2250:F2261)</f>
        <v>0</v>
      </c>
      <c r="I2248" s="46">
        <f>SUM(F2264:F2274)</f>
        <v>0</v>
      </c>
      <c r="J2248" s="46">
        <f>SUM(F2277:F2297)</f>
        <v>0</v>
      </c>
      <c r="K2248" s="46">
        <f>SUM(H2248:J2248)</f>
        <v>0</v>
      </c>
      <c r="L2248" s="46" t="str">
        <f>IF(K2248=F2248,"SIM","NÃO")</f>
        <v>SIM</v>
      </c>
      <c r="M2248" s="57">
        <f>ROUND(SUM(F2250:F2259)*C2260,2)+ROUND(SUM(F2250:F2260)*C2261,2)+ROUND(SUM(F2250:F2259),2)+ROUND(SUM(F2264:F2273)*C2274,2)+ROUND(SUM(F2264:F2273),2)+ROUND(SUM(F2277:F2296)*C2297,2)+ROUND(SUM(F2277:F2296),2)</f>
        <v>0</v>
      </c>
      <c r="N2248" s="49" t="str">
        <f>IF(M2248=F2248,"SIM","NÃO")</f>
        <v>SIM</v>
      </c>
      <c r="O2248" s="50" t="str">
        <f>VLOOKUP(A2248,'3.A'!$A$8:$E$111,3,FALSE)</f>
        <v>M2</v>
      </c>
      <c r="P2248" s="50" t="str">
        <f>IF(O2248=E2248,"SIM","NÃO")</f>
        <v>SIM</v>
      </c>
      <c r="Q2248" s="52">
        <f>ROUND(G2248*F2262,2)+ROUND(G2248*F2275,2)+ROUND(G2248*F2298,2)</f>
        <v>0</v>
      </c>
      <c r="R2248" s="58">
        <f>VLOOKUP(A2248,'3.A'!$A$16:$L$111,12,FALSE)</f>
        <v>0</v>
      </c>
      <c r="S2248" s="59" t="str">
        <f>IF(Q2248=R2248,"si","no")</f>
        <v>si</v>
      </c>
      <c r="T2248" s="60">
        <f>SUM(L2250:L2259)+SUM(L2264:L2273)+SUM(L2277:L2296)</f>
        <v>20.739600000000003</v>
      </c>
      <c r="U2248" s="51">
        <f>G2248*C2256+G2248*C2258+G2248*C2252+G2248*C2251+G2248*C2253+G2248*C2257+G2248*C2255+G2248*C2254+G2248*C2250+G2248*C2259+G2248*C2270+G2248*C2264+G2248*C2272+G2248*C2271+G2248*C2269+G2248*C2266+G2248*C2265+G2248*C2267+G2248*C2273+G2248*C2268+G2248*C2277+G2248*C2278+G2248*C2279+G2248*C2287+G2248*C2288+G2248*C2289+G2248*C2290+G2248*C2291+G2248*C2292+G2248*C2293+G2248*C2294+G2248*C2295+G2248*C2296+G2248*C2285+G2248*C2286+G2248*C2280+G2248*C2281+G2248*C2282+G2248*C2283+G2248*C2284</f>
        <v>20.739599999999999</v>
      </c>
      <c r="V2248" s="53" t="str">
        <f>IF(T2248=U2248,"si","no")</f>
        <v>si</v>
      </c>
    </row>
    <row r="2249" spans="1:22" s="116" customFormat="1" ht="12.75" customHeight="1" x14ac:dyDescent="0.2">
      <c r="A2249" s="134" t="s">
        <v>3</v>
      </c>
      <c r="B2249" s="135" t="s">
        <v>58</v>
      </c>
      <c r="C2249" s="119" t="s">
        <v>59</v>
      </c>
      <c r="D2249" s="119" t="s">
        <v>17</v>
      </c>
      <c r="E2249" s="136" t="s">
        <v>60</v>
      </c>
      <c r="F2249" s="127" t="s">
        <v>61</v>
      </c>
      <c r="G2249" s="21"/>
      <c r="H2249" s="51"/>
      <c r="I2249" s="56"/>
      <c r="J2249" s="56"/>
      <c r="K2249" s="56"/>
      <c r="L2249" s="51"/>
      <c r="M2249" s="56"/>
      <c r="N2249" s="56"/>
      <c r="O2249" s="55"/>
      <c r="P2249" s="55"/>
      <c r="Q2249" s="47"/>
      <c r="R2249" s="47"/>
      <c r="S2249" s="64"/>
      <c r="T2249" s="2"/>
      <c r="U2249" s="2"/>
      <c r="V2249" s="2"/>
    </row>
    <row r="2250" spans="1:22" s="116" customFormat="1" ht="12.75" customHeight="1" x14ac:dyDescent="0.2">
      <c r="A2250" s="137">
        <f>'6.A'!$A$20</f>
        <v>88310</v>
      </c>
      <c r="B2250" s="117" t="str">
        <f>IF(A2250="","",VLOOKUP(A2250,'6.A'!$A$11:$E$105,2,FALSE))</f>
        <v>PINTOR COM ENCARGOS COMPLEMENTARES</v>
      </c>
      <c r="C2250" s="138">
        <v>0.27500000000000002</v>
      </c>
      <c r="D2250" s="139" t="str">
        <f>IF(A2250="","",VLOOKUP(A2250,'6.A'!$A$11:$E$105,4,FALSE))</f>
        <v>H</v>
      </c>
      <c r="E2250" s="140">
        <f>IF(A2250="","",VLOOKUP(A2250,'6.A'!$A$11:$E$105,5,FALSE))</f>
        <v>0</v>
      </c>
      <c r="F2250" s="141">
        <f t="shared" ref="F2250:F2259" si="933">IF(A2250="","0,00",ROUND(C2250*E2250,2))</f>
        <v>0</v>
      </c>
      <c r="G2250" s="51"/>
      <c r="H2250" s="51">
        <f>IF(A2250="","",VLOOKUP(A2250,'6.A'!$A$11:$E$7900,5,FALSE))</f>
        <v>0</v>
      </c>
      <c r="I2250" s="51" t="str">
        <f>IF(H2250="","",IF(E2250=H2250,"SIM","NÃO"))</f>
        <v>SIM</v>
      </c>
      <c r="J2250" s="51" t="str">
        <f>IF(H2250="","",VLOOKUP(A2250,'6.A'!$A$11:$E$480,4,FALSE))</f>
        <v>H</v>
      </c>
      <c r="K2250" s="51" t="str">
        <f>IF(H2250="","",IF(J2250=D2250,"SIM","NÃO"))</f>
        <v>SIM</v>
      </c>
      <c r="L2250" s="51">
        <f>IF(H2250="","",IF(C2250="","",G2248*C2250))</f>
        <v>5.7750000000000004</v>
      </c>
      <c r="M2250" s="93" t="str">
        <f>IF(A2250="","",VLOOKUP(A2250,'6.A'!$A$11:$C$480,2,FALSE))</f>
        <v>PINTOR COM ENCARGOS COMPLEMENTARES</v>
      </c>
      <c r="N2250" s="56" t="str">
        <f>IF(A2250="","",IF(M2250=B2250,"si","no"))</f>
        <v>si</v>
      </c>
      <c r="O2250" s="55"/>
      <c r="P2250" s="55"/>
      <c r="Q2250" s="47"/>
      <c r="R2250" s="47"/>
      <c r="S2250" s="64"/>
      <c r="T2250" s="2"/>
      <c r="U2250" s="2"/>
      <c r="V2250" s="2"/>
    </row>
    <row r="2251" spans="1:22" s="116" customFormat="1" ht="12.75" customHeight="1" x14ac:dyDescent="0.2">
      <c r="A2251" s="137">
        <f>'6.A'!$A$21</f>
        <v>88316</v>
      </c>
      <c r="B2251" s="117" t="str">
        <f>IF(A2251="","",VLOOKUP(A2251,'6.A'!$A$11:$E$105,2,FALSE))</f>
        <v>SERVENTE COM ENCARGOS COMPLEMENTARES</v>
      </c>
      <c r="C2251" s="138">
        <v>0.115</v>
      </c>
      <c r="D2251" s="139" t="str">
        <f>IF(A2251="","",VLOOKUP(A2251,'6.A'!$A$11:$E$105,4,FALSE))</f>
        <v>H</v>
      </c>
      <c r="E2251" s="140">
        <f>IF(A2251="","",VLOOKUP(A2251,'6.A'!$A$11:$E$105,5,FALSE))</f>
        <v>0</v>
      </c>
      <c r="F2251" s="141">
        <f t="shared" si="933"/>
        <v>0</v>
      </c>
      <c r="G2251" s="51"/>
      <c r="H2251" s="51">
        <f>IF(A2251="","",VLOOKUP(A2251,'6.A'!$A$11:$E$7900,5,FALSE))</f>
        <v>0</v>
      </c>
      <c r="I2251" s="51" t="str">
        <f>IF(H2251="","",IF(E2251=H2251,"SIM","NÃO"))</f>
        <v>SIM</v>
      </c>
      <c r="J2251" s="51" t="str">
        <f>IF(H2251="","",VLOOKUP(A2251,'6.A'!$A$11:$E$480,4,FALSE))</f>
        <v>H</v>
      </c>
      <c r="K2251" s="51" t="str">
        <f>IF(H2251="","",IF(J2251=D2251,"SIM","NÃO"))</f>
        <v>SIM</v>
      </c>
      <c r="L2251" s="51">
        <f>IF(H2251="","",IF(C2251="","",G2248*C2251))</f>
        <v>2.415</v>
      </c>
      <c r="M2251" s="93" t="str">
        <f>IF(A2251="","",VLOOKUP(A2251,'6.A'!$A$11:$C$480,2,FALSE))</f>
        <v>SERVENTE COM ENCARGOS COMPLEMENTARES</v>
      </c>
      <c r="N2251" s="56" t="str">
        <f>IF(A2251="","",IF(M2251=B2251,"si","no"))</f>
        <v>si</v>
      </c>
      <c r="O2251" s="55"/>
      <c r="P2251" s="55"/>
      <c r="Q2251" s="47"/>
      <c r="R2251" s="47"/>
      <c r="S2251" s="64"/>
      <c r="T2251" s="2"/>
      <c r="U2251" s="2"/>
      <c r="V2251" s="2"/>
    </row>
    <row r="2252" spans="1:22" s="116" customFormat="1" ht="12.75" customHeight="1" x14ac:dyDescent="0.2">
      <c r="A2252" s="137"/>
      <c r="B2252" s="117" t="str">
        <f>IF(A2252="","",VLOOKUP(A2252,'6.A'!$A$11:$E$105,2,FALSE))</f>
        <v/>
      </c>
      <c r="C2252" s="138"/>
      <c r="D2252" s="139" t="str">
        <f>IF(A2252="","",VLOOKUP(A2252,'6.A'!$A$11:$E$105,4,FALSE))</f>
        <v/>
      </c>
      <c r="E2252" s="140" t="str">
        <f>IF(A2252="","",VLOOKUP(A2252,'6.A'!$A$11:$E$105,5,FALSE))</f>
        <v/>
      </c>
      <c r="F2252" s="141" t="str">
        <f t="shared" si="933"/>
        <v>0,00</v>
      </c>
      <c r="G2252" s="51"/>
      <c r="H2252" s="51" t="str">
        <f>IF(A2252="","",VLOOKUP(A2252,'6.A'!$A$11:$E$7900,5,FALSE))</f>
        <v/>
      </c>
      <c r="I2252" s="51" t="str">
        <f>IF(H2252="","",IF(E2252=H2252,"SIM","NÃO"))</f>
        <v/>
      </c>
      <c r="J2252" s="51" t="str">
        <f>IF(H2252="","",VLOOKUP(A2252,'6.A'!$A$11:$E$480,4,FALSE))</f>
        <v/>
      </c>
      <c r="K2252" s="51" t="str">
        <f t="shared" ref="K2252" si="934">IF(H2252="","",IF(J2252=D2252,"SIM","NÃO"))</f>
        <v/>
      </c>
      <c r="L2252" s="51" t="str">
        <f>IF(H2252="","",IF(C2252="","",G2248*C2252))</f>
        <v/>
      </c>
      <c r="M2252" s="93" t="str">
        <f>IF(A2252="","",VLOOKUP(A2252,'6.A'!$A$11:$C$480,2,FALSE))</f>
        <v/>
      </c>
      <c r="N2252" s="56" t="str">
        <f t="shared" ref="N2252" si="935">IF(A2252="","",IF(M2252=B2252,"si","no"))</f>
        <v/>
      </c>
      <c r="O2252" s="55"/>
      <c r="P2252" s="55"/>
      <c r="Q2252" s="47"/>
      <c r="R2252" s="47"/>
      <c r="S2252" s="64"/>
      <c r="T2252" s="2"/>
      <c r="U2252" s="2"/>
      <c r="V2252" s="2"/>
    </row>
    <row r="2253" spans="1:22" s="116" customFormat="1" ht="12.75" customHeight="1" x14ac:dyDescent="0.2">
      <c r="A2253" s="137"/>
      <c r="B2253" s="117" t="str">
        <f>IF(A2253="","",VLOOKUP(A2253,'6.A'!$A$11:$E$105,2,FALSE))</f>
        <v/>
      </c>
      <c r="C2253" s="138"/>
      <c r="D2253" s="139" t="str">
        <f>IF(A2253="","",VLOOKUP(A2253,'6.A'!$A$11:$E$105,4,FALSE))</f>
        <v/>
      </c>
      <c r="E2253" s="140" t="str">
        <f>IF(A2253="","",VLOOKUP(A2253,'6.A'!$A$11:$E$105,5,FALSE))</f>
        <v/>
      </c>
      <c r="F2253" s="141" t="str">
        <f t="shared" si="933"/>
        <v>0,00</v>
      </c>
      <c r="G2253" s="51"/>
      <c r="H2253" s="51" t="str">
        <f>IF(A2253="","",VLOOKUP(A2253,'6.A'!$A$11:$E$7900,5,FALSE))</f>
        <v/>
      </c>
      <c r="I2253" s="51" t="str">
        <f>IF(H2253="","",IF(E2253=H2253,"SIM","NÃO"))</f>
        <v/>
      </c>
      <c r="J2253" s="51" t="str">
        <f>IF(H2253="","",VLOOKUP(A2253,'6.A'!$A$11:$E$480,4,FALSE))</f>
        <v/>
      </c>
      <c r="K2253" s="51" t="str">
        <f>IF(H2253="","",IF(J2253=D2253,"SIM","NÃO"))</f>
        <v/>
      </c>
      <c r="L2253" s="51" t="str">
        <f>IF(H2253="","",IF(C2253="","",G2248*C2253))</f>
        <v/>
      </c>
      <c r="M2253" s="93" t="str">
        <f>IF(A2253="","",VLOOKUP(A2253,'6.A'!$A$11:$C$480,2,FALSE))</f>
        <v/>
      </c>
      <c r="N2253" s="56" t="str">
        <f>IF(A2253="","",IF(M2253=B2253,"si","no"))</f>
        <v/>
      </c>
      <c r="O2253" s="55"/>
      <c r="P2253" s="55"/>
      <c r="Q2253" s="47"/>
      <c r="R2253" s="47"/>
      <c r="S2253" s="64"/>
      <c r="T2253" s="2"/>
      <c r="U2253" s="2"/>
      <c r="V2253" s="2"/>
    </row>
    <row r="2254" spans="1:22" s="116" customFormat="1" ht="12.75" customHeight="1" x14ac:dyDescent="0.2">
      <c r="A2254" s="137"/>
      <c r="B2254" s="117" t="str">
        <f>IF(A2254="","",VLOOKUP(A2254,'6.A'!$A$11:$E$105,2,FALSE))</f>
        <v/>
      </c>
      <c r="C2254" s="138"/>
      <c r="D2254" s="139" t="str">
        <f>IF(A2254="","",VLOOKUP(A2254,'6.A'!$A$11:$E$105,4,FALSE))</f>
        <v/>
      </c>
      <c r="E2254" s="140" t="str">
        <f>IF(A2254="","",VLOOKUP(A2254,'6.A'!$A$11:$E$105,5,FALSE))</f>
        <v/>
      </c>
      <c r="F2254" s="141" t="str">
        <f t="shared" si="933"/>
        <v>0,00</v>
      </c>
      <c r="G2254" s="51"/>
      <c r="H2254" s="51" t="str">
        <f>IF(A2254="","",VLOOKUP(A2254,'6.A'!$A$11:$E$7900,5,FALSE))</f>
        <v/>
      </c>
      <c r="I2254" s="51" t="str">
        <f t="shared" ref="I2254" si="936">IF(H2254="","",IF(E2254=H2254,"SIM","NÃO"))</f>
        <v/>
      </c>
      <c r="J2254" s="51" t="str">
        <f>IF(H2254="","",VLOOKUP(A2254,'6.A'!$A$11:$E$480,4,FALSE))</f>
        <v/>
      </c>
      <c r="K2254" s="51" t="str">
        <f t="shared" ref="K2254" si="937">IF(H2254="","",IF(J2254=D2254,"SIM","NÃO"))</f>
        <v/>
      </c>
      <c r="L2254" s="51" t="str">
        <f>IF(H2254="","",IF(C2254="","",G2248*C2254))</f>
        <v/>
      </c>
      <c r="M2254" s="93" t="str">
        <f>IF(A2254="","",VLOOKUP(A2254,'6.A'!$A$11:$C$480,2,FALSE))</f>
        <v/>
      </c>
      <c r="N2254" s="56" t="str">
        <f t="shared" ref="N2254" si="938">IF(A2254="","",IF(M2254=B2254,"si","no"))</f>
        <v/>
      </c>
      <c r="O2254" s="55"/>
      <c r="P2254" s="55"/>
      <c r="Q2254" s="47"/>
      <c r="R2254" s="47"/>
      <c r="S2254" s="64"/>
      <c r="T2254" s="2"/>
      <c r="U2254" s="2"/>
      <c r="V2254" s="2"/>
    </row>
    <row r="2255" spans="1:22" s="116" customFormat="1" ht="12.75" customHeight="1" x14ac:dyDescent="0.2">
      <c r="A2255" s="137"/>
      <c r="B2255" s="117" t="str">
        <f>IF(A2255="","",VLOOKUP(A2255,'6.A'!$A$11:$E$105,2,FALSE))</f>
        <v/>
      </c>
      <c r="C2255" s="138"/>
      <c r="D2255" s="139" t="str">
        <f>IF(A2255="","",VLOOKUP(A2255,'6.A'!$A$11:$E$105,4,FALSE))</f>
        <v/>
      </c>
      <c r="E2255" s="140" t="str">
        <f>IF(A2255="","",VLOOKUP(A2255,'6.A'!$A$11:$E$105,5,FALSE))</f>
        <v/>
      </c>
      <c r="F2255" s="141" t="str">
        <f t="shared" si="933"/>
        <v>0,00</v>
      </c>
      <c r="G2255" s="51"/>
      <c r="H2255" s="51" t="str">
        <f>IF(A2255="","",VLOOKUP(A2255,'6.A'!$A$11:$E$7900,5,FALSE))</f>
        <v/>
      </c>
      <c r="I2255" s="51" t="str">
        <f>IF(H2255="","",IF(E2255=H2255,"SIM","NÃO"))</f>
        <v/>
      </c>
      <c r="J2255" s="51" t="str">
        <f>IF(H2255="","",VLOOKUP(A2255,'6.A'!$A$11:$E$480,4,FALSE))</f>
        <v/>
      </c>
      <c r="K2255" s="51" t="str">
        <f>IF(H2255="","",IF(J2255=D2255,"SIM","NÃO"))</f>
        <v/>
      </c>
      <c r="L2255" s="51" t="str">
        <f>IF(H2255="","",IF(C2255="","",G2248*C2255))</f>
        <v/>
      </c>
      <c r="M2255" s="93" t="str">
        <f>IF(A2255="","",VLOOKUP(A2255,'6.A'!$A$11:$C$480,2,FALSE))</f>
        <v/>
      </c>
      <c r="N2255" s="56" t="str">
        <f>IF(A2255="","",IF(M2255=B2255,"si","no"))</f>
        <v/>
      </c>
      <c r="O2255" s="55"/>
      <c r="P2255" s="55"/>
      <c r="Q2255" s="47"/>
      <c r="R2255" s="47"/>
      <c r="S2255" s="64"/>
      <c r="T2255" s="2"/>
      <c r="U2255" s="2"/>
      <c r="V2255" s="2"/>
    </row>
    <row r="2256" spans="1:22" s="116" customFormat="1" ht="12.75" customHeight="1" x14ac:dyDescent="0.2">
      <c r="A2256" s="137"/>
      <c r="B2256" s="117" t="str">
        <f>IF(A2256="","",VLOOKUP(A2256,'6.A'!$A$11:$E$105,2,FALSE))</f>
        <v/>
      </c>
      <c r="C2256" s="138"/>
      <c r="D2256" s="120" t="str">
        <f>IF(A2256="","",VLOOKUP(A2256,'6.A'!$A$11:$E$105,4,FALSE))</f>
        <v/>
      </c>
      <c r="E2256" s="142" t="str">
        <f>IF(A2256="","",VLOOKUP(A2256,'6.A'!$A$11:$E$105,5,FALSE))</f>
        <v/>
      </c>
      <c r="F2256" s="141" t="str">
        <f t="shared" si="933"/>
        <v>0,00</v>
      </c>
      <c r="G2256" s="51"/>
      <c r="H2256" s="51" t="str">
        <f>IF(A2256="","",VLOOKUP(A2256,'6.A'!$A$11:$E$7900,5,FALSE))</f>
        <v/>
      </c>
      <c r="I2256" s="51" t="str">
        <f>IF(H2256="","",IF(E2256=H2256,"SIM","NÃO"))</f>
        <v/>
      </c>
      <c r="J2256" s="51" t="str">
        <f>IF(H2256="","",VLOOKUP(A2256,'6.A'!$A$11:$E$480,4,FALSE))</f>
        <v/>
      </c>
      <c r="K2256" s="51" t="str">
        <f>IF(H2256="","",IF(J2256=D2256,"SIM","NÃO"))</f>
        <v/>
      </c>
      <c r="L2256" s="51" t="str">
        <f>IF(H2256="","",IF(C2256="","",G2248*C2256))</f>
        <v/>
      </c>
      <c r="M2256" s="93" t="str">
        <f>IF(A2256="","",VLOOKUP(A2256,'6.A'!$A$11:$C$480,2,FALSE))</f>
        <v/>
      </c>
      <c r="N2256" s="56" t="str">
        <f>IF(A2256="","",IF(M2256=B2256,"si","no"))</f>
        <v/>
      </c>
      <c r="O2256" s="55"/>
      <c r="P2256" s="55"/>
      <c r="Q2256" s="47"/>
      <c r="R2256" s="47"/>
      <c r="S2256" s="64"/>
      <c r="T2256" s="2"/>
      <c r="U2256" s="2"/>
      <c r="V2256" s="2"/>
    </row>
    <row r="2257" spans="1:22" s="116" customFormat="1" ht="12.75" customHeight="1" x14ac:dyDescent="0.2">
      <c r="A2257" s="137"/>
      <c r="B2257" s="117" t="str">
        <f>IF(A2257="","",VLOOKUP(A2257,'6.A'!$A$11:$E$105,2,FALSE))</f>
        <v/>
      </c>
      <c r="C2257" s="138"/>
      <c r="D2257" s="120" t="str">
        <f>IF(A2257="","",VLOOKUP(A2257,'6.A'!$A$11:$E$105,4,FALSE))</f>
        <v/>
      </c>
      <c r="E2257" s="140" t="str">
        <f>IF(A2257="","",VLOOKUP(A2257,'6.A'!$A$11:$E$105,5,FALSE))</f>
        <v/>
      </c>
      <c r="F2257" s="141" t="str">
        <f t="shared" si="933"/>
        <v>0,00</v>
      </c>
      <c r="G2257" s="51"/>
      <c r="H2257" s="51" t="str">
        <f>IF(A2257="","",VLOOKUP(A2257,'6.A'!$A$11:$E$7900,5,FALSE))</f>
        <v/>
      </c>
      <c r="I2257" s="51" t="str">
        <f t="shared" ref="I2257" si="939">IF(H2257="","",IF(E2257=H2257,"SIM","NÃO"))</f>
        <v/>
      </c>
      <c r="J2257" s="51" t="str">
        <f>IF(H2257="","",VLOOKUP(A2257,'6.A'!$A$11:$E$480,4,FALSE))</f>
        <v/>
      </c>
      <c r="K2257" s="51" t="str">
        <f t="shared" ref="K2257" si="940">IF(H2257="","",IF(J2257=D2257,"SIM","NÃO"))</f>
        <v/>
      </c>
      <c r="L2257" s="51" t="str">
        <f>IF(H2257="","",IF(C2257="","",G2248*C2257))</f>
        <v/>
      </c>
      <c r="M2257" s="93" t="str">
        <f>IF(A2257="","",VLOOKUP(A2257,'6.A'!$A$11:$C$480,2,FALSE))</f>
        <v/>
      </c>
      <c r="N2257" s="56" t="str">
        <f t="shared" ref="N2257" si="941">IF(A2257="","",IF(M2257=B2257,"si","no"))</f>
        <v/>
      </c>
      <c r="O2257" s="55"/>
      <c r="P2257" s="55"/>
      <c r="Q2257" s="47"/>
      <c r="R2257" s="47"/>
      <c r="S2257" s="64"/>
      <c r="T2257" s="2"/>
      <c r="U2257" s="2"/>
      <c r="V2257" s="2"/>
    </row>
    <row r="2258" spans="1:22" s="116" customFormat="1" ht="12.75" customHeight="1" x14ac:dyDescent="0.2">
      <c r="A2258" s="137"/>
      <c r="B2258" s="117" t="str">
        <f>IF(A2258="","",VLOOKUP(A2258,'6.A'!$A$11:$E$105,2,FALSE))</f>
        <v/>
      </c>
      <c r="C2258" s="138"/>
      <c r="D2258" s="120" t="str">
        <f>IF(A2258="","",VLOOKUP(A2258,'6.A'!$A$11:$E$105,4,FALSE))</f>
        <v/>
      </c>
      <c r="E2258" s="140" t="str">
        <f>IF(A2258="","",VLOOKUP(A2258,'6.A'!$A$11:$E$105,5,FALSE))</f>
        <v/>
      </c>
      <c r="F2258" s="141" t="str">
        <f t="shared" si="933"/>
        <v>0,00</v>
      </c>
      <c r="G2258" s="51"/>
      <c r="H2258" s="51" t="str">
        <f>IF(A2258="","",VLOOKUP(A2258,'6.A'!$A$11:$E$7900,5,FALSE))</f>
        <v/>
      </c>
      <c r="I2258" s="51" t="str">
        <f>IF(H2258="","",IF(E2258=H2258,"SIM","NÃO"))</f>
        <v/>
      </c>
      <c r="J2258" s="51" t="str">
        <f>IF(H2258="","",VLOOKUP(A2258,'6.A'!$A$11:$E$480,4,FALSE))</f>
        <v/>
      </c>
      <c r="K2258" s="51" t="str">
        <f>IF(H2258="","",IF(J2258=D2258,"SIM","NÃO"))</f>
        <v/>
      </c>
      <c r="L2258" s="51" t="str">
        <f>IF(H2258="","",IF(C2258="","",G2248*C2258))</f>
        <v/>
      </c>
      <c r="M2258" s="93" t="str">
        <f>IF(A2258="","",VLOOKUP(A2258,'6.A'!$A$11:$C$480,2,FALSE))</f>
        <v/>
      </c>
      <c r="N2258" s="56" t="str">
        <f>IF(A2258="","",IF(M2258=B2258,"si","no"))</f>
        <v/>
      </c>
      <c r="O2258" s="55"/>
      <c r="P2258" s="55"/>
      <c r="Q2258" s="47"/>
      <c r="R2258" s="47"/>
      <c r="S2258" s="64"/>
      <c r="T2258" s="2"/>
      <c r="U2258" s="2"/>
      <c r="V2258" s="2"/>
    </row>
    <row r="2259" spans="1:22" s="116" customFormat="1" ht="12.75" customHeight="1" x14ac:dyDescent="0.2">
      <c r="A2259" s="137"/>
      <c r="B2259" s="117" t="str">
        <f>IF(A2259="","",VLOOKUP(A2259,'6.A'!$A$11:$E$105,2,FALSE))</f>
        <v/>
      </c>
      <c r="C2259" s="138"/>
      <c r="D2259" s="143" t="str">
        <f>IF(A2259="","",VLOOKUP(A2259,'6.A'!$A$11:$E$105,4,FALSE))</f>
        <v/>
      </c>
      <c r="E2259" s="140" t="str">
        <f>IF(A2259="","",VLOOKUP(A2259,'6.A'!$A$11:$E$105,5,FALSE))</f>
        <v/>
      </c>
      <c r="F2259" s="141" t="str">
        <f t="shared" si="933"/>
        <v>0,00</v>
      </c>
      <c r="G2259" s="51"/>
      <c r="H2259" s="51" t="str">
        <f>IF(A2259="","",VLOOKUP(A2259,'6.A'!$A$11:$E$7900,5,FALSE))</f>
        <v/>
      </c>
      <c r="I2259" s="51" t="str">
        <f t="shared" ref="I2259" si="942">IF(H2259="","",IF(E2259=H2259,"SIM","NÃO"))</f>
        <v/>
      </c>
      <c r="J2259" s="51" t="str">
        <f>IF(H2259="","",VLOOKUP(A2259,'6.A'!$A$11:$E$480,4,FALSE))</f>
        <v/>
      </c>
      <c r="K2259" s="51" t="str">
        <f t="shared" ref="K2259" si="943">IF(H2259="","",IF(J2259=D2259,"SIM","NÃO"))</f>
        <v/>
      </c>
      <c r="L2259" s="51" t="str">
        <f>IF(H2259="","",IF(C2259="","",G2248*C2259))</f>
        <v/>
      </c>
      <c r="M2259" s="93" t="str">
        <f>IF(A2259="","",VLOOKUP(A2259,'6.A'!$A$11:$C$480,2,FALSE))</f>
        <v/>
      </c>
      <c r="N2259" s="56" t="str">
        <f t="shared" ref="N2259" si="944">IF(A2259="","",IF(M2259=B2259,"si","no"))</f>
        <v/>
      </c>
      <c r="O2259" s="55"/>
      <c r="P2259" s="55"/>
      <c r="Q2259" s="47"/>
      <c r="R2259" s="47"/>
      <c r="S2259" s="64"/>
      <c r="T2259" s="2"/>
      <c r="U2259" s="2"/>
      <c r="V2259" s="2"/>
    </row>
    <row r="2260" spans="1:22" s="116" customFormat="1" ht="12.75" customHeight="1" x14ac:dyDescent="0.2">
      <c r="A2260" s="134"/>
      <c r="B2260" s="26" t="str">
        <f>$A$8</f>
        <v>LEIS SOCIAIS HORISTA - JORNADA NORMAL</v>
      </c>
      <c r="C2260" s="27">
        <f>$C$8</f>
        <v>0</v>
      </c>
      <c r="D2260" s="120"/>
      <c r="E2260" s="126"/>
      <c r="F2260" s="144">
        <f>ROUND(SUM(F2250:F2259)*C2260,2)</f>
        <v>0</v>
      </c>
      <c r="G2260" s="62"/>
      <c r="H2260" s="51"/>
      <c r="I2260" s="56"/>
      <c r="J2260" s="56"/>
      <c r="K2260" s="56"/>
      <c r="L2260" s="51"/>
      <c r="M2260" s="61"/>
      <c r="N2260" s="56"/>
      <c r="O2260" s="55"/>
      <c r="P2260" s="55"/>
      <c r="Q2260" s="47"/>
      <c r="R2260" s="47"/>
      <c r="S2260" s="64"/>
      <c r="T2260" s="2"/>
      <c r="U2260" s="2"/>
      <c r="V2260" s="2"/>
    </row>
    <row r="2261" spans="1:22" s="116" customFormat="1" ht="12.75" customHeight="1" x14ac:dyDescent="0.2">
      <c r="A2261" s="137"/>
      <c r="B2261" s="26" t="str">
        <f>$A$9</f>
        <v>BDI - MÃO DE OBRA / SERVIÇOS / MATERIAIS EM GERAL</v>
      </c>
      <c r="C2261" s="27">
        <f>$C$9</f>
        <v>0</v>
      </c>
      <c r="D2261" s="115"/>
      <c r="E2261" s="126"/>
      <c r="F2261" s="144">
        <f>ROUND(SUM(F2250:F2260)*C2261,2)</f>
        <v>0</v>
      </c>
      <c r="G2261" s="62"/>
      <c r="H2261" s="51"/>
      <c r="I2261" s="56"/>
      <c r="J2261" s="56"/>
      <c r="K2261" s="56"/>
      <c r="L2261" s="51"/>
      <c r="M2261" s="61"/>
      <c r="N2261" s="56"/>
      <c r="O2261" s="55"/>
      <c r="P2261" s="55"/>
      <c r="Q2261" s="47"/>
      <c r="R2261" s="47"/>
      <c r="S2261" s="64"/>
      <c r="T2261" s="2"/>
      <c r="U2261" s="2"/>
      <c r="V2261" s="2"/>
    </row>
    <row r="2262" spans="1:22" s="128" customFormat="1" ht="12.75" customHeight="1" x14ac:dyDescent="0.2">
      <c r="A2262" s="145"/>
      <c r="B2262" s="146" t="s">
        <v>56</v>
      </c>
      <c r="C2262" s="147"/>
      <c r="D2262" s="148"/>
      <c r="E2262" s="149"/>
      <c r="F2262" s="150">
        <f>ROUND(SUM(F2250:F2261),2)</f>
        <v>0</v>
      </c>
      <c r="G2262" s="62"/>
      <c r="H2262" s="51"/>
      <c r="I2262" s="56"/>
      <c r="J2262" s="56"/>
      <c r="K2262" s="56"/>
      <c r="L2262" s="51"/>
      <c r="M2262" s="61"/>
      <c r="N2262" s="56"/>
      <c r="O2262" s="55"/>
      <c r="P2262" s="55"/>
      <c r="Q2262" s="47"/>
      <c r="R2262" s="47"/>
      <c r="S2262" s="64"/>
      <c r="T2262" s="2"/>
      <c r="U2262" s="2"/>
      <c r="V2262" s="2"/>
    </row>
    <row r="2263" spans="1:22" s="128" customFormat="1" ht="12.75" customHeight="1" x14ac:dyDescent="0.2">
      <c r="A2263" s="134" t="s">
        <v>5</v>
      </c>
      <c r="B2263" s="135" t="s">
        <v>132</v>
      </c>
      <c r="C2263" s="119" t="s">
        <v>59</v>
      </c>
      <c r="D2263" s="119" t="s">
        <v>17</v>
      </c>
      <c r="E2263" s="136" t="s">
        <v>60</v>
      </c>
      <c r="F2263" s="127" t="s">
        <v>61</v>
      </c>
      <c r="G2263" s="21"/>
      <c r="H2263" s="51"/>
      <c r="I2263" s="56"/>
      <c r="J2263" s="56"/>
      <c r="K2263" s="56"/>
      <c r="L2263" s="51"/>
      <c r="M2263" s="61"/>
      <c r="N2263" s="56"/>
      <c r="O2263" s="55"/>
      <c r="P2263" s="55"/>
      <c r="Q2263" s="47"/>
      <c r="R2263" s="47"/>
      <c r="S2263" s="64"/>
      <c r="T2263" s="2"/>
      <c r="U2263" s="2"/>
      <c r="V2263" s="2"/>
    </row>
    <row r="2264" spans="1:22" s="128" customFormat="1" ht="12.75" customHeight="1" x14ac:dyDescent="0.2">
      <c r="A2264" s="137"/>
      <c r="B2264" s="117" t="str">
        <f>IF(A2264="","",VLOOKUP(A2264,'6.A'!$A$11:$E$105,2,FALSE))</f>
        <v/>
      </c>
      <c r="C2264" s="138"/>
      <c r="D2264" s="139" t="str">
        <f>IF(A2264="","",VLOOKUP(A2264,'6.A'!$A$11:$E$105,4,FALSE))</f>
        <v/>
      </c>
      <c r="E2264" s="140" t="str">
        <f>IF(A2264="","",VLOOKUP(A2264,'6.A'!$A$11:$E$105,5,FALSE))</f>
        <v/>
      </c>
      <c r="F2264" s="141" t="str">
        <f t="shared" ref="F2264:F2273" si="945">IF(A2264="","0,00",ROUND(C2264*E2264,2))</f>
        <v>0,00</v>
      </c>
      <c r="G2264" s="51"/>
      <c r="H2264" s="51" t="str">
        <f>IF(A2264="","",VLOOKUP(A2264,'6.A'!$A$11:$E$7900,5,FALSE))</f>
        <v/>
      </c>
      <c r="I2264" s="51" t="str">
        <f t="shared" ref="I2264:I2273" si="946">IF(H2264="","",IF(E2264=H2264,"SIM","NÃO"))</f>
        <v/>
      </c>
      <c r="J2264" s="51" t="str">
        <f>IF(H2264="","",VLOOKUP(A2264,'6.A'!$A$11:$E$480,4,FALSE))</f>
        <v/>
      </c>
      <c r="K2264" s="51" t="str">
        <f t="shared" ref="K2264:K2273" si="947">IF(H2264="","",IF(J2264=D2264,"SIM","NÃO"))</f>
        <v/>
      </c>
      <c r="L2264" s="51" t="str">
        <f>IF(H2264="","",IF(C2264="","",G2248*C2264))</f>
        <v/>
      </c>
      <c r="M2264" s="93" t="str">
        <f>IF(A2264="","",VLOOKUP(A2264,'6.A'!$A$11:$C$480,2,FALSE))</f>
        <v/>
      </c>
      <c r="N2264" s="56" t="str">
        <f t="shared" ref="N2264:N2269" si="948">IF(A2264="","",IF(M2264=B2264,"si","no"))</f>
        <v/>
      </c>
      <c r="O2264" s="55"/>
      <c r="P2264" s="55"/>
      <c r="Q2264" s="47"/>
      <c r="R2264" s="47"/>
      <c r="S2264" s="64"/>
      <c r="T2264" s="2"/>
      <c r="U2264" s="2"/>
      <c r="V2264" s="2"/>
    </row>
    <row r="2265" spans="1:22" s="128" customFormat="1" ht="12.75" customHeight="1" x14ac:dyDescent="0.2">
      <c r="A2265" s="137"/>
      <c r="B2265" s="117" t="str">
        <f>IF(A2265="","",VLOOKUP(A2265,'6.A'!$A$11:$E$105,2,FALSE))</f>
        <v/>
      </c>
      <c r="C2265" s="138"/>
      <c r="D2265" s="139" t="str">
        <f>IF(A2265="","",VLOOKUP(A2265,'6.A'!$A$11:$E$105,4,FALSE))</f>
        <v/>
      </c>
      <c r="E2265" s="140" t="str">
        <f>IF(A2265="","",VLOOKUP(A2265,'6.A'!$A$11:$E$105,5,FALSE))</f>
        <v/>
      </c>
      <c r="F2265" s="141" t="str">
        <f t="shared" si="945"/>
        <v>0,00</v>
      </c>
      <c r="G2265" s="51"/>
      <c r="H2265" s="51" t="str">
        <f>IF(A2265="","",VLOOKUP(A2265,'6.A'!$A$11:$E$7900,5,FALSE))</f>
        <v/>
      </c>
      <c r="I2265" s="51" t="str">
        <f t="shared" si="946"/>
        <v/>
      </c>
      <c r="J2265" s="51" t="str">
        <f>IF(H2265="","",VLOOKUP(A2265,'6.A'!$A$11:$E$480,4,FALSE))</f>
        <v/>
      </c>
      <c r="K2265" s="51" t="str">
        <f t="shared" si="947"/>
        <v/>
      </c>
      <c r="L2265" s="51" t="str">
        <f>IF(H2265="","",IF(C2265="","",G2248*C2265))</f>
        <v/>
      </c>
      <c r="M2265" s="93" t="str">
        <f>IF(A2265="","",VLOOKUP(A2265,'6.A'!$A$11:$C$480,2,FALSE))</f>
        <v/>
      </c>
      <c r="N2265" s="56" t="str">
        <f t="shared" si="948"/>
        <v/>
      </c>
      <c r="O2265" s="55"/>
      <c r="P2265" s="55"/>
      <c r="Q2265" s="47"/>
      <c r="R2265" s="47"/>
      <c r="S2265" s="64"/>
      <c r="T2265" s="2"/>
      <c r="U2265" s="2"/>
      <c r="V2265" s="2"/>
    </row>
    <row r="2266" spans="1:22" s="128" customFormat="1" ht="12.75" customHeight="1" x14ac:dyDescent="0.2">
      <c r="A2266" s="137"/>
      <c r="B2266" s="117" t="str">
        <f>IF(A2266="","",VLOOKUP(A2266,'6.A'!$A$11:$E$105,2,FALSE))</f>
        <v/>
      </c>
      <c r="C2266" s="138"/>
      <c r="D2266" s="139" t="str">
        <f>IF(A2266="","",VLOOKUP(A2266,'6.A'!$A$11:$E$105,4,FALSE))</f>
        <v/>
      </c>
      <c r="E2266" s="140" t="str">
        <f>IF(A2266="","",VLOOKUP(A2266,'6.A'!$A$11:$E$105,5,FALSE))</f>
        <v/>
      </c>
      <c r="F2266" s="141" t="str">
        <f t="shared" si="945"/>
        <v>0,00</v>
      </c>
      <c r="G2266" s="51"/>
      <c r="H2266" s="51" t="str">
        <f>IF(A2266="","",VLOOKUP(A2266,'6.A'!$A$11:$E$7900,5,FALSE))</f>
        <v/>
      </c>
      <c r="I2266" s="51" t="str">
        <f t="shared" si="946"/>
        <v/>
      </c>
      <c r="J2266" s="51" t="str">
        <f>IF(H2266="","",VLOOKUP(A2266,'6.A'!$A$11:$E$480,4,FALSE))</f>
        <v/>
      </c>
      <c r="K2266" s="51" t="str">
        <f t="shared" si="947"/>
        <v/>
      </c>
      <c r="L2266" s="51" t="str">
        <f>IF(H2266="","",IF(C2266="","",G2248*C2266))</f>
        <v/>
      </c>
      <c r="M2266" s="93" t="str">
        <f>IF(A2266="","",VLOOKUP(A2266,'6.A'!$A$11:$C$480,2,FALSE))</f>
        <v/>
      </c>
      <c r="N2266" s="56" t="str">
        <f t="shared" si="948"/>
        <v/>
      </c>
      <c r="O2266" s="55"/>
      <c r="P2266" s="55"/>
      <c r="Q2266" s="47"/>
      <c r="R2266" s="47"/>
      <c r="S2266" s="64"/>
      <c r="T2266" s="2"/>
      <c r="U2266" s="2"/>
      <c r="V2266" s="2"/>
    </row>
    <row r="2267" spans="1:22" s="128" customFormat="1" ht="12.75" customHeight="1" x14ac:dyDescent="0.2">
      <c r="A2267" s="137"/>
      <c r="B2267" s="158" t="str">
        <f>IF(A2267="","",VLOOKUP(A2267,'6.A'!$A$11:$E$105,2,FALSE))</f>
        <v/>
      </c>
      <c r="C2267" s="138"/>
      <c r="D2267" s="120" t="str">
        <f>IF(A2267="","",VLOOKUP(A2267,'6.A'!$A$11:$E$105,4,FALSE))</f>
        <v/>
      </c>
      <c r="E2267" s="142" t="str">
        <f>IF(A2267="","",VLOOKUP(A2267,'6.A'!$A$11:$E$105,5,FALSE))</f>
        <v/>
      </c>
      <c r="F2267" s="141" t="str">
        <f t="shared" si="945"/>
        <v>0,00</v>
      </c>
      <c r="G2267" s="51"/>
      <c r="H2267" s="51" t="str">
        <f>IF(A2267="","",VLOOKUP(A2267,'6.A'!$A$11:$E$7900,5,FALSE))</f>
        <v/>
      </c>
      <c r="I2267" s="51" t="str">
        <f t="shared" si="946"/>
        <v/>
      </c>
      <c r="J2267" s="51" t="str">
        <f>IF(H2267="","",VLOOKUP(A2267,'6.A'!$A$11:$E$480,4,FALSE))</f>
        <v/>
      </c>
      <c r="K2267" s="51" t="str">
        <f t="shared" si="947"/>
        <v/>
      </c>
      <c r="L2267" s="51" t="str">
        <f>IF(H2267="","",IF(C2267="","",G2248*C2267))</f>
        <v/>
      </c>
      <c r="M2267" s="93" t="str">
        <f>IF(A2267="","",VLOOKUP(A2267,'6.A'!$A$11:$C$480,2,FALSE))</f>
        <v/>
      </c>
      <c r="N2267" s="56" t="str">
        <f t="shared" si="948"/>
        <v/>
      </c>
      <c r="O2267" s="55"/>
      <c r="P2267" s="55"/>
      <c r="Q2267" s="47"/>
      <c r="R2267" s="47"/>
      <c r="S2267" s="64"/>
      <c r="T2267" s="2"/>
      <c r="U2267" s="2"/>
      <c r="V2267" s="2"/>
    </row>
    <row r="2268" spans="1:22" s="128" customFormat="1" ht="12.75" customHeight="1" x14ac:dyDescent="0.2">
      <c r="A2268" s="137"/>
      <c r="B2268" s="158" t="str">
        <f>IF(A2268="","",VLOOKUP(A2268,'6.A'!$A$11:$E$105,2,FALSE))</f>
        <v/>
      </c>
      <c r="C2268" s="138"/>
      <c r="D2268" s="120" t="str">
        <f>IF(A2268="","",VLOOKUP(A2268,'6.A'!$A$11:$E$105,4,FALSE))</f>
        <v/>
      </c>
      <c r="E2268" s="142" t="str">
        <f>IF(A2268="","",VLOOKUP(A2268,'6.A'!$A$11:$E$105,5,FALSE))</f>
        <v/>
      </c>
      <c r="F2268" s="141" t="str">
        <f t="shared" si="945"/>
        <v>0,00</v>
      </c>
      <c r="G2268" s="51"/>
      <c r="H2268" s="51" t="str">
        <f>IF(A2268="","",VLOOKUP(A2268,'6.A'!$A$11:$E$7900,5,FALSE))</f>
        <v/>
      </c>
      <c r="I2268" s="51" t="str">
        <f t="shared" si="946"/>
        <v/>
      </c>
      <c r="J2268" s="51" t="str">
        <f>IF(H2268="","",VLOOKUP(A2268,'6.A'!$A$11:$E$480,4,FALSE))</f>
        <v/>
      </c>
      <c r="K2268" s="51" t="str">
        <f t="shared" si="947"/>
        <v/>
      </c>
      <c r="L2268" s="51" t="str">
        <f>IF(H2268="","",IF(C2268="","",G2248*C2268))</f>
        <v/>
      </c>
      <c r="M2268" s="93" t="str">
        <f>IF(A2268="","",VLOOKUP(A2268,'6.A'!$A$11:$C$480,2,FALSE))</f>
        <v/>
      </c>
      <c r="N2268" s="56" t="str">
        <f t="shared" si="948"/>
        <v/>
      </c>
      <c r="O2268" s="55"/>
      <c r="P2268" s="55"/>
      <c r="Q2268" s="47"/>
      <c r="R2268" s="47"/>
      <c r="S2268" s="64"/>
      <c r="T2268" s="2"/>
      <c r="U2268" s="2"/>
      <c r="V2268" s="2"/>
    </row>
    <row r="2269" spans="1:22" s="128" customFormat="1" ht="12.75" customHeight="1" x14ac:dyDescent="0.2">
      <c r="A2269" s="137"/>
      <c r="B2269" s="158" t="str">
        <f>IF(A2269="","",VLOOKUP(A2269,'6.A'!$A$11:$E$105,2,FALSE))</f>
        <v/>
      </c>
      <c r="C2269" s="138"/>
      <c r="D2269" s="120" t="str">
        <f>IF(A2269="","",VLOOKUP(A2269,'6.A'!$A$11:$E$105,4,FALSE))</f>
        <v/>
      </c>
      <c r="E2269" s="142" t="str">
        <f>IF(A2269="","",VLOOKUP(A2269,'6.A'!$A$11:$E$105,5,FALSE))</f>
        <v/>
      </c>
      <c r="F2269" s="141" t="str">
        <f t="shared" si="945"/>
        <v>0,00</v>
      </c>
      <c r="G2269" s="51"/>
      <c r="H2269" s="51" t="str">
        <f>IF(A2269="","",VLOOKUP(A2269,'6.A'!$A$11:$E$7900,5,FALSE))</f>
        <v/>
      </c>
      <c r="I2269" s="51" t="str">
        <f t="shared" si="946"/>
        <v/>
      </c>
      <c r="J2269" s="51" t="str">
        <f>IF(H2269="","",VLOOKUP(A2269,'6.A'!$A$11:$E$480,4,FALSE))</f>
        <v/>
      </c>
      <c r="K2269" s="51" t="str">
        <f t="shared" si="947"/>
        <v/>
      </c>
      <c r="L2269" s="51" t="str">
        <f>IF(H2269="","",IF(C2269="","",G2248*C2269))</f>
        <v/>
      </c>
      <c r="M2269" s="93" t="str">
        <f>IF(A2269="","",VLOOKUP(A2269,'6.A'!$A$11:$C$480,2,FALSE))</f>
        <v/>
      </c>
      <c r="N2269" s="56" t="str">
        <f t="shared" si="948"/>
        <v/>
      </c>
      <c r="O2269" s="55"/>
      <c r="P2269" s="55"/>
      <c r="Q2269" s="47"/>
      <c r="R2269" s="47"/>
      <c r="S2269" s="64"/>
      <c r="T2269" s="2"/>
      <c r="U2269" s="2"/>
      <c r="V2269" s="2"/>
    </row>
    <row r="2270" spans="1:22" s="128" customFormat="1" ht="12.75" customHeight="1" x14ac:dyDescent="0.2">
      <c r="A2270" s="137"/>
      <c r="B2270" s="158" t="str">
        <f>IF(A2270="","",VLOOKUP(A2270,'6.A'!$A$11:$E$105,2,FALSE))</f>
        <v/>
      </c>
      <c r="C2270" s="138"/>
      <c r="D2270" s="120" t="str">
        <f>IF(A2270="","",VLOOKUP(A2270,'6.A'!$A$11:$E$105,4,FALSE))</f>
        <v/>
      </c>
      <c r="E2270" s="142" t="str">
        <f>IF(A2270="","",VLOOKUP(A2270,'6.A'!$A$11:$E$105,5,FALSE))</f>
        <v/>
      </c>
      <c r="F2270" s="141" t="str">
        <f t="shared" si="945"/>
        <v>0,00</v>
      </c>
      <c r="G2270" s="51"/>
      <c r="H2270" s="51" t="str">
        <f>IF(A2270="","",VLOOKUP(A2270,'6.A'!$A$11:$E$7900,5,FALSE))</f>
        <v/>
      </c>
      <c r="I2270" s="51" t="str">
        <f t="shared" si="946"/>
        <v/>
      </c>
      <c r="J2270" s="51" t="str">
        <f>IF(H2270="","",VLOOKUP(A2270,'6.A'!$A$11:$E$480,4,FALSE))</f>
        <v/>
      </c>
      <c r="K2270" s="51" t="str">
        <f t="shared" si="947"/>
        <v/>
      </c>
      <c r="L2270" s="51" t="str">
        <f>IF(H2270="","",IF(C2270="","",G2248*C2270))</f>
        <v/>
      </c>
      <c r="M2270" s="93" t="str">
        <f>IF(A2270="","",VLOOKUP(A2270,'6.A'!$A$11:$C$480,2,FALSE))</f>
        <v/>
      </c>
      <c r="N2270" s="56" t="str">
        <f>IF(A2270="","",IF(M2270=B2270,"si","no"))</f>
        <v/>
      </c>
      <c r="O2270" s="55"/>
      <c r="P2270" s="55"/>
      <c r="Q2270" s="47"/>
      <c r="R2270" s="47"/>
      <c r="S2270" s="64"/>
      <c r="T2270" s="2"/>
      <c r="U2270" s="2"/>
      <c r="V2270" s="2"/>
    </row>
    <row r="2271" spans="1:22" s="128" customFormat="1" ht="12.75" customHeight="1" x14ac:dyDescent="0.2">
      <c r="A2271" s="137"/>
      <c r="B2271" s="117" t="str">
        <f>IF(A2271="","",VLOOKUP(A2271,'6.A'!$A$11:$E$105,2,FALSE))</f>
        <v/>
      </c>
      <c r="C2271" s="138"/>
      <c r="D2271" s="120" t="str">
        <f>IF(A2271="","",VLOOKUP(A2271,'6.A'!$A$11:$E$105,4,FALSE))</f>
        <v/>
      </c>
      <c r="E2271" s="142" t="str">
        <f>IF(A2271="","",VLOOKUP(A2271,'6.A'!$A$11:$E$105,5,FALSE))</f>
        <v/>
      </c>
      <c r="F2271" s="141" t="str">
        <f t="shared" si="945"/>
        <v>0,00</v>
      </c>
      <c r="G2271" s="51"/>
      <c r="H2271" s="51" t="str">
        <f>IF(A2271="","",VLOOKUP(A2271,'6.A'!$A$11:$E$7900,5,FALSE))</f>
        <v/>
      </c>
      <c r="I2271" s="51" t="str">
        <f t="shared" si="946"/>
        <v/>
      </c>
      <c r="J2271" s="51" t="str">
        <f>IF(H2271="","",VLOOKUP(A2271,'6.A'!$A$11:$E$480,4,FALSE))</f>
        <v/>
      </c>
      <c r="K2271" s="51" t="str">
        <f t="shared" si="947"/>
        <v/>
      </c>
      <c r="L2271" s="51" t="str">
        <f>IF(H2271="","",IF(C2271="","",G2248*C2271))</f>
        <v/>
      </c>
      <c r="M2271" s="93" t="str">
        <f>IF(A2271="","",VLOOKUP(A2271,'6.A'!$A$11:$C$480,2,FALSE))</f>
        <v/>
      </c>
      <c r="N2271" s="56" t="str">
        <f>IF(A2271="","",IF(M2271=B2271,"si","no"))</f>
        <v/>
      </c>
      <c r="O2271" s="55"/>
      <c r="P2271" s="55"/>
      <c r="Q2271" s="47"/>
      <c r="R2271" s="47"/>
      <c r="S2271" s="64"/>
      <c r="T2271" s="2"/>
      <c r="U2271" s="2"/>
      <c r="V2271" s="2"/>
    </row>
    <row r="2272" spans="1:22" s="128" customFormat="1" ht="12.75" customHeight="1" x14ac:dyDescent="0.2">
      <c r="A2272" s="137"/>
      <c r="B2272" s="117" t="str">
        <f>IF(A2272="","",VLOOKUP(A2272,'6.A'!$A$11:$E$105,2,FALSE))</f>
        <v/>
      </c>
      <c r="C2272" s="138"/>
      <c r="D2272" s="120" t="str">
        <f>IF(A2272="","",VLOOKUP(A2272,'6.A'!$A$11:$E$105,4,FALSE))</f>
        <v/>
      </c>
      <c r="E2272" s="142" t="str">
        <f>IF(A2272="","",VLOOKUP(A2272,'6.A'!$A$11:$E$105,5,FALSE))</f>
        <v/>
      </c>
      <c r="F2272" s="141" t="str">
        <f t="shared" si="945"/>
        <v>0,00</v>
      </c>
      <c r="G2272" s="51"/>
      <c r="H2272" s="51" t="str">
        <f>IF(A2272="","",VLOOKUP(A2272,'6.A'!$A$11:$E$7900,5,FALSE))</f>
        <v/>
      </c>
      <c r="I2272" s="51" t="str">
        <f t="shared" si="946"/>
        <v/>
      </c>
      <c r="J2272" s="51" t="str">
        <f>IF(H2272="","",VLOOKUP(A2272,'6.A'!$A$11:$E$480,4,FALSE))</f>
        <v/>
      </c>
      <c r="K2272" s="51" t="str">
        <f t="shared" si="947"/>
        <v/>
      </c>
      <c r="L2272" s="51" t="str">
        <f>IF(H2272="","",IF(C2272="","",G2248*C2272))</f>
        <v/>
      </c>
      <c r="M2272" s="93" t="str">
        <f>IF(A2272="","",VLOOKUP(A2272,'6.A'!$A$11:$C$480,2,FALSE))</f>
        <v/>
      </c>
      <c r="N2272" s="56" t="str">
        <f t="shared" ref="N2272:N2273" si="949">IF(A2272="","",IF(M2272=B2272,"si","no"))</f>
        <v/>
      </c>
      <c r="O2272" s="55"/>
      <c r="P2272" s="55"/>
      <c r="Q2272" s="47"/>
      <c r="R2272" s="47"/>
      <c r="S2272" s="64"/>
      <c r="T2272" s="2"/>
      <c r="U2272" s="2"/>
      <c r="V2272" s="2"/>
    </row>
    <row r="2273" spans="1:22" s="128" customFormat="1" ht="12.75" customHeight="1" x14ac:dyDescent="0.2">
      <c r="A2273" s="137"/>
      <c r="B2273" s="117" t="str">
        <f>IF(A2273="","",VLOOKUP(A2273,'6.A'!$A$11:$E$105,2,FALSE))</f>
        <v/>
      </c>
      <c r="C2273" s="138"/>
      <c r="D2273" s="120" t="str">
        <f>IF(A2273="","",VLOOKUP(A2273,'6.A'!$A$11:$E$105,4,FALSE))</f>
        <v/>
      </c>
      <c r="E2273" s="142" t="str">
        <f>IF(A2273="","",VLOOKUP(A2273,'6.A'!$A$11:$E$105,5,FALSE))</f>
        <v/>
      </c>
      <c r="F2273" s="141" t="str">
        <f t="shared" si="945"/>
        <v>0,00</v>
      </c>
      <c r="G2273" s="51"/>
      <c r="H2273" s="51" t="str">
        <f>IF(A2273="","",VLOOKUP(A2273,'6.A'!$A$11:$E$7900,5,FALSE))</f>
        <v/>
      </c>
      <c r="I2273" s="51" t="str">
        <f t="shared" si="946"/>
        <v/>
      </c>
      <c r="J2273" s="51" t="str">
        <f>IF(H2273="","",VLOOKUP(A2273,'6.A'!$A$11:$E$480,4,FALSE))</f>
        <v/>
      </c>
      <c r="K2273" s="51" t="str">
        <f t="shared" si="947"/>
        <v/>
      </c>
      <c r="L2273" s="51" t="str">
        <f>IF(H2273="","",IF(C2273="","",G2248*C2273))</f>
        <v/>
      </c>
      <c r="M2273" s="93" t="str">
        <f>IF(A2273="","",VLOOKUP(A2273,'6.A'!$A$11:$C$480,2,FALSE))</f>
        <v/>
      </c>
      <c r="N2273" s="56" t="str">
        <f t="shared" si="949"/>
        <v/>
      </c>
      <c r="O2273" s="55"/>
      <c r="P2273" s="55"/>
      <c r="Q2273" s="47"/>
      <c r="R2273" s="47"/>
      <c r="S2273" s="64"/>
      <c r="T2273" s="2"/>
      <c r="U2273" s="2"/>
      <c r="V2273" s="2"/>
    </row>
    <row r="2274" spans="1:22" s="128" customFormat="1" ht="12.75" customHeight="1" x14ac:dyDescent="0.2">
      <c r="A2274" s="137"/>
      <c r="B2274" s="26" t="str">
        <f>$A$9</f>
        <v>BDI - MÃO DE OBRA / SERVIÇOS / MATERIAIS EM GERAL</v>
      </c>
      <c r="C2274" s="27">
        <f>$C$9</f>
        <v>0</v>
      </c>
      <c r="D2274" s="120"/>
      <c r="E2274" s="126"/>
      <c r="F2274" s="144">
        <f>ROUND(SUM(F2264:F2273)*C2274,2)</f>
        <v>0</v>
      </c>
      <c r="G2274" s="62"/>
      <c r="H2274" s="51"/>
      <c r="I2274" s="56"/>
      <c r="J2274" s="56"/>
      <c r="K2274" s="56"/>
      <c r="L2274" s="51"/>
      <c r="M2274" s="61"/>
      <c r="N2274" s="56"/>
      <c r="O2274" s="55"/>
      <c r="P2274" s="55"/>
      <c r="Q2274" s="47"/>
      <c r="R2274" s="47"/>
      <c r="S2274" s="64"/>
      <c r="T2274" s="2"/>
      <c r="U2274" s="2"/>
      <c r="V2274" s="2"/>
    </row>
    <row r="2275" spans="1:22" s="128" customFormat="1" ht="12.75" customHeight="1" x14ac:dyDescent="0.2">
      <c r="A2275" s="145"/>
      <c r="B2275" s="31" t="s">
        <v>120</v>
      </c>
      <c r="C2275" s="36"/>
      <c r="D2275" s="151"/>
      <c r="E2275" s="152"/>
      <c r="F2275" s="150">
        <f>ROUND(SUM(F2264:F2274),2)</f>
        <v>0</v>
      </c>
      <c r="G2275" s="62"/>
      <c r="H2275" s="51"/>
      <c r="I2275" s="56"/>
      <c r="J2275" s="56"/>
      <c r="K2275" s="56"/>
      <c r="L2275" s="51"/>
      <c r="M2275" s="61"/>
      <c r="N2275" s="56"/>
      <c r="O2275" s="55"/>
      <c r="P2275" s="55"/>
      <c r="Q2275" s="47"/>
      <c r="R2275" s="47"/>
      <c r="S2275" s="64"/>
      <c r="T2275" s="2"/>
      <c r="U2275" s="2"/>
      <c r="V2275" s="2"/>
    </row>
    <row r="2276" spans="1:22" s="128" customFormat="1" ht="12.75" customHeight="1" x14ac:dyDescent="0.2">
      <c r="A2276" s="134" t="s">
        <v>6</v>
      </c>
      <c r="B2276" s="135" t="s">
        <v>18</v>
      </c>
      <c r="C2276" s="119" t="s">
        <v>59</v>
      </c>
      <c r="D2276" s="119" t="s">
        <v>17</v>
      </c>
      <c r="E2276" s="136" t="s">
        <v>60</v>
      </c>
      <c r="F2276" s="127" t="s">
        <v>61</v>
      </c>
      <c r="G2276" s="21"/>
      <c r="H2276" s="51"/>
      <c r="I2276" s="56"/>
      <c r="J2276" s="56"/>
      <c r="K2276" s="56"/>
      <c r="L2276" s="51"/>
      <c r="M2276" s="61"/>
      <c r="N2276" s="56"/>
      <c r="O2276" s="55"/>
      <c r="P2276" s="55"/>
      <c r="Q2276" s="47"/>
      <c r="R2276" s="47"/>
      <c r="S2276" s="64"/>
      <c r="T2276" s="2"/>
      <c r="U2276" s="2"/>
      <c r="V2276" s="2"/>
    </row>
    <row r="2277" spans="1:22" s="128" customFormat="1" ht="12.75" customHeight="1" x14ac:dyDescent="0.2">
      <c r="A2277" s="137">
        <f>'6.A'!$A$90</f>
        <v>5330</v>
      </c>
      <c r="B2277" s="117" t="str">
        <f>IF(A2277="","",VLOOKUP(A2277,'6.A'!$A$11:$E$105,2,FALSE))</f>
        <v>DILUENTE EPOXI</v>
      </c>
      <c r="C2277" s="138">
        <v>6.4000000000000001E-2</v>
      </c>
      <c r="D2277" s="139" t="str">
        <f>IF(A2277="","",VLOOKUP(A2277,'6.A'!$A$11:$E$105,4,FALSE))</f>
        <v>L</v>
      </c>
      <c r="E2277" s="140">
        <f>IF(A2277="","",VLOOKUP(A2277,'6.A'!$A$11:$E$105,5,FALSE))</f>
        <v>0</v>
      </c>
      <c r="F2277" s="141">
        <f t="shared" ref="F2277" si="950">IF(A2277="","0,00",ROUND(C2277*E2277,2))</f>
        <v>0</v>
      </c>
      <c r="G2277" s="51"/>
      <c r="H2277" s="51">
        <f>IF(A2277="","",VLOOKUP(A2277,'6.A'!$A$11:$E$7900,5,FALSE))</f>
        <v>0</v>
      </c>
      <c r="I2277" s="51" t="str">
        <f t="shared" ref="I2277:I2296" si="951">IF(H2277="","",IF(E2277=H2277,"SIM","NÃO"))</f>
        <v>SIM</v>
      </c>
      <c r="J2277" s="51" t="str">
        <f>IF(H2277="","",VLOOKUP(A2277,'6.A'!$A$11:$E$480,4,FALSE))</f>
        <v>L</v>
      </c>
      <c r="K2277" s="51" t="str">
        <f t="shared" ref="K2277:K2296" si="952">IF(H2277="","",IF(J2277=D2277,"SIM","NÃO"))</f>
        <v>SIM</v>
      </c>
      <c r="L2277" s="51">
        <f>IF(H2277="","",IF(C2277="","",G2248*C2277))</f>
        <v>1.3440000000000001</v>
      </c>
      <c r="M2277" s="93" t="str">
        <f>IF(A2277="","",VLOOKUP(A2277,'6.A'!$A$11:$C$480,2,FALSE))</f>
        <v>DILUENTE EPOXI</v>
      </c>
      <c r="N2277" s="56" t="str">
        <f t="shared" ref="N2277:N2296" si="953">IF(A2277="","",IF(M2277=B2277,"si","no"))</f>
        <v>si</v>
      </c>
      <c r="O2277" s="55"/>
      <c r="P2277" s="55"/>
      <c r="Q2277" s="47"/>
      <c r="R2277" s="47"/>
      <c r="S2277" s="64"/>
      <c r="T2277" s="2"/>
      <c r="U2277" s="2"/>
      <c r="V2277" s="2"/>
    </row>
    <row r="2278" spans="1:22" s="128" customFormat="1" ht="12.75" customHeight="1" x14ac:dyDescent="0.2">
      <c r="A2278" s="137">
        <f>'6.A'!$A$94</f>
        <v>7304</v>
      </c>
      <c r="B2278" s="117" t="str">
        <f>IF(A2278="","",VLOOKUP(A2278,'6.A'!$A$11:$E$105,2,FALSE))</f>
        <v>TINTA EPOXI BASE AGUA PREMIUM, BRANCA</v>
      </c>
      <c r="C2278" s="138">
        <v>0.32200000000000001</v>
      </c>
      <c r="D2278" s="139" t="str">
        <f>IF(A2278="","",VLOOKUP(A2278,'6.A'!$A$11:$E$105,4,FALSE))</f>
        <v>L</v>
      </c>
      <c r="E2278" s="140">
        <f>IF(A2278="","",VLOOKUP(A2278,'6.A'!$A$11:$E$105,5,FALSE))</f>
        <v>0</v>
      </c>
      <c r="F2278" s="141">
        <f>IF(A2278="","0,00",ROUND(C2278*E2278,2))</f>
        <v>0</v>
      </c>
      <c r="G2278" s="51"/>
      <c r="H2278" s="51">
        <f>IF(A2278="","",VLOOKUP(A2278,'6.A'!$A$11:$E$7900,5,FALSE))</f>
        <v>0</v>
      </c>
      <c r="I2278" s="51" t="str">
        <f t="shared" si="951"/>
        <v>SIM</v>
      </c>
      <c r="J2278" s="51" t="str">
        <f>IF(H2278="","",VLOOKUP(A2278,'6.A'!$A$11:$E$480,4,FALSE))</f>
        <v>L</v>
      </c>
      <c r="K2278" s="51" t="str">
        <f t="shared" si="952"/>
        <v>SIM</v>
      </c>
      <c r="L2278" s="51">
        <f>IF(H2278="","",IF(C2278="","",G2248*C2278))</f>
        <v>6.7620000000000005</v>
      </c>
      <c r="M2278" s="93" t="str">
        <f>IF(A2278="","",VLOOKUP(A2278,'6.A'!$A$11:$C$480,2,FALSE))</f>
        <v>TINTA EPOXI BASE AGUA PREMIUM, BRANCA</v>
      </c>
      <c r="N2278" s="56" t="str">
        <f t="shared" si="953"/>
        <v>si</v>
      </c>
      <c r="O2278" s="55"/>
      <c r="P2278" s="55"/>
      <c r="Q2278" s="47"/>
      <c r="R2278" s="47"/>
      <c r="S2278" s="64"/>
      <c r="T2278" s="2"/>
      <c r="U2278" s="2"/>
      <c r="V2278" s="2"/>
    </row>
    <row r="2279" spans="1:22" s="128" customFormat="1" ht="12.75" customHeight="1" x14ac:dyDescent="0.2">
      <c r="A2279" s="137">
        <f>'6.A'!$A$95</f>
        <v>12815</v>
      </c>
      <c r="B2279" s="117" t="str">
        <f>IF(A2279="","",VLOOKUP(A2279,'6.A'!$A$11:$E$105,2,FALSE))</f>
        <v>FITA CREPE ROLO DE *25* MM X 50M</v>
      </c>
      <c r="C2279" s="138">
        <v>0.01</v>
      </c>
      <c r="D2279" s="139" t="str">
        <f>IF(A2279="","",VLOOKUP(A2279,'6.A'!$A$11:$E$105,4,FALSE))</f>
        <v>UN</v>
      </c>
      <c r="E2279" s="140">
        <f>IF(A2279="","",VLOOKUP(A2279,'6.A'!$A$11:$E$105,5,FALSE))</f>
        <v>0</v>
      </c>
      <c r="F2279" s="141">
        <f t="shared" ref="F2279:F2286" si="954">IF(A2279="","0,00",ROUND(C2279*E2279,2))</f>
        <v>0</v>
      </c>
      <c r="G2279" s="51"/>
      <c r="H2279" s="51">
        <f>IF(A2279="","",VLOOKUP(A2279,'6.A'!$A$11:$E$7900,5,FALSE))</f>
        <v>0</v>
      </c>
      <c r="I2279" s="51" t="str">
        <f t="shared" si="951"/>
        <v>SIM</v>
      </c>
      <c r="J2279" s="51" t="str">
        <f>IF(H2279="","",VLOOKUP(A2279,'6.A'!$A$11:$E$480,4,FALSE))</f>
        <v>UN</v>
      </c>
      <c r="K2279" s="51" t="str">
        <f t="shared" si="952"/>
        <v>SIM</v>
      </c>
      <c r="L2279" s="51">
        <f>IF(H2279="","",IF(C2279="","",G2248*C2279))</f>
        <v>0.21</v>
      </c>
      <c r="M2279" s="93" t="str">
        <f>IF(A2279="","",VLOOKUP(A2279,'6.A'!$A$11:$C$480,2,FALSE))</f>
        <v>FITA CREPE ROLO DE *25* MM X 50M</v>
      </c>
      <c r="N2279" s="56" t="str">
        <f t="shared" si="953"/>
        <v>si</v>
      </c>
      <c r="O2279" s="55"/>
      <c r="P2279" s="55"/>
      <c r="Q2279" s="47"/>
      <c r="R2279" s="47"/>
      <c r="S2279" s="64"/>
      <c r="T2279" s="2"/>
      <c r="U2279" s="2"/>
      <c r="V2279" s="2"/>
    </row>
    <row r="2280" spans="1:22" s="128" customFormat="1" ht="12.75" customHeight="1" x14ac:dyDescent="0.2">
      <c r="A2280" s="137">
        <f>'6.A'!$A$104</f>
        <v>44072</v>
      </c>
      <c r="B2280" s="117" t="str">
        <f>IF(A2280="","",VLOOKUP(A2280,'6.A'!$A$11:$E$105,2,FALSE))</f>
        <v>PRIMER EPOXI / EPOXIDICO</v>
      </c>
      <c r="C2280" s="138">
        <v>0.2016</v>
      </c>
      <c r="D2280" s="139" t="str">
        <f>IF(A2280="","",VLOOKUP(A2280,'6.A'!$A$11:$E$105,4,FALSE))</f>
        <v>L</v>
      </c>
      <c r="E2280" s="140">
        <f>IF(A2280="","",VLOOKUP(A2280,'6.A'!$A$11:$E$105,5,FALSE))</f>
        <v>0</v>
      </c>
      <c r="F2280" s="141">
        <f t="shared" si="954"/>
        <v>0</v>
      </c>
      <c r="G2280" s="51"/>
      <c r="H2280" s="51">
        <f>IF(A2280="","",VLOOKUP(A2280,'6.A'!$A$11:$E$7900,5,FALSE))</f>
        <v>0</v>
      </c>
      <c r="I2280" s="51" t="str">
        <f t="shared" si="951"/>
        <v>SIM</v>
      </c>
      <c r="J2280" s="51" t="str">
        <f>IF(H2280="","",VLOOKUP(A2280,'6.A'!$A$11:$E$480,4,FALSE))</f>
        <v>L</v>
      </c>
      <c r="K2280" s="51" t="str">
        <f t="shared" si="952"/>
        <v>SIM</v>
      </c>
      <c r="L2280" s="51">
        <f>IF(H2280="","",IF(C2280="","",G2248*C2280))</f>
        <v>4.2336</v>
      </c>
      <c r="M2280" s="93" t="str">
        <f>IF(A2280="","",VLOOKUP(A2280,'6.A'!$A$11:$C$480,2,FALSE))</f>
        <v>PRIMER EPOXI / EPOXIDICO</v>
      </c>
      <c r="N2280" s="56" t="str">
        <f t="shared" si="953"/>
        <v>si</v>
      </c>
      <c r="O2280" s="55"/>
      <c r="P2280" s="55"/>
      <c r="Q2280" s="47"/>
      <c r="R2280" s="47"/>
      <c r="S2280" s="64"/>
      <c r="T2280" s="2"/>
      <c r="U2280" s="2"/>
      <c r="V2280" s="2"/>
    </row>
    <row r="2281" spans="1:22" s="128" customFormat="1" ht="12.75" customHeight="1" x14ac:dyDescent="0.2">
      <c r="A2281" s="137"/>
      <c r="B2281" s="117" t="str">
        <f>IF(A2281="","",VLOOKUP(A2281,'6.A'!$A$11:$E$105,2,FALSE))</f>
        <v/>
      </c>
      <c r="C2281" s="138"/>
      <c r="D2281" s="120" t="str">
        <f>IF(A2281="","",VLOOKUP(A2281,'6.A'!$A$11:$E$105,4,FALSE))</f>
        <v/>
      </c>
      <c r="E2281" s="142" t="str">
        <f>IF(A2281="","",VLOOKUP(A2281,'6.A'!$A$11:$E$105,5,FALSE))</f>
        <v/>
      </c>
      <c r="F2281" s="141" t="str">
        <f t="shared" si="954"/>
        <v>0,00</v>
      </c>
      <c r="G2281" s="51"/>
      <c r="H2281" s="51" t="str">
        <f>IF(A2281="","",VLOOKUP(A2281,'6.A'!$A$11:$E$7900,5,FALSE))</f>
        <v/>
      </c>
      <c r="I2281" s="51" t="str">
        <f t="shared" si="951"/>
        <v/>
      </c>
      <c r="J2281" s="51" t="str">
        <f>IF(H2281="","",VLOOKUP(A2281,'6.A'!$A$11:$E$480,4,FALSE))</f>
        <v/>
      </c>
      <c r="K2281" s="51" t="str">
        <f t="shared" si="952"/>
        <v/>
      </c>
      <c r="L2281" s="51" t="str">
        <f>IF(H2281="","",IF(C2281="","",G2248*C2281))</f>
        <v/>
      </c>
      <c r="M2281" s="93" t="str">
        <f>IF(A2281="","",VLOOKUP(A2281,'6.A'!$A$11:$C$480,2,FALSE))</f>
        <v/>
      </c>
      <c r="N2281" s="56" t="str">
        <f t="shared" si="953"/>
        <v/>
      </c>
      <c r="O2281" s="55"/>
      <c r="P2281" s="55"/>
      <c r="Q2281" s="47"/>
      <c r="R2281" s="47"/>
      <c r="S2281" s="64"/>
      <c r="T2281" s="2"/>
      <c r="U2281" s="2"/>
      <c r="V2281" s="2"/>
    </row>
    <row r="2282" spans="1:22" s="128" customFormat="1" ht="12.75" customHeight="1" x14ac:dyDescent="0.2">
      <c r="A2282" s="137"/>
      <c r="B2282" s="117" t="str">
        <f>IF(A2282="","",VLOOKUP(A2282,'6.A'!$A$11:$E$105,2,FALSE))</f>
        <v/>
      </c>
      <c r="C2282" s="138"/>
      <c r="D2282" s="120" t="str">
        <f>IF(A2282="","",VLOOKUP(A2282,'6.A'!$A$11:$E$105,4,FALSE))</f>
        <v/>
      </c>
      <c r="E2282" s="142" t="str">
        <f>IF(A2282="","",VLOOKUP(A2282,'6.A'!$A$11:$E$105,5,FALSE))</f>
        <v/>
      </c>
      <c r="F2282" s="141" t="str">
        <f t="shared" si="954"/>
        <v>0,00</v>
      </c>
      <c r="G2282" s="51"/>
      <c r="H2282" s="51" t="str">
        <f>IF(A2282="","",VLOOKUP(A2282,'6.A'!$A$11:$E$7900,5,FALSE))</f>
        <v/>
      </c>
      <c r="I2282" s="51" t="str">
        <f t="shared" si="951"/>
        <v/>
      </c>
      <c r="J2282" s="51" t="str">
        <f>IF(H2282="","",VLOOKUP(A2282,'6.A'!$A$11:$E$480,4,FALSE))</f>
        <v/>
      </c>
      <c r="K2282" s="51" t="str">
        <f t="shared" si="952"/>
        <v/>
      </c>
      <c r="L2282" s="51" t="str">
        <f>IF(H2282="","",IF(C2282="","",G2248*C2282))</f>
        <v/>
      </c>
      <c r="M2282" s="93" t="str">
        <f>IF(A2282="","",VLOOKUP(A2282,'6.A'!$A$11:$C$480,2,FALSE))</f>
        <v/>
      </c>
      <c r="N2282" s="56" t="str">
        <f t="shared" si="953"/>
        <v/>
      </c>
      <c r="O2282" s="55"/>
      <c r="P2282" s="55"/>
      <c r="Q2282" s="47"/>
      <c r="R2282" s="47"/>
      <c r="S2282" s="64"/>
      <c r="T2282" s="2"/>
      <c r="U2282" s="2"/>
      <c r="V2282" s="2"/>
    </row>
    <row r="2283" spans="1:22" s="128" customFormat="1" ht="12.75" customHeight="1" x14ac:dyDescent="0.2">
      <c r="A2283" s="137"/>
      <c r="B2283" s="117" t="str">
        <f>IF(A2283="","",VLOOKUP(A2283,'6.A'!$A$11:$E$105,2,FALSE))</f>
        <v/>
      </c>
      <c r="C2283" s="138"/>
      <c r="D2283" s="139" t="str">
        <f>IF(A2283="","",VLOOKUP(A2283,'6.A'!$A$11:$E$105,4,FALSE))</f>
        <v/>
      </c>
      <c r="E2283" s="140" t="str">
        <f>IF(A2283="","",VLOOKUP(A2283,'6.A'!$A$11:$E$105,5,FALSE))</f>
        <v/>
      </c>
      <c r="F2283" s="141" t="str">
        <f t="shared" si="954"/>
        <v>0,00</v>
      </c>
      <c r="G2283" s="51"/>
      <c r="H2283" s="51" t="str">
        <f>IF(A2283="","",VLOOKUP(A2283,'6.A'!$A$11:$E$7900,5,FALSE))</f>
        <v/>
      </c>
      <c r="I2283" s="51" t="str">
        <f t="shared" si="951"/>
        <v/>
      </c>
      <c r="J2283" s="51" t="str">
        <f>IF(H2283="","",VLOOKUP(A2283,'6.A'!$A$11:$E$480,4,FALSE))</f>
        <v/>
      </c>
      <c r="K2283" s="51" t="str">
        <f t="shared" si="952"/>
        <v/>
      </c>
      <c r="L2283" s="51" t="str">
        <f>IF(H2283="","",IF(C2283="","",G2248*C2283))</f>
        <v/>
      </c>
      <c r="M2283" s="93" t="str">
        <f>IF(A2283="","",VLOOKUP(A2283,'6.A'!$A$11:$C$480,2,FALSE))</f>
        <v/>
      </c>
      <c r="N2283" s="56" t="str">
        <f t="shared" si="953"/>
        <v/>
      </c>
      <c r="O2283" s="55"/>
      <c r="P2283" s="55"/>
      <c r="Q2283" s="47"/>
      <c r="R2283" s="47"/>
      <c r="S2283" s="64"/>
      <c r="T2283" s="2"/>
      <c r="U2283" s="2"/>
      <c r="V2283" s="2"/>
    </row>
    <row r="2284" spans="1:22" s="128" customFormat="1" ht="12.75" customHeight="1" x14ac:dyDescent="0.2">
      <c r="A2284" s="137"/>
      <c r="B2284" s="117" t="str">
        <f>IF(A2284="","",VLOOKUP(A2284,'6.A'!$A$11:$E$105,2,FALSE))</f>
        <v/>
      </c>
      <c r="C2284" s="138"/>
      <c r="D2284" s="139" t="str">
        <f>IF(A2284="","",VLOOKUP(A2284,'6.A'!$A$11:$E$105,4,FALSE))</f>
        <v/>
      </c>
      <c r="E2284" s="140" t="str">
        <f>IF(A2284="","",VLOOKUP(A2284,'6.A'!$A$11:$E$105,5,FALSE))</f>
        <v/>
      </c>
      <c r="F2284" s="141" t="str">
        <f t="shared" si="954"/>
        <v>0,00</v>
      </c>
      <c r="G2284" s="51"/>
      <c r="H2284" s="51" t="str">
        <f>IF(A2284="","",VLOOKUP(A2284,'6.A'!$A$11:$E$7900,5,FALSE))</f>
        <v/>
      </c>
      <c r="I2284" s="51" t="str">
        <f t="shared" si="951"/>
        <v/>
      </c>
      <c r="J2284" s="51" t="str">
        <f>IF(H2284="","",VLOOKUP(A2284,'6.A'!$A$11:$E$480,4,FALSE))</f>
        <v/>
      </c>
      <c r="K2284" s="51" t="str">
        <f t="shared" si="952"/>
        <v/>
      </c>
      <c r="L2284" s="51" t="str">
        <f>IF(H2284="","",IF(C2284="","",G2248*C2284))</f>
        <v/>
      </c>
      <c r="M2284" s="93" t="str">
        <f>IF(A2284="","",VLOOKUP(A2284,'6.A'!$A$11:$C$480,2,FALSE))</f>
        <v/>
      </c>
      <c r="N2284" s="56" t="str">
        <f t="shared" si="953"/>
        <v/>
      </c>
      <c r="O2284" s="55"/>
      <c r="P2284" s="55"/>
      <c r="Q2284" s="47"/>
      <c r="R2284" s="47"/>
      <c r="S2284" s="64"/>
      <c r="T2284" s="2"/>
      <c r="U2284" s="2"/>
      <c r="V2284" s="2"/>
    </row>
    <row r="2285" spans="1:22" s="128" customFormat="1" ht="12.75" customHeight="1" x14ac:dyDescent="0.2">
      <c r="A2285" s="137"/>
      <c r="B2285" s="117" t="str">
        <f>IF(A2285="","",VLOOKUP(A2285,'6.A'!$A$11:$E$105,2,FALSE))</f>
        <v/>
      </c>
      <c r="C2285" s="138"/>
      <c r="D2285" s="120" t="str">
        <f>IF(A2285="","",VLOOKUP(A2285,'6.A'!$A$11:$E$105,4,FALSE))</f>
        <v/>
      </c>
      <c r="E2285" s="142" t="str">
        <f>IF(A2285="","",VLOOKUP(A2285,'6.A'!$A$11:$E$105,5,FALSE))</f>
        <v/>
      </c>
      <c r="F2285" s="141" t="str">
        <f t="shared" si="954"/>
        <v>0,00</v>
      </c>
      <c r="G2285" s="51"/>
      <c r="H2285" s="51" t="str">
        <f>IF(A2285="","",VLOOKUP(A2285,'6.A'!$A$11:$E$7900,5,FALSE))</f>
        <v/>
      </c>
      <c r="I2285" s="51" t="str">
        <f t="shared" si="951"/>
        <v/>
      </c>
      <c r="J2285" s="51" t="str">
        <f>IF(H2285="","",VLOOKUP(A2285,'6.A'!$A$11:$E$480,4,FALSE))</f>
        <v/>
      </c>
      <c r="K2285" s="51" t="str">
        <f t="shared" si="952"/>
        <v/>
      </c>
      <c r="L2285" s="51" t="str">
        <f>IF(H2285="","",IF(C2285="","",G2248*C2285))</f>
        <v/>
      </c>
      <c r="M2285" s="93" t="str">
        <f>IF(A2285="","",VLOOKUP(A2285,'6.A'!$A$11:$C$480,2,FALSE))</f>
        <v/>
      </c>
      <c r="N2285" s="56" t="str">
        <f t="shared" si="953"/>
        <v/>
      </c>
      <c r="O2285" s="55"/>
      <c r="P2285" s="55"/>
      <c r="Q2285" s="47"/>
      <c r="R2285" s="47"/>
      <c r="S2285" s="64"/>
      <c r="T2285" s="2"/>
      <c r="U2285" s="2"/>
      <c r="V2285" s="2"/>
    </row>
    <row r="2286" spans="1:22" s="128" customFormat="1" ht="12.75" customHeight="1" x14ac:dyDescent="0.2">
      <c r="A2286" s="137"/>
      <c r="B2286" s="117" t="str">
        <f>IF(A2286="","",VLOOKUP(A2286,'6.A'!$A$11:$E$105,2,FALSE))</f>
        <v/>
      </c>
      <c r="C2286" s="138"/>
      <c r="D2286" s="120" t="str">
        <f>IF(A2286="","",VLOOKUP(A2286,'6.A'!$A$11:$E$105,4,FALSE))</f>
        <v/>
      </c>
      <c r="E2286" s="142" t="str">
        <f>IF(A2286="","",VLOOKUP(A2286,'6.A'!$A$11:$E$105,5,FALSE))</f>
        <v/>
      </c>
      <c r="F2286" s="141" t="str">
        <f t="shared" si="954"/>
        <v>0,00</v>
      </c>
      <c r="G2286" s="51"/>
      <c r="H2286" s="51" t="str">
        <f>IF(A2286="","",VLOOKUP(A2286,'6.A'!$A$11:$E$7900,5,FALSE))</f>
        <v/>
      </c>
      <c r="I2286" s="51" t="str">
        <f t="shared" si="951"/>
        <v/>
      </c>
      <c r="J2286" s="51" t="str">
        <f>IF(H2286="","",VLOOKUP(A2286,'6.A'!$A$11:$E$480,4,FALSE))</f>
        <v/>
      </c>
      <c r="K2286" s="51" t="str">
        <f t="shared" si="952"/>
        <v/>
      </c>
      <c r="L2286" s="51" t="str">
        <f>IF(H2286="","",IF(C2286="","",G2248*C2286))</f>
        <v/>
      </c>
      <c r="M2286" s="93" t="str">
        <f>IF(A2286="","",VLOOKUP(A2286,'6.A'!$A$11:$C$480,2,FALSE))</f>
        <v/>
      </c>
      <c r="N2286" s="56" t="str">
        <f t="shared" si="953"/>
        <v/>
      </c>
      <c r="O2286" s="55"/>
      <c r="P2286" s="55"/>
      <c r="Q2286" s="47"/>
      <c r="R2286" s="47"/>
      <c r="S2286" s="64"/>
      <c r="T2286" s="2"/>
      <c r="U2286" s="2"/>
      <c r="V2286" s="2"/>
    </row>
    <row r="2287" spans="1:22" s="128" customFormat="1" ht="12.75" customHeight="1" x14ac:dyDescent="0.2">
      <c r="A2287" s="137"/>
      <c r="B2287" s="117" t="str">
        <f>IF(A2287="","",VLOOKUP(A2287,'6.A'!$A$11:$E$105,2,FALSE))</f>
        <v/>
      </c>
      <c r="C2287" s="138"/>
      <c r="D2287" s="120" t="str">
        <f>IF(A2287="","",VLOOKUP(A2287,'6.A'!$A$11:$E$105,4,FALSE))</f>
        <v/>
      </c>
      <c r="E2287" s="142" t="str">
        <f>IF(A2287="","",VLOOKUP(A2287,'6.A'!$A$11:$E$105,5,FALSE))</f>
        <v/>
      </c>
      <c r="F2287" s="141" t="str">
        <f t="shared" ref="F2287:F2296" si="955">IF(A2287="","0,00",ROUND(C2287*E2287,2))</f>
        <v>0,00</v>
      </c>
      <c r="G2287" s="51"/>
      <c r="H2287" s="51" t="str">
        <f>IF(A2287="","",VLOOKUP(A2287,'6.A'!$A$11:$E$7900,5,FALSE))</f>
        <v/>
      </c>
      <c r="I2287" s="51" t="str">
        <f t="shared" si="951"/>
        <v/>
      </c>
      <c r="J2287" s="51" t="str">
        <f>IF(H2287="","",VLOOKUP(A2287,'6.A'!$A$11:$E$480,4,FALSE))</f>
        <v/>
      </c>
      <c r="K2287" s="51" t="str">
        <f t="shared" si="952"/>
        <v/>
      </c>
      <c r="L2287" s="51" t="str">
        <f>IF(H2287="","",IF(C2287="","",G2248*C2287))</f>
        <v/>
      </c>
      <c r="M2287" s="93" t="str">
        <f>IF(A2287="","",VLOOKUP(A2287,'6.A'!$A$11:$C$480,2,FALSE))</f>
        <v/>
      </c>
      <c r="N2287" s="56" t="str">
        <f t="shared" si="953"/>
        <v/>
      </c>
      <c r="O2287" s="55"/>
      <c r="P2287" s="55"/>
      <c r="Q2287" s="47"/>
      <c r="R2287" s="47"/>
      <c r="S2287" s="64"/>
      <c r="T2287" s="2"/>
      <c r="U2287" s="2"/>
      <c r="V2287" s="2"/>
    </row>
    <row r="2288" spans="1:22" s="128" customFormat="1" ht="12.75" customHeight="1" x14ac:dyDescent="0.2">
      <c r="A2288" s="137"/>
      <c r="B2288" s="117" t="str">
        <f>IF(A2288="","",VLOOKUP(A2288,'6.A'!$A$11:$E$105,2,FALSE))</f>
        <v/>
      </c>
      <c r="C2288" s="138"/>
      <c r="D2288" s="120" t="str">
        <f>IF(A2288="","",VLOOKUP(A2288,'6.A'!$A$11:$E$105,4,FALSE))</f>
        <v/>
      </c>
      <c r="E2288" s="142" t="str">
        <f>IF(A2288="","",VLOOKUP(A2288,'6.A'!$A$11:$E$105,5,FALSE))</f>
        <v/>
      </c>
      <c r="F2288" s="141" t="str">
        <f t="shared" si="955"/>
        <v>0,00</v>
      </c>
      <c r="G2288" s="51"/>
      <c r="H2288" s="51" t="str">
        <f>IF(A2288="","",VLOOKUP(A2288,'6.A'!$A$11:$E$7900,5,FALSE))</f>
        <v/>
      </c>
      <c r="I2288" s="51" t="str">
        <f t="shared" si="951"/>
        <v/>
      </c>
      <c r="J2288" s="51" t="str">
        <f>IF(H2288="","",VLOOKUP(A2288,'6.A'!$A$11:$E$480,4,FALSE))</f>
        <v/>
      </c>
      <c r="K2288" s="51" t="str">
        <f t="shared" si="952"/>
        <v/>
      </c>
      <c r="L2288" s="51" t="str">
        <f>IF(H2288="","",IF(C2288="","",G2248*C2288))</f>
        <v/>
      </c>
      <c r="M2288" s="93" t="str">
        <f>IF(A2288="","",VLOOKUP(A2288,'6.A'!$A$11:$C$480,2,FALSE))</f>
        <v/>
      </c>
      <c r="N2288" s="56" t="str">
        <f t="shared" si="953"/>
        <v/>
      </c>
      <c r="O2288" s="55"/>
      <c r="P2288" s="55"/>
      <c r="Q2288" s="47"/>
      <c r="R2288" s="47"/>
      <c r="S2288" s="64"/>
      <c r="T2288" s="2"/>
      <c r="U2288" s="2"/>
      <c r="V2288" s="2"/>
    </row>
    <row r="2289" spans="1:22" s="128" customFormat="1" ht="12.75" customHeight="1" x14ac:dyDescent="0.2">
      <c r="A2289" s="137"/>
      <c r="B2289" s="117" t="str">
        <f>IF(A2289="","",VLOOKUP(A2289,'6.A'!$A$11:$E$105,2,FALSE))</f>
        <v/>
      </c>
      <c r="C2289" s="138"/>
      <c r="D2289" s="120" t="str">
        <f>IF(A2289="","",VLOOKUP(A2289,'6.A'!$A$11:$E$105,4,FALSE))</f>
        <v/>
      </c>
      <c r="E2289" s="142" t="str">
        <f>IF(A2289="","",VLOOKUP(A2289,'6.A'!$A$11:$E$105,5,FALSE))</f>
        <v/>
      </c>
      <c r="F2289" s="141" t="str">
        <f t="shared" si="955"/>
        <v>0,00</v>
      </c>
      <c r="G2289" s="51"/>
      <c r="H2289" s="51" t="str">
        <f>IF(A2289="","",VLOOKUP(A2289,'6.A'!$A$11:$E$7900,5,FALSE))</f>
        <v/>
      </c>
      <c r="I2289" s="51" t="str">
        <f t="shared" si="951"/>
        <v/>
      </c>
      <c r="J2289" s="51" t="str">
        <f>IF(H2289="","",VLOOKUP(A2289,'6.A'!$A$11:$E$480,4,FALSE))</f>
        <v/>
      </c>
      <c r="K2289" s="51" t="str">
        <f t="shared" si="952"/>
        <v/>
      </c>
      <c r="L2289" s="51" t="str">
        <f>IF(H2289="","",IF(C2289="","",G2248*C2289))</f>
        <v/>
      </c>
      <c r="M2289" s="93" t="str">
        <f>IF(A2289="","",VLOOKUP(A2289,'6.A'!$A$11:$C$480,2,FALSE))</f>
        <v/>
      </c>
      <c r="N2289" s="56" t="str">
        <f t="shared" si="953"/>
        <v/>
      </c>
      <c r="O2289" s="55"/>
      <c r="P2289" s="55"/>
      <c r="Q2289" s="47"/>
      <c r="R2289" s="47"/>
      <c r="S2289" s="64"/>
      <c r="T2289" s="2"/>
      <c r="U2289" s="2"/>
      <c r="V2289" s="2"/>
    </row>
    <row r="2290" spans="1:22" s="128" customFormat="1" ht="12.75" customHeight="1" x14ac:dyDescent="0.2">
      <c r="A2290" s="137"/>
      <c r="B2290" s="117" t="str">
        <f>IF(A2290="","",VLOOKUP(A2290,'6.A'!$A$11:$E$105,2,FALSE))</f>
        <v/>
      </c>
      <c r="C2290" s="138"/>
      <c r="D2290" s="120" t="str">
        <f>IF(A2290="","",VLOOKUP(A2290,'6.A'!$A$11:$E$105,4,FALSE))</f>
        <v/>
      </c>
      <c r="E2290" s="142" t="str">
        <f>IF(A2290="","",VLOOKUP(A2290,'6.A'!$A$11:$E$105,5,FALSE))</f>
        <v/>
      </c>
      <c r="F2290" s="141" t="str">
        <f t="shared" si="955"/>
        <v>0,00</v>
      </c>
      <c r="G2290" s="51"/>
      <c r="H2290" s="51" t="str">
        <f>IF(A2290="","",VLOOKUP(A2290,'6.A'!$A$11:$E$7900,5,FALSE))</f>
        <v/>
      </c>
      <c r="I2290" s="51" t="str">
        <f t="shared" si="951"/>
        <v/>
      </c>
      <c r="J2290" s="51" t="str">
        <f>IF(H2290="","",VLOOKUP(A2290,'6.A'!$A$11:$E$480,4,FALSE))</f>
        <v/>
      </c>
      <c r="K2290" s="51" t="str">
        <f t="shared" si="952"/>
        <v/>
      </c>
      <c r="L2290" s="51" t="str">
        <f>IF(H2290="","",IF(C2290="","",G2248*C2290))</f>
        <v/>
      </c>
      <c r="M2290" s="93" t="str">
        <f>IF(A2290="","",VLOOKUP(A2290,'6.A'!$A$11:$C$480,2,FALSE))</f>
        <v/>
      </c>
      <c r="N2290" s="56" t="str">
        <f t="shared" si="953"/>
        <v/>
      </c>
      <c r="O2290" s="55"/>
      <c r="P2290" s="55"/>
      <c r="Q2290" s="47"/>
      <c r="R2290" s="47"/>
      <c r="S2290" s="64"/>
      <c r="T2290" s="2"/>
      <c r="U2290" s="2"/>
      <c r="V2290" s="2"/>
    </row>
    <row r="2291" spans="1:22" s="128" customFormat="1" ht="12.75" customHeight="1" x14ac:dyDescent="0.2">
      <c r="A2291" s="137"/>
      <c r="B2291" s="117" t="str">
        <f>IF(A2291="","",VLOOKUP(A2291,'6.A'!$A$11:$E$105,2,FALSE))</f>
        <v/>
      </c>
      <c r="C2291" s="138"/>
      <c r="D2291" s="120" t="str">
        <f>IF(A2291="","",VLOOKUP(A2291,'6.A'!$A$11:$E$105,4,FALSE))</f>
        <v/>
      </c>
      <c r="E2291" s="142" t="str">
        <f>IF(A2291="","",VLOOKUP(A2291,'6.A'!$A$11:$E$105,5,FALSE))</f>
        <v/>
      </c>
      <c r="F2291" s="141" t="str">
        <f t="shared" si="955"/>
        <v>0,00</v>
      </c>
      <c r="G2291" s="51"/>
      <c r="H2291" s="51" t="str">
        <f>IF(A2291="","",VLOOKUP(A2291,'6.A'!$A$11:$E$7900,5,FALSE))</f>
        <v/>
      </c>
      <c r="I2291" s="51" t="str">
        <f t="shared" si="951"/>
        <v/>
      </c>
      <c r="J2291" s="51" t="str">
        <f>IF(H2291="","",VLOOKUP(A2291,'6.A'!$A$11:$E$480,4,FALSE))</f>
        <v/>
      </c>
      <c r="K2291" s="51" t="str">
        <f t="shared" si="952"/>
        <v/>
      </c>
      <c r="L2291" s="51" t="str">
        <f>IF(H2291="","",IF(C2291="","",G2248*C2291))</f>
        <v/>
      </c>
      <c r="M2291" s="93" t="str">
        <f>IF(A2291="","",VLOOKUP(A2291,'6.A'!$A$11:$C$480,2,FALSE))</f>
        <v/>
      </c>
      <c r="N2291" s="56" t="str">
        <f t="shared" si="953"/>
        <v/>
      </c>
      <c r="O2291" s="55"/>
      <c r="P2291" s="55"/>
      <c r="Q2291" s="47"/>
      <c r="R2291" s="47"/>
      <c r="S2291" s="64"/>
      <c r="T2291" s="2"/>
      <c r="U2291" s="2"/>
      <c r="V2291" s="2"/>
    </row>
    <row r="2292" spans="1:22" s="128" customFormat="1" ht="12.75" customHeight="1" x14ac:dyDescent="0.2">
      <c r="A2292" s="137"/>
      <c r="B2292" s="117" t="str">
        <f>IF(A2292="","",VLOOKUP(A2292,'6.A'!$A$11:$E$105,2,FALSE))</f>
        <v/>
      </c>
      <c r="C2292" s="138"/>
      <c r="D2292" s="120" t="str">
        <f>IF(A2292="","",VLOOKUP(A2292,'6.A'!$A$11:$E$105,4,FALSE))</f>
        <v/>
      </c>
      <c r="E2292" s="142" t="str">
        <f>IF(A2292="","",VLOOKUP(A2292,'6.A'!$A$11:$E$105,5,FALSE))</f>
        <v/>
      </c>
      <c r="F2292" s="141" t="str">
        <f t="shared" si="955"/>
        <v>0,00</v>
      </c>
      <c r="G2292" s="51"/>
      <c r="H2292" s="51" t="str">
        <f>IF(A2292="","",VLOOKUP(A2292,'6.A'!$A$11:$E$7900,5,FALSE))</f>
        <v/>
      </c>
      <c r="I2292" s="51" t="str">
        <f t="shared" si="951"/>
        <v/>
      </c>
      <c r="J2292" s="51" t="str">
        <f>IF(H2292="","",VLOOKUP(A2292,'6.A'!$A$11:$E$480,4,FALSE))</f>
        <v/>
      </c>
      <c r="K2292" s="51" t="str">
        <f t="shared" si="952"/>
        <v/>
      </c>
      <c r="L2292" s="51" t="str">
        <f>IF(H2292="","",IF(C2292="","",G2248*C2292))</f>
        <v/>
      </c>
      <c r="M2292" s="93" t="str">
        <f>IF(A2292="","",VLOOKUP(A2292,'6.A'!$A$11:$C$480,2,FALSE))</f>
        <v/>
      </c>
      <c r="N2292" s="56" t="str">
        <f t="shared" si="953"/>
        <v/>
      </c>
      <c r="O2292" s="55"/>
      <c r="P2292" s="55"/>
      <c r="Q2292" s="47"/>
      <c r="R2292" s="47"/>
      <c r="S2292" s="64"/>
      <c r="T2292" s="2"/>
      <c r="U2292" s="2"/>
      <c r="V2292" s="2"/>
    </row>
    <row r="2293" spans="1:22" s="116" customFormat="1" ht="12.75" customHeight="1" x14ac:dyDescent="0.2">
      <c r="A2293" s="137"/>
      <c r="B2293" s="153" t="str">
        <f>IF(A2293="","",VLOOKUP(A2293,'6.A'!$A$11:$E$105,2,FALSE))</f>
        <v/>
      </c>
      <c r="C2293" s="138"/>
      <c r="D2293" s="120" t="str">
        <f>IF(A2293="","",VLOOKUP(A2293,'6.A'!$A$11:$E$105,4,FALSE))</f>
        <v/>
      </c>
      <c r="E2293" s="142" t="str">
        <f>IF(A2293="","",VLOOKUP(A2293,'6.A'!$A$11:$E$105,5,FALSE))</f>
        <v/>
      </c>
      <c r="F2293" s="141" t="str">
        <f t="shared" si="955"/>
        <v>0,00</v>
      </c>
      <c r="G2293" s="51"/>
      <c r="H2293" s="51" t="str">
        <f>IF(A2293="","",VLOOKUP(A2293,'6.A'!$A$11:$E$7900,5,FALSE))</f>
        <v/>
      </c>
      <c r="I2293" s="51" t="str">
        <f t="shared" si="951"/>
        <v/>
      </c>
      <c r="J2293" s="51" t="str">
        <f>IF(H2293="","",VLOOKUP(A2293,'6.A'!$A$11:$E$480,4,FALSE))</f>
        <v/>
      </c>
      <c r="K2293" s="51" t="str">
        <f t="shared" si="952"/>
        <v/>
      </c>
      <c r="L2293" s="51" t="str">
        <f>IF(H2293="","",IF(C2293="","",G2248*C2293))</f>
        <v/>
      </c>
      <c r="M2293" s="93" t="str">
        <f>IF(A2293="","",VLOOKUP(A2293,'6.A'!$A$11:$C$480,2,FALSE))</f>
        <v/>
      </c>
      <c r="N2293" s="56" t="str">
        <f t="shared" si="953"/>
        <v/>
      </c>
      <c r="O2293" s="55"/>
      <c r="P2293" s="55"/>
      <c r="Q2293" s="47"/>
      <c r="R2293" s="47"/>
      <c r="S2293" s="64"/>
      <c r="T2293" s="2"/>
      <c r="U2293" s="2"/>
      <c r="V2293" s="2"/>
    </row>
    <row r="2294" spans="1:22" s="116" customFormat="1" ht="12.75" customHeight="1" x14ac:dyDescent="0.2">
      <c r="A2294" s="137"/>
      <c r="B2294" s="153" t="str">
        <f>IF(A2294="","",VLOOKUP(A2294,'6.A'!$A$11:$E$105,2,FALSE))</f>
        <v/>
      </c>
      <c r="C2294" s="138"/>
      <c r="D2294" s="120" t="str">
        <f>IF(A2294="","",VLOOKUP(A2294,'6.A'!$A$11:$E$105,4,FALSE))</f>
        <v/>
      </c>
      <c r="E2294" s="142" t="str">
        <f>IF(A2294="","",VLOOKUP(A2294,'6.A'!$A$11:$E$105,5,FALSE))</f>
        <v/>
      </c>
      <c r="F2294" s="141" t="str">
        <f t="shared" si="955"/>
        <v>0,00</v>
      </c>
      <c r="G2294" s="51"/>
      <c r="H2294" s="51" t="str">
        <f>IF(A2294="","",VLOOKUP(A2294,'6.A'!$A$11:$E$7900,5,FALSE))</f>
        <v/>
      </c>
      <c r="I2294" s="51" t="str">
        <f t="shared" si="951"/>
        <v/>
      </c>
      <c r="J2294" s="51" t="str">
        <f>IF(H2294="","",VLOOKUP(A2294,'6.A'!$A$11:$E$480,4,FALSE))</f>
        <v/>
      </c>
      <c r="K2294" s="51" t="str">
        <f t="shared" si="952"/>
        <v/>
      </c>
      <c r="L2294" s="51" t="str">
        <f>IF(H2294="","",IF(C2294="","",G2248*C2294))</f>
        <v/>
      </c>
      <c r="M2294" s="93" t="str">
        <f>IF(A2294="","",VLOOKUP(A2294,'6.A'!$A$11:$C$480,2,FALSE))</f>
        <v/>
      </c>
      <c r="N2294" s="56" t="str">
        <f t="shared" si="953"/>
        <v/>
      </c>
      <c r="O2294" s="55"/>
      <c r="P2294" s="55"/>
      <c r="Q2294" s="47"/>
      <c r="R2294" s="47"/>
      <c r="S2294" s="64"/>
      <c r="T2294" s="2"/>
      <c r="U2294" s="2"/>
      <c r="V2294" s="2"/>
    </row>
    <row r="2295" spans="1:22" s="116" customFormat="1" ht="12.75" customHeight="1" x14ac:dyDescent="0.2">
      <c r="A2295" s="137"/>
      <c r="B2295" s="153" t="str">
        <f>IF(A2295="","",VLOOKUP(A2295,'6.A'!$A$11:$E$105,2,FALSE))</f>
        <v/>
      </c>
      <c r="C2295" s="138"/>
      <c r="D2295" s="120" t="str">
        <f>IF(A2295="","",VLOOKUP(A2295,'6.A'!$A$11:$E$105,4,FALSE))</f>
        <v/>
      </c>
      <c r="E2295" s="142" t="str">
        <f>IF(A2295="","",VLOOKUP(A2295,'6.A'!$A$11:$E$105,5,FALSE))</f>
        <v/>
      </c>
      <c r="F2295" s="141" t="str">
        <f t="shared" si="955"/>
        <v>0,00</v>
      </c>
      <c r="G2295" s="51"/>
      <c r="H2295" s="51" t="str">
        <f>IF(A2295="","",VLOOKUP(A2295,'6.A'!$A$11:$E$7900,5,FALSE))</f>
        <v/>
      </c>
      <c r="I2295" s="51" t="str">
        <f t="shared" si="951"/>
        <v/>
      </c>
      <c r="J2295" s="51" t="str">
        <f>IF(H2295="","",VLOOKUP(A2295,'6.A'!$A$11:$E$480,4,FALSE))</f>
        <v/>
      </c>
      <c r="K2295" s="51" t="str">
        <f t="shared" si="952"/>
        <v/>
      </c>
      <c r="L2295" s="51" t="str">
        <f>IF(H2295="","",IF(C2295="","",G2248*C2295))</f>
        <v/>
      </c>
      <c r="M2295" s="93" t="str">
        <f>IF(A2295="","",VLOOKUP(A2295,'6.A'!$A$11:$C$480,2,FALSE))</f>
        <v/>
      </c>
      <c r="N2295" s="56" t="str">
        <f t="shared" si="953"/>
        <v/>
      </c>
      <c r="O2295" s="55"/>
      <c r="P2295" s="55"/>
      <c r="Q2295" s="47"/>
      <c r="R2295" s="47"/>
      <c r="S2295" s="64"/>
      <c r="T2295" s="2"/>
      <c r="U2295" s="2"/>
      <c r="V2295" s="2"/>
    </row>
    <row r="2296" spans="1:22" s="116" customFormat="1" ht="12.75" customHeight="1" x14ac:dyDescent="0.2">
      <c r="A2296" s="137"/>
      <c r="B2296" s="153" t="str">
        <f>IF(A2296="","",VLOOKUP(A2296,'6.A'!$A$11:$E$105,2,FALSE))</f>
        <v/>
      </c>
      <c r="C2296" s="138"/>
      <c r="D2296" s="120" t="str">
        <f>IF(A2296="","",VLOOKUP(A2296,'6.A'!$A$11:$E$105,4,FALSE))</f>
        <v/>
      </c>
      <c r="E2296" s="142" t="str">
        <f>IF(A2296="","",VLOOKUP(A2296,'6.A'!$A$11:$E$105,5,FALSE))</f>
        <v/>
      </c>
      <c r="F2296" s="141" t="str">
        <f t="shared" si="955"/>
        <v>0,00</v>
      </c>
      <c r="G2296" s="51"/>
      <c r="H2296" s="51" t="str">
        <f>IF(A2296="","",VLOOKUP(A2296,'6.A'!$A$11:$E$7900,5,FALSE))</f>
        <v/>
      </c>
      <c r="I2296" s="51" t="str">
        <f t="shared" si="951"/>
        <v/>
      </c>
      <c r="J2296" s="51" t="str">
        <f>IF(H2296="","",VLOOKUP(A2296,'6.A'!$A$11:$E$480,4,FALSE))</f>
        <v/>
      </c>
      <c r="K2296" s="51" t="str">
        <f t="shared" si="952"/>
        <v/>
      </c>
      <c r="L2296" s="51" t="str">
        <f>IF(H2296="","",IF(C2296="","",G2248*C2296))</f>
        <v/>
      </c>
      <c r="M2296" s="93" t="str">
        <f>IF(A2296="","",VLOOKUP(A2296,'6.A'!$A$11:$C$480,2,FALSE))</f>
        <v/>
      </c>
      <c r="N2296" s="56" t="str">
        <f t="shared" si="953"/>
        <v/>
      </c>
      <c r="O2296" s="55"/>
      <c r="P2296" s="55"/>
      <c r="Q2296" s="47"/>
      <c r="R2296" s="47"/>
      <c r="S2296" s="64"/>
      <c r="T2296" s="2"/>
      <c r="U2296" s="2"/>
      <c r="V2296" s="2"/>
    </row>
    <row r="2297" spans="1:22" s="116" customFormat="1" ht="12.75" customHeight="1" x14ac:dyDescent="0.2">
      <c r="A2297" s="137"/>
      <c r="B2297" s="26" t="str">
        <f>$A$9</f>
        <v>BDI - MÃO DE OBRA / SERVIÇOS / MATERIAIS EM GERAL</v>
      </c>
      <c r="C2297" s="27">
        <f>$C$9</f>
        <v>0</v>
      </c>
      <c r="D2297" s="120"/>
      <c r="E2297" s="126"/>
      <c r="F2297" s="144">
        <f>ROUND(SUM(F2277:F2296)*C2297,2)</f>
        <v>0</v>
      </c>
      <c r="G2297" s="62"/>
      <c r="H2297" s="51"/>
      <c r="I2297" s="56"/>
      <c r="J2297" s="56"/>
      <c r="K2297" s="56"/>
      <c r="L2297" s="51"/>
      <c r="M2297" s="56"/>
      <c r="N2297" s="56"/>
      <c r="O2297" s="55"/>
      <c r="P2297" s="55"/>
      <c r="Q2297" s="47"/>
      <c r="R2297" s="47"/>
      <c r="S2297" s="64"/>
      <c r="T2297" s="2"/>
      <c r="U2297" s="2"/>
      <c r="V2297" s="2"/>
    </row>
    <row r="2298" spans="1:22" s="116" customFormat="1" ht="12.75" customHeight="1" thickBot="1" x14ac:dyDescent="0.25">
      <c r="A2298" s="154"/>
      <c r="B2298" s="41" t="s">
        <v>57</v>
      </c>
      <c r="C2298" s="42"/>
      <c r="D2298" s="155"/>
      <c r="E2298" s="156"/>
      <c r="F2298" s="157">
        <f>ROUND(SUM(F2277:F2297),2)</f>
        <v>0</v>
      </c>
      <c r="G2298" s="62"/>
      <c r="H2298" s="51"/>
      <c r="I2298" s="56"/>
      <c r="J2298" s="56"/>
      <c r="K2298" s="56"/>
      <c r="L2298" s="51"/>
      <c r="M2298" s="56"/>
      <c r="N2298" s="56"/>
      <c r="O2298" s="55"/>
      <c r="P2298" s="55"/>
      <c r="Q2298" s="47"/>
      <c r="R2298" s="47"/>
      <c r="S2298" s="64"/>
      <c r="T2298" s="2"/>
      <c r="U2298" s="2"/>
      <c r="V2298" s="2"/>
    </row>
    <row r="2299" spans="1:22" s="128" customFormat="1" ht="12" customHeight="1" thickBot="1" x14ac:dyDescent="0.25">
      <c r="A2299" s="129"/>
      <c r="B2299" s="124"/>
      <c r="C2299" s="125"/>
      <c r="D2299" s="120"/>
      <c r="E2299" s="126"/>
      <c r="F2299" s="121"/>
      <c r="G2299" s="121"/>
      <c r="H2299" s="118"/>
      <c r="I2299" s="120"/>
      <c r="J2299" s="120"/>
      <c r="K2299" s="120"/>
      <c r="L2299" s="118"/>
      <c r="M2299" s="122"/>
      <c r="N2299" s="122"/>
      <c r="O2299" s="123"/>
      <c r="P2299" s="123"/>
      <c r="Q2299" s="114"/>
      <c r="R2299" s="114"/>
      <c r="T2299" s="116"/>
      <c r="U2299" s="116"/>
      <c r="V2299" s="116"/>
    </row>
    <row r="2300" spans="1:22" s="116" customFormat="1" ht="50.1" customHeight="1" x14ac:dyDescent="0.2">
      <c r="A2300" s="130" t="str">
        <f>'3.A'!$A$77</f>
        <v>4.2.13</v>
      </c>
      <c r="B2300" s="131" t="str">
        <f>IF(A2300="","",VLOOKUP(A2300,'3.A'!$A$16:$M$111,2,FALSE))</f>
        <v>REVESTIMENTO CERÂMICO PARA PAREDES INTERNAS COM PLACAS TIPO ESMALTADA</v>
      </c>
      <c r="C2300" s="284" t="s">
        <v>62</v>
      </c>
      <c r="D2300" s="284"/>
      <c r="E2300" s="132" t="str">
        <f>IF(A2300="","",VLOOKUP(A2300,'3.A'!$A$16:$M$111,3,FALSE))</f>
        <v>M2</v>
      </c>
      <c r="F2300" s="133">
        <f>ROUND(F2314+F2327+F2350,2)</f>
        <v>0</v>
      </c>
      <c r="G2300" s="94">
        <f>VLOOKUP(A2300,'3.A'!$A$18:$I$111,4,FALSE)</f>
        <v>18</v>
      </c>
      <c r="H2300" s="46">
        <f>SUM(F2302:F2313)</f>
        <v>0</v>
      </c>
      <c r="I2300" s="46">
        <f>SUM(F2316:F2326)</f>
        <v>0</v>
      </c>
      <c r="J2300" s="46">
        <f>SUM(F2329:F2349)</f>
        <v>0</v>
      </c>
      <c r="K2300" s="46">
        <f>SUM(H2300:J2300)</f>
        <v>0</v>
      </c>
      <c r="L2300" s="46" t="str">
        <f>IF(K2300=F2300,"SIM","NÃO")</f>
        <v>SIM</v>
      </c>
      <c r="M2300" s="57">
        <f>ROUND(SUM(F2302:F2311)*C2312,2)+ROUND(SUM(F2302:F2312)*C2313,2)+ROUND(SUM(F2302:F2311),2)+ROUND(SUM(F2316:F2325)*C2326,2)+ROUND(SUM(F2316:F2325),2)+ROUND(SUM(F2329:F2348)*C2349,2)+ROUND(SUM(F2329:F2348),2)</f>
        <v>0</v>
      </c>
      <c r="N2300" s="49" t="str">
        <f>IF(M2300=F2300,"SIM","NÃO")</f>
        <v>SIM</v>
      </c>
      <c r="O2300" s="50" t="str">
        <f>VLOOKUP(A2300,'3.A'!$A$8:$E$111,3,FALSE)</f>
        <v>M2</v>
      </c>
      <c r="P2300" s="50" t="str">
        <f>IF(O2300=E2300,"SIM","NÃO")</f>
        <v>SIM</v>
      </c>
      <c r="Q2300" s="52">
        <f>ROUND(G2300*F2314,2)+ROUND(G2300*F2327,2)+ROUND(G2300*F2350,2)</f>
        <v>0</v>
      </c>
      <c r="R2300" s="58">
        <f>VLOOKUP(A2300,'3.A'!$A$16:$L$111,12,FALSE)</f>
        <v>0</v>
      </c>
      <c r="S2300" s="59" t="str">
        <f>IF(Q2300=R2300,"si","no")</f>
        <v>si</v>
      </c>
      <c r="T2300" s="60">
        <f>SUM(L2302:L2311)+SUM(L2316:L2325)+SUM(L2329:L2348)</f>
        <v>129.41999999999999</v>
      </c>
      <c r="U2300" s="51">
        <f>G2300*C2308+G2300*C2310+G2300*C2304+G2300*C2303+G2300*C2305+G2300*C2309+G2300*C2307+G2300*C2306+G2300*C2302+G2300*C2311+G2300*C2322+G2300*C2316+G2300*C2324+G2300*C2323+G2300*C2321+G2300*C2318+G2300*C2317+G2300*C2319+G2300*C2325+G2300*C2320+G2300*C2329+G2300*C2330+G2300*C2331+G2300*C2339+G2300*C2340+G2300*C2341+G2300*C2342+G2300*C2343+G2300*C2344+G2300*C2345+G2300*C2346+G2300*C2347+G2300*C2348+G2300*C2337+G2300*C2338+G2300*C2332+G2300*C2333+G2300*C2334+G2300*C2335+G2300*C2336</f>
        <v>129.41999999999999</v>
      </c>
      <c r="V2300" s="53" t="str">
        <f>IF(T2300=U2300,"si","no")</f>
        <v>si</v>
      </c>
    </row>
    <row r="2301" spans="1:22" s="116" customFormat="1" ht="12.75" customHeight="1" x14ac:dyDescent="0.2">
      <c r="A2301" s="134" t="s">
        <v>3</v>
      </c>
      <c r="B2301" s="135" t="s">
        <v>58</v>
      </c>
      <c r="C2301" s="119" t="s">
        <v>59</v>
      </c>
      <c r="D2301" s="119" t="s">
        <v>17</v>
      </c>
      <c r="E2301" s="136" t="s">
        <v>60</v>
      </c>
      <c r="F2301" s="127" t="s">
        <v>61</v>
      </c>
      <c r="G2301" s="21"/>
      <c r="H2301" s="51"/>
      <c r="I2301" s="56"/>
      <c r="J2301" s="56"/>
      <c r="K2301" s="56"/>
      <c r="L2301" s="51"/>
      <c r="M2301" s="56"/>
      <c r="N2301" s="56"/>
      <c r="O2301" s="55"/>
      <c r="P2301" s="55"/>
      <c r="Q2301" s="47"/>
      <c r="R2301" s="47"/>
      <c r="S2301" s="64"/>
      <c r="T2301" s="2"/>
      <c r="U2301" s="2"/>
      <c r="V2301" s="2"/>
    </row>
    <row r="2302" spans="1:22" s="116" customFormat="1" ht="12.75" customHeight="1" x14ac:dyDescent="0.2">
      <c r="A2302" s="137">
        <f>'6.A'!$A$16</f>
        <v>88256</v>
      </c>
      <c r="B2302" s="117" t="str">
        <f>IF(A2302="","",VLOOKUP(A2302,'6.A'!$A$11:$E$105,2,FALSE))</f>
        <v>AZULEJISTA OU LADRILHEIRO COM ENCARGOS COMPLEMENTARES</v>
      </c>
      <c r="C2302" s="138">
        <v>0.53410000000000002</v>
      </c>
      <c r="D2302" s="139" t="str">
        <f>IF(A2302="","",VLOOKUP(A2302,'6.A'!$A$11:$E$105,4,FALSE))</f>
        <v>H</v>
      </c>
      <c r="E2302" s="140">
        <f>IF(A2302="","",VLOOKUP(A2302,'6.A'!$A$11:$E$105,5,FALSE))</f>
        <v>0</v>
      </c>
      <c r="F2302" s="141">
        <f t="shared" ref="F2302:F2311" si="956">IF(A2302="","0,00",ROUND(C2302*E2302,2))</f>
        <v>0</v>
      </c>
      <c r="G2302" s="51"/>
      <c r="H2302" s="51">
        <f>IF(A2302="","",VLOOKUP(A2302,'6.A'!$A$11:$E$7900,5,FALSE))</f>
        <v>0</v>
      </c>
      <c r="I2302" s="51" t="str">
        <f>IF(H2302="","",IF(E2302=H2302,"SIM","NÃO"))</f>
        <v>SIM</v>
      </c>
      <c r="J2302" s="51" t="str">
        <f>IF(H2302="","",VLOOKUP(A2302,'6.A'!$A$11:$E$480,4,FALSE))</f>
        <v>H</v>
      </c>
      <c r="K2302" s="51" t="str">
        <f>IF(H2302="","",IF(J2302=D2302,"SIM","NÃO"))</f>
        <v>SIM</v>
      </c>
      <c r="L2302" s="51">
        <f>IF(H2302="","",IF(C2302="","",G2300*C2302))</f>
        <v>9.6138000000000012</v>
      </c>
      <c r="M2302" s="93" t="str">
        <f>IF(A2302="","",VLOOKUP(A2302,'6.A'!$A$11:$C$480,2,FALSE))</f>
        <v>AZULEJISTA OU LADRILHEIRO COM ENCARGOS COMPLEMENTARES</v>
      </c>
      <c r="N2302" s="56" t="str">
        <f>IF(A2302="","",IF(M2302=B2302,"si","no"))</f>
        <v>si</v>
      </c>
      <c r="O2302" s="55"/>
      <c r="P2302" s="55"/>
      <c r="Q2302" s="47"/>
      <c r="R2302" s="47"/>
      <c r="S2302" s="64"/>
      <c r="T2302" s="2"/>
      <c r="U2302" s="2"/>
      <c r="V2302" s="2"/>
    </row>
    <row r="2303" spans="1:22" s="116" customFormat="1" ht="12.75" customHeight="1" x14ac:dyDescent="0.2">
      <c r="A2303" s="137">
        <f>'6.A'!$A$21</f>
        <v>88316</v>
      </c>
      <c r="B2303" s="117" t="str">
        <f>IF(A2303="","",VLOOKUP(A2303,'6.A'!$A$11:$E$105,2,FALSE))</f>
        <v>SERVENTE COM ENCARGOS COMPLEMENTARES</v>
      </c>
      <c r="C2303" s="138">
        <v>0.26860000000000001</v>
      </c>
      <c r="D2303" s="139" t="str">
        <f>IF(A2303="","",VLOOKUP(A2303,'6.A'!$A$11:$E$105,4,FALSE))</f>
        <v>H</v>
      </c>
      <c r="E2303" s="140">
        <f>IF(A2303="","",VLOOKUP(A2303,'6.A'!$A$11:$E$105,5,FALSE))</f>
        <v>0</v>
      </c>
      <c r="F2303" s="141">
        <f t="shared" si="956"/>
        <v>0</v>
      </c>
      <c r="G2303" s="51"/>
      <c r="H2303" s="51">
        <f>IF(A2303="","",VLOOKUP(A2303,'6.A'!$A$11:$E$7900,5,FALSE))</f>
        <v>0</v>
      </c>
      <c r="I2303" s="51" t="str">
        <f>IF(H2303="","",IF(E2303=H2303,"SIM","NÃO"))</f>
        <v>SIM</v>
      </c>
      <c r="J2303" s="51" t="str">
        <f>IF(H2303="","",VLOOKUP(A2303,'6.A'!$A$11:$E$480,4,FALSE))</f>
        <v>H</v>
      </c>
      <c r="K2303" s="51" t="str">
        <f>IF(H2303="","",IF(J2303=D2303,"SIM","NÃO"))</f>
        <v>SIM</v>
      </c>
      <c r="L2303" s="51">
        <f>IF(H2303="","",IF(C2303="","",G2300*C2303))</f>
        <v>4.8348000000000004</v>
      </c>
      <c r="M2303" s="93" t="str">
        <f>IF(A2303="","",VLOOKUP(A2303,'6.A'!$A$11:$C$480,2,FALSE))</f>
        <v>SERVENTE COM ENCARGOS COMPLEMENTARES</v>
      </c>
      <c r="N2303" s="56" t="str">
        <f>IF(A2303="","",IF(M2303=B2303,"si","no"))</f>
        <v>si</v>
      </c>
      <c r="O2303" s="55"/>
      <c r="P2303" s="55"/>
      <c r="Q2303" s="47"/>
      <c r="R2303" s="47"/>
      <c r="S2303" s="64"/>
      <c r="T2303" s="2"/>
      <c r="U2303" s="2"/>
      <c r="V2303" s="2"/>
    </row>
    <row r="2304" spans="1:22" s="116" customFormat="1" ht="12.75" customHeight="1" x14ac:dyDescent="0.2">
      <c r="A2304" s="137"/>
      <c r="B2304" s="117" t="str">
        <f>IF(A2304="","",VLOOKUP(A2304,'6.A'!$A$11:$E$105,2,FALSE))</f>
        <v/>
      </c>
      <c r="C2304" s="138"/>
      <c r="D2304" s="139" t="str">
        <f>IF(A2304="","",VLOOKUP(A2304,'6.A'!$A$11:$E$105,4,FALSE))</f>
        <v/>
      </c>
      <c r="E2304" s="140" t="str">
        <f>IF(A2304="","",VLOOKUP(A2304,'6.A'!$A$11:$E$105,5,FALSE))</f>
        <v/>
      </c>
      <c r="F2304" s="141" t="str">
        <f t="shared" si="956"/>
        <v>0,00</v>
      </c>
      <c r="G2304" s="51"/>
      <c r="H2304" s="51" t="str">
        <f>IF(A2304="","",VLOOKUP(A2304,'6.A'!$A$11:$E$7900,5,FALSE))</f>
        <v/>
      </c>
      <c r="I2304" s="51" t="str">
        <f>IF(H2304="","",IF(E2304=H2304,"SIM","NÃO"))</f>
        <v/>
      </c>
      <c r="J2304" s="51" t="str">
        <f>IF(H2304="","",VLOOKUP(A2304,'6.A'!$A$11:$E$480,4,FALSE))</f>
        <v/>
      </c>
      <c r="K2304" s="51" t="str">
        <f t="shared" ref="K2304" si="957">IF(H2304="","",IF(J2304=D2304,"SIM","NÃO"))</f>
        <v/>
      </c>
      <c r="L2304" s="51" t="str">
        <f>IF(H2304="","",IF(C2304="","",G2300*C2304))</f>
        <v/>
      </c>
      <c r="M2304" s="93" t="str">
        <f>IF(A2304="","",VLOOKUP(A2304,'6.A'!$A$11:$C$480,2,FALSE))</f>
        <v/>
      </c>
      <c r="N2304" s="56" t="str">
        <f t="shared" ref="N2304" si="958">IF(A2304="","",IF(M2304=B2304,"si","no"))</f>
        <v/>
      </c>
      <c r="O2304" s="55"/>
      <c r="P2304" s="55"/>
      <c r="Q2304" s="47"/>
      <c r="R2304" s="47"/>
      <c r="S2304" s="64"/>
      <c r="T2304" s="2"/>
      <c r="U2304" s="2"/>
      <c r="V2304" s="2"/>
    </row>
    <row r="2305" spans="1:22" s="116" customFormat="1" ht="12.75" customHeight="1" x14ac:dyDescent="0.2">
      <c r="A2305" s="137"/>
      <c r="B2305" s="117" t="str">
        <f>IF(A2305="","",VLOOKUP(A2305,'6.A'!$A$11:$E$105,2,FALSE))</f>
        <v/>
      </c>
      <c r="C2305" s="138"/>
      <c r="D2305" s="139" t="str">
        <f>IF(A2305="","",VLOOKUP(A2305,'6.A'!$A$11:$E$105,4,FALSE))</f>
        <v/>
      </c>
      <c r="E2305" s="140" t="str">
        <f>IF(A2305="","",VLOOKUP(A2305,'6.A'!$A$11:$E$105,5,FALSE))</f>
        <v/>
      </c>
      <c r="F2305" s="141" t="str">
        <f t="shared" si="956"/>
        <v>0,00</v>
      </c>
      <c r="G2305" s="51"/>
      <c r="H2305" s="51" t="str">
        <f>IF(A2305="","",VLOOKUP(A2305,'6.A'!$A$11:$E$7900,5,FALSE))</f>
        <v/>
      </c>
      <c r="I2305" s="51" t="str">
        <f>IF(H2305="","",IF(E2305=H2305,"SIM","NÃO"))</f>
        <v/>
      </c>
      <c r="J2305" s="51" t="str">
        <f>IF(H2305="","",VLOOKUP(A2305,'6.A'!$A$11:$E$480,4,FALSE))</f>
        <v/>
      </c>
      <c r="K2305" s="51" t="str">
        <f>IF(H2305="","",IF(J2305=D2305,"SIM","NÃO"))</f>
        <v/>
      </c>
      <c r="L2305" s="51" t="str">
        <f>IF(H2305="","",IF(C2305="","",G2300*C2305))</f>
        <v/>
      </c>
      <c r="M2305" s="93" t="str">
        <f>IF(A2305="","",VLOOKUP(A2305,'6.A'!$A$11:$C$480,2,FALSE))</f>
        <v/>
      </c>
      <c r="N2305" s="56" t="str">
        <f>IF(A2305="","",IF(M2305=B2305,"si","no"))</f>
        <v/>
      </c>
      <c r="O2305" s="55"/>
      <c r="P2305" s="55"/>
      <c r="Q2305" s="47"/>
      <c r="R2305" s="47"/>
      <c r="S2305" s="64"/>
      <c r="T2305" s="2"/>
      <c r="U2305" s="2"/>
      <c r="V2305" s="2"/>
    </row>
    <row r="2306" spans="1:22" s="116" customFormat="1" ht="12.75" customHeight="1" x14ac:dyDescent="0.2">
      <c r="A2306" s="137"/>
      <c r="B2306" s="117" t="str">
        <f>IF(A2306="","",VLOOKUP(A2306,'6.A'!$A$11:$E$105,2,FALSE))</f>
        <v/>
      </c>
      <c r="C2306" s="138"/>
      <c r="D2306" s="139" t="str">
        <f>IF(A2306="","",VLOOKUP(A2306,'6.A'!$A$11:$E$105,4,FALSE))</f>
        <v/>
      </c>
      <c r="E2306" s="140" t="str">
        <f>IF(A2306="","",VLOOKUP(A2306,'6.A'!$A$11:$E$105,5,FALSE))</f>
        <v/>
      </c>
      <c r="F2306" s="141" t="str">
        <f t="shared" si="956"/>
        <v>0,00</v>
      </c>
      <c r="G2306" s="51"/>
      <c r="H2306" s="51" t="str">
        <f>IF(A2306="","",VLOOKUP(A2306,'6.A'!$A$11:$E$7900,5,FALSE))</f>
        <v/>
      </c>
      <c r="I2306" s="51" t="str">
        <f t="shared" ref="I2306" si="959">IF(H2306="","",IF(E2306=H2306,"SIM","NÃO"))</f>
        <v/>
      </c>
      <c r="J2306" s="51" t="str">
        <f>IF(H2306="","",VLOOKUP(A2306,'6.A'!$A$11:$E$480,4,FALSE))</f>
        <v/>
      </c>
      <c r="K2306" s="51" t="str">
        <f t="shared" ref="K2306" si="960">IF(H2306="","",IF(J2306=D2306,"SIM","NÃO"))</f>
        <v/>
      </c>
      <c r="L2306" s="51" t="str">
        <f>IF(H2306="","",IF(C2306="","",G2300*C2306))</f>
        <v/>
      </c>
      <c r="M2306" s="93" t="str">
        <f>IF(A2306="","",VLOOKUP(A2306,'6.A'!$A$11:$C$480,2,FALSE))</f>
        <v/>
      </c>
      <c r="N2306" s="56" t="str">
        <f t="shared" ref="N2306" si="961">IF(A2306="","",IF(M2306=B2306,"si","no"))</f>
        <v/>
      </c>
      <c r="O2306" s="55"/>
      <c r="P2306" s="55"/>
      <c r="Q2306" s="47"/>
      <c r="R2306" s="47"/>
      <c r="S2306" s="64"/>
      <c r="T2306" s="2"/>
      <c r="U2306" s="2"/>
      <c r="V2306" s="2"/>
    </row>
    <row r="2307" spans="1:22" s="116" customFormat="1" ht="12.75" customHeight="1" x14ac:dyDescent="0.2">
      <c r="A2307" s="137"/>
      <c r="B2307" s="117" t="str">
        <f>IF(A2307="","",VLOOKUP(A2307,'6.A'!$A$11:$E$105,2,FALSE))</f>
        <v/>
      </c>
      <c r="C2307" s="138"/>
      <c r="D2307" s="139" t="str">
        <f>IF(A2307="","",VLOOKUP(A2307,'6.A'!$A$11:$E$105,4,FALSE))</f>
        <v/>
      </c>
      <c r="E2307" s="140" t="str">
        <f>IF(A2307="","",VLOOKUP(A2307,'6.A'!$A$11:$E$105,5,FALSE))</f>
        <v/>
      </c>
      <c r="F2307" s="141" t="str">
        <f t="shared" si="956"/>
        <v>0,00</v>
      </c>
      <c r="G2307" s="51"/>
      <c r="H2307" s="51" t="str">
        <f>IF(A2307="","",VLOOKUP(A2307,'6.A'!$A$11:$E$7900,5,FALSE))</f>
        <v/>
      </c>
      <c r="I2307" s="51" t="str">
        <f>IF(H2307="","",IF(E2307=H2307,"SIM","NÃO"))</f>
        <v/>
      </c>
      <c r="J2307" s="51" t="str">
        <f>IF(H2307="","",VLOOKUP(A2307,'6.A'!$A$11:$E$480,4,FALSE))</f>
        <v/>
      </c>
      <c r="K2307" s="51" t="str">
        <f>IF(H2307="","",IF(J2307=D2307,"SIM","NÃO"))</f>
        <v/>
      </c>
      <c r="L2307" s="51" t="str">
        <f>IF(H2307="","",IF(C2307="","",G2300*C2307))</f>
        <v/>
      </c>
      <c r="M2307" s="93" t="str">
        <f>IF(A2307="","",VLOOKUP(A2307,'6.A'!$A$11:$C$480,2,FALSE))</f>
        <v/>
      </c>
      <c r="N2307" s="56" t="str">
        <f>IF(A2307="","",IF(M2307=B2307,"si","no"))</f>
        <v/>
      </c>
      <c r="O2307" s="55"/>
      <c r="P2307" s="55"/>
      <c r="Q2307" s="47"/>
      <c r="R2307" s="47"/>
      <c r="S2307" s="64"/>
      <c r="T2307" s="2"/>
      <c r="U2307" s="2"/>
      <c r="V2307" s="2"/>
    </row>
    <row r="2308" spans="1:22" s="116" customFormat="1" ht="12.75" customHeight="1" x14ac:dyDescent="0.2">
      <c r="A2308" s="137"/>
      <c r="B2308" s="117" t="str">
        <f>IF(A2308="","",VLOOKUP(A2308,'6.A'!$A$11:$E$105,2,FALSE))</f>
        <v/>
      </c>
      <c r="C2308" s="138"/>
      <c r="D2308" s="120" t="str">
        <f>IF(A2308="","",VLOOKUP(A2308,'6.A'!$A$11:$E$105,4,FALSE))</f>
        <v/>
      </c>
      <c r="E2308" s="142" t="str">
        <f>IF(A2308="","",VLOOKUP(A2308,'6.A'!$A$11:$E$105,5,FALSE))</f>
        <v/>
      </c>
      <c r="F2308" s="141" t="str">
        <f t="shared" si="956"/>
        <v>0,00</v>
      </c>
      <c r="G2308" s="51"/>
      <c r="H2308" s="51" t="str">
        <f>IF(A2308="","",VLOOKUP(A2308,'6.A'!$A$11:$E$7900,5,FALSE))</f>
        <v/>
      </c>
      <c r="I2308" s="51" t="str">
        <f>IF(H2308="","",IF(E2308=H2308,"SIM","NÃO"))</f>
        <v/>
      </c>
      <c r="J2308" s="51" t="str">
        <f>IF(H2308="","",VLOOKUP(A2308,'6.A'!$A$11:$E$480,4,FALSE))</f>
        <v/>
      </c>
      <c r="K2308" s="51" t="str">
        <f>IF(H2308="","",IF(J2308=D2308,"SIM","NÃO"))</f>
        <v/>
      </c>
      <c r="L2308" s="51" t="str">
        <f>IF(H2308="","",IF(C2308="","",G2300*C2308))</f>
        <v/>
      </c>
      <c r="M2308" s="93" t="str">
        <f>IF(A2308="","",VLOOKUP(A2308,'6.A'!$A$11:$C$480,2,FALSE))</f>
        <v/>
      </c>
      <c r="N2308" s="56" t="str">
        <f>IF(A2308="","",IF(M2308=B2308,"si","no"))</f>
        <v/>
      </c>
      <c r="O2308" s="55"/>
      <c r="P2308" s="55"/>
      <c r="Q2308" s="47"/>
      <c r="R2308" s="47"/>
      <c r="S2308" s="64"/>
      <c r="T2308" s="2"/>
      <c r="U2308" s="2"/>
      <c r="V2308" s="2"/>
    </row>
    <row r="2309" spans="1:22" s="116" customFormat="1" ht="12.75" customHeight="1" x14ac:dyDescent="0.2">
      <c r="A2309" s="137"/>
      <c r="B2309" s="117" t="str">
        <f>IF(A2309="","",VLOOKUP(A2309,'6.A'!$A$11:$E$105,2,FALSE))</f>
        <v/>
      </c>
      <c r="C2309" s="138"/>
      <c r="D2309" s="120" t="str">
        <f>IF(A2309="","",VLOOKUP(A2309,'6.A'!$A$11:$E$105,4,FALSE))</f>
        <v/>
      </c>
      <c r="E2309" s="140" t="str">
        <f>IF(A2309="","",VLOOKUP(A2309,'6.A'!$A$11:$E$105,5,FALSE))</f>
        <v/>
      </c>
      <c r="F2309" s="141" t="str">
        <f t="shared" si="956"/>
        <v>0,00</v>
      </c>
      <c r="G2309" s="51"/>
      <c r="H2309" s="51" t="str">
        <f>IF(A2309="","",VLOOKUP(A2309,'6.A'!$A$11:$E$7900,5,FALSE))</f>
        <v/>
      </c>
      <c r="I2309" s="51" t="str">
        <f t="shared" ref="I2309" si="962">IF(H2309="","",IF(E2309=H2309,"SIM","NÃO"))</f>
        <v/>
      </c>
      <c r="J2309" s="51" t="str">
        <f>IF(H2309="","",VLOOKUP(A2309,'6.A'!$A$11:$E$480,4,FALSE))</f>
        <v/>
      </c>
      <c r="K2309" s="51" t="str">
        <f t="shared" ref="K2309" si="963">IF(H2309="","",IF(J2309=D2309,"SIM","NÃO"))</f>
        <v/>
      </c>
      <c r="L2309" s="51" t="str">
        <f>IF(H2309="","",IF(C2309="","",G2300*C2309))</f>
        <v/>
      </c>
      <c r="M2309" s="93" t="str">
        <f>IF(A2309="","",VLOOKUP(A2309,'6.A'!$A$11:$C$480,2,FALSE))</f>
        <v/>
      </c>
      <c r="N2309" s="56" t="str">
        <f t="shared" ref="N2309" si="964">IF(A2309="","",IF(M2309=B2309,"si","no"))</f>
        <v/>
      </c>
      <c r="O2309" s="55"/>
      <c r="P2309" s="55"/>
      <c r="Q2309" s="47"/>
      <c r="R2309" s="47"/>
      <c r="S2309" s="64"/>
      <c r="T2309" s="2"/>
      <c r="U2309" s="2"/>
      <c r="V2309" s="2"/>
    </row>
    <row r="2310" spans="1:22" s="116" customFormat="1" ht="12.75" customHeight="1" x14ac:dyDescent="0.2">
      <c r="A2310" s="137"/>
      <c r="B2310" s="117" t="str">
        <f>IF(A2310="","",VLOOKUP(A2310,'6.A'!$A$11:$E$105,2,FALSE))</f>
        <v/>
      </c>
      <c r="C2310" s="138"/>
      <c r="D2310" s="120" t="str">
        <f>IF(A2310="","",VLOOKUP(A2310,'6.A'!$A$11:$E$105,4,FALSE))</f>
        <v/>
      </c>
      <c r="E2310" s="140" t="str">
        <f>IF(A2310="","",VLOOKUP(A2310,'6.A'!$A$11:$E$105,5,FALSE))</f>
        <v/>
      </c>
      <c r="F2310" s="141" t="str">
        <f t="shared" si="956"/>
        <v>0,00</v>
      </c>
      <c r="G2310" s="51"/>
      <c r="H2310" s="51" t="str">
        <f>IF(A2310="","",VLOOKUP(A2310,'6.A'!$A$11:$E$7900,5,FALSE))</f>
        <v/>
      </c>
      <c r="I2310" s="51" t="str">
        <f>IF(H2310="","",IF(E2310=H2310,"SIM","NÃO"))</f>
        <v/>
      </c>
      <c r="J2310" s="51" t="str">
        <f>IF(H2310="","",VLOOKUP(A2310,'6.A'!$A$11:$E$480,4,FALSE))</f>
        <v/>
      </c>
      <c r="K2310" s="51" t="str">
        <f>IF(H2310="","",IF(J2310=D2310,"SIM","NÃO"))</f>
        <v/>
      </c>
      <c r="L2310" s="51" t="str">
        <f>IF(H2310="","",IF(C2310="","",G2300*C2310))</f>
        <v/>
      </c>
      <c r="M2310" s="93" t="str">
        <f>IF(A2310="","",VLOOKUP(A2310,'6.A'!$A$11:$C$480,2,FALSE))</f>
        <v/>
      </c>
      <c r="N2310" s="56" t="str">
        <f>IF(A2310="","",IF(M2310=B2310,"si","no"))</f>
        <v/>
      </c>
      <c r="O2310" s="55"/>
      <c r="P2310" s="55"/>
      <c r="Q2310" s="47"/>
      <c r="R2310" s="47"/>
      <c r="S2310" s="64"/>
      <c r="T2310" s="2"/>
      <c r="U2310" s="2"/>
      <c r="V2310" s="2"/>
    </row>
    <row r="2311" spans="1:22" s="116" customFormat="1" ht="12.75" customHeight="1" x14ac:dyDescent="0.2">
      <c r="A2311" s="137"/>
      <c r="B2311" s="117" t="str">
        <f>IF(A2311="","",VLOOKUP(A2311,'6.A'!$A$11:$E$105,2,FALSE))</f>
        <v/>
      </c>
      <c r="C2311" s="138"/>
      <c r="D2311" s="143" t="str">
        <f>IF(A2311="","",VLOOKUP(A2311,'6.A'!$A$11:$E$105,4,FALSE))</f>
        <v/>
      </c>
      <c r="E2311" s="140" t="str">
        <f>IF(A2311="","",VLOOKUP(A2311,'6.A'!$A$11:$E$105,5,FALSE))</f>
        <v/>
      </c>
      <c r="F2311" s="141" t="str">
        <f t="shared" si="956"/>
        <v>0,00</v>
      </c>
      <c r="G2311" s="51"/>
      <c r="H2311" s="51" t="str">
        <f>IF(A2311="","",VLOOKUP(A2311,'6.A'!$A$11:$E$7900,5,FALSE))</f>
        <v/>
      </c>
      <c r="I2311" s="51" t="str">
        <f t="shared" ref="I2311" si="965">IF(H2311="","",IF(E2311=H2311,"SIM","NÃO"))</f>
        <v/>
      </c>
      <c r="J2311" s="51" t="str">
        <f>IF(H2311="","",VLOOKUP(A2311,'6.A'!$A$11:$E$480,4,FALSE))</f>
        <v/>
      </c>
      <c r="K2311" s="51" t="str">
        <f t="shared" ref="K2311" si="966">IF(H2311="","",IF(J2311=D2311,"SIM","NÃO"))</f>
        <v/>
      </c>
      <c r="L2311" s="51" t="str">
        <f>IF(H2311="","",IF(C2311="","",G2300*C2311))</f>
        <v/>
      </c>
      <c r="M2311" s="93" t="str">
        <f>IF(A2311="","",VLOOKUP(A2311,'6.A'!$A$11:$C$480,2,FALSE))</f>
        <v/>
      </c>
      <c r="N2311" s="56" t="str">
        <f t="shared" ref="N2311" si="967">IF(A2311="","",IF(M2311=B2311,"si","no"))</f>
        <v/>
      </c>
      <c r="O2311" s="55"/>
      <c r="P2311" s="55"/>
      <c r="Q2311" s="47"/>
      <c r="R2311" s="47"/>
      <c r="S2311" s="64"/>
      <c r="T2311" s="2"/>
      <c r="U2311" s="2"/>
      <c r="V2311" s="2"/>
    </row>
    <row r="2312" spans="1:22" s="116" customFormat="1" ht="12.75" customHeight="1" x14ac:dyDescent="0.2">
      <c r="A2312" s="134"/>
      <c r="B2312" s="26" t="str">
        <f>$A$8</f>
        <v>LEIS SOCIAIS HORISTA - JORNADA NORMAL</v>
      </c>
      <c r="C2312" s="27">
        <f>$C$8</f>
        <v>0</v>
      </c>
      <c r="D2312" s="120"/>
      <c r="E2312" s="126"/>
      <c r="F2312" s="144">
        <f>ROUND(SUM(F2302:F2311)*C2312,2)</f>
        <v>0</v>
      </c>
      <c r="G2312" s="62"/>
      <c r="H2312" s="51"/>
      <c r="I2312" s="56"/>
      <c r="J2312" s="56"/>
      <c r="K2312" s="56"/>
      <c r="L2312" s="51"/>
      <c r="M2312" s="61"/>
      <c r="N2312" s="56"/>
      <c r="O2312" s="55"/>
      <c r="P2312" s="55"/>
      <c r="Q2312" s="47"/>
      <c r="R2312" s="47"/>
      <c r="S2312" s="64"/>
      <c r="T2312" s="2"/>
      <c r="U2312" s="2"/>
      <c r="V2312" s="2"/>
    </row>
    <row r="2313" spans="1:22" s="116" customFormat="1" ht="12.75" customHeight="1" x14ac:dyDescent="0.2">
      <c r="A2313" s="137"/>
      <c r="B2313" s="26" t="str">
        <f>$A$9</f>
        <v>BDI - MÃO DE OBRA / SERVIÇOS / MATERIAIS EM GERAL</v>
      </c>
      <c r="C2313" s="27">
        <f>$C$9</f>
        <v>0</v>
      </c>
      <c r="D2313" s="115"/>
      <c r="E2313" s="126"/>
      <c r="F2313" s="144">
        <f>ROUND(SUM(F2302:F2312)*C2313,2)</f>
        <v>0</v>
      </c>
      <c r="G2313" s="62"/>
      <c r="H2313" s="51"/>
      <c r="I2313" s="56"/>
      <c r="J2313" s="56"/>
      <c r="K2313" s="56"/>
      <c r="L2313" s="51"/>
      <c r="M2313" s="61"/>
      <c r="N2313" s="56"/>
      <c r="O2313" s="55"/>
      <c r="P2313" s="55"/>
      <c r="Q2313" s="47"/>
      <c r="R2313" s="47"/>
      <c r="S2313" s="64"/>
      <c r="T2313" s="2"/>
      <c r="U2313" s="2"/>
      <c r="V2313" s="2"/>
    </row>
    <row r="2314" spans="1:22" s="128" customFormat="1" ht="12.75" customHeight="1" x14ac:dyDescent="0.2">
      <c r="A2314" s="145"/>
      <c r="B2314" s="146" t="s">
        <v>56</v>
      </c>
      <c r="C2314" s="147"/>
      <c r="D2314" s="148"/>
      <c r="E2314" s="149"/>
      <c r="F2314" s="150">
        <f>ROUND(SUM(F2302:F2313),2)</f>
        <v>0</v>
      </c>
      <c r="G2314" s="62"/>
      <c r="H2314" s="51"/>
      <c r="I2314" s="56"/>
      <c r="J2314" s="56"/>
      <c r="K2314" s="56"/>
      <c r="L2314" s="51"/>
      <c r="M2314" s="61"/>
      <c r="N2314" s="56"/>
      <c r="O2314" s="55"/>
      <c r="P2314" s="55"/>
      <c r="Q2314" s="47"/>
      <c r="R2314" s="47"/>
      <c r="S2314" s="64"/>
      <c r="T2314" s="2"/>
      <c r="U2314" s="2"/>
      <c r="V2314" s="2"/>
    </row>
    <row r="2315" spans="1:22" s="128" customFormat="1" ht="12.75" customHeight="1" x14ac:dyDescent="0.2">
      <c r="A2315" s="134" t="s">
        <v>5</v>
      </c>
      <c r="B2315" s="135" t="s">
        <v>132</v>
      </c>
      <c r="C2315" s="119" t="s">
        <v>59</v>
      </c>
      <c r="D2315" s="119" t="s">
        <v>17</v>
      </c>
      <c r="E2315" s="136" t="s">
        <v>60</v>
      </c>
      <c r="F2315" s="127" t="s">
        <v>61</v>
      </c>
      <c r="G2315" s="21"/>
      <c r="H2315" s="51"/>
      <c r="I2315" s="56"/>
      <c r="J2315" s="56"/>
      <c r="K2315" s="56"/>
      <c r="L2315" s="51"/>
      <c r="M2315" s="61"/>
      <c r="N2315" s="56"/>
      <c r="O2315" s="55"/>
      <c r="P2315" s="55"/>
      <c r="Q2315" s="47"/>
      <c r="R2315" s="47"/>
      <c r="S2315" s="64"/>
      <c r="T2315" s="2"/>
      <c r="U2315" s="2"/>
      <c r="V2315" s="2"/>
    </row>
    <row r="2316" spans="1:22" s="128" customFormat="1" ht="12.75" customHeight="1" x14ac:dyDescent="0.2">
      <c r="A2316" s="137"/>
      <c r="B2316" s="117" t="str">
        <f>IF(A2316="","",VLOOKUP(A2316,'6.A'!$A$11:$E$105,2,FALSE))</f>
        <v/>
      </c>
      <c r="C2316" s="138"/>
      <c r="D2316" s="139" t="str">
        <f>IF(A2316="","",VLOOKUP(A2316,'6.A'!$A$11:$E$105,4,FALSE))</f>
        <v/>
      </c>
      <c r="E2316" s="140" t="str">
        <f>IF(A2316="","",VLOOKUP(A2316,'6.A'!$A$11:$E$105,5,FALSE))</f>
        <v/>
      </c>
      <c r="F2316" s="141" t="str">
        <f t="shared" ref="F2316:F2325" si="968">IF(A2316="","0,00",ROUND(C2316*E2316,2))</f>
        <v>0,00</v>
      </c>
      <c r="G2316" s="51"/>
      <c r="H2316" s="51" t="str">
        <f>IF(A2316="","",VLOOKUP(A2316,'6.A'!$A$11:$E$7900,5,FALSE))</f>
        <v/>
      </c>
      <c r="I2316" s="51" t="str">
        <f t="shared" ref="I2316:I2325" si="969">IF(H2316="","",IF(E2316=H2316,"SIM","NÃO"))</f>
        <v/>
      </c>
      <c r="J2316" s="51" t="str">
        <f>IF(H2316="","",VLOOKUP(A2316,'6.A'!$A$11:$E$480,4,FALSE))</f>
        <v/>
      </c>
      <c r="K2316" s="51" t="str">
        <f t="shared" ref="K2316:K2325" si="970">IF(H2316="","",IF(J2316=D2316,"SIM","NÃO"))</f>
        <v/>
      </c>
      <c r="L2316" s="51" t="str">
        <f>IF(H2316="","",IF(C2316="","",G2300*C2316))</f>
        <v/>
      </c>
      <c r="M2316" s="93" t="str">
        <f>IF(A2316="","",VLOOKUP(A2316,'6.A'!$A$11:$C$480,2,FALSE))</f>
        <v/>
      </c>
      <c r="N2316" s="56" t="str">
        <f t="shared" ref="N2316:N2321" si="971">IF(A2316="","",IF(M2316=B2316,"si","no"))</f>
        <v/>
      </c>
      <c r="O2316" s="55"/>
      <c r="P2316" s="55"/>
      <c r="Q2316" s="47"/>
      <c r="R2316" s="47"/>
      <c r="S2316" s="64"/>
      <c r="T2316" s="2"/>
      <c r="U2316" s="2"/>
      <c r="V2316" s="2"/>
    </row>
    <row r="2317" spans="1:22" s="128" customFormat="1" ht="12.75" customHeight="1" x14ac:dyDescent="0.2">
      <c r="A2317" s="137"/>
      <c r="B2317" s="117" t="str">
        <f>IF(A2317="","",VLOOKUP(A2317,'6.A'!$A$11:$E$105,2,FALSE))</f>
        <v/>
      </c>
      <c r="C2317" s="138"/>
      <c r="D2317" s="139" t="str">
        <f>IF(A2317="","",VLOOKUP(A2317,'6.A'!$A$11:$E$105,4,FALSE))</f>
        <v/>
      </c>
      <c r="E2317" s="140" t="str">
        <f>IF(A2317="","",VLOOKUP(A2317,'6.A'!$A$11:$E$105,5,FALSE))</f>
        <v/>
      </c>
      <c r="F2317" s="141" t="str">
        <f t="shared" si="968"/>
        <v>0,00</v>
      </c>
      <c r="G2317" s="51"/>
      <c r="H2317" s="51" t="str">
        <f>IF(A2317="","",VLOOKUP(A2317,'6.A'!$A$11:$E$7900,5,FALSE))</f>
        <v/>
      </c>
      <c r="I2317" s="51" t="str">
        <f t="shared" si="969"/>
        <v/>
      </c>
      <c r="J2317" s="51" t="str">
        <f>IF(H2317="","",VLOOKUP(A2317,'6.A'!$A$11:$E$480,4,FALSE))</f>
        <v/>
      </c>
      <c r="K2317" s="51" t="str">
        <f t="shared" si="970"/>
        <v/>
      </c>
      <c r="L2317" s="51" t="str">
        <f>IF(H2317="","",IF(C2317="","",G2300*C2317))</f>
        <v/>
      </c>
      <c r="M2317" s="93" t="str">
        <f>IF(A2317="","",VLOOKUP(A2317,'6.A'!$A$11:$C$480,2,FALSE))</f>
        <v/>
      </c>
      <c r="N2317" s="56" t="str">
        <f t="shared" si="971"/>
        <v/>
      </c>
      <c r="O2317" s="55"/>
      <c r="P2317" s="55"/>
      <c r="Q2317" s="47"/>
      <c r="R2317" s="47"/>
      <c r="S2317" s="64"/>
      <c r="T2317" s="2"/>
      <c r="U2317" s="2"/>
      <c r="V2317" s="2"/>
    </row>
    <row r="2318" spans="1:22" s="128" customFormat="1" ht="12.75" customHeight="1" x14ac:dyDescent="0.2">
      <c r="A2318" s="137"/>
      <c r="B2318" s="117" t="str">
        <f>IF(A2318="","",VLOOKUP(A2318,'6.A'!$A$11:$E$105,2,FALSE))</f>
        <v/>
      </c>
      <c r="C2318" s="138"/>
      <c r="D2318" s="139" t="str">
        <f>IF(A2318="","",VLOOKUP(A2318,'6.A'!$A$11:$E$105,4,FALSE))</f>
        <v/>
      </c>
      <c r="E2318" s="140" t="str">
        <f>IF(A2318="","",VLOOKUP(A2318,'6.A'!$A$11:$E$105,5,FALSE))</f>
        <v/>
      </c>
      <c r="F2318" s="141" t="str">
        <f t="shared" si="968"/>
        <v>0,00</v>
      </c>
      <c r="G2318" s="51"/>
      <c r="H2318" s="51" t="str">
        <f>IF(A2318="","",VLOOKUP(A2318,'6.A'!$A$11:$E$7900,5,FALSE))</f>
        <v/>
      </c>
      <c r="I2318" s="51" t="str">
        <f t="shared" si="969"/>
        <v/>
      </c>
      <c r="J2318" s="51" t="str">
        <f>IF(H2318="","",VLOOKUP(A2318,'6.A'!$A$11:$E$480,4,FALSE))</f>
        <v/>
      </c>
      <c r="K2318" s="51" t="str">
        <f t="shared" si="970"/>
        <v/>
      </c>
      <c r="L2318" s="51" t="str">
        <f>IF(H2318="","",IF(C2318="","",G2300*C2318))</f>
        <v/>
      </c>
      <c r="M2318" s="93" t="str">
        <f>IF(A2318="","",VLOOKUP(A2318,'6.A'!$A$11:$C$480,2,FALSE))</f>
        <v/>
      </c>
      <c r="N2318" s="56" t="str">
        <f t="shared" si="971"/>
        <v/>
      </c>
      <c r="O2318" s="55"/>
      <c r="P2318" s="55"/>
      <c r="Q2318" s="47"/>
      <c r="R2318" s="47"/>
      <c r="S2318" s="64"/>
      <c r="T2318" s="2"/>
      <c r="U2318" s="2"/>
      <c r="V2318" s="2"/>
    </row>
    <row r="2319" spans="1:22" s="128" customFormat="1" ht="12.75" customHeight="1" x14ac:dyDescent="0.2">
      <c r="A2319" s="137"/>
      <c r="B2319" s="158" t="str">
        <f>IF(A2319="","",VLOOKUP(A2319,'6.A'!$A$11:$E$105,2,FALSE))</f>
        <v/>
      </c>
      <c r="C2319" s="138"/>
      <c r="D2319" s="120" t="str">
        <f>IF(A2319="","",VLOOKUP(A2319,'6.A'!$A$11:$E$105,4,FALSE))</f>
        <v/>
      </c>
      <c r="E2319" s="142" t="str">
        <f>IF(A2319="","",VLOOKUP(A2319,'6.A'!$A$11:$E$105,5,FALSE))</f>
        <v/>
      </c>
      <c r="F2319" s="141" t="str">
        <f t="shared" si="968"/>
        <v>0,00</v>
      </c>
      <c r="G2319" s="51"/>
      <c r="H2319" s="51" t="str">
        <f>IF(A2319="","",VLOOKUP(A2319,'6.A'!$A$11:$E$7900,5,FALSE))</f>
        <v/>
      </c>
      <c r="I2319" s="51" t="str">
        <f t="shared" si="969"/>
        <v/>
      </c>
      <c r="J2319" s="51" t="str">
        <f>IF(H2319="","",VLOOKUP(A2319,'6.A'!$A$11:$E$480,4,FALSE))</f>
        <v/>
      </c>
      <c r="K2319" s="51" t="str">
        <f t="shared" si="970"/>
        <v/>
      </c>
      <c r="L2319" s="51" t="str">
        <f>IF(H2319="","",IF(C2319="","",G2300*C2319))</f>
        <v/>
      </c>
      <c r="M2319" s="93" t="str">
        <f>IF(A2319="","",VLOOKUP(A2319,'6.A'!$A$11:$C$480,2,FALSE))</f>
        <v/>
      </c>
      <c r="N2319" s="56" t="str">
        <f t="shared" si="971"/>
        <v/>
      </c>
      <c r="O2319" s="55"/>
      <c r="P2319" s="55"/>
      <c r="Q2319" s="47"/>
      <c r="R2319" s="47"/>
      <c r="S2319" s="64"/>
      <c r="T2319" s="2"/>
      <c r="U2319" s="2"/>
      <c r="V2319" s="2"/>
    </row>
    <row r="2320" spans="1:22" s="128" customFormat="1" ht="12.75" customHeight="1" x14ac:dyDescent="0.2">
      <c r="A2320" s="137"/>
      <c r="B2320" s="158" t="str">
        <f>IF(A2320="","",VLOOKUP(A2320,'6.A'!$A$11:$E$105,2,FALSE))</f>
        <v/>
      </c>
      <c r="C2320" s="138"/>
      <c r="D2320" s="120" t="str">
        <f>IF(A2320="","",VLOOKUP(A2320,'6.A'!$A$11:$E$105,4,FALSE))</f>
        <v/>
      </c>
      <c r="E2320" s="142" t="str">
        <f>IF(A2320="","",VLOOKUP(A2320,'6.A'!$A$11:$E$105,5,FALSE))</f>
        <v/>
      </c>
      <c r="F2320" s="141" t="str">
        <f t="shared" si="968"/>
        <v>0,00</v>
      </c>
      <c r="G2320" s="51"/>
      <c r="H2320" s="51" t="str">
        <f>IF(A2320="","",VLOOKUP(A2320,'6.A'!$A$11:$E$7900,5,FALSE))</f>
        <v/>
      </c>
      <c r="I2320" s="51" t="str">
        <f t="shared" si="969"/>
        <v/>
      </c>
      <c r="J2320" s="51" t="str">
        <f>IF(H2320="","",VLOOKUP(A2320,'6.A'!$A$11:$E$480,4,FALSE))</f>
        <v/>
      </c>
      <c r="K2320" s="51" t="str">
        <f t="shared" si="970"/>
        <v/>
      </c>
      <c r="L2320" s="51" t="str">
        <f>IF(H2320="","",IF(C2320="","",G2300*C2320))</f>
        <v/>
      </c>
      <c r="M2320" s="93" t="str">
        <f>IF(A2320="","",VLOOKUP(A2320,'6.A'!$A$11:$C$480,2,FALSE))</f>
        <v/>
      </c>
      <c r="N2320" s="56" t="str">
        <f t="shared" si="971"/>
        <v/>
      </c>
      <c r="O2320" s="55"/>
      <c r="P2320" s="55"/>
      <c r="Q2320" s="47"/>
      <c r="R2320" s="47"/>
      <c r="S2320" s="64"/>
      <c r="T2320" s="2"/>
      <c r="U2320" s="2"/>
      <c r="V2320" s="2"/>
    </row>
    <row r="2321" spans="1:22" s="128" customFormat="1" ht="12.75" customHeight="1" x14ac:dyDescent="0.2">
      <c r="A2321" s="137"/>
      <c r="B2321" s="158" t="str">
        <f>IF(A2321="","",VLOOKUP(A2321,'6.A'!$A$11:$E$105,2,FALSE))</f>
        <v/>
      </c>
      <c r="C2321" s="138"/>
      <c r="D2321" s="120" t="str">
        <f>IF(A2321="","",VLOOKUP(A2321,'6.A'!$A$11:$E$105,4,FALSE))</f>
        <v/>
      </c>
      <c r="E2321" s="142" t="str">
        <f>IF(A2321="","",VLOOKUP(A2321,'6.A'!$A$11:$E$105,5,FALSE))</f>
        <v/>
      </c>
      <c r="F2321" s="141" t="str">
        <f t="shared" si="968"/>
        <v>0,00</v>
      </c>
      <c r="G2321" s="51"/>
      <c r="H2321" s="51" t="str">
        <f>IF(A2321="","",VLOOKUP(A2321,'6.A'!$A$11:$E$7900,5,FALSE))</f>
        <v/>
      </c>
      <c r="I2321" s="51" t="str">
        <f t="shared" si="969"/>
        <v/>
      </c>
      <c r="J2321" s="51" t="str">
        <f>IF(H2321="","",VLOOKUP(A2321,'6.A'!$A$11:$E$480,4,FALSE))</f>
        <v/>
      </c>
      <c r="K2321" s="51" t="str">
        <f t="shared" si="970"/>
        <v/>
      </c>
      <c r="L2321" s="51" t="str">
        <f>IF(H2321="","",IF(C2321="","",G2300*C2321))</f>
        <v/>
      </c>
      <c r="M2321" s="93" t="str">
        <f>IF(A2321="","",VLOOKUP(A2321,'6.A'!$A$11:$C$480,2,FALSE))</f>
        <v/>
      </c>
      <c r="N2321" s="56" t="str">
        <f t="shared" si="971"/>
        <v/>
      </c>
      <c r="O2321" s="55"/>
      <c r="P2321" s="55"/>
      <c r="Q2321" s="47"/>
      <c r="R2321" s="47"/>
      <c r="S2321" s="64"/>
      <c r="T2321" s="2"/>
      <c r="U2321" s="2"/>
      <c r="V2321" s="2"/>
    </row>
    <row r="2322" spans="1:22" s="128" customFormat="1" ht="12.75" customHeight="1" x14ac:dyDescent="0.2">
      <c r="A2322" s="137"/>
      <c r="B2322" s="158" t="str">
        <f>IF(A2322="","",VLOOKUP(A2322,'6.A'!$A$11:$E$105,2,FALSE))</f>
        <v/>
      </c>
      <c r="C2322" s="138"/>
      <c r="D2322" s="120" t="str">
        <f>IF(A2322="","",VLOOKUP(A2322,'6.A'!$A$11:$E$105,4,FALSE))</f>
        <v/>
      </c>
      <c r="E2322" s="142" t="str">
        <f>IF(A2322="","",VLOOKUP(A2322,'6.A'!$A$11:$E$105,5,FALSE))</f>
        <v/>
      </c>
      <c r="F2322" s="141" t="str">
        <f t="shared" si="968"/>
        <v>0,00</v>
      </c>
      <c r="G2322" s="51"/>
      <c r="H2322" s="51" t="str">
        <f>IF(A2322="","",VLOOKUP(A2322,'6.A'!$A$11:$E$7900,5,FALSE))</f>
        <v/>
      </c>
      <c r="I2322" s="51" t="str">
        <f t="shared" si="969"/>
        <v/>
      </c>
      <c r="J2322" s="51" t="str">
        <f>IF(H2322="","",VLOOKUP(A2322,'6.A'!$A$11:$E$480,4,FALSE))</f>
        <v/>
      </c>
      <c r="K2322" s="51" t="str">
        <f t="shared" si="970"/>
        <v/>
      </c>
      <c r="L2322" s="51" t="str">
        <f>IF(H2322="","",IF(C2322="","",G2300*C2322))</f>
        <v/>
      </c>
      <c r="M2322" s="93" t="str">
        <f>IF(A2322="","",VLOOKUP(A2322,'6.A'!$A$11:$C$480,2,FALSE))</f>
        <v/>
      </c>
      <c r="N2322" s="56" t="str">
        <f>IF(A2322="","",IF(M2322=B2322,"si","no"))</f>
        <v/>
      </c>
      <c r="O2322" s="55"/>
      <c r="P2322" s="55"/>
      <c r="Q2322" s="47"/>
      <c r="R2322" s="47"/>
      <c r="S2322" s="64"/>
      <c r="T2322" s="2"/>
      <c r="U2322" s="2"/>
      <c r="V2322" s="2"/>
    </row>
    <row r="2323" spans="1:22" s="128" customFormat="1" ht="12.75" customHeight="1" x14ac:dyDescent="0.2">
      <c r="A2323" s="137"/>
      <c r="B2323" s="117" t="str">
        <f>IF(A2323="","",VLOOKUP(A2323,'6.A'!$A$11:$E$105,2,FALSE))</f>
        <v/>
      </c>
      <c r="C2323" s="138"/>
      <c r="D2323" s="120" t="str">
        <f>IF(A2323="","",VLOOKUP(A2323,'6.A'!$A$11:$E$105,4,FALSE))</f>
        <v/>
      </c>
      <c r="E2323" s="142" t="str">
        <f>IF(A2323="","",VLOOKUP(A2323,'6.A'!$A$11:$E$105,5,FALSE))</f>
        <v/>
      </c>
      <c r="F2323" s="141" t="str">
        <f t="shared" si="968"/>
        <v>0,00</v>
      </c>
      <c r="G2323" s="51"/>
      <c r="H2323" s="51" t="str">
        <f>IF(A2323="","",VLOOKUP(A2323,'6.A'!$A$11:$E$7900,5,FALSE))</f>
        <v/>
      </c>
      <c r="I2323" s="51" t="str">
        <f t="shared" si="969"/>
        <v/>
      </c>
      <c r="J2323" s="51" t="str">
        <f>IF(H2323="","",VLOOKUP(A2323,'6.A'!$A$11:$E$480,4,FALSE))</f>
        <v/>
      </c>
      <c r="K2323" s="51" t="str">
        <f t="shared" si="970"/>
        <v/>
      </c>
      <c r="L2323" s="51" t="str">
        <f>IF(H2323="","",IF(C2323="","",G2300*C2323))</f>
        <v/>
      </c>
      <c r="M2323" s="93" t="str">
        <f>IF(A2323="","",VLOOKUP(A2323,'6.A'!$A$11:$C$480,2,FALSE))</f>
        <v/>
      </c>
      <c r="N2323" s="56" t="str">
        <f>IF(A2323="","",IF(M2323=B2323,"si","no"))</f>
        <v/>
      </c>
      <c r="O2323" s="55"/>
      <c r="P2323" s="55"/>
      <c r="Q2323" s="47"/>
      <c r="R2323" s="47"/>
      <c r="S2323" s="64"/>
      <c r="T2323" s="2"/>
      <c r="U2323" s="2"/>
      <c r="V2323" s="2"/>
    </row>
    <row r="2324" spans="1:22" s="128" customFormat="1" ht="12.75" customHeight="1" x14ac:dyDescent="0.2">
      <c r="A2324" s="137"/>
      <c r="B2324" s="117" t="str">
        <f>IF(A2324="","",VLOOKUP(A2324,'6.A'!$A$11:$E$105,2,FALSE))</f>
        <v/>
      </c>
      <c r="C2324" s="138"/>
      <c r="D2324" s="120" t="str">
        <f>IF(A2324="","",VLOOKUP(A2324,'6.A'!$A$11:$E$105,4,FALSE))</f>
        <v/>
      </c>
      <c r="E2324" s="142" t="str">
        <f>IF(A2324="","",VLOOKUP(A2324,'6.A'!$A$11:$E$105,5,FALSE))</f>
        <v/>
      </c>
      <c r="F2324" s="141" t="str">
        <f t="shared" si="968"/>
        <v>0,00</v>
      </c>
      <c r="G2324" s="51"/>
      <c r="H2324" s="51" t="str">
        <f>IF(A2324="","",VLOOKUP(A2324,'6.A'!$A$11:$E$7900,5,FALSE))</f>
        <v/>
      </c>
      <c r="I2324" s="51" t="str">
        <f t="shared" si="969"/>
        <v/>
      </c>
      <c r="J2324" s="51" t="str">
        <f>IF(H2324="","",VLOOKUP(A2324,'6.A'!$A$11:$E$480,4,FALSE))</f>
        <v/>
      </c>
      <c r="K2324" s="51" t="str">
        <f t="shared" si="970"/>
        <v/>
      </c>
      <c r="L2324" s="51" t="str">
        <f>IF(H2324="","",IF(C2324="","",G2300*C2324))</f>
        <v/>
      </c>
      <c r="M2324" s="93" t="str">
        <f>IF(A2324="","",VLOOKUP(A2324,'6.A'!$A$11:$C$480,2,FALSE))</f>
        <v/>
      </c>
      <c r="N2324" s="56" t="str">
        <f t="shared" ref="N2324:N2325" si="972">IF(A2324="","",IF(M2324=B2324,"si","no"))</f>
        <v/>
      </c>
      <c r="O2324" s="55"/>
      <c r="P2324" s="55"/>
      <c r="Q2324" s="47"/>
      <c r="R2324" s="47"/>
      <c r="S2324" s="64"/>
      <c r="T2324" s="2"/>
      <c r="U2324" s="2"/>
      <c r="V2324" s="2"/>
    </row>
    <row r="2325" spans="1:22" s="128" customFormat="1" ht="12.75" customHeight="1" x14ac:dyDescent="0.2">
      <c r="A2325" s="137"/>
      <c r="B2325" s="117" t="str">
        <f>IF(A2325="","",VLOOKUP(A2325,'6.A'!$A$11:$E$105,2,FALSE))</f>
        <v/>
      </c>
      <c r="C2325" s="138"/>
      <c r="D2325" s="120" t="str">
        <f>IF(A2325="","",VLOOKUP(A2325,'6.A'!$A$11:$E$105,4,FALSE))</f>
        <v/>
      </c>
      <c r="E2325" s="142" t="str">
        <f>IF(A2325="","",VLOOKUP(A2325,'6.A'!$A$11:$E$105,5,FALSE))</f>
        <v/>
      </c>
      <c r="F2325" s="141" t="str">
        <f t="shared" si="968"/>
        <v>0,00</v>
      </c>
      <c r="G2325" s="51"/>
      <c r="H2325" s="51" t="str">
        <f>IF(A2325="","",VLOOKUP(A2325,'6.A'!$A$11:$E$7900,5,FALSE))</f>
        <v/>
      </c>
      <c r="I2325" s="51" t="str">
        <f t="shared" si="969"/>
        <v/>
      </c>
      <c r="J2325" s="51" t="str">
        <f>IF(H2325="","",VLOOKUP(A2325,'6.A'!$A$11:$E$480,4,FALSE))</f>
        <v/>
      </c>
      <c r="K2325" s="51" t="str">
        <f t="shared" si="970"/>
        <v/>
      </c>
      <c r="L2325" s="51" t="str">
        <f>IF(H2325="","",IF(C2325="","",G2300*C2325))</f>
        <v/>
      </c>
      <c r="M2325" s="93" t="str">
        <f>IF(A2325="","",VLOOKUP(A2325,'6.A'!$A$11:$C$480,2,FALSE))</f>
        <v/>
      </c>
      <c r="N2325" s="56" t="str">
        <f t="shared" si="972"/>
        <v/>
      </c>
      <c r="O2325" s="55"/>
      <c r="P2325" s="55"/>
      <c r="Q2325" s="47"/>
      <c r="R2325" s="47"/>
      <c r="S2325" s="64"/>
      <c r="T2325" s="2"/>
      <c r="U2325" s="2"/>
      <c r="V2325" s="2"/>
    </row>
    <row r="2326" spans="1:22" s="128" customFormat="1" ht="12.75" customHeight="1" x14ac:dyDescent="0.2">
      <c r="A2326" s="137"/>
      <c r="B2326" s="26" t="str">
        <f>$A$9</f>
        <v>BDI - MÃO DE OBRA / SERVIÇOS / MATERIAIS EM GERAL</v>
      </c>
      <c r="C2326" s="27">
        <f>$C$9</f>
        <v>0</v>
      </c>
      <c r="D2326" s="120"/>
      <c r="E2326" s="126"/>
      <c r="F2326" s="144">
        <f>ROUND(SUM(F2316:F2325)*C2326,2)</f>
        <v>0</v>
      </c>
      <c r="G2326" s="62"/>
      <c r="H2326" s="51"/>
      <c r="I2326" s="56"/>
      <c r="J2326" s="56"/>
      <c r="K2326" s="56"/>
      <c r="L2326" s="51"/>
      <c r="M2326" s="61"/>
      <c r="N2326" s="56"/>
      <c r="O2326" s="55"/>
      <c r="P2326" s="55"/>
      <c r="Q2326" s="47"/>
      <c r="R2326" s="47"/>
      <c r="S2326" s="64"/>
      <c r="T2326" s="2"/>
      <c r="U2326" s="2"/>
      <c r="V2326" s="2"/>
    </row>
    <row r="2327" spans="1:22" s="128" customFormat="1" ht="12.75" customHeight="1" x14ac:dyDescent="0.2">
      <c r="A2327" s="145"/>
      <c r="B2327" s="31" t="s">
        <v>120</v>
      </c>
      <c r="C2327" s="36"/>
      <c r="D2327" s="151"/>
      <c r="E2327" s="152"/>
      <c r="F2327" s="150">
        <f>ROUND(SUM(F2316:F2326),2)</f>
        <v>0</v>
      </c>
      <c r="G2327" s="62"/>
      <c r="H2327" s="51"/>
      <c r="I2327" s="56"/>
      <c r="J2327" s="56"/>
      <c r="K2327" s="56"/>
      <c r="L2327" s="51"/>
      <c r="M2327" s="61"/>
      <c r="N2327" s="56"/>
      <c r="O2327" s="55"/>
      <c r="P2327" s="55"/>
      <c r="Q2327" s="47"/>
      <c r="R2327" s="47"/>
      <c r="S2327" s="64"/>
      <c r="T2327" s="2"/>
      <c r="U2327" s="2"/>
      <c r="V2327" s="2"/>
    </row>
    <row r="2328" spans="1:22" s="128" customFormat="1" ht="12.75" customHeight="1" x14ac:dyDescent="0.2">
      <c r="A2328" s="134" t="s">
        <v>6</v>
      </c>
      <c r="B2328" s="135" t="s">
        <v>18</v>
      </c>
      <c r="C2328" s="119" t="s">
        <v>59</v>
      </c>
      <c r="D2328" s="119" t="s">
        <v>17</v>
      </c>
      <c r="E2328" s="136" t="s">
        <v>60</v>
      </c>
      <c r="F2328" s="127" t="s">
        <v>61</v>
      </c>
      <c r="G2328" s="21"/>
      <c r="H2328" s="51"/>
      <c r="I2328" s="56"/>
      <c r="J2328" s="56"/>
      <c r="K2328" s="56"/>
      <c r="L2328" s="51"/>
      <c r="M2328" s="61"/>
      <c r="N2328" s="56"/>
      <c r="O2328" s="55"/>
      <c r="P2328" s="55"/>
      <c r="Q2328" s="47"/>
      <c r="R2328" s="47"/>
      <c r="S2328" s="64"/>
      <c r="T2328" s="2"/>
      <c r="U2328" s="2"/>
      <c r="V2328" s="2"/>
    </row>
    <row r="2329" spans="1:22" s="128" customFormat="1" ht="12.75" customHeight="1" x14ac:dyDescent="0.2">
      <c r="A2329" s="137">
        <f>'6.A'!$A$77</f>
        <v>536</v>
      </c>
      <c r="B2329" s="117" t="str">
        <f>IF(A2329="","",VLOOKUP(A2329,'6.A'!$A$11:$E$105,2,FALSE))</f>
        <v>REVESTIMENTO PARA PAREDE, EM CERAMICA ESMALTADA, FORMATO MENOR OU IGUAL A 2025 CM2</v>
      </c>
      <c r="C2329" s="230">
        <v>1.0552999999999999</v>
      </c>
      <c r="D2329" s="139" t="str">
        <f>IF(A2329="","",VLOOKUP(A2329,'6.A'!$A$11:$E$105,4,FALSE))</f>
        <v>M2</v>
      </c>
      <c r="E2329" s="140">
        <f>IF(A2329="","",VLOOKUP(A2329,'6.A'!$A$11:$E$105,5,FALSE))</f>
        <v>0</v>
      </c>
      <c r="F2329" s="141">
        <f t="shared" ref="F2329:F2338" si="973">IF(A2329="","0,00",ROUND(C2329*E2329,2))</f>
        <v>0</v>
      </c>
      <c r="G2329" s="51"/>
      <c r="H2329" s="51">
        <f>IF(A2329="","",VLOOKUP(A2329,'6.A'!$A$11:$E$7900,5,FALSE))</f>
        <v>0</v>
      </c>
      <c r="I2329" s="51" t="str">
        <f t="shared" ref="I2329:I2348" si="974">IF(H2329="","",IF(E2329=H2329,"SIM","NÃO"))</f>
        <v>SIM</v>
      </c>
      <c r="J2329" s="51" t="str">
        <f>IF(H2329="","",VLOOKUP(A2329,'6.A'!$A$11:$E$480,4,FALSE))</f>
        <v>M2</v>
      </c>
      <c r="K2329" s="51" t="str">
        <f t="shared" ref="K2329:K2348" si="975">IF(H2329="","",IF(J2329=D2329,"SIM","NÃO"))</f>
        <v>SIM</v>
      </c>
      <c r="L2329" s="51">
        <f>IF(H2329="","",IF(C2329="","",G2300*C2329))</f>
        <v>18.995399999999997</v>
      </c>
      <c r="M2329" s="93" t="str">
        <f>IF(A2329="","",VLOOKUP(A2329,'6.A'!$A$11:$C$480,2,FALSE))</f>
        <v>REVESTIMENTO PARA PAREDE, EM CERAMICA ESMALTADA, FORMATO MENOR OU IGUAL A 2025 CM2</v>
      </c>
      <c r="N2329" s="56" t="str">
        <f t="shared" ref="N2329:N2348" si="976">IF(A2329="","",IF(M2329=B2329,"si","no"))</f>
        <v>si</v>
      </c>
      <c r="O2329" s="55"/>
      <c r="P2329" s="55"/>
      <c r="Q2329" s="47"/>
      <c r="R2329" s="47"/>
      <c r="S2329" s="64"/>
      <c r="T2329" s="2"/>
      <c r="U2329" s="2"/>
      <c r="V2329" s="2"/>
    </row>
    <row r="2330" spans="1:22" s="128" customFormat="1" ht="12.75" customHeight="1" x14ac:dyDescent="0.2">
      <c r="A2330" s="137">
        <f>'6.A'!$A$80</f>
        <v>1381</v>
      </c>
      <c r="B2330" s="117" t="str">
        <f>IF(A2330="","",VLOOKUP(A2330,'6.A'!$A$11:$E$105,2,FALSE))</f>
        <v>ARGAMASSA COLANTE AC I PARA CERAMICAS</v>
      </c>
      <c r="C2330" s="230">
        <v>4.91</v>
      </c>
      <c r="D2330" s="139" t="str">
        <f>IF(A2330="","",VLOOKUP(A2330,'6.A'!$A$11:$E$105,4,FALSE))</f>
        <v>KG</v>
      </c>
      <c r="E2330" s="140">
        <f>IF(A2330="","",VLOOKUP(A2330,'6.A'!$A$11:$E$105,5,FALSE))</f>
        <v>0</v>
      </c>
      <c r="F2330" s="141">
        <f t="shared" si="973"/>
        <v>0</v>
      </c>
      <c r="G2330" s="51"/>
      <c r="H2330" s="51">
        <f>IF(A2330="","",VLOOKUP(A2330,'6.A'!$A$11:$E$7900,5,FALSE))</f>
        <v>0</v>
      </c>
      <c r="I2330" s="51" t="str">
        <f t="shared" si="974"/>
        <v>SIM</v>
      </c>
      <c r="J2330" s="51" t="str">
        <f>IF(H2330="","",VLOOKUP(A2330,'6.A'!$A$11:$E$480,4,FALSE))</f>
        <v>KG</v>
      </c>
      <c r="K2330" s="51" t="str">
        <f t="shared" si="975"/>
        <v>SIM</v>
      </c>
      <c r="L2330" s="51">
        <f>IF(H2330="","",IF(C2330="","",G2300*C2330))</f>
        <v>88.38</v>
      </c>
      <c r="M2330" s="93" t="str">
        <f>IF(A2330="","",VLOOKUP(A2330,'6.A'!$A$11:$C$480,2,FALSE))</f>
        <v>ARGAMASSA COLANTE AC I PARA CERAMICAS</v>
      </c>
      <c r="N2330" s="56" t="str">
        <f t="shared" si="976"/>
        <v>si</v>
      </c>
      <c r="O2330" s="55"/>
      <c r="P2330" s="55"/>
      <c r="Q2330" s="47"/>
      <c r="R2330" s="47"/>
      <c r="S2330" s="64"/>
      <c r="T2330" s="2"/>
      <c r="U2330" s="2"/>
      <c r="V2330" s="2"/>
    </row>
    <row r="2331" spans="1:22" s="128" customFormat="1" ht="12.75" customHeight="1" x14ac:dyDescent="0.2">
      <c r="A2331" s="137">
        <f>'6.A'!$A$96</f>
        <v>34357</v>
      </c>
      <c r="B2331" s="117" t="str">
        <f>IF(A2331="","",VLOOKUP(A2331,'6.A'!$A$11:$E$105,2,FALSE))</f>
        <v>REJUNTE CIMENTICIO, QUALQUER COR</v>
      </c>
      <c r="C2331" s="230">
        <v>0.42199999999999999</v>
      </c>
      <c r="D2331" s="139" t="str">
        <f>IF(A2331="","",VLOOKUP(A2331,'6.A'!$A$11:$E$105,4,FALSE))</f>
        <v>KG</v>
      </c>
      <c r="E2331" s="140">
        <f>IF(A2331="","",VLOOKUP(A2331,'6.A'!$A$11:$E$105,5,FALSE))</f>
        <v>0</v>
      </c>
      <c r="F2331" s="141">
        <f t="shared" si="973"/>
        <v>0</v>
      </c>
      <c r="G2331" s="51"/>
      <c r="H2331" s="51">
        <f>IF(A2331="","",VLOOKUP(A2331,'6.A'!$A$11:$E$7900,5,FALSE))</f>
        <v>0</v>
      </c>
      <c r="I2331" s="51" t="str">
        <f t="shared" si="974"/>
        <v>SIM</v>
      </c>
      <c r="J2331" s="51" t="str">
        <f>IF(H2331="","",VLOOKUP(A2331,'6.A'!$A$11:$E$480,4,FALSE))</f>
        <v>KG</v>
      </c>
      <c r="K2331" s="51" t="str">
        <f t="shared" si="975"/>
        <v>SIM</v>
      </c>
      <c r="L2331" s="51">
        <f>IF(H2331="","",IF(C2331="","",G2300*C2331))</f>
        <v>7.5960000000000001</v>
      </c>
      <c r="M2331" s="93" t="str">
        <f>IF(A2331="","",VLOOKUP(A2331,'6.A'!$A$11:$C$480,2,FALSE))</f>
        <v>REJUNTE CIMENTICIO, QUALQUER COR</v>
      </c>
      <c r="N2331" s="56" t="str">
        <f t="shared" si="976"/>
        <v>si</v>
      </c>
      <c r="O2331" s="55"/>
      <c r="P2331" s="55"/>
      <c r="Q2331" s="47"/>
      <c r="R2331" s="47"/>
      <c r="S2331" s="64"/>
      <c r="T2331" s="2"/>
      <c r="U2331" s="2"/>
      <c r="V2331" s="2"/>
    </row>
    <row r="2332" spans="1:22" s="128" customFormat="1" ht="12.75" customHeight="1" x14ac:dyDescent="0.2">
      <c r="A2332" s="137"/>
      <c r="B2332" s="117" t="str">
        <f>IF(A2332="","",VLOOKUP(A2332,'6.A'!$A$11:$E$105,2,FALSE))</f>
        <v/>
      </c>
      <c r="C2332" s="138"/>
      <c r="D2332" s="139" t="str">
        <f>IF(A2332="","",VLOOKUP(A2332,'6.A'!$A$11:$E$105,4,FALSE))</f>
        <v/>
      </c>
      <c r="E2332" s="140" t="str">
        <f>IF(A2332="","",VLOOKUP(A2332,'6.A'!$A$11:$E$105,5,FALSE))</f>
        <v/>
      </c>
      <c r="F2332" s="141" t="str">
        <f t="shared" si="973"/>
        <v>0,00</v>
      </c>
      <c r="G2332" s="51"/>
      <c r="H2332" s="51" t="str">
        <f>IF(A2332="","",VLOOKUP(A2332,'6.A'!$A$11:$E$7900,5,FALSE))</f>
        <v/>
      </c>
      <c r="I2332" s="51" t="str">
        <f t="shared" si="974"/>
        <v/>
      </c>
      <c r="J2332" s="51" t="str">
        <f>IF(H2332="","",VLOOKUP(A2332,'6.A'!$A$11:$E$480,4,FALSE))</f>
        <v/>
      </c>
      <c r="K2332" s="51" t="str">
        <f t="shared" si="975"/>
        <v/>
      </c>
      <c r="L2332" s="51" t="str">
        <f>IF(H2332="","",IF(C2332="","",G2300*C2332))</f>
        <v/>
      </c>
      <c r="M2332" s="93" t="str">
        <f>IF(A2332="","",VLOOKUP(A2332,'6.A'!$A$11:$C$480,2,FALSE))</f>
        <v/>
      </c>
      <c r="N2332" s="56" t="str">
        <f t="shared" si="976"/>
        <v/>
      </c>
      <c r="O2332" s="55"/>
      <c r="P2332" s="55"/>
      <c r="Q2332" s="47"/>
      <c r="R2332" s="47"/>
      <c r="S2332" s="64"/>
      <c r="T2332" s="2"/>
      <c r="U2332" s="2"/>
      <c r="V2332" s="2"/>
    </row>
    <row r="2333" spans="1:22" s="128" customFormat="1" ht="12.75" customHeight="1" x14ac:dyDescent="0.2">
      <c r="A2333" s="137"/>
      <c r="B2333" s="117" t="str">
        <f>IF(A2333="","",VLOOKUP(A2333,'6.A'!$A$11:$E$105,2,FALSE))</f>
        <v/>
      </c>
      <c r="C2333" s="138"/>
      <c r="D2333" s="120" t="str">
        <f>IF(A2333="","",VLOOKUP(A2333,'6.A'!$A$11:$E$105,4,FALSE))</f>
        <v/>
      </c>
      <c r="E2333" s="142" t="str">
        <f>IF(A2333="","",VLOOKUP(A2333,'6.A'!$A$11:$E$105,5,FALSE))</f>
        <v/>
      </c>
      <c r="F2333" s="141" t="str">
        <f t="shared" si="973"/>
        <v>0,00</v>
      </c>
      <c r="G2333" s="51"/>
      <c r="H2333" s="51" t="str">
        <f>IF(A2333="","",VLOOKUP(A2333,'6.A'!$A$11:$E$7900,5,FALSE))</f>
        <v/>
      </c>
      <c r="I2333" s="51" t="str">
        <f t="shared" si="974"/>
        <v/>
      </c>
      <c r="J2333" s="51" t="str">
        <f>IF(H2333="","",VLOOKUP(A2333,'6.A'!$A$11:$E$480,4,FALSE))</f>
        <v/>
      </c>
      <c r="K2333" s="51" t="str">
        <f t="shared" si="975"/>
        <v/>
      </c>
      <c r="L2333" s="51" t="str">
        <f>IF(H2333="","",IF(C2333="","",G2300*C2333))</f>
        <v/>
      </c>
      <c r="M2333" s="93" t="str">
        <f>IF(A2333="","",VLOOKUP(A2333,'6.A'!$A$11:$C$480,2,FALSE))</f>
        <v/>
      </c>
      <c r="N2333" s="56" t="str">
        <f t="shared" si="976"/>
        <v/>
      </c>
      <c r="O2333" s="55"/>
      <c r="P2333" s="55"/>
      <c r="Q2333" s="47"/>
      <c r="R2333" s="47"/>
      <c r="S2333" s="64"/>
      <c r="T2333" s="2"/>
      <c r="U2333" s="2"/>
      <c r="V2333" s="2"/>
    </row>
    <row r="2334" spans="1:22" s="128" customFormat="1" ht="12.75" customHeight="1" x14ac:dyDescent="0.2">
      <c r="A2334" s="137"/>
      <c r="B2334" s="117" t="str">
        <f>IF(A2334="","",VLOOKUP(A2334,'6.A'!$A$11:$E$105,2,FALSE))</f>
        <v/>
      </c>
      <c r="C2334" s="138"/>
      <c r="D2334" s="120" t="str">
        <f>IF(A2334="","",VLOOKUP(A2334,'6.A'!$A$11:$E$105,4,FALSE))</f>
        <v/>
      </c>
      <c r="E2334" s="142" t="str">
        <f>IF(A2334="","",VLOOKUP(A2334,'6.A'!$A$11:$E$105,5,FALSE))</f>
        <v/>
      </c>
      <c r="F2334" s="141" t="str">
        <f t="shared" si="973"/>
        <v>0,00</v>
      </c>
      <c r="G2334" s="51"/>
      <c r="H2334" s="51" t="str">
        <f>IF(A2334="","",VLOOKUP(A2334,'6.A'!$A$11:$E$7900,5,FALSE))</f>
        <v/>
      </c>
      <c r="I2334" s="51" t="str">
        <f t="shared" si="974"/>
        <v/>
      </c>
      <c r="J2334" s="51" t="str">
        <f>IF(H2334="","",VLOOKUP(A2334,'6.A'!$A$11:$E$480,4,FALSE))</f>
        <v/>
      </c>
      <c r="K2334" s="51" t="str">
        <f t="shared" si="975"/>
        <v/>
      </c>
      <c r="L2334" s="51" t="str">
        <f>IF(H2334="","",IF(C2334="","",G2300*C2334))</f>
        <v/>
      </c>
      <c r="M2334" s="93" t="str">
        <f>IF(A2334="","",VLOOKUP(A2334,'6.A'!$A$11:$C$480,2,FALSE))</f>
        <v/>
      </c>
      <c r="N2334" s="56" t="str">
        <f t="shared" si="976"/>
        <v/>
      </c>
      <c r="O2334" s="55"/>
      <c r="P2334" s="55"/>
      <c r="Q2334" s="47"/>
      <c r="R2334" s="47"/>
      <c r="S2334" s="64"/>
      <c r="T2334" s="2"/>
      <c r="U2334" s="2"/>
      <c r="V2334" s="2"/>
    </row>
    <row r="2335" spans="1:22" s="128" customFormat="1" ht="12.75" customHeight="1" x14ac:dyDescent="0.2">
      <c r="A2335" s="137"/>
      <c r="B2335" s="117" t="str">
        <f>IF(A2335="","",VLOOKUP(A2335,'6.A'!$A$11:$E$105,2,FALSE))</f>
        <v/>
      </c>
      <c r="C2335" s="138"/>
      <c r="D2335" s="139" t="str">
        <f>IF(A2335="","",VLOOKUP(A2335,'6.A'!$A$11:$E$105,4,FALSE))</f>
        <v/>
      </c>
      <c r="E2335" s="140" t="str">
        <f>IF(A2335="","",VLOOKUP(A2335,'6.A'!$A$11:$E$105,5,FALSE))</f>
        <v/>
      </c>
      <c r="F2335" s="141" t="str">
        <f t="shared" si="973"/>
        <v>0,00</v>
      </c>
      <c r="G2335" s="51"/>
      <c r="H2335" s="51" t="str">
        <f>IF(A2335="","",VLOOKUP(A2335,'6.A'!$A$11:$E$7900,5,FALSE))</f>
        <v/>
      </c>
      <c r="I2335" s="51" t="str">
        <f t="shared" si="974"/>
        <v/>
      </c>
      <c r="J2335" s="51" t="str">
        <f>IF(H2335="","",VLOOKUP(A2335,'6.A'!$A$11:$E$480,4,FALSE))</f>
        <v/>
      </c>
      <c r="K2335" s="51" t="str">
        <f t="shared" si="975"/>
        <v/>
      </c>
      <c r="L2335" s="51" t="str">
        <f>IF(H2335="","",IF(C2335="","",G2300*C2335))</f>
        <v/>
      </c>
      <c r="M2335" s="93" t="str">
        <f>IF(A2335="","",VLOOKUP(A2335,'6.A'!$A$11:$C$480,2,FALSE))</f>
        <v/>
      </c>
      <c r="N2335" s="56" t="str">
        <f t="shared" si="976"/>
        <v/>
      </c>
      <c r="O2335" s="55"/>
      <c r="P2335" s="55"/>
      <c r="Q2335" s="47"/>
      <c r="R2335" s="47"/>
      <c r="S2335" s="64"/>
      <c r="T2335" s="2"/>
      <c r="U2335" s="2"/>
      <c r="V2335" s="2"/>
    </row>
    <row r="2336" spans="1:22" s="128" customFormat="1" ht="12.75" customHeight="1" x14ac:dyDescent="0.2">
      <c r="A2336" s="137"/>
      <c r="B2336" s="117" t="str">
        <f>IF(A2336="","",VLOOKUP(A2336,'6.A'!$A$11:$E$105,2,FALSE))</f>
        <v/>
      </c>
      <c r="C2336" s="138"/>
      <c r="D2336" s="139" t="str">
        <f>IF(A2336="","",VLOOKUP(A2336,'6.A'!$A$11:$E$105,4,FALSE))</f>
        <v/>
      </c>
      <c r="E2336" s="140" t="str">
        <f>IF(A2336="","",VLOOKUP(A2336,'6.A'!$A$11:$E$105,5,FALSE))</f>
        <v/>
      </c>
      <c r="F2336" s="141" t="str">
        <f t="shared" si="973"/>
        <v>0,00</v>
      </c>
      <c r="G2336" s="51"/>
      <c r="H2336" s="51" t="str">
        <f>IF(A2336="","",VLOOKUP(A2336,'6.A'!$A$11:$E$7900,5,FALSE))</f>
        <v/>
      </c>
      <c r="I2336" s="51" t="str">
        <f t="shared" si="974"/>
        <v/>
      </c>
      <c r="J2336" s="51" t="str">
        <f>IF(H2336="","",VLOOKUP(A2336,'6.A'!$A$11:$E$480,4,FALSE))</f>
        <v/>
      </c>
      <c r="K2336" s="51" t="str">
        <f t="shared" si="975"/>
        <v/>
      </c>
      <c r="L2336" s="51" t="str">
        <f>IF(H2336="","",IF(C2336="","",G2300*C2336))</f>
        <v/>
      </c>
      <c r="M2336" s="93" t="str">
        <f>IF(A2336="","",VLOOKUP(A2336,'6.A'!$A$11:$C$480,2,FALSE))</f>
        <v/>
      </c>
      <c r="N2336" s="56" t="str">
        <f t="shared" si="976"/>
        <v/>
      </c>
      <c r="O2336" s="55"/>
      <c r="P2336" s="55"/>
      <c r="Q2336" s="47"/>
      <c r="R2336" s="47"/>
      <c r="S2336" s="64"/>
      <c r="T2336" s="2"/>
      <c r="U2336" s="2"/>
      <c r="V2336" s="2"/>
    </row>
    <row r="2337" spans="1:22" s="128" customFormat="1" ht="12.75" customHeight="1" x14ac:dyDescent="0.2">
      <c r="A2337" s="137"/>
      <c r="B2337" s="117" t="str">
        <f>IF(A2337="","",VLOOKUP(A2337,'6.A'!$A$11:$E$105,2,FALSE))</f>
        <v/>
      </c>
      <c r="C2337" s="138"/>
      <c r="D2337" s="120" t="str">
        <f>IF(A2337="","",VLOOKUP(A2337,'6.A'!$A$11:$E$105,4,FALSE))</f>
        <v/>
      </c>
      <c r="E2337" s="142" t="str">
        <f>IF(A2337="","",VLOOKUP(A2337,'6.A'!$A$11:$E$105,5,FALSE))</f>
        <v/>
      </c>
      <c r="F2337" s="141" t="str">
        <f t="shared" si="973"/>
        <v>0,00</v>
      </c>
      <c r="G2337" s="51"/>
      <c r="H2337" s="51" t="str">
        <f>IF(A2337="","",VLOOKUP(A2337,'6.A'!$A$11:$E$7900,5,FALSE))</f>
        <v/>
      </c>
      <c r="I2337" s="51" t="str">
        <f t="shared" si="974"/>
        <v/>
      </c>
      <c r="J2337" s="51" t="str">
        <f>IF(H2337="","",VLOOKUP(A2337,'6.A'!$A$11:$E$480,4,FALSE))</f>
        <v/>
      </c>
      <c r="K2337" s="51" t="str">
        <f t="shared" si="975"/>
        <v/>
      </c>
      <c r="L2337" s="51" t="str">
        <f>IF(H2337="","",IF(C2337="","",G2300*C2337))</f>
        <v/>
      </c>
      <c r="M2337" s="93" t="str">
        <f>IF(A2337="","",VLOOKUP(A2337,'6.A'!$A$11:$C$480,2,FALSE))</f>
        <v/>
      </c>
      <c r="N2337" s="56" t="str">
        <f t="shared" si="976"/>
        <v/>
      </c>
      <c r="O2337" s="55"/>
      <c r="P2337" s="55"/>
      <c r="Q2337" s="47"/>
      <c r="R2337" s="47"/>
      <c r="S2337" s="64"/>
      <c r="T2337" s="2"/>
      <c r="U2337" s="2"/>
      <c r="V2337" s="2"/>
    </row>
    <row r="2338" spans="1:22" s="128" customFormat="1" ht="12.75" customHeight="1" x14ac:dyDescent="0.2">
      <c r="A2338" s="137"/>
      <c r="B2338" s="117" t="str">
        <f>IF(A2338="","",VLOOKUP(A2338,'6.A'!$A$11:$E$105,2,FALSE))</f>
        <v/>
      </c>
      <c r="C2338" s="138"/>
      <c r="D2338" s="120" t="str">
        <f>IF(A2338="","",VLOOKUP(A2338,'6.A'!$A$11:$E$105,4,FALSE))</f>
        <v/>
      </c>
      <c r="E2338" s="142" t="str">
        <f>IF(A2338="","",VLOOKUP(A2338,'6.A'!$A$11:$E$105,5,FALSE))</f>
        <v/>
      </c>
      <c r="F2338" s="141" t="str">
        <f t="shared" si="973"/>
        <v>0,00</v>
      </c>
      <c r="G2338" s="51"/>
      <c r="H2338" s="51" t="str">
        <f>IF(A2338="","",VLOOKUP(A2338,'6.A'!$A$11:$E$7900,5,FALSE))</f>
        <v/>
      </c>
      <c r="I2338" s="51" t="str">
        <f t="shared" si="974"/>
        <v/>
      </c>
      <c r="J2338" s="51" t="str">
        <f>IF(H2338="","",VLOOKUP(A2338,'6.A'!$A$11:$E$480,4,FALSE))</f>
        <v/>
      </c>
      <c r="K2338" s="51" t="str">
        <f t="shared" si="975"/>
        <v/>
      </c>
      <c r="L2338" s="51" t="str">
        <f>IF(H2338="","",IF(C2338="","",G2300*C2338))</f>
        <v/>
      </c>
      <c r="M2338" s="93" t="str">
        <f>IF(A2338="","",VLOOKUP(A2338,'6.A'!$A$11:$C$480,2,FALSE))</f>
        <v/>
      </c>
      <c r="N2338" s="56" t="str">
        <f t="shared" si="976"/>
        <v/>
      </c>
      <c r="O2338" s="55"/>
      <c r="P2338" s="55"/>
      <c r="Q2338" s="47"/>
      <c r="R2338" s="47"/>
      <c r="S2338" s="64"/>
      <c r="T2338" s="2"/>
      <c r="U2338" s="2"/>
      <c r="V2338" s="2"/>
    </row>
    <row r="2339" spans="1:22" s="128" customFormat="1" ht="12.75" customHeight="1" x14ac:dyDescent="0.2">
      <c r="A2339" s="137"/>
      <c r="B2339" s="117" t="str">
        <f>IF(A2339="","",VLOOKUP(A2339,'6.A'!$A$11:$E$105,2,FALSE))</f>
        <v/>
      </c>
      <c r="C2339" s="138"/>
      <c r="D2339" s="120" t="str">
        <f>IF(A2339="","",VLOOKUP(A2339,'6.A'!$A$11:$E$105,4,FALSE))</f>
        <v/>
      </c>
      <c r="E2339" s="142" t="str">
        <f>IF(A2339="","",VLOOKUP(A2339,'6.A'!$A$11:$E$105,5,FALSE))</f>
        <v/>
      </c>
      <c r="F2339" s="141" t="str">
        <f t="shared" ref="F2339:F2348" si="977">IF(A2339="","0,00",ROUND(C2339*E2339,2))</f>
        <v>0,00</v>
      </c>
      <c r="G2339" s="51"/>
      <c r="H2339" s="51" t="str">
        <f>IF(A2339="","",VLOOKUP(A2339,'6.A'!$A$11:$E$7900,5,FALSE))</f>
        <v/>
      </c>
      <c r="I2339" s="51" t="str">
        <f t="shared" si="974"/>
        <v/>
      </c>
      <c r="J2339" s="51" t="str">
        <f>IF(H2339="","",VLOOKUP(A2339,'6.A'!$A$11:$E$480,4,FALSE))</f>
        <v/>
      </c>
      <c r="K2339" s="51" t="str">
        <f t="shared" si="975"/>
        <v/>
      </c>
      <c r="L2339" s="51" t="str">
        <f>IF(H2339="","",IF(C2339="","",G2300*C2339))</f>
        <v/>
      </c>
      <c r="M2339" s="93" t="str">
        <f>IF(A2339="","",VLOOKUP(A2339,'6.A'!$A$11:$C$480,2,FALSE))</f>
        <v/>
      </c>
      <c r="N2339" s="56" t="str">
        <f t="shared" si="976"/>
        <v/>
      </c>
      <c r="O2339" s="55"/>
      <c r="P2339" s="55"/>
      <c r="Q2339" s="47"/>
      <c r="R2339" s="47"/>
      <c r="S2339" s="64"/>
      <c r="T2339" s="2"/>
      <c r="U2339" s="2"/>
      <c r="V2339" s="2"/>
    </row>
    <row r="2340" spans="1:22" s="128" customFormat="1" ht="12.75" customHeight="1" x14ac:dyDescent="0.2">
      <c r="A2340" s="137"/>
      <c r="B2340" s="117" t="str">
        <f>IF(A2340="","",VLOOKUP(A2340,'6.A'!$A$11:$E$105,2,FALSE))</f>
        <v/>
      </c>
      <c r="C2340" s="138"/>
      <c r="D2340" s="120" t="str">
        <f>IF(A2340="","",VLOOKUP(A2340,'6.A'!$A$11:$E$105,4,FALSE))</f>
        <v/>
      </c>
      <c r="E2340" s="142" t="str">
        <f>IF(A2340="","",VLOOKUP(A2340,'6.A'!$A$11:$E$105,5,FALSE))</f>
        <v/>
      </c>
      <c r="F2340" s="141" t="str">
        <f t="shared" si="977"/>
        <v>0,00</v>
      </c>
      <c r="G2340" s="51"/>
      <c r="H2340" s="51" t="str">
        <f>IF(A2340="","",VLOOKUP(A2340,'6.A'!$A$11:$E$7900,5,FALSE))</f>
        <v/>
      </c>
      <c r="I2340" s="51" t="str">
        <f t="shared" si="974"/>
        <v/>
      </c>
      <c r="J2340" s="51" t="str">
        <f>IF(H2340="","",VLOOKUP(A2340,'6.A'!$A$11:$E$480,4,FALSE))</f>
        <v/>
      </c>
      <c r="K2340" s="51" t="str">
        <f t="shared" si="975"/>
        <v/>
      </c>
      <c r="L2340" s="51" t="str">
        <f>IF(H2340="","",IF(C2340="","",G2300*C2340))</f>
        <v/>
      </c>
      <c r="M2340" s="93" t="str">
        <f>IF(A2340="","",VLOOKUP(A2340,'6.A'!$A$11:$C$480,2,FALSE))</f>
        <v/>
      </c>
      <c r="N2340" s="56" t="str">
        <f t="shared" si="976"/>
        <v/>
      </c>
      <c r="O2340" s="55"/>
      <c r="P2340" s="55"/>
      <c r="Q2340" s="47"/>
      <c r="R2340" s="47"/>
      <c r="S2340" s="64"/>
      <c r="T2340" s="2"/>
      <c r="U2340" s="2"/>
      <c r="V2340" s="2"/>
    </row>
    <row r="2341" spans="1:22" s="128" customFormat="1" ht="12.75" customHeight="1" x14ac:dyDescent="0.2">
      <c r="A2341" s="137"/>
      <c r="B2341" s="117" t="str">
        <f>IF(A2341="","",VLOOKUP(A2341,'6.A'!$A$11:$E$105,2,FALSE))</f>
        <v/>
      </c>
      <c r="C2341" s="138"/>
      <c r="D2341" s="120" t="str">
        <f>IF(A2341="","",VLOOKUP(A2341,'6.A'!$A$11:$E$105,4,FALSE))</f>
        <v/>
      </c>
      <c r="E2341" s="142" t="str">
        <f>IF(A2341="","",VLOOKUP(A2341,'6.A'!$A$11:$E$105,5,FALSE))</f>
        <v/>
      </c>
      <c r="F2341" s="141" t="str">
        <f t="shared" si="977"/>
        <v>0,00</v>
      </c>
      <c r="G2341" s="51"/>
      <c r="H2341" s="51" t="str">
        <f>IF(A2341="","",VLOOKUP(A2341,'6.A'!$A$11:$E$7900,5,FALSE))</f>
        <v/>
      </c>
      <c r="I2341" s="51" t="str">
        <f t="shared" si="974"/>
        <v/>
      </c>
      <c r="J2341" s="51" t="str">
        <f>IF(H2341="","",VLOOKUP(A2341,'6.A'!$A$11:$E$480,4,FALSE))</f>
        <v/>
      </c>
      <c r="K2341" s="51" t="str">
        <f t="shared" si="975"/>
        <v/>
      </c>
      <c r="L2341" s="51" t="str">
        <f>IF(H2341="","",IF(C2341="","",G2300*C2341))</f>
        <v/>
      </c>
      <c r="M2341" s="93" t="str">
        <f>IF(A2341="","",VLOOKUP(A2341,'6.A'!$A$11:$C$480,2,FALSE))</f>
        <v/>
      </c>
      <c r="N2341" s="56" t="str">
        <f t="shared" si="976"/>
        <v/>
      </c>
      <c r="O2341" s="55"/>
      <c r="P2341" s="55"/>
      <c r="Q2341" s="47"/>
      <c r="R2341" s="47"/>
      <c r="S2341" s="64"/>
      <c r="T2341" s="2"/>
      <c r="U2341" s="2"/>
      <c r="V2341" s="2"/>
    </row>
    <row r="2342" spans="1:22" s="128" customFormat="1" ht="12.75" customHeight="1" x14ac:dyDescent="0.2">
      <c r="A2342" s="137"/>
      <c r="B2342" s="117" t="str">
        <f>IF(A2342="","",VLOOKUP(A2342,'6.A'!$A$11:$E$105,2,FALSE))</f>
        <v/>
      </c>
      <c r="C2342" s="138"/>
      <c r="D2342" s="120" t="str">
        <f>IF(A2342="","",VLOOKUP(A2342,'6.A'!$A$11:$E$105,4,FALSE))</f>
        <v/>
      </c>
      <c r="E2342" s="142" t="str">
        <f>IF(A2342="","",VLOOKUP(A2342,'6.A'!$A$11:$E$105,5,FALSE))</f>
        <v/>
      </c>
      <c r="F2342" s="141" t="str">
        <f t="shared" si="977"/>
        <v>0,00</v>
      </c>
      <c r="G2342" s="51"/>
      <c r="H2342" s="51" t="str">
        <f>IF(A2342="","",VLOOKUP(A2342,'6.A'!$A$11:$E$7900,5,FALSE))</f>
        <v/>
      </c>
      <c r="I2342" s="51" t="str">
        <f t="shared" si="974"/>
        <v/>
      </c>
      <c r="J2342" s="51" t="str">
        <f>IF(H2342="","",VLOOKUP(A2342,'6.A'!$A$11:$E$480,4,FALSE))</f>
        <v/>
      </c>
      <c r="K2342" s="51" t="str">
        <f t="shared" si="975"/>
        <v/>
      </c>
      <c r="L2342" s="51" t="str">
        <f>IF(H2342="","",IF(C2342="","",G2300*C2342))</f>
        <v/>
      </c>
      <c r="M2342" s="93" t="str">
        <f>IF(A2342="","",VLOOKUP(A2342,'6.A'!$A$11:$C$480,2,FALSE))</f>
        <v/>
      </c>
      <c r="N2342" s="56" t="str">
        <f t="shared" si="976"/>
        <v/>
      </c>
      <c r="O2342" s="55"/>
      <c r="P2342" s="55"/>
      <c r="Q2342" s="47"/>
      <c r="R2342" s="47"/>
      <c r="S2342" s="64"/>
      <c r="T2342" s="2"/>
      <c r="U2342" s="2"/>
      <c r="V2342" s="2"/>
    </row>
    <row r="2343" spans="1:22" s="128" customFormat="1" ht="12.75" customHeight="1" x14ac:dyDescent="0.2">
      <c r="A2343" s="137"/>
      <c r="B2343" s="117" t="str">
        <f>IF(A2343="","",VLOOKUP(A2343,'6.A'!$A$11:$E$105,2,FALSE))</f>
        <v/>
      </c>
      <c r="C2343" s="138"/>
      <c r="D2343" s="120" t="str">
        <f>IF(A2343="","",VLOOKUP(A2343,'6.A'!$A$11:$E$105,4,FALSE))</f>
        <v/>
      </c>
      <c r="E2343" s="142" t="str">
        <f>IF(A2343="","",VLOOKUP(A2343,'6.A'!$A$11:$E$105,5,FALSE))</f>
        <v/>
      </c>
      <c r="F2343" s="141" t="str">
        <f t="shared" si="977"/>
        <v>0,00</v>
      </c>
      <c r="G2343" s="51"/>
      <c r="H2343" s="51" t="str">
        <f>IF(A2343="","",VLOOKUP(A2343,'6.A'!$A$11:$E$7900,5,FALSE))</f>
        <v/>
      </c>
      <c r="I2343" s="51" t="str">
        <f t="shared" si="974"/>
        <v/>
      </c>
      <c r="J2343" s="51" t="str">
        <f>IF(H2343="","",VLOOKUP(A2343,'6.A'!$A$11:$E$480,4,FALSE))</f>
        <v/>
      </c>
      <c r="K2343" s="51" t="str">
        <f t="shared" si="975"/>
        <v/>
      </c>
      <c r="L2343" s="51" t="str">
        <f>IF(H2343="","",IF(C2343="","",G2300*C2343))</f>
        <v/>
      </c>
      <c r="M2343" s="93" t="str">
        <f>IF(A2343="","",VLOOKUP(A2343,'6.A'!$A$11:$C$480,2,FALSE))</f>
        <v/>
      </c>
      <c r="N2343" s="56" t="str">
        <f t="shared" si="976"/>
        <v/>
      </c>
      <c r="O2343" s="55"/>
      <c r="P2343" s="55"/>
      <c r="Q2343" s="47"/>
      <c r="R2343" s="47"/>
      <c r="S2343" s="64"/>
      <c r="T2343" s="2"/>
      <c r="U2343" s="2"/>
      <c r="V2343" s="2"/>
    </row>
    <row r="2344" spans="1:22" s="128" customFormat="1" ht="12.75" customHeight="1" x14ac:dyDescent="0.2">
      <c r="A2344" s="137"/>
      <c r="B2344" s="117" t="str">
        <f>IF(A2344="","",VLOOKUP(A2344,'6.A'!$A$11:$E$105,2,FALSE))</f>
        <v/>
      </c>
      <c r="C2344" s="138"/>
      <c r="D2344" s="120" t="str">
        <f>IF(A2344="","",VLOOKUP(A2344,'6.A'!$A$11:$E$105,4,FALSE))</f>
        <v/>
      </c>
      <c r="E2344" s="142" t="str">
        <f>IF(A2344="","",VLOOKUP(A2344,'6.A'!$A$11:$E$105,5,FALSE))</f>
        <v/>
      </c>
      <c r="F2344" s="141" t="str">
        <f t="shared" si="977"/>
        <v>0,00</v>
      </c>
      <c r="G2344" s="51"/>
      <c r="H2344" s="51" t="str">
        <f>IF(A2344="","",VLOOKUP(A2344,'6.A'!$A$11:$E$7900,5,FALSE))</f>
        <v/>
      </c>
      <c r="I2344" s="51" t="str">
        <f t="shared" si="974"/>
        <v/>
      </c>
      <c r="J2344" s="51" t="str">
        <f>IF(H2344="","",VLOOKUP(A2344,'6.A'!$A$11:$E$480,4,FALSE))</f>
        <v/>
      </c>
      <c r="K2344" s="51" t="str">
        <f t="shared" si="975"/>
        <v/>
      </c>
      <c r="L2344" s="51" t="str">
        <f>IF(H2344="","",IF(C2344="","",G2300*C2344))</f>
        <v/>
      </c>
      <c r="M2344" s="93" t="str">
        <f>IF(A2344="","",VLOOKUP(A2344,'6.A'!$A$11:$C$480,2,FALSE))</f>
        <v/>
      </c>
      <c r="N2344" s="56" t="str">
        <f t="shared" si="976"/>
        <v/>
      </c>
      <c r="O2344" s="55"/>
      <c r="P2344" s="55"/>
      <c r="Q2344" s="47"/>
      <c r="R2344" s="47"/>
      <c r="S2344" s="64"/>
      <c r="T2344" s="2"/>
      <c r="U2344" s="2"/>
      <c r="V2344" s="2"/>
    </row>
    <row r="2345" spans="1:22" s="116" customFormat="1" ht="12.75" customHeight="1" x14ac:dyDescent="0.2">
      <c r="A2345" s="137"/>
      <c r="B2345" s="153" t="str">
        <f>IF(A2345="","",VLOOKUP(A2345,'6.A'!$A$11:$E$105,2,FALSE))</f>
        <v/>
      </c>
      <c r="C2345" s="138"/>
      <c r="D2345" s="120" t="str">
        <f>IF(A2345="","",VLOOKUP(A2345,'6.A'!$A$11:$E$105,4,FALSE))</f>
        <v/>
      </c>
      <c r="E2345" s="142" t="str">
        <f>IF(A2345="","",VLOOKUP(A2345,'6.A'!$A$11:$E$105,5,FALSE))</f>
        <v/>
      </c>
      <c r="F2345" s="141" t="str">
        <f t="shared" si="977"/>
        <v>0,00</v>
      </c>
      <c r="G2345" s="51"/>
      <c r="H2345" s="51" t="str">
        <f>IF(A2345="","",VLOOKUP(A2345,'6.A'!$A$11:$E$7900,5,FALSE))</f>
        <v/>
      </c>
      <c r="I2345" s="51" t="str">
        <f t="shared" si="974"/>
        <v/>
      </c>
      <c r="J2345" s="51" t="str">
        <f>IF(H2345="","",VLOOKUP(A2345,'6.A'!$A$11:$E$480,4,FALSE))</f>
        <v/>
      </c>
      <c r="K2345" s="51" t="str">
        <f t="shared" si="975"/>
        <v/>
      </c>
      <c r="L2345" s="51" t="str">
        <f>IF(H2345="","",IF(C2345="","",G2300*C2345))</f>
        <v/>
      </c>
      <c r="M2345" s="93" t="str">
        <f>IF(A2345="","",VLOOKUP(A2345,'6.A'!$A$11:$C$480,2,FALSE))</f>
        <v/>
      </c>
      <c r="N2345" s="56" t="str">
        <f t="shared" si="976"/>
        <v/>
      </c>
      <c r="O2345" s="55"/>
      <c r="P2345" s="55"/>
      <c r="Q2345" s="47"/>
      <c r="R2345" s="47"/>
      <c r="S2345" s="64"/>
      <c r="T2345" s="2"/>
      <c r="U2345" s="2"/>
      <c r="V2345" s="2"/>
    </row>
    <row r="2346" spans="1:22" s="116" customFormat="1" ht="12.75" customHeight="1" x14ac:dyDescent="0.2">
      <c r="A2346" s="137"/>
      <c r="B2346" s="153" t="str">
        <f>IF(A2346="","",VLOOKUP(A2346,'6.A'!$A$11:$E$105,2,FALSE))</f>
        <v/>
      </c>
      <c r="C2346" s="138"/>
      <c r="D2346" s="120" t="str">
        <f>IF(A2346="","",VLOOKUP(A2346,'6.A'!$A$11:$E$105,4,FALSE))</f>
        <v/>
      </c>
      <c r="E2346" s="142" t="str">
        <f>IF(A2346="","",VLOOKUP(A2346,'6.A'!$A$11:$E$105,5,FALSE))</f>
        <v/>
      </c>
      <c r="F2346" s="141" t="str">
        <f t="shared" si="977"/>
        <v>0,00</v>
      </c>
      <c r="G2346" s="51"/>
      <c r="H2346" s="51" t="str">
        <f>IF(A2346="","",VLOOKUP(A2346,'6.A'!$A$11:$E$7900,5,FALSE))</f>
        <v/>
      </c>
      <c r="I2346" s="51" t="str">
        <f t="shared" si="974"/>
        <v/>
      </c>
      <c r="J2346" s="51" t="str">
        <f>IF(H2346="","",VLOOKUP(A2346,'6.A'!$A$11:$E$480,4,FALSE))</f>
        <v/>
      </c>
      <c r="K2346" s="51" t="str">
        <f t="shared" si="975"/>
        <v/>
      </c>
      <c r="L2346" s="51" t="str">
        <f>IF(H2346="","",IF(C2346="","",G2300*C2346))</f>
        <v/>
      </c>
      <c r="M2346" s="93" t="str">
        <f>IF(A2346="","",VLOOKUP(A2346,'6.A'!$A$11:$C$480,2,FALSE))</f>
        <v/>
      </c>
      <c r="N2346" s="56" t="str">
        <f t="shared" si="976"/>
        <v/>
      </c>
      <c r="O2346" s="55"/>
      <c r="P2346" s="55"/>
      <c r="Q2346" s="47"/>
      <c r="R2346" s="47"/>
      <c r="S2346" s="64"/>
      <c r="T2346" s="2"/>
      <c r="U2346" s="2"/>
      <c r="V2346" s="2"/>
    </row>
    <row r="2347" spans="1:22" s="116" customFormat="1" ht="12.75" customHeight="1" x14ac:dyDescent="0.2">
      <c r="A2347" s="137"/>
      <c r="B2347" s="153" t="str">
        <f>IF(A2347="","",VLOOKUP(A2347,'6.A'!$A$11:$E$105,2,FALSE))</f>
        <v/>
      </c>
      <c r="C2347" s="138"/>
      <c r="D2347" s="120" t="str">
        <f>IF(A2347="","",VLOOKUP(A2347,'6.A'!$A$11:$E$105,4,FALSE))</f>
        <v/>
      </c>
      <c r="E2347" s="142" t="str">
        <f>IF(A2347="","",VLOOKUP(A2347,'6.A'!$A$11:$E$105,5,FALSE))</f>
        <v/>
      </c>
      <c r="F2347" s="141" t="str">
        <f t="shared" si="977"/>
        <v>0,00</v>
      </c>
      <c r="G2347" s="51"/>
      <c r="H2347" s="51" t="str">
        <f>IF(A2347="","",VLOOKUP(A2347,'6.A'!$A$11:$E$7900,5,FALSE))</f>
        <v/>
      </c>
      <c r="I2347" s="51" t="str">
        <f t="shared" si="974"/>
        <v/>
      </c>
      <c r="J2347" s="51" t="str">
        <f>IF(H2347="","",VLOOKUP(A2347,'6.A'!$A$11:$E$480,4,FALSE))</f>
        <v/>
      </c>
      <c r="K2347" s="51" t="str">
        <f t="shared" si="975"/>
        <v/>
      </c>
      <c r="L2347" s="51" t="str">
        <f>IF(H2347="","",IF(C2347="","",G2300*C2347))</f>
        <v/>
      </c>
      <c r="M2347" s="93" t="str">
        <f>IF(A2347="","",VLOOKUP(A2347,'6.A'!$A$11:$C$480,2,FALSE))</f>
        <v/>
      </c>
      <c r="N2347" s="56" t="str">
        <f t="shared" si="976"/>
        <v/>
      </c>
      <c r="O2347" s="55"/>
      <c r="P2347" s="55"/>
      <c r="Q2347" s="47"/>
      <c r="R2347" s="47"/>
      <c r="S2347" s="64"/>
      <c r="T2347" s="2"/>
      <c r="U2347" s="2"/>
      <c r="V2347" s="2"/>
    </row>
    <row r="2348" spans="1:22" s="116" customFormat="1" ht="12.75" customHeight="1" x14ac:dyDescent="0.2">
      <c r="A2348" s="137"/>
      <c r="B2348" s="153" t="str">
        <f>IF(A2348="","",VLOOKUP(A2348,'6.A'!$A$11:$E$105,2,FALSE))</f>
        <v/>
      </c>
      <c r="C2348" s="138"/>
      <c r="D2348" s="120" t="str">
        <f>IF(A2348="","",VLOOKUP(A2348,'6.A'!$A$11:$E$105,4,FALSE))</f>
        <v/>
      </c>
      <c r="E2348" s="142" t="str">
        <f>IF(A2348="","",VLOOKUP(A2348,'6.A'!$A$11:$E$105,5,FALSE))</f>
        <v/>
      </c>
      <c r="F2348" s="141" t="str">
        <f t="shared" si="977"/>
        <v>0,00</v>
      </c>
      <c r="G2348" s="51"/>
      <c r="H2348" s="51" t="str">
        <f>IF(A2348="","",VLOOKUP(A2348,'6.A'!$A$11:$E$7900,5,FALSE))</f>
        <v/>
      </c>
      <c r="I2348" s="51" t="str">
        <f t="shared" si="974"/>
        <v/>
      </c>
      <c r="J2348" s="51" t="str">
        <f>IF(H2348="","",VLOOKUP(A2348,'6.A'!$A$11:$E$480,4,FALSE))</f>
        <v/>
      </c>
      <c r="K2348" s="51" t="str">
        <f t="shared" si="975"/>
        <v/>
      </c>
      <c r="L2348" s="51" t="str">
        <f>IF(H2348="","",IF(C2348="","",G2300*C2348))</f>
        <v/>
      </c>
      <c r="M2348" s="93" t="str">
        <f>IF(A2348="","",VLOOKUP(A2348,'6.A'!$A$11:$C$480,2,FALSE))</f>
        <v/>
      </c>
      <c r="N2348" s="56" t="str">
        <f t="shared" si="976"/>
        <v/>
      </c>
      <c r="O2348" s="55"/>
      <c r="P2348" s="55"/>
      <c r="Q2348" s="47"/>
      <c r="R2348" s="47"/>
      <c r="S2348" s="64"/>
      <c r="T2348" s="2"/>
      <c r="U2348" s="2"/>
      <c r="V2348" s="2"/>
    </row>
    <row r="2349" spans="1:22" s="116" customFormat="1" ht="12.75" customHeight="1" x14ac:dyDescent="0.2">
      <c r="A2349" s="137"/>
      <c r="B2349" s="26" t="str">
        <f>$A$9</f>
        <v>BDI - MÃO DE OBRA / SERVIÇOS / MATERIAIS EM GERAL</v>
      </c>
      <c r="C2349" s="27">
        <f>$C$9</f>
        <v>0</v>
      </c>
      <c r="D2349" s="120"/>
      <c r="E2349" s="126"/>
      <c r="F2349" s="144">
        <f>ROUND(SUM(F2329:F2348)*C2349,2)</f>
        <v>0</v>
      </c>
      <c r="G2349" s="62"/>
      <c r="H2349" s="51"/>
      <c r="I2349" s="56"/>
      <c r="J2349" s="56"/>
      <c r="K2349" s="56"/>
      <c r="L2349" s="51"/>
      <c r="M2349" s="56"/>
      <c r="N2349" s="56"/>
      <c r="O2349" s="55"/>
      <c r="P2349" s="55"/>
      <c r="Q2349" s="47"/>
      <c r="R2349" s="47"/>
      <c r="S2349" s="64"/>
      <c r="T2349" s="2"/>
      <c r="U2349" s="2"/>
      <c r="V2349" s="2"/>
    </row>
    <row r="2350" spans="1:22" s="116" customFormat="1" ht="12.75" customHeight="1" thickBot="1" x14ac:dyDescent="0.25">
      <c r="A2350" s="154"/>
      <c r="B2350" s="41" t="s">
        <v>57</v>
      </c>
      <c r="C2350" s="42"/>
      <c r="D2350" s="155"/>
      <c r="E2350" s="156"/>
      <c r="F2350" s="157">
        <f>ROUND(SUM(F2329:F2349),2)</f>
        <v>0</v>
      </c>
      <c r="G2350" s="62"/>
      <c r="H2350" s="51"/>
      <c r="I2350" s="56"/>
      <c r="J2350" s="56"/>
      <c r="K2350" s="56"/>
      <c r="L2350" s="51"/>
      <c r="M2350" s="56"/>
      <c r="N2350" s="56"/>
      <c r="O2350" s="55"/>
      <c r="P2350" s="55"/>
      <c r="Q2350" s="47"/>
      <c r="R2350" s="47"/>
      <c r="S2350" s="64"/>
      <c r="T2350" s="2"/>
      <c r="U2350" s="2"/>
      <c r="V2350" s="2"/>
    </row>
    <row r="2351" spans="1:22" s="128" customFormat="1" ht="12" customHeight="1" thickBot="1" x14ac:dyDescent="0.25">
      <c r="A2351" s="129"/>
      <c r="B2351" s="124"/>
      <c r="C2351" s="125"/>
      <c r="D2351" s="120"/>
      <c r="E2351" s="126"/>
      <c r="F2351" s="121"/>
      <c r="G2351" s="121"/>
      <c r="H2351" s="118"/>
      <c r="I2351" s="120"/>
      <c r="J2351" s="120"/>
      <c r="K2351" s="120"/>
      <c r="L2351" s="118"/>
      <c r="M2351" s="122"/>
      <c r="N2351" s="122"/>
      <c r="O2351" s="123"/>
      <c r="P2351" s="123"/>
      <c r="Q2351" s="114"/>
      <c r="R2351" s="114"/>
      <c r="T2351" s="116"/>
      <c r="U2351" s="116"/>
      <c r="V2351" s="116"/>
    </row>
    <row r="2352" spans="1:22" s="116" customFormat="1" ht="50.1" customHeight="1" x14ac:dyDescent="0.2">
      <c r="A2352" s="130" t="str">
        <f>'3.A'!$A$78</f>
        <v>4.2.14</v>
      </c>
      <c r="B2352" s="131" t="str">
        <f>IF(A2352="","",VLOOKUP(A2352,'3.A'!$A$16:$M$111,2,FALSE))</f>
        <v>GUARDA-CORPO HORIZONTAL EM FIBRA DE VIDRO</v>
      </c>
      <c r="C2352" s="284" t="s">
        <v>62</v>
      </c>
      <c r="D2352" s="284"/>
      <c r="E2352" s="132" t="str">
        <f>IF(A2352="","",VLOOKUP(A2352,'3.A'!$A$16:$M$111,3,FALSE))</f>
        <v>M</v>
      </c>
      <c r="F2352" s="133">
        <f>ROUND(F2366+F2379+F2402,2)</f>
        <v>0</v>
      </c>
      <c r="G2352" s="94">
        <f>VLOOKUP(A2352,'3.A'!$A$18:$I$111,4,FALSE)</f>
        <v>18</v>
      </c>
      <c r="H2352" s="46">
        <f>SUM(F2354:F2365)</f>
        <v>0</v>
      </c>
      <c r="I2352" s="46">
        <f>SUM(F2368:F2378)</f>
        <v>0</v>
      </c>
      <c r="J2352" s="46">
        <f>SUM(F2381:F2401)</f>
        <v>0</v>
      </c>
      <c r="K2352" s="46">
        <f>SUM(H2352:J2352)</f>
        <v>0</v>
      </c>
      <c r="L2352" s="46" t="str">
        <f>IF(K2352=F2352,"SIM","NÃO")</f>
        <v>SIM</v>
      </c>
      <c r="M2352" s="57">
        <f>ROUND(SUM(F2354:F2363)*C2364,2)+ROUND(SUM(F2354:F2364)*C2365,2)+ROUND(SUM(F2354:F2363),2)+ROUND(SUM(F2368:F2377)*C2378,2)+ROUND(SUM(F2368:F2377),2)+ROUND(SUM(F2381:F2400)*C2401,2)+ROUND(SUM(F2381:F2400),2)</f>
        <v>0</v>
      </c>
      <c r="N2352" s="49" t="str">
        <f>IF(M2352=F2352,"SIM","NÃO")</f>
        <v>SIM</v>
      </c>
      <c r="O2352" s="50" t="str">
        <f>VLOOKUP(A2352,'3.A'!$A$8:$E$111,3,FALSE)</f>
        <v>M</v>
      </c>
      <c r="P2352" s="50" t="str">
        <f>IF(O2352=E2352,"SIM","NÃO")</f>
        <v>SIM</v>
      </c>
      <c r="Q2352" s="52">
        <f>ROUND(G2352*F2366,2)+ROUND(G2352*F2379,2)+ROUND(G2352*F2402,2)</f>
        <v>0</v>
      </c>
      <c r="R2352" s="58">
        <f>VLOOKUP(A2352,'3.A'!$A$16:$L$111,12,FALSE)</f>
        <v>0</v>
      </c>
      <c r="S2352" s="59" t="str">
        <f>IF(Q2352=R2352,"si","no")</f>
        <v>si</v>
      </c>
      <c r="T2352" s="60">
        <f>SUM(L2354:L2363)+SUM(L2368:L2377)+SUM(L2381:L2400)</f>
        <v>18.36</v>
      </c>
      <c r="U2352" s="51">
        <f>G2352*C2360+G2352*C2362+G2352*C2356+G2352*C2355+G2352*C2357+G2352*C2361+G2352*C2359+G2352*C2358+G2352*C2354+G2352*C2363+G2352*C2374+G2352*C2368+G2352*C2376+G2352*C2375+G2352*C2373+G2352*C2370+G2352*C2369+G2352*C2371+G2352*C2377+G2352*C2372+G2352*C2381+G2352*C2382+G2352*C2383+G2352*C2391+G2352*C2392+G2352*C2393+G2352*C2394+G2352*C2395+G2352*C2396+G2352*C2397+G2352*C2398+G2352*C2399+G2352*C2400+G2352*C2389+G2352*C2390+G2352*C2384+G2352*C2385+G2352*C2386+G2352*C2387+G2352*C2388</f>
        <v>18.36</v>
      </c>
      <c r="V2352" s="53" t="str">
        <f>IF(T2352=U2352,"si","no")</f>
        <v>si</v>
      </c>
    </row>
    <row r="2353" spans="1:22" s="116" customFormat="1" ht="12.75" customHeight="1" x14ac:dyDescent="0.2">
      <c r="A2353" s="134" t="s">
        <v>3</v>
      </c>
      <c r="B2353" s="135" t="s">
        <v>58</v>
      </c>
      <c r="C2353" s="119" t="s">
        <v>59</v>
      </c>
      <c r="D2353" s="119" t="s">
        <v>17</v>
      </c>
      <c r="E2353" s="136" t="s">
        <v>60</v>
      </c>
      <c r="F2353" s="127" t="s">
        <v>61</v>
      </c>
      <c r="G2353" s="21"/>
      <c r="H2353" s="51"/>
      <c r="I2353" s="56"/>
      <c r="J2353" s="56"/>
      <c r="K2353" s="56"/>
      <c r="L2353" s="51"/>
      <c r="M2353" s="56"/>
      <c r="N2353" s="56"/>
      <c r="O2353" s="55"/>
      <c r="P2353" s="55"/>
      <c r="Q2353" s="47"/>
      <c r="R2353" s="47"/>
      <c r="S2353" s="64"/>
      <c r="T2353" s="2"/>
      <c r="U2353" s="2"/>
      <c r="V2353" s="2"/>
    </row>
    <row r="2354" spans="1:22" s="116" customFormat="1" ht="12.75" customHeight="1" x14ac:dyDescent="0.2">
      <c r="A2354" s="137"/>
      <c r="B2354" s="117" t="str">
        <f>IF(A2354="","",VLOOKUP(A2354,'6.A'!$A$11:$E$105,2,FALSE))</f>
        <v/>
      </c>
      <c r="C2354" s="138"/>
      <c r="D2354" s="139" t="str">
        <f>IF(A2354="","",VLOOKUP(A2354,'6.A'!$A$11:$E$105,4,FALSE))</f>
        <v/>
      </c>
      <c r="E2354" s="140" t="str">
        <f>IF(A2354="","",VLOOKUP(A2354,'6.A'!$A$11:$E$105,5,FALSE))</f>
        <v/>
      </c>
      <c r="F2354" s="141" t="str">
        <f t="shared" ref="F2354:F2363" si="978">IF(A2354="","0,00",ROUND(C2354*E2354,2))</f>
        <v>0,00</v>
      </c>
      <c r="G2354" s="51"/>
      <c r="H2354" s="51" t="str">
        <f>IF(A2354="","",VLOOKUP(A2354,'6.A'!$A$11:$E$7900,5,FALSE))</f>
        <v/>
      </c>
      <c r="I2354" s="51" t="str">
        <f>IF(H2354="","",IF(E2354=H2354,"SIM","NÃO"))</f>
        <v/>
      </c>
      <c r="J2354" s="51" t="str">
        <f>IF(H2354="","",VLOOKUP(A2354,'6.A'!$A$11:$E$480,4,FALSE))</f>
        <v/>
      </c>
      <c r="K2354" s="51" t="str">
        <f>IF(H2354="","",IF(J2354=D2354,"SIM","NÃO"))</f>
        <v/>
      </c>
      <c r="L2354" s="51" t="str">
        <f>IF(H2354="","",IF(C2354="","",G2352*C2354))</f>
        <v/>
      </c>
      <c r="M2354" s="93" t="str">
        <f>IF(A2354="","",VLOOKUP(A2354,'6.A'!$A$11:$C$480,2,FALSE))</f>
        <v/>
      </c>
      <c r="N2354" s="56" t="str">
        <f>IF(A2354="","",IF(M2354=B2354,"si","no"))</f>
        <v/>
      </c>
      <c r="O2354" s="55"/>
      <c r="P2354" s="55"/>
      <c r="Q2354" s="47"/>
      <c r="R2354" s="47"/>
      <c r="S2354" s="64"/>
      <c r="T2354" s="2"/>
      <c r="U2354" s="2"/>
      <c r="V2354" s="2"/>
    </row>
    <row r="2355" spans="1:22" s="116" customFormat="1" ht="12.75" customHeight="1" x14ac:dyDescent="0.2">
      <c r="A2355" s="137"/>
      <c r="B2355" s="117" t="str">
        <f>IF(A2355="","",VLOOKUP(A2355,'6.A'!$A$11:$E$105,2,FALSE))</f>
        <v/>
      </c>
      <c r="C2355" s="138"/>
      <c r="D2355" s="139" t="str">
        <f>IF(A2355="","",VLOOKUP(A2355,'6.A'!$A$11:$E$105,4,FALSE))</f>
        <v/>
      </c>
      <c r="E2355" s="140" t="str">
        <f>IF(A2355="","",VLOOKUP(A2355,'6.A'!$A$11:$E$105,5,FALSE))</f>
        <v/>
      </c>
      <c r="F2355" s="141" t="str">
        <f t="shared" si="978"/>
        <v>0,00</v>
      </c>
      <c r="G2355" s="51"/>
      <c r="H2355" s="51" t="str">
        <f>IF(A2355="","",VLOOKUP(A2355,'6.A'!$A$11:$E$7900,5,FALSE))</f>
        <v/>
      </c>
      <c r="I2355" s="51" t="str">
        <f>IF(H2355="","",IF(E2355=H2355,"SIM","NÃO"))</f>
        <v/>
      </c>
      <c r="J2355" s="51" t="str">
        <f>IF(H2355="","",VLOOKUP(A2355,'6.A'!$A$11:$E$480,4,FALSE))</f>
        <v/>
      </c>
      <c r="K2355" s="51" t="str">
        <f>IF(H2355="","",IF(J2355=D2355,"SIM","NÃO"))</f>
        <v/>
      </c>
      <c r="L2355" s="51" t="str">
        <f>IF(H2355="","",IF(C2355="","",G2352*C2355))</f>
        <v/>
      </c>
      <c r="M2355" s="93" t="str">
        <f>IF(A2355="","",VLOOKUP(A2355,'6.A'!$A$11:$C$480,2,FALSE))</f>
        <v/>
      </c>
      <c r="N2355" s="56" t="str">
        <f>IF(A2355="","",IF(M2355=B2355,"si","no"))</f>
        <v/>
      </c>
      <c r="O2355" s="55"/>
      <c r="P2355" s="55"/>
      <c r="Q2355" s="47"/>
      <c r="R2355" s="47"/>
      <c r="S2355" s="64"/>
      <c r="T2355" s="2"/>
      <c r="U2355" s="2"/>
      <c r="V2355" s="2"/>
    </row>
    <row r="2356" spans="1:22" s="116" customFormat="1" ht="12.75" customHeight="1" x14ac:dyDescent="0.2">
      <c r="A2356" s="137"/>
      <c r="B2356" s="117" t="str">
        <f>IF(A2356="","",VLOOKUP(A2356,'6.A'!$A$11:$E$105,2,FALSE))</f>
        <v/>
      </c>
      <c r="C2356" s="138"/>
      <c r="D2356" s="139" t="str">
        <f>IF(A2356="","",VLOOKUP(A2356,'6.A'!$A$11:$E$105,4,FALSE))</f>
        <v/>
      </c>
      <c r="E2356" s="140" t="str">
        <f>IF(A2356="","",VLOOKUP(A2356,'6.A'!$A$11:$E$105,5,FALSE))</f>
        <v/>
      </c>
      <c r="F2356" s="141" t="str">
        <f t="shared" si="978"/>
        <v>0,00</v>
      </c>
      <c r="G2356" s="51"/>
      <c r="H2356" s="51" t="str">
        <f>IF(A2356="","",VLOOKUP(A2356,'6.A'!$A$11:$E$7900,5,FALSE))</f>
        <v/>
      </c>
      <c r="I2356" s="51" t="str">
        <f>IF(H2356="","",IF(E2356=H2356,"SIM","NÃO"))</f>
        <v/>
      </c>
      <c r="J2356" s="51" t="str">
        <f>IF(H2356="","",VLOOKUP(A2356,'6.A'!$A$11:$E$480,4,FALSE))</f>
        <v/>
      </c>
      <c r="K2356" s="51" t="str">
        <f t="shared" ref="K2356" si="979">IF(H2356="","",IF(J2356=D2356,"SIM","NÃO"))</f>
        <v/>
      </c>
      <c r="L2356" s="51" t="str">
        <f>IF(H2356="","",IF(C2356="","",G2352*C2356))</f>
        <v/>
      </c>
      <c r="M2356" s="93" t="str">
        <f>IF(A2356="","",VLOOKUP(A2356,'6.A'!$A$11:$C$480,2,FALSE))</f>
        <v/>
      </c>
      <c r="N2356" s="56" t="str">
        <f t="shared" ref="N2356" si="980">IF(A2356="","",IF(M2356=B2356,"si","no"))</f>
        <v/>
      </c>
      <c r="O2356" s="55"/>
      <c r="P2356" s="55"/>
      <c r="Q2356" s="47"/>
      <c r="R2356" s="47"/>
      <c r="S2356" s="64"/>
      <c r="T2356" s="2"/>
      <c r="U2356" s="2"/>
      <c r="V2356" s="2"/>
    </row>
    <row r="2357" spans="1:22" s="116" customFormat="1" ht="12.75" customHeight="1" x14ac:dyDescent="0.2">
      <c r="A2357" s="137"/>
      <c r="B2357" s="117" t="str">
        <f>IF(A2357="","",VLOOKUP(A2357,'6.A'!$A$11:$E$105,2,FALSE))</f>
        <v/>
      </c>
      <c r="C2357" s="138"/>
      <c r="D2357" s="139" t="str">
        <f>IF(A2357="","",VLOOKUP(A2357,'6.A'!$A$11:$E$105,4,FALSE))</f>
        <v/>
      </c>
      <c r="E2357" s="140" t="str">
        <f>IF(A2357="","",VLOOKUP(A2357,'6.A'!$A$11:$E$105,5,FALSE))</f>
        <v/>
      </c>
      <c r="F2357" s="141" t="str">
        <f t="shared" si="978"/>
        <v>0,00</v>
      </c>
      <c r="G2357" s="51"/>
      <c r="H2357" s="51" t="str">
        <f>IF(A2357="","",VLOOKUP(A2357,'6.A'!$A$11:$E$7900,5,FALSE))</f>
        <v/>
      </c>
      <c r="I2357" s="51" t="str">
        <f>IF(H2357="","",IF(E2357=H2357,"SIM","NÃO"))</f>
        <v/>
      </c>
      <c r="J2357" s="51" t="str">
        <f>IF(H2357="","",VLOOKUP(A2357,'6.A'!$A$11:$E$480,4,FALSE))</f>
        <v/>
      </c>
      <c r="K2357" s="51" t="str">
        <f>IF(H2357="","",IF(J2357=D2357,"SIM","NÃO"))</f>
        <v/>
      </c>
      <c r="L2357" s="51" t="str">
        <f>IF(H2357="","",IF(C2357="","",G2352*C2357))</f>
        <v/>
      </c>
      <c r="M2357" s="93" t="str">
        <f>IF(A2357="","",VLOOKUP(A2357,'6.A'!$A$11:$C$480,2,FALSE))</f>
        <v/>
      </c>
      <c r="N2357" s="56" t="str">
        <f>IF(A2357="","",IF(M2357=B2357,"si","no"))</f>
        <v/>
      </c>
      <c r="O2357" s="55"/>
      <c r="P2357" s="55"/>
      <c r="Q2357" s="47"/>
      <c r="R2357" s="47"/>
      <c r="S2357" s="64"/>
      <c r="T2357" s="2"/>
      <c r="U2357" s="2"/>
      <c r="V2357" s="2"/>
    </row>
    <row r="2358" spans="1:22" s="116" customFormat="1" ht="12.75" customHeight="1" x14ac:dyDescent="0.2">
      <c r="A2358" s="137"/>
      <c r="B2358" s="117" t="str">
        <f>IF(A2358="","",VLOOKUP(A2358,'6.A'!$A$11:$E$105,2,FALSE))</f>
        <v/>
      </c>
      <c r="C2358" s="138"/>
      <c r="D2358" s="139" t="str">
        <f>IF(A2358="","",VLOOKUP(A2358,'6.A'!$A$11:$E$105,4,FALSE))</f>
        <v/>
      </c>
      <c r="E2358" s="140" t="str">
        <f>IF(A2358="","",VLOOKUP(A2358,'6.A'!$A$11:$E$105,5,FALSE))</f>
        <v/>
      </c>
      <c r="F2358" s="141" t="str">
        <f t="shared" si="978"/>
        <v>0,00</v>
      </c>
      <c r="G2358" s="51"/>
      <c r="H2358" s="51" t="str">
        <f>IF(A2358="","",VLOOKUP(A2358,'6.A'!$A$11:$E$7900,5,FALSE))</f>
        <v/>
      </c>
      <c r="I2358" s="51" t="str">
        <f t="shared" ref="I2358" si="981">IF(H2358="","",IF(E2358=H2358,"SIM","NÃO"))</f>
        <v/>
      </c>
      <c r="J2358" s="51" t="str">
        <f>IF(H2358="","",VLOOKUP(A2358,'6.A'!$A$11:$E$480,4,FALSE))</f>
        <v/>
      </c>
      <c r="K2358" s="51" t="str">
        <f t="shared" ref="K2358" si="982">IF(H2358="","",IF(J2358=D2358,"SIM","NÃO"))</f>
        <v/>
      </c>
      <c r="L2358" s="51" t="str">
        <f>IF(H2358="","",IF(C2358="","",G2352*C2358))</f>
        <v/>
      </c>
      <c r="M2358" s="93" t="str">
        <f>IF(A2358="","",VLOOKUP(A2358,'6.A'!$A$11:$C$480,2,FALSE))</f>
        <v/>
      </c>
      <c r="N2358" s="56" t="str">
        <f t="shared" ref="N2358" si="983">IF(A2358="","",IF(M2358=B2358,"si","no"))</f>
        <v/>
      </c>
      <c r="O2358" s="55"/>
      <c r="P2358" s="55"/>
      <c r="Q2358" s="47"/>
      <c r="R2358" s="47"/>
      <c r="S2358" s="64"/>
      <c r="T2358" s="2"/>
      <c r="U2358" s="2"/>
      <c r="V2358" s="2"/>
    </row>
    <row r="2359" spans="1:22" s="116" customFormat="1" ht="12.75" customHeight="1" x14ac:dyDescent="0.2">
      <c r="A2359" s="137"/>
      <c r="B2359" s="117" t="str">
        <f>IF(A2359="","",VLOOKUP(A2359,'6.A'!$A$11:$E$105,2,FALSE))</f>
        <v/>
      </c>
      <c r="C2359" s="138"/>
      <c r="D2359" s="139" t="str">
        <f>IF(A2359="","",VLOOKUP(A2359,'6.A'!$A$11:$E$105,4,FALSE))</f>
        <v/>
      </c>
      <c r="E2359" s="140" t="str">
        <f>IF(A2359="","",VLOOKUP(A2359,'6.A'!$A$11:$E$105,5,FALSE))</f>
        <v/>
      </c>
      <c r="F2359" s="141" t="str">
        <f t="shared" si="978"/>
        <v>0,00</v>
      </c>
      <c r="G2359" s="51"/>
      <c r="H2359" s="51" t="str">
        <f>IF(A2359="","",VLOOKUP(A2359,'6.A'!$A$11:$E$7900,5,FALSE))</f>
        <v/>
      </c>
      <c r="I2359" s="51" t="str">
        <f>IF(H2359="","",IF(E2359=H2359,"SIM","NÃO"))</f>
        <v/>
      </c>
      <c r="J2359" s="51" t="str">
        <f>IF(H2359="","",VLOOKUP(A2359,'6.A'!$A$11:$E$480,4,FALSE))</f>
        <v/>
      </c>
      <c r="K2359" s="51" t="str">
        <f>IF(H2359="","",IF(J2359=D2359,"SIM","NÃO"))</f>
        <v/>
      </c>
      <c r="L2359" s="51" t="str">
        <f>IF(H2359="","",IF(C2359="","",G2352*C2359))</f>
        <v/>
      </c>
      <c r="M2359" s="93" t="str">
        <f>IF(A2359="","",VLOOKUP(A2359,'6.A'!$A$11:$C$480,2,FALSE))</f>
        <v/>
      </c>
      <c r="N2359" s="56" t="str">
        <f>IF(A2359="","",IF(M2359=B2359,"si","no"))</f>
        <v/>
      </c>
      <c r="O2359" s="55"/>
      <c r="P2359" s="55"/>
      <c r="Q2359" s="47"/>
      <c r="R2359" s="47"/>
      <c r="S2359" s="64"/>
      <c r="T2359" s="2"/>
      <c r="U2359" s="2"/>
      <c r="V2359" s="2"/>
    </row>
    <row r="2360" spans="1:22" s="116" customFormat="1" ht="12.75" customHeight="1" x14ac:dyDescent="0.2">
      <c r="A2360" s="137"/>
      <c r="B2360" s="117" t="str">
        <f>IF(A2360="","",VLOOKUP(A2360,'6.A'!$A$11:$E$105,2,FALSE))</f>
        <v/>
      </c>
      <c r="C2360" s="138"/>
      <c r="D2360" s="120" t="str">
        <f>IF(A2360="","",VLOOKUP(A2360,'6.A'!$A$11:$E$105,4,FALSE))</f>
        <v/>
      </c>
      <c r="E2360" s="142" t="str">
        <f>IF(A2360="","",VLOOKUP(A2360,'6.A'!$A$11:$E$105,5,FALSE))</f>
        <v/>
      </c>
      <c r="F2360" s="141" t="str">
        <f t="shared" si="978"/>
        <v>0,00</v>
      </c>
      <c r="G2360" s="51"/>
      <c r="H2360" s="51" t="str">
        <f>IF(A2360="","",VLOOKUP(A2360,'6.A'!$A$11:$E$7900,5,FALSE))</f>
        <v/>
      </c>
      <c r="I2360" s="51" t="str">
        <f>IF(H2360="","",IF(E2360=H2360,"SIM","NÃO"))</f>
        <v/>
      </c>
      <c r="J2360" s="51" t="str">
        <f>IF(H2360="","",VLOOKUP(A2360,'6.A'!$A$11:$E$480,4,FALSE))</f>
        <v/>
      </c>
      <c r="K2360" s="51" t="str">
        <f>IF(H2360="","",IF(J2360=D2360,"SIM","NÃO"))</f>
        <v/>
      </c>
      <c r="L2360" s="51" t="str">
        <f>IF(H2360="","",IF(C2360="","",G2352*C2360))</f>
        <v/>
      </c>
      <c r="M2360" s="93" t="str">
        <f>IF(A2360="","",VLOOKUP(A2360,'6.A'!$A$11:$C$480,2,FALSE))</f>
        <v/>
      </c>
      <c r="N2360" s="56" t="str">
        <f>IF(A2360="","",IF(M2360=B2360,"si","no"))</f>
        <v/>
      </c>
      <c r="O2360" s="55"/>
      <c r="P2360" s="55"/>
      <c r="Q2360" s="47"/>
      <c r="R2360" s="47"/>
      <c r="S2360" s="64"/>
      <c r="T2360" s="2"/>
      <c r="U2360" s="2"/>
      <c r="V2360" s="2"/>
    </row>
    <row r="2361" spans="1:22" s="116" customFormat="1" ht="12.75" customHeight="1" x14ac:dyDescent="0.2">
      <c r="A2361" s="137"/>
      <c r="B2361" s="117" t="str">
        <f>IF(A2361="","",VLOOKUP(A2361,'6.A'!$A$11:$E$105,2,FALSE))</f>
        <v/>
      </c>
      <c r="C2361" s="138"/>
      <c r="D2361" s="120" t="str">
        <f>IF(A2361="","",VLOOKUP(A2361,'6.A'!$A$11:$E$105,4,FALSE))</f>
        <v/>
      </c>
      <c r="E2361" s="140" t="str">
        <f>IF(A2361="","",VLOOKUP(A2361,'6.A'!$A$11:$E$105,5,FALSE))</f>
        <v/>
      </c>
      <c r="F2361" s="141" t="str">
        <f t="shared" si="978"/>
        <v>0,00</v>
      </c>
      <c r="G2361" s="51"/>
      <c r="H2361" s="51" t="str">
        <f>IF(A2361="","",VLOOKUP(A2361,'6.A'!$A$11:$E$7900,5,FALSE))</f>
        <v/>
      </c>
      <c r="I2361" s="51" t="str">
        <f t="shared" ref="I2361" si="984">IF(H2361="","",IF(E2361=H2361,"SIM","NÃO"))</f>
        <v/>
      </c>
      <c r="J2361" s="51" t="str">
        <f>IF(H2361="","",VLOOKUP(A2361,'6.A'!$A$11:$E$480,4,FALSE))</f>
        <v/>
      </c>
      <c r="K2361" s="51" t="str">
        <f t="shared" ref="K2361" si="985">IF(H2361="","",IF(J2361=D2361,"SIM","NÃO"))</f>
        <v/>
      </c>
      <c r="L2361" s="51" t="str">
        <f>IF(H2361="","",IF(C2361="","",G2352*C2361))</f>
        <v/>
      </c>
      <c r="M2361" s="93" t="str">
        <f>IF(A2361="","",VLOOKUP(A2361,'6.A'!$A$11:$C$480,2,FALSE))</f>
        <v/>
      </c>
      <c r="N2361" s="56" t="str">
        <f t="shared" ref="N2361" si="986">IF(A2361="","",IF(M2361=B2361,"si","no"))</f>
        <v/>
      </c>
      <c r="O2361" s="55"/>
      <c r="P2361" s="55"/>
      <c r="Q2361" s="47"/>
      <c r="R2361" s="47"/>
      <c r="S2361" s="64"/>
      <c r="T2361" s="2"/>
      <c r="U2361" s="2"/>
      <c r="V2361" s="2"/>
    </row>
    <row r="2362" spans="1:22" s="116" customFormat="1" ht="12.75" customHeight="1" x14ac:dyDescent="0.2">
      <c r="A2362" s="137"/>
      <c r="B2362" s="117" t="str">
        <f>IF(A2362="","",VLOOKUP(A2362,'6.A'!$A$11:$E$105,2,FALSE))</f>
        <v/>
      </c>
      <c r="C2362" s="138"/>
      <c r="D2362" s="120" t="str">
        <f>IF(A2362="","",VLOOKUP(A2362,'6.A'!$A$11:$E$105,4,FALSE))</f>
        <v/>
      </c>
      <c r="E2362" s="140" t="str">
        <f>IF(A2362="","",VLOOKUP(A2362,'6.A'!$A$11:$E$105,5,FALSE))</f>
        <v/>
      </c>
      <c r="F2362" s="141" t="str">
        <f t="shared" si="978"/>
        <v>0,00</v>
      </c>
      <c r="G2362" s="51"/>
      <c r="H2362" s="51" t="str">
        <f>IF(A2362="","",VLOOKUP(A2362,'6.A'!$A$11:$E$7900,5,FALSE))</f>
        <v/>
      </c>
      <c r="I2362" s="51" t="str">
        <f>IF(H2362="","",IF(E2362=H2362,"SIM","NÃO"))</f>
        <v/>
      </c>
      <c r="J2362" s="51" t="str">
        <f>IF(H2362="","",VLOOKUP(A2362,'6.A'!$A$11:$E$480,4,FALSE))</f>
        <v/>
      </c>
      <c r="K2362" s="51" t="str">
        <f>IF(H2362="","",IF(J2362=D2362,"SIM","NÃO"))</f>
        <v/>
      </c>
      <c r="L2362" s="51" t="str">
        <f>IF(H2362="","",IF(C2362="","",G2352*C2362))</f>
        <v/>
      </c>
      <c r="M2362" s="93" t="str">
        <f>IF(A2362="","",VLOOKUP(A2362,'6.A'!$A$11:$C$480,2,FALSE))</f>
        <v/>
      </c>
      <c r="N2362" s="56" t="str">
        <f>IF(A2362="","",IF(M2362=B2362,"si","no"))</f>
        <v/>
      </c>
      <c r="O2362" s="55"/>
      <c r="P2362" s="55"/>
      <c r="Q2362" s="47"/>
      <c r="R2362" s="47"/>
      <c r="S2362" s="64"/>
      <c r="T2362" s="2"/>
      <c r="U2362" s="2"/>
      <c r="V2362" s="2"/>
    </row>
    <row r="2363" spans="1:22" s="116" customFormat="1" ht="12.75" customHeight="1" x14ac:dyDescent="0.2">
      <c r="A2363" s="137"/>
      <c r="B2363" s="117" t="str">
        <f>IF(A2363="","",VLOOKUP(A2363,'6.A'!$A$11:$E$105,2,FALSE))</f>
        <v/>
      </c>
      <c r="C2363" s="138"/>
      <c r="D2363" s="143" t="str">
        <f>IF(A2363="","",VLOOKUP(A2363,'6.A'!$A$11:$E$105,4,FALSE))</f>
        <v/>
      </c>
      <c r="E2363" s="140" t="str">
        <f>IF(A2363="","",VLOOKUP(A2363,'6.A'!$A$11:$E$105,5,FALSE))</f>
        <v/>
      </c>
      <c r="F2363" s="141" t="str">
        <f t="shared" si="978"/>
        <v>0,00</v>
      </c>
      <c r="G2363" s="51"/>
      <c r="H2363" s="51" t="str">
        <f>IF(A2363="","",VLOOKUP(A2363,'6.A'!$A$11:$E$7900,5,FALSE))</f>
        <v/>
      </c>
      <c r="I2363" s="51" t="str">
        <f t="shared" ref="I2363" si="987">IF(H2363="","",IF(E2363=H2363,"SIM","NÃO"))</f>
        <v/>
      </c>
      <c r="J2363" s="51" t="str">
        <f>IF(H2363="","",VLOOKUP(A2363,'6.A'!$A$11:$E$480,4,FALSE))</f>
        <v/>
      </c>
      <c r="K2363" s="51" t="str">
        <f t="shared" ref="K2363" si="988">IF(H2363="","",IF(J2363=D2363,"SIM","NÃO"))</f>
        <v/>
      </c>
      <c r="L2363" s="51" t="str">
        <f>IF(H2363="","",IF(C2363="","",G2352*C2363))</f>
        <v/>
      </c>
      <c r="M2363" s="93" t="str">
        <f>IF(A2363="","",VLOOKUP(A2363,'6.A'!$A$11:$C$480,2,FALSE))</f>
        <v/>
      </c>
      <c r="N2363" s="56" t="str">
        <f t="shared" ref="N2363" si="989">IF(A2363="","",IF(M2363=B2363,"si","no"))</f>
        <v/>
      </c>
      <c r="O2363" s="55"/>
      <c r="P2363" s="55"/>
      <c r="Q2363" s="47"/>
      <c r="R2363" s="47"/>
      <c r="S2363" s="64"/>
      <c r="T2363" s="2"/>
      <c r="U2363" s="2"/>
      <c r="V2363" s="2"/>
    </row>
    <row r="2364" spans="1:22" s="116" customFormat="1" ht="12.75" customHeight="1" x14ac:dyDescent="0.2">
      <c r="A2364" s="134"/>
      <c r="B2364" s="26" t="str">
        <f>$A$8</f>
        <v>LEIS SOCIAIS HORISTA - JORNADA NORMAL</v>
      </c>
      <c r="C2364" s="27">
        <f>$C$8</f>
        <v>0</v>
      </c>
      <c r="D2364" s="120"/>
      <c r="E2364" s="126"/>
      <c r="F2364" s="144">
        <f>ROUND(SUM(F2354:F2363)*C2364,2)</f>
        <v>0</v>
      </c>
      <c r="G2364" s="62"/>
      <c r="H2364" s="51"/>
      <c r="I2364" s="56"/>
      <c r="J2364" s="56"/>
      <c r="K2364" s="56"/>
      <c r="L2364" s="51"/>
      <c r="M2364" s="61"/>
      <c r="N2364" s="56"/>
      <c r="O2364" s="55"/>
      <c r="P2364" s="55"/>
      <c r="Q2364" s="47"/>
      <c r="R2364" s="47"/>
      <c r="S2364" s="64"/>
      <c r="T2364" s="2"/>
      <c r="U2364" s="2"/>
      <c r="V2364" s="2"/>
    </row>
    <row r="2365" spans="1:22" s="116" customFormat="1" ht="12.75" customHeight="1" x14ac:dyDescent="0.2">
      <c r="A2365" s="137"/>
      <c r="B2365" s="26" t="str">
        <f>$A$9</f>
        <v>BDI - MÃO DE OBRA / SERVIÇOS / MATERIAIS EM GERAL</v>
      </c>
      <c r="C2365" s="27">
        <f>$C$9</f>
        <v>0</v>
      </c>
      <c r="D2365" s="115"/>
      <c r="E2365" s="126"/>
      <c r="F2365" s="144">
        <f>ROUND(SUM(F2354:F2364)*C2365,2)</f>
        <v>0</v>
      </c>
      <c r="G2365" s="62"/>
      <c r="H2365" s="51"/>
      <c r="I2365" s="56"/>
      <c r="J2365" s="56"/>
      <c r="K2365" s="56"/>
      <c r="L2365" s="51"/>
      <c r="M2365" s="61"/>
      <c r="N2365" s="56"/>
      <c r="O2365" s="55"/>
      <c r="P2365" s="55"/>
      <c r="Q2365" s="47"/>
      <c r="R2365" s="47"/>
      <c r="S2365" s="64"/>
      <c r="T2365" s="2"/>
      <c r="U2365" s="2"/>
      <c r="V2365" s="2"/>
    </row>
    <row r="2366" spans="1:22" s="128" customFormat="1" ht="12.75" customHeight="1" x14ac:dyDescent="0.2">
      <c r="A2366" s="145"/>
      <c r="B2366" s="146" t="s">
        <v>56</v>
      </c>
      <c r="C2366" s="147"/>
      <c r="D2366" s="148"/>
      <c r="E2366" s="149"/>
      <c r="F2366" s="150">
        <f>ROUND(SUM(F2354:F2365),2)</f>
        <v>0</v>
      </c>
      <c r="G2366" s="62"/>
      <c r="H2366" s="51"/>
      <c r="I2366" s="56"/>
      <c r="J2366" s="56"/>
      <c r="K2366" s="56"/>
      <c r="L2366" s="51"/>
      <c r="M2366" s="61"/>
      <c r="N2366" s="56"/>
      <c r="O2366" s="55"/>
      <c r="P2366" s="55"/>
      <c r="Q2366" s="47"/>
      <c r="R2366" s="47"/>
      <c r="S2366" s="64"/>
      <c r="T2366" s="2"/>
      <c r="U2366" s="2"/>
      <c r="V2366" s="2"/>
    </row>
    <row r="2367" spans="1:22" s="128" customFormat="1" ht="12.75" customHeight="1" x14ac:dyDescent="0.2">
      <c r="A2367" s="134" t="s">
        <v>5</v>
      </c>
      <c r="B2367" s="135" t="s">
        <v>132</v>
      </c>
      <c r="C2367" s="119" t="s">
        <v>59</v>
      </c>
      <c r="D2367" s="119" t="s">
        <v>17</v>
      </c>
      <c r="E2367" s="136" t="s">
        <v>60</v>
      </c>
      <c r="F2367" s="127" t="s">
        <v>61</v>
      </c>
      <c r="G2367" s="21"/>
      <c r="H2367" s="51"/>
      <c r="I2367" s="56"/>
      <c r="J2367" s="56"/>
      <c r="K2367" s="56"/>
      <c r="L2367" s="51"/>
      <c r="M2367" s="61"/>
      <c r="N2367" s="56"/>
      <c r="O2367" s="55"/>
      <c r="P2367" s="55"/>
      <c r="Q2367" s="47"/>
      <c r="R2367" s="47"/>
      <c r="S2367" s="64"/>
      <c r="T2367" s="2"/>
      <c r="U2367" s="2"/>
      <c r="V2367" s="2"/>
    </row>
    <row r="2368" spans="1:22" s="128" customFormat="1" ht="12.75" customHeight="1" x14ac:dyDescent="0.2">
      <c r="A2368" s="137">
        <f>'6.A'!$A$40</f>
        <v>70110155</v>
      </c>
      <c r="B2368" s="117" t="str">
        <f>IF(A2368="","",VLOOKUP(A2368,'6.A'!$A$11:$E$105,2,FALSE))</f>
        <v>GUARDA-CORPO RETO FIBRA DE VIDRO (PRFV)</v>
      </c>
      <c r="C2368" s="138">
        <v>1.02</v>
      </c>
      <c r="D2368" s="139" t="str">
        <f>IF(A2368="","",VLOOKUP(A2368,'6.A'!$A$11:$E$105,4,FALSE))</f>
        <v>M</v>
      </c>
      <c r="E2368" s="140">
        <f>IF(A2368="","",VLOOKUP(A2368,'6.A'!$A$11:$E$105,5,FALSE))</f>
        <v>0</v>
      </c>
      <c r="F2368" s="141">
        <f t="shared" ref="F2368" si="990">IF(A2368="","0,00",ROUND(C2368*E2368,2))</f>
        <v>0</v>
      </c>
      <c r="G2368" s="51"/>
      <c r="H2368" s="51">
        <f>IF(A2368="","",VLOOKUP(A2368,'6.A'!$A$11:$E$7900,5,FALSE))</f>
        <v>0</v>
      </c>
      <c r="I2368" s="51" t="str">
        <f t="shared" ref="I2368:I2377" si="991">IF(H2368="","",IF(E2368=H2368,"SIM","NÃO"))</f>
        <v>SIM</v>
      </c>
      <c r="J2368" s="51" t="str">
        <f>IF(H2368="","",VLOOKUP(A2368,'6.A'!$A$11:$E$480,4,FALSE))</f>
        <v>M</v>
      </c>
      <c r="K2368" s="51" t="str">
        <f t="shared" ref="K2368:K2377" si="992">IF(H2368="","",IF(J2368=D2368,"SIM","NÃO"))</f>
        <v>SIM</v>
      </c>
      <c r="L2368" s="51">
        <f>IF(H2368="","",IF(C2368="","",G2352*C2368))</f>
        <v>18.36</v>
      </c>
      <c r="M2368" s="93" t="str">
        <f>IF(A2368="","",VLOOKUP(A2368,'6.A'!$A$11:$C$480,2,FALSE))</f>
        <v>GUARDA-CORPO RETO FIBRA DE VIDRO (PRFV)</v>
      </c>
      <c r="N2368" s="56" t="str">
        <f t="shared" ref="N2368:N2373" si="993">IF(A2368="","",IF(M2368=B2368,"si","no"))</f>
        <v>si</v>
      </c>
      <c r="O2368" s="55"/>
      <c r="P2368" s="55"/>
      <c r="Q2368" s="47"/>
      <c r="R2368" s="47"/>
      <c r="S2368" s="64"/>
      <c r="T2368" s="2"/>
      <c r="U2368" s="2"/>
      <c r="V2368" s="2"/>
    </row>
    <row r="2369" spans="1:22" s="128" customFormat="1" ht="12.75" customHeight="1" x14ac:dyDescent="0.2">
      <c r="A2369" s="137"/>
      <c r="B2369" s="117" t="str">
        <f>IF(A2369="","",VLOOKUP(A2369,'6.A'!$A$11:$E$105,2,FALSE))</f>
        <v/>
      </c>
      <c r="C2369" s="138"/>
      <c r="D2369" s="139" t="str">
        <f>IF(A2369="","",VLOOKUP(A2369,'6.A'!$A$11:$E$105,4,FALSE))</f>
        <v/>
      </c>
      <c r="E2369" s="140" t="str">
        <f>IF(A2369="","",VLOOKUP(A2369,'6.A'!$A$11:$E$105,5,FALSE))</f>
        <v/>
      </c>
      <c r="F2369" s="141" t="str">
        <f t="shared" ref="F2369:F2377" si="994">IF(A2369="","0,00",ROUND(C2369*E2369,2))</f>
        <v>0,00</v>
      </c>
      <c r="G2369" s="51"/>
      <c r="H2369" s="51" t="str">
        <f>IF(A2369="","",VLOOKUP(A2369,'6.A'!$A$11:$E$7900,5,FALSE))</f>
        <v/>
      </c>
      <c r="I2369" s="51" t="str">
        <f t="shared" si="991"/>
        <v/>
      </c>
      <c r="J2369" s="51" t="str">
        <f>IF(H2369="","",VLOOKUP(A2369,'6.A'!$A$11:$E$480,4,FALSE))</f>
        <v/>
      </c>
      <c r="K2369" s="51" t="str">
        <f t="shared" si="992"/>
        <v/>
      </c>
      <c r="L2369" s="51" t="str">
        <f>IF(H2369="","",IF(C2369="","",G2352*C2369))</f>
        <v/>
      </c>
      <c r="M2369" s="93" t="str">
        <f>IF(A2369="","",VLOOKUP(A2369,'6.A'!$A$11:$C$480,2,FALSE))</f>
        <v/>
      </c>
      <c r="N2369" s="56" t="str">
        <f t="shared" si="993"/>
        <v/>
      </c>
      <c r="O2369" s="55"/>
      <c r="P2369" s="55"/>
      <c r="Q2369" s="47"/>
      <c r="R2369" s="47"/>
      <c r="S2369" s="64"/>
      <c r="T2369" s="2"/>
      <c r="U2369" s="2"/>
      <c r="V2369" s="2"/>
    </row>
    <row r="2370" spans="1:22" s="128" customFormat="1" ht="12.75" customHeight="1" x14ac:dyDescent="0.2">
      <c r="A2370" s="137"/>
      <c r="B2370" s="117" t="str">
        <f>IF(A2370="","",VLOOKUP(A2370,'6.A'!$A$11:$E$105,2,FALSE))</f>
        <v/>
      </c>
      <c r="C2370" s="138"/>
      <c r="D2370" s="139" t="str">
        <f>IF(A2370="","",VLOOKUP(A2370,'6.A'!$A$11:$E$105,4,FALSE))</f>
        <v/>
      </c>
      <c r="E2370" s="140" t="str">
        <f>IF(A2370="","",VLOOKUP(A2370,'6.A'!$A$11:$E$105,5,FALSE))</f>
        <v/>
      </c>
      <c r="F2370" s="141" t="str">
        <f t="shared" si="994"/>
        <v>0,00</v>
      </c>
      <c r="G2370" s="51"/>
      <c r="H2370" s="51" t="str">
        <f>IF(A2370="","",VLOOKUP(A2370,'6.A'!$A$11:$E$7900,5,FALSE))</f>
        <v/>
      </c>
      <c r="I2370" s="51" t="str">
        <f t="shared" si="991"/>
        <v/>
      </c>
      <c r="J2370" s="51" t="str">
        <f>IF(H2370="","",VLOOKUP(A2370,'6.A'!$A$11:$E$480,4,FALSE))</f>
        <v/>
      </c>
      <c r="K2370" s="51" t="str">
        <f t="shared" si="992"/>
        <v/>
      </c>
      <c r="L2370" s="51" t="str">
        <f>IF(H2370="","",IF(C2370="","",G2352*C2370))</f>
        <v/>
      </c>
      <c r="M2370" s="93" t="str">
        <f>IF(A2370="","",VLOOKUP(A2370,'6.A'!$A$11:$C$480,2,FALSE))</f>
        <v/>
      </c>
      <c r="N2370" s="56" t="str">
        <f t="shared" si="993"/>
        <v/>
      </c>
      <c r="O2370" s="55"/>
      <c r="P2370" s="55"/>
      <c r="Q2370" s="47"/>
      <c r="R2370" s="47"/>
      <c r="S2370" s="64"/>
      <c r="T2370" s="2"/>
      <c r="U2370" s="2"/>
      <c r="V2370" s="2"/>
    </row>
    <row r="2371" spans="1:22" s="128" customFormat="1" ht="12.75" customHeight="1" x14ac:dyDescent="0.2">
      <c r="A2371" s="137"/>
      <c r="B2371" s="158" t="str">
        <f>IF(A2371="","",VLOOKUP(A2371,'6.A'!$A$11:$E$105,2,FALSE))</f>
        <v/>
      </c>
      <c r="C2371" s="138"/>
      <c r="D2371" s="120" t="str">
        <f>IF(A2371="","",VLOOKUP(A2371,'6.A'!$A$11:$E$105,4,FALSE))</f>
        <v/>
      </c>
      <c r="E2371" s="142" t="str">
        <f>IF(A2371="","",VLOOKUP(A2371,'6.A'!$A$11:$E$105,5,FALSE))</f>
        <v/>
      </c>
      <c r="F2371" s="141" t="str">
        <f t="shared" si="994"/>
        <v>0,00</v>
      </c>
      <c r="G2371" s="51"/>
      <c r="H2371" s="51" t="str">
        <f>IF(A2371="","",VLOOKUP(A2371,'6.A'!$A$11:$E$7900,5,FALSE))</f>
        <v/>
      </c>
      <c r="I2371" s="51" t="str">
        <f t="shared" si="991"/>
        <v/>
      </c>
      <c r="J2371" s="51" t="str">
        <f>IF(H2371="","",VLOOKUP(A2371,'6.A'!$A$11:$E$480,4,FALSE))</f>
        <v/>
      </c>
      <c r="K2371" s="51" t="str">
        <f t="shared" si="992"/>
        <v/>
      </c>
      <c r="L2371" s="51" t="str">
        <f>IF(H2371="","",IF(C2371="","",G2352*C2371))</f>
        <v/>
      </c>
      <c r="M2371" s="93" t="str">
        <f>IF(A2371="","",VLOOKUP(A2371,'6.A'!$A$11:$C$480,2,FALSE))</f>
        <v/>
      </c>
      <c r="N2371" s="56" t="str">
        <f t="shared" si="993"/>
        <v/>
      </c>
      <c r="O2371" s="55"/>
      <c r="P2371" s="55"/>
      <c r="Q2371" s="47"/>
      <c r="R2371" s="47"/>
      <c r="S2371" s="64"/>
      <c r="T2371" s="2"/>
      <c r="U2371" s="2"/>
      <c r="V2371" s="2"/>
    </row>
    <row r="2372" spans="1:22" s="128" customFormat="1" ht="12.75" customHeight="1" x14ac:dyDescent="0.2">
      <c r="A2372" s="137"/>
      <c r="B2372" s="158" t="str">
        <f>IF(A2372="","",VLOOKUP(A2372,'6.A'!$A$11:$E$105,2,FALSE))</f>
        <v/>
      </c>
      <c r="C2372" s="138"/>
      <c r="D2372" s="120" t="str">
        <f>IF(A2372="","",VLOOKUP(A2372,'6.A'!$A$11:$E$105,4,FALSE))</f>
        <v/>
      </c>
      <c r="E2372" s="142" t="str">
        <f>IF(A2372="","",VLOOKUP(A2372,'6.A'!$A$11:$E$105,5,FALSE))</f>
        <v/>
      </c>
      <c r="F2372" s="141" t="str">
        <f t="shared" si="994"/>
        <v>0,00</v>
      </c>
      <c r="G2372" s="51"/>
      <c r="H2372" s="51" t="str">
        <f>IF(A2372="","",VLOOKUP(A2372,'6.A'!$A$11:$E$7900,5,FALSE))</f>
        <v/>
      </c>
      <c r="I2372" s="51" t="str">
        <f t="shared" si="991"/>
        <v/>
      </c>
      <c r="J2372" s="51" t="str">
        <f>IF(H2372="","",VLOOKUP(A2372,'6.A'!$A$11:$E$480,4,FALSE))</f>
        <v/>
      </c>
      <c r="K2372" s="51" t="str">
        <f t="shared" si="992"/>
        <v/>
      </c>
      <c r="L2372" s="51" t="str">
        <f>IF(H2372="","",IF(C2372="","",G2352*C2372))</f>
        <v/>
      </c>
      <c r="M2372" s="93" t="str">
        <f>IF(A2372="","",VLOOKUP(A2372,'6.A'!$A$11:$C$480,2,FALSE))</f>
        <v/>
      </c>
      <c r="N2372" s="56" t="str">
        <f t="shared" si="993"/>
        <v/>
      </c>
      <c r="O2372" s="55"/>
      <c r="P2372" s="55"/>
      <c r="Q2372" s="47"/>
      <c r="R2372" s="47"/>
      <c r="S2372" s="64"/>
      <c r="T2372" s="2"/>
      <c r="U2372" s="2"/>
      <c r="V2372" s="2"/>
    </row>
    <row r="2373" spans="1:22" s="128" customFormat="1" ht="12.75" customHeight="1" x14ac:dyDescent="0.2">
      <c r="A2373" s="137"/>
      <c r="B2373" s="158" t="str">
        <f>IF(A2373="","",VLOOKUP(A2373,'6.A'!$A$11:$E$105,2,FALSE))</f>
        <v/>
      </c>
      <c r="C2373" s="138"/>
      <c r="D2373" s="120" t="str">
        <f>IF(A2373="","",VLOOKUP(A2373,'6.A'!$A$11:$E$105,4,FALSE))</f>
        <v/>
      </c>
      <c r="E2373" s="142" t="str">
        <f>IF(A2373="","",VLOOKUP(A2373,'6.A'!$A$11:$E$105,5,FALSE))</f>
        <v/>
      </c>
      <c r="F2373" s="141" t="str">
        <f t="shared" si="994"/>
        <v>0,00</v>
      </c>
      <c r="G2373" s="51"/>
      <c r="H2373" s="51" t="str">
        <f>IF(A2373="","",VLOOKUP(A2373,'6.A'!$A$11:$E$7900,5,FALSE))</f>
        <v/>
      </c>
      <c r="I2373" s="51" t="str">
        <f t="shared" si="991"/>
        <v/>
      </c>
      <c r="J2373" s="51" t="str">
        <f>IF(H2373="","",VLOOKUP(A2373,'6.A'!$A$11:$E$480,4,FALSE))</f>
        <v/>
      </c>
      <c r="K2373" s="51" t="str">
        <f t="shared" si="992"/>
        <v/>
      </c>
      <c r="L2373" s="51" t="str">
        <f>IF(H2373="","",IF(C2373="","",G2352*C2373))</f>
        <v/>
      </c>
      <c r="M2373" s="93" t="str">
        <f>IF(A2373="","",VLOOKUP(A2373,'6.A'!$A$11:$C$480,2,FALSE))</f>
        <v/>
      </c>
      <c r="N2373" s="56" t="str">
        <f t="shared" si="993"/>
        <v/>
      </c>
      <c r="O2373" s="55"/>
      <c r="P2373" s="55"/>
      <c r="Q2373" s="47"/>
      <c r="R2373" s="47"/>
      <c r="S2373" s="64"/>
      <c r="T2373" s="2"/>
      <c r="U2373" s="2"/>
      <c r="V2373" s="2"/>
    </row>
    <row r="2374" spans="1:22" s="128" customFormat="1" ht="12.75" customHeight="1" x14ac:dyDescent="0.2">
      <c r="A2374" s="137"/>
      <c r="B2374" s="158" t="str">
        <f>IF(A2374="","",VLOOKUP(A2374,'6.A'!$A$11:$E$105,2,FALSE))</f>
        <v/>
      </c>
      <c r="C2374" s="138"/>
      <c r="D2374" s="120" t="str">
        <f>IF(A2374="","",VLOOKUP(A2374,'6.A'!$A$11:$E$105,4,FALSE))</f>
        <v/>
      </c>
      <c r="E2374" s="142" t="str">
        <f>IF(A2374="","",VLOOKUP(A2374,'6.A'!$A$11:$E$105,5,FALSE))</f>
        <v/>
      </c>
      <c r="F2374" s="141" t="str">
        <f t="shared" si="994"/>
        <v>0,00</v>
      </c>
      <c r="G2374" s="51"/>
      <c r="H2374" s="51" t="str">
        <f>IF(A2374="","",VLOOKUP(A2374,'6.A'!$A$11:$E$7900,5,FALSE))</f>
        <v/>
      </c>
      <c r="I2374" s="51" t="str">
        <f t="shared" si="991"/>
        <v/>
      </c>
      <c r="J2374" s="51" t="str">
        <f>IF(H2374="","",VLOOKUP(A2374,'6.A'!$A$11:$E$480,4,FALSE))</f>
        <v/>
      </c>
      <c r="K2374" s="51" t="str">
        <f t="shared" si="992"/>
        <v/>
      </c>
      <c r="L2374" s="51" t="str">
        <f>IF(H2374="","",IF(C2374="","",G2352*C2374))</f>
        <v/>
      </c>
      <c r="M2374" s="93" t="str">
        <f>IF(A2374="","",VLOOKUP(A2374,'6.A'!$A$11:$C$480,2,FALSE))</f>
        <v/>
      </c>
      <c r="N2374" s="56" t="str">
        <f>IF(A2374="","",IF(M2374=B2374,"si","no"))</f>
        <v/>
      </c>
      <c r="O2374" s="55"/>
      <c r="P2374" s="55"/>
      <c r="Q2374" s="47"/>
      <c r="R2374" s="47"/>
      <c r="S2374" s="64"/>
      <c r="T2374" s="2"/>
      <c r="U2374" s="2"/>
      <c r="V2374" s="2"/>
    </row>
    <row r="2375" spans="1:22" s="128" customFormat="1" ht="12.75" customHeight="1" x14ac:dyDescent="0.2">
      <c r="A2375" s="137"/>
      <c r="B2375" s="117" t="str">
        <f>IF(A2375="","",VLOOKUP(A2375,'6.A'!$A$11:$E$105,2,FALSE))</f>
        <v/>
      </c>
      <c r="C2375" s="138"/>
      <c r="D2375" s="120" t="str">
        <f>IF(A2375="","",VLOOKUP(A2375,'6.A'!$A$11:$E$105,4,FALSE))</f>
        <v/>
      </c>
      <c r="E2375" s="142" t="str">
        <f>IF(A2375="","",VLOOKUP(A2375,'6.A'!$A$11:$E$105,5,FALSE))</f>
        <v/>
      </c>
      <c r="F2375" s="141" t="str">
        <f t="shared" si="994"/>
        <v>0,00</v>
      </c>
      <c r="G2375" s="51"/>
      <c r="H2375" s="51" t="str">
        <f>IF(A2375="","",VLOOKUP(A2375,'6.A'!$A$11:$E$7900,5,FALSE))</f>
        <v/>
      </c>
      <c r="I2375" s="51" t="str">
        <f t="shared" si="991"/>
        <v/>
      </c>
      <c r="J2375" s="51" t="str">
        <f>IF(H2375="","",VLOOKUP(A2375,'6.A'!$A$11:$E$480,4,FALSE))</f>
        <v/>
      </c>
      <c r="K2375" s="51" t="str">
        <f t="shared" si="992"/>
        <v/>
      </c>
      <c r="L2375" s="51" t="str">
        <f>IF(H2375="","",IF(C2375="","",G2352*C2375))</f>
        <v/>
      </c>
      <c r="M2375" s="93" t="str">
        <f>IF(A2375="","",VLOOKUP(A2375,'6.A'!$A$11:$C$480,2,FALSE))</f>
        <v/>
      </c>
      <c r="N2375" s="56" t="str">
        <f>IF(A2375="","",IF(M2375=B2375,"si","no"))</f>
        <v/>
      </c>
      <c r="O2375" s="55"/>
      <c r="P2375" s="55"/>
      <c r="Q2375" s="47"/>
      <c r="R2375" s="47"/>
      <c r="S2375" s="64"/>
      <c r="T2375" s="2"/>
      <c r="U2375" s="2"/>
      <c r="V2375" s="2"/>
    </row>
    <row r="2376" spans="1:22" s="128" customFormat="1" ht="12.75" customHeight="1" x14ac:dyDescent="0.2">
      <c r="A2376" s="137"/>
      <c r="B2376" s="117" t="str">
        <f>IF(A2376="","",VLOOKUP(A2376,'6.A'!$A$11:$E$105,2,FALSE))</f>
        <v/>
      </c>
      <c r="C2376" s="138"/>
      <c r="D2376" s="120" t="str">
        <f>IF(A2376="","",VLOOKUP(A2376,'6.A'!$A$11:$E$105,4,FALSE))</f>
        <v/>
      </c>
      <c r="E2376" s="142" t="str">
        <f>IF(A2376="","",VLOOKUP(A2376,'6.A'!$A$11:$E$105,5,FALSE))</f>
        <v/>
      </c>
      <c r="F2376" s="141" t="str">
        <f t="shared" si="994"/>
        <v>0,00</v>
      </c>
      <c r="G2376" s="51"/>
      <c r="H2376" s="51" t="str">
        <f>IF(A2376="","",VLOOKUP(A2376,'6.A'!$A$11:$E$7900,5,FALSE))</f>
        <v/>
      </c>
      <c r="I2376" s="51" t="str">
        <f t="shared" si="991"/>
        <v/>
      </c>
      <c r="J2376" s="51" t="str">
        <f>IF(H2376="","",VLOOKUP(A2376,'6.A'!$A$11:$E$480,4,FALSE))</f>
        <v/>
      </c>
      <c r="K2376" s="51" t="str">
        <f t="shared" si="992"/>
        <v/>
      </c>
      <c r="L2376" s="51" t="str">
        <f>IF(H2376="","",IF(C2376="","",G2352*C2376))</f>
        <v/>
      </c>
      <c r="M2376" s="93" t="str">
        <f>IF(A2376="","",VLOOKUP(A2376,'6.A'!$A$11:$C$480,2,FALSE))</f>
        <v/>
      </c>
      <c r="N2376" s="56" t="str">
        <f t="shared" ref="N2376:N2377" si="995">IF(A2376="","",IF(M2376=B2376,"si","no"))</f>
        <v/>
      </c>
      <c r="O2376" s="55"/>
      <c r="P2376" s="55"/>
      <c r="Q2376" s="47"/>
      <c r="R2376" s="47"/>
      <c r="S2376" s="64"/>
      <c r="T2376" s="2"/>
      <c r="U2376" s="2"/>
      <c r="V2376" s="2"/>
    </row>
    <row r="2377" spans="1:22" s="128" customFormat="1" ht="12.75" customHeight="1" x14ac:dyDescent="0.2">
      <c r="A2377" s="137"/>
      <c r="B2377" s="117" t="str">
        <f>IF(A2377="","",VLOOKUP(A2377,'6.A'!$A$11:$E$105,2,FALSE))</f>
        <v/>
      </c>
      <c r="C2377" s="138"/>
      <c r="D2377" s="120" t="str">
        <f>IF(A2377="","",VLOOKUP(A2377,'6.A'!$A$11:$E$105,4,FALSE))</f>
        <v/>
      </c>
      <c r="E2377" s="142" t="str">
        <f>IF(A2377="","",VLOOKUP(A2377,'6.A'!$A$11:$E$105,5,FALSE))</f>
        <v/>
      </c>
      <c r="F2377" s="141" t="str">
        <f t="shared" si="994"/>
        <v>0,00</v>
      </c>
      <c r="G2377" s="51"/>
      <c r="H2377" s="51" t="str">
        <f>IF(A2377="","",VLOOKUP(A2377,'6.A'!$A$11:$E$7900,5,FALSE))</f>
        <v/>
      </c>
      <c r="I2377" s="51" t="str">
        <f t="shared" si="991"/>
        <v/>
      </c>
      <c r="J2377" s="51" t="str">
        <f>IF(H2377="","",VLOOKUP(A2377,'6.A'!$A$11:$E$480,4,FALSE))</f>
        <v/>
      </c>
      <c r="K2377" s="51" t="str">
        <f t="shared" si="992"/>
        <v/>
      </c>
      <c r="L2377" s="51" t="str">
        <f>IF(H2377="","",IF(C2377="","",G2352*C2377))</f>
        <v/>
      </c>
      <c r="M2377" s="93" t="str">
        <f>IF(A2377="","",VLOOKUP(A2377,'6.A'!$A$11:$C$480,2,FALSE))</f>
        <v/>
      </c>
      <c r="N2377" s="56" t="str">
        <f t="shared" si="995"/>
        <v/>
      </c>
      <c r="O2377" s="55"/>
      <c r="P2377" s="55"/>
      <c r="Q2377" s="47"/>
      <c r="R2377" s="47"/>
      <c r="S2377" s="64"/>
      <c r="T2377" s="2"/>
      <c r="U2377" s="2"/>
      <c r="V2377" s="2"/>
    </row>
    <row r="2378" spans="1:22" s="128" customFormat="1" ht="12.75" customHeight="1" x14ac:dyDescent="0.2">
      <c r="A2378" s="137"/>
      <c r="B2378" s="26" t="str">
        <f>$A$9</f>
        <v>BDI - MÃO DE OBRA / SERVIÇOS / MATERIAIS EM GERAL</v>
      </c>
      <c r="C2378" s="27">
        <f>$C$9</f>
        <v>0</v>
      </c>
      <c r="D2378" s="120"/>
      <c r="E2378" s="126"/>
      <c r="F2378" s="144">
        <f>ROUND(SUM(F2368:F2377)*C2378,2)</f>
        <v>0</v>
      </c>
      <c r="G2378" s="62"/>
      <c r="H2378" s="51"/>
      <c r="I2378" s="56"/>
      <c r="J2378" s="56"/>
      <c r="K2378" s="56"/>
      <c r="L2378" s="51"/>
      <c r="M2378" s="61"/>
      <c r="N2378" s="56"/>
      <c r="O2378" s="55"/>
      <c r="P2378" s="55"/>
      <c r="Q2378" s="47"/>
      <c r="R2378" s="47"/>
      <c r="S2378" s="64"/>
      <c r="T2378" s="2"/>
      <c r="U2378" s="2"/>
      <c r="V2378" s="2"/>
    </row>
    <row r="2379" spans="1:22" s="128" customFormat="1" ht="12.75" customHeight="1" x14ac:dyDescent="0.2">
      <c r="A2379" s="145"/>
      <c r="B2379" s="31" t="s">
        <v>120</v>
      </c>
      <c r="C2379" s="36"/>
      <c r="D2379" s="151"/>
      <c r="E2379" s="152"/>
      <c r="F2379" s="150">
        <f>ROUND(SUM(F2368:F2378),2)</f>
        <v>0</v>
      </c>
      <c r="G2379" s="62"/>
      <c r="H2379" s="51"/>
      <c r="I2379" s="56"/>
      <c r="J2379" s="56"/>
      <c r="K2379" s="56"/>
      <c r="L2379" s="51"/>
      <c r="M2379" s="61"/>
      <c r="N2379" s="56"/>
      <c r="O2379" s="55"/>
      <c r="P2379" s="55"/>
      <c r="Q2379" s="47"/>
      <c r="R2379" s="47"/>
      <c r="S2379" s="64"/>
      <c r="T2379" s="2"/>
      <c r="U2379" s="2"/>
      <c r="V2379" s="2"/>
    </row>
    <row r="2380" spans="1:22" s="128" customFormat="1" ht="12.75" customHeight="1" x14ac:dyDescent="0.2">
      <c r="A2380" s="134" t="s">
        <v>6</v>
      </c>
      <c r="B2380" s="135" t="s">
        <v>18</v>
      </c>
      <c r="C2380" s="119" t="s">
        <v>59</v>
      </c>
      <c r="D2380" s="119" t="s">
        <v>17</v>
      </c>
      <c r="E2380" s="136" t="s">
        <v>60</v>
      </c>
      <c r="F2380" s="127" t="s">
        <v>61</v>
      </c>
      <c r="G2380" s="21"/>
      <c r="H2380" s="51"/>
      <c r="I2380" s="56"/>
      <c r="J2380" s="56"/>
      <c r="K2380" s="56"/>
      <c r="L2380" s="51"/>
      <c r="M2380" s="61"/>
      <c r="N2380" s="56"/>
      <c r="O2380" s="55"/>
      <c r="P2380" s="55"/>
      <c r="Q2380" s="47"/>
      <c r="R2380" s="47"/>
      <c r="S2380" s="64"/>
      <c r="T2380" s="2"/>
      <c r="U2380" s="2"/>
      <c r="V2380" s="2"/>
    </row>
    <row r="2381" spans="1:22" s="128" customFormat="1" ht="12.75" customHeight="1" x14ac:dyDescent="0.2">
      <c r="A2381" s="137"/>
      <c r="B2381" s="117" t="str">
        <f>IF(A2381="","",VLOOKUP(A2381,'6.A'!$A$11:$E$105,2,FALSE))</f>
        <v/>
      </c>
      <c r="C2381" s="138"/>
      <c r="D2381" s="139" t="str">
        <f>IF(A2381="","",VLOOKUP(A2381,'6.A'!$A$11:$E$105,4,FALSE))</f>
        <v/>
      </c>
      <c r="E2381" s="140" t="str">
        <f>IF(A2381="","",VLOOKUP(A2381,'6.A'!$A$11:$E$105,5,FALSE))</f>
        <v/>
      </c>
      <c r="F2381" s="141" t="str">
        <f t="shared" ref="F2381:F2400" si="996">IF(A2381="","0,00",ROUND(C2381*E2381,2))</f>
        <v>0,00</v>
      </c>
      <c r="G2381" s="51"/>
      <c r="H2381" s="51" t="str">
        <f>IF(A2381="","",VLOOKUP(A2381,'6.A'!$A$11:$E$7900,5,FALSE))</f>
        <v/>
      </c>
      <c r="I2381" s="51" t="str">
        <f t="shared" ref="I2381:I2400" si="997">IF(H2381="","",IF(E2381=H2381,"SIM","NÃO"))</f>
        <v/>
      </c>
      <c r="J2381" s="51" t="str">
        <f>IF(H2381="","",VLOOKUP(A2381,'6.A'!$A$11:$E$480,4,FALSE))</f>
        <v/>
      </c>
      <c r="K2381" s="51" t="str">
        <f t="shared" ref="K2381:K2400" si="998">IF(H2381="","",IF(J2381=D2381,"SIM","NÃO"))</f>
        <v/>
      </c>
      <c r="L2381" s="51" t="str">
        <f>IF(H2381="","",IF(C2381="","",G2352*C2381))</f>
        <v/>
      </c>
      <c r="M2381" s="93" t="str">
        <f>IF(A2381="","",VLOOKUP(A2381,'6.A'!$A$11:$C$480,2,FALSE))</f>
        <v/>
      </c>
      <c r="N2381" s="56" t="str">
        <f t="shared" ref="N2381:N2400" si="999">IF(A2381="","",IF(M2381=B2381,"si","no"))</f>
        <v/>
      </c>
      <c r="O2381" s="55"/>
      <c r="P2381" s="55"/>
      <c r="Q2381" s="47"/>
      <c r="R2381" s="47"/>
      <c r="S2381" s="64"/>
      <c r="T2381" s="2"/>
      <c r="U2381" s="2"/>
      <c r="V2381" s="2"/>
    </row>
    <row r="2382" spans="1:22" s="128" customFormat="1" ht="12.75" customHeight="1" x14ac:dyDescent="0.2">
      <c r="A2382" s="137"/>
      <c r="B2382" s="117" t="str">
        <f>IF(A2382="","",VLOOKUP(A2382,'6.A'!$A$11:$E$105,2,FALSE))</f>
        <v/>
      </c>
      <c r="C2382" s="138"/>
      <c r="D2382" s="139" t="str">
        <f>IF(A2382="","",VLOOKUP(A2382,'6.A'!$A$11:$E$105,4,FALSE))</f>
        <v/>
      </c>
      <c r="E2382" s="140" t="str">
        <f>IF(A2382="","",VLOOKUP(A2382,'6.A'!$A$11:$E$105,5,FALSE))</f>
        <v/>
      </c>
      <c r="F2382" s="141" t="str">
        <f t="shared" si="996"/>
        <v>0,00</v>
      </c>
      <c r="G2382" s="51"/>
      <c r="H2382" s="51" t="str">
        <f>IF(A2382="","",VLOOKUP(A2382,'6.A'!$A$11:$E$7900,5,FALSE))</f>
        <v/>
      </c>
      <c r="I2382" s="51" t="str">
        <f t="shared" si="997"/>
        <v/>
      </c>
      <c r="J2382" s="51" t="str">
        <f>IF(H2382="","",VLOOKUP(A2382,'6.A'!$A$11:$E$480,4,FALSE))</f>
        <v/>
      </c>
      <c r="K2382" s="51" t="str">
        <f t="shared" si="998"/>
        <v/>
      </c>
      <c r="L2382" s="51" t="str">
        <f>IF(H2382="","",IF(C2382="","",G2352*C2382))</f>
        <v/>
      </c>
      <c r="M2382" s="93" t="str">
        <f>IF(A2382="","",VLOOKUP(A2382,'6.A'!$A$11:$C$480,2,FALSE))</f>
        <v/>
      </c>
      <c r="N2382" s="56" t="str">
        <f t="shared" si="999"/>
        <v/>
      </c>
      <c r="O2382" s="55"/>
      <c r="P2382" s="55"/>
      <c r="Q2382" s="47"/>
      <c r="R2382" s="47"/>
      <c r="S2382" s="64"/>
      <c r="T2382" s="2"/>
      <c r="U2382" s="2"/>
      <c r="V2382" s="2"/>
    </row>
    <row r="2383" spans="1:22" s="128" customFormat="1" ht="12.75" customHeight="1" x14ac:dyDescent="0.2">
      <c r="A2383" s="137"/>
      <c r="B2383" s="117" t="str">
        <f>IF(A2383="","",VLOOKUP(A2383,'6.A'!$A$11:$E$105,2,FALSE))</f>
        <v/>
      </c>
      <c r="C2383" s="138"/>
      <c r="D2383" s="139" t="str">
        <f>IF(A2383="","",VLOOKUP(A2383,'6.A'!$A$11:$E$105,4,FALSE))</f>
        <v/>
      </c>
      <c r="E2383" s="140" t="str">
        <f>IF(A2383="","",VLOOKUP(A2383,'6.A'!$A$11:$E$105,5,FALSE))</f>
        <v/>
      </c>
      <c r="F2383" s="141" t="str">
        <f t="shared" si="996"/>
        <v>0,00</v>
      </c>
      <c r="G2383" s="51"/>
      <c r="H2383" s="51" t="str">
        <f>IF(A2383="","",VLOOKUP(A2383,'6.A'!$A$11:$E$7900,5,FALSE))</f>
        <v/>
      </c>
      <c r="I2383" s="51" t="str">
        <f t="shared" si="997"/>
        <v/>
      </c>
      <c r="J2383" s="51" t="str">
        <f>IF(H2383="","",VLOOKUP(A2383,'6.A'!$A$11:$E$480,4,FALSE))</f>
        <v/>
      </c>
      <c r="K2383" s="51" t="str">
        <f t="shared" si="998"/>
        <v/>
      </c>
      <c r="L2383" s="51" t="str">
        <f>IF(H2383="","",IF(C2383="","",G2352*C2383))</f>
        <v/>
      </c>
      <c r="M2383" s="93" t="str">
        <f>IF(A2383="","",VLOOKUP(A2383,'6.A'!$A$11:$C$480,2,FALSE))</f>
        <v/>
      </c>
      <c r="N2383" s="56" t="str">
        <f t="shared" si="999"/>
        <v/>
      </c>
      <c r="O2383" s="55"/>
      <c r="P2383" s="55"/>
      <c r="Q2383" s="47"/>
      <c r="R2383" s="47"/>
      <c r="S2383" s="64"/>
      <c r="T2383" s="2"/>
      <c r="U2383" s="2"/>
      <c r="V2383" s="2"/>
    </row>
    <row r="2384" spans="1:22" s="128" customFormat="1" ht="12.75" customHeight="1" x14ac:dyDescent="0.2">
      <c r="A2384" s="137"/>
      <c r="B2384" s="117" t="str">
        <f>IF(A2384="","",VLOOKUP(A2384,'6.A'!$A$11:$E$105,2,FALSE))</f>
        <v/>
      </c>
      <c r="C2384" s="138"/>
      <c r="D2384" s="139" t="str">
        <f>IF(A2384="","",VLOOKUP(A2384,'6.A'!$A$11:$E$105,4,FALSE))</f>
        <v/>
      </c>
      <c r="E2384" s="140" t="str">
        <f>IF(A2384="","",VLOOKUP(A2384,'6.A'!$A$11:$E$105,5,FALSE))</f>
        <v/>
      </c>
      <c r="F2384" s="141" t="str">
        <f t="shared" si="996"/>
        <v>0,00</v>
      </c>
      <c r="G2384" s="51"/>
      <c r="H2384" s="51" t="str">
        <f>IF(A2384="","",VLOOKUP(A2384,'6.A'!$A$11:$E$7900,5,FALSE))</f>
        <v/>
      </c>
      <c r="I2384" s="51" t="str">
        <f t="shared" si="997"/>
        <v/>
      </c>
      <c r="J2384" s="51" t="str">
        <f>IF(H2384="","",VLOOKUP(A2384,'6.A'!$A$11:$E$480,4,FALSE))</f>
        <v/>
      </c>
      <c r="K2384" s="51" t="str">
        <f t="shared" si="998"/>
        <v/>
      </c>
      <c r="L2384" s="51" t="str">
        <f>IF(H2384="","",IF(C2384="","",G2352*C2384))</f>
        <v/>
      </c>
      <c r="M2384" s="93" t="str">
        <f>IF(A2384="","",VLOOKUP(A2384,'6.A'!$A$11:$C$480,2,FALSE))</f>
        <v/>
      </c>
      <c r="N2384" s="56" t="str">
        <f t="shared" si="999"/>
        <v/>
      </c>
      <c r="O2384" s="55"/>
      <c r="P2384" s="55"/>
      <c r="Q2384" s="47"/>
      <c r="R2384" s="47"/>
      <c r="S2384" s="64"/>
      <c r="T2384" s="2"/>
      <c r="U2384" s="2"/>
      <c r="V2384" s="2"/>
    </row>
    <row r="2385" spans="1:22" s="128" customFormat="1" ht="12.75" customHeight="1" x14ac:dyDescent="0.2">
      <c r="A2385" s="137"/>
      <c r="B2385" s="117" t="str">
        <f>IF(A2385="","",VLOOKUP(A2385,'6.A'!$A$11:$E$105,2,FALSE))</f>
        <v/>
      </c>
      <c r="C2385" s="138"/>
      <c r="D2385" s="120" t="str">
        <f>IF(A2385="","",VLOOKUP(A2385,'6.A'!$A$11:$E$105,4,FALSE))</f>
        <v/>
      </c>
      <c r="E2385" s="142" t="str">
        <f>IF(A2385="","",VLOOKUP(A2385,'6.A'!$A$11:$E$105,5,FALSE))</f>
        <v/>
      </c>
      <c r="F2385" s="141" t="str">
        <f t="shared" si="996"/>
        <v>0,00</v>
      </c>
      <c r="G2385" s="51"/>
      <c r="H2385" s="51" t="str">
        <f>IF(A2385="","",VLOOKUP(A2385,'6.A'!$A$11:$E$7900,5,FALSE))</f>
        <v/>
      </c>
      <c r="I2385" s="51" t="str">
        <f t="shared" si="997"/>
        <v/>
      </c>
      <c r="J2385" s="51" t="str">
        <f>IF(H2385="","",VLOOKUP(A2385,'6.A'!$A$11:$E$480,4,FALSE))</f>
        <v/>
      </c>
      <c r="K2385" s="51" t="str">
        <f t="shared" si="998"/>
        <v/>
      </c>
      <c r="L2385" s="51" t="str">
        <f>IF(H2385="","",IF(C2385="","",G2352*C2385))</f>
        <v/>
      </c>
      <c r="M2385" s="93" t="str">
        <f>IF(A2385="","",VLOOKUP(A2385,'6.A'!$A$11:$C$480,2,FALSE))</f>
        <v/>
      </c>
      <c r="N2385" s="56" t="str">
        <f t="shared" si="999"/>
        <v/>
      </c>
      <c r="O2385" s="55"/>
      <c r="P2385" s="55"/>
      <c r="Q2385" s="47"/>
      <c r="R2385" s="47"/>
      <c r="S2385" s="64"/>
      <c r="T2385" s="2"/>
      <c r="U2385" s="2"/>
      <c r="V2385" s="2"/>
    </row>
    <row r="2386" spans="1:22" s="128" customFormat="1" ht="12.75" customHeight="1" x14ac:dyDescent="0.2">
      <c r="A2386" s="137"/>
      <c r="B2386" s="117" t="str">
        <f>IF(A2386="","",VLOOKUP(A2386,'6.A'!$A$11:$E$105,2,FALSE))</f>
        <v/>
      </c>
      <c r="C2386" s="138"/>
      <c r="D2386" s="120" t="str">
        <f>IF(A2386="","",VLOOKUP(A2386,'6.A'!$A$11:$E$105,4,FALSE))</f>
        <v/>
      </c>
      <c r="E2386" s="142" t="str">
        <f>IF(A2386="","",VLOOKUP(A2386,'6.A'!$A$11:$E$105,5,FALSE))</f>
        <v/>
      </c>
      <c r="F2386" s="141" t="str">
        <f t="shared" si="996"/>
        <v>0,00</v>
      </c>
      <c r="G2386" s="51"/>
      <c r="H2386" s="51" t="str">
        <f>IF(A2386="","",VLOOKUP(A2386,'6.A'!$A$11:$E$7900,5,FALSE))</f>
        <v/>
      </c>
      <c r="I2386" s="51" t="str">
        <f t="shared" si="997"/>
        <v/>
      </c>
      <c r="J2386" s="51" t="str">
        <f>IF(H2386="","",VLOOKUP(A2386,'6.A'!$A$11:$E$480,4,FALSE))</f>
        <v/>
      </c>
      <c r="K2386" s="51" t="str">
        <f t="shared" si="998"/>
        <v/>
      </c>
      <c r="L2386" s="51" t="str">
        <f>IF(H2386="","",IF(C2386="","",G2352*C2386))</f>
        <v/>
      </c>
      <c r="M2386" s="93" t="str">
        <f>IF(A2386="","",VLOOKUP(A2386,'6.A'!$A$11:$C$480,2,FALSE))</f>
        <v/>
      </c>
      <c r="N2386" s="56" t="str">
        <f t="shared" si="999"/>
        <v/>
      </c>
      <c r="O2386" s="55"/>
      <c r="P2386" s="55"/>
      <c r="Q2386" s="47"/>
      <c r="R2386" s="47"/>
      <c r="S2386" s="64"/>
      <c r="T2386" s="2"/>
      <c r="U2386" s="2"/>
      <c r="V2386" s="2"/>
    </row>
    <row r="2387" spans="1:22" s="128" customFormat="1" ht="12.75" customHeight="1" x14ac:dyDescent="0.2">
      <c r="A2387" s="137"/>
      <c r="B2387" s="117" t="str">
        <f>IF(A2387="","",VLOOKUP(A2387,'6.A'!$A$11:$E$105,2,FALSE))</f>
        <v/>
      </c>
      <c r="C2387" s="138"/>
      <c r="D2387" s="139" t="str">
        <f>IF(A2387="","",VLOOKUP(A2387,'6.A'!$A$11:$E$105,4,FALSE))</f>
        <v/>
      </c>
      <c r="E2387" s="140" t="str">
        <f>IF(A2387="","",VLOOKUP(A2387,'6.A'!$A$11:$E$105,5,FALSE))</f>
        <v/>
      </c>
      <c r="F2387" s="141" t="str">
        <f t="shared" si="996"/>
        <v>0,00</v>
      </c>
      <c r="G2387" s="51"/>
      <c r="H2387" s="51" t="str">
        <f>IF(A2387="","",VLOOKUP(A2387,'6.A'!$A$11:$E$7900,5,FALSE))</f>
        <v/>
      </c>
      <c r="I2387" s="51" t="str">
        <f t="shared" si="997"/>
        <v/>
      </c>
      <c r="J2387" s="51" t="str">
        <f>IF(H2387="","",VLOOKUP(A2387,'6.A'!$A$11:$E$480,4,FALSE))</f>
        <v/>
      </c>
      <c r="K2387" s="51" t="str">
        <f t="shared" si="998"/>
        <v/>
      </c>
      <c r="L2387" s="51" t="str">
        <f>IF(H2387="","",IF(C2387="","",G2352*C2387))</f>
        <v/>
      </c>
      <c r="M2387" s="93" t="str">
        <f>IF(A2387="","",VLOOKUP(A2387,'6.A'!$A$11:$C$480,2,FALSE))</f>
        <v/>
      </c>
      <c r="N2387" s="56" t="str">
        <f t="shared" si="999"/>
        <v/>
      </c>
      <c r="O2387" s="55"/>
      <c r="P2387" s="55"/>
      <c r="Q2387" s="47"/>
      <c r="R2387" s="47"/>
      <c r="S2387" s="64"/>
      <c r="T2387" s="2"/>
      <c r="U2387" s="2"/>
      <c r="V2387" s="2"/>
    </row>
    <row r="2388" spans="1:22" s="128" customFormat="1" ht="12.75" customHeight="1" x14ac:dyDescent="0.2">
      <c r="A2388" s="137"/>
      <c r="B2388" s="117" t="str">
        <f>IF(A2388="","",VLOOKUP(A2388,'6.A'!$A$11:$E$105,2,FALSE))</f>
        <v/>
      </c>
      <c r="C2388" s="138"/>
      <c r="D2388" s="139" t="str">
        <f>IF(A2388="","",VLOOKUP(A2388,'6.A'!$A$11:$E$105,4,FALSE))</f>
        <v/>
      </c>
      <c r="E2388" s="140" t="str">
        <f>IF(A2388="","",VLOOKUP(A2388,'6.A'!$A$11:$E$105,5,FALSE))</f>
        <v/>
      </c>
      <c r="F2388" s="141" t="str">
        <f t="shared" si="996"/>
        <v>0,00</v>
      </c>
      <c r="G2388" s="51"/>
      <c r="H2388" s="51" t="str">
        <f>IF(A2388="","",VLOOKUP(A2388,'6.A'!$A$11:$E$7900,5,FALSE))</f>
        <v/>
      </c>
      <c r="I2388" s="51" t="str">
        <f t="shared" si="997"/>
        <v/>
      </c>
      <c r="J2388" s="51" t="str">
        <f>IF(H2388="","",VLOOKUP(A2388,'6.A'!$A$11:$E$480,4,FALSE))</f>
        <v/>
      </c>
      <c r="K2388" s="51" t="str">
        <f t="shared" si="998"/>
        <v/>
      </c>
      <c r="L2388" s="51" t="str">
        <f>IF(H2388="","",IF(C2388="","",G2352*C2388))</f>
        <v/>
      </c>
      <c r="M2388" s="93" t="str">
        <f>IF(A2388="","",VLOOKUP(A2388,'6.A'!$A$11:$C$480,2,FALSE))</f>
        <v/>
      </c>
      <c r="N2388" s="56" t="str">
        <f t="shared" si="999"/>
        <v/>
      </c>
      <c r="O2388" s="55"/>
      <c r="P2388" s="55"/>
      <c r="Q2388" s="47"/>
      <c r="R2388" s="47"/>
      <c r="S2388" s="64"/>
      <c r="T2388" s="2"/>
      <c r="U2388" s="2"/>
      <c r="V2388" s="2"/>
    </row>
    <row r="2389" spans="1:22" s="128" customFormat="1" ht="12.75" customHeight="1" x14ac:dyDescent="0.2">
      <c r="A2389" s="137"/>
      <c r="B2389" s="117" t="str">
        <f>IF(A2389="","",VLOOKUP(A2389,'6.A'!$A$11:$E$105,2,FALSE))</f>
        <v/>
      </c>
      <c r="C2389" s="138"/>
      <c r="D2389" s="120" t="str">
        <f>IF(A2389="","",VLOOKUP(A2389,'6.A'!$A$11:$E$105,4,FALSE))</f>
        <v/>
      </c>
      <c r="E2389" s="142" t="str">
        <f>IF(A2389="","",VLOOKUP(A2389,'6.A'!$A$11:$E$105,5,FALSE))</f>
        <v/>
      </c>
      <c r="F2389" s="141" t="str">
        <f t="shared" si="996"/>
        <v>0,00</v>
      </c>
      <c r="G2389" s="51"/>
      <c r="H2389" s="51" t="str">
        <f>IF(A2389="","",VLOOKUP(A2389,'6.A'!$A$11:$E$7900,5,FALSE))</f>
        <v/>
      </c>
      <c r="I2389" s="51" t="str">
        <f t="shared" si="997"/>
        <v/>
      </c>
      <c r="J2389" s="51" t="str">
        <f>IF(H2389="","",VLOOKUP(A2389,'6.A'!$A$11:$E$480,4,FALSE))</f>
        <v/>
      </c>
      <c r="K2389" s="51" t="str">
        <f t="shared" si="998"/>
        <v/>
      </c>
      <c r="L2389" s="51" t="str">
        <f>IF(H2389="","",IF(C2389="","",G2352*C2389))</f>
        <v/>
      </c>
      <c r="M2389" s="93" t="str">
        <f>IF(A2389="","",VLOOKUP(A2389,'6.A'!$A$11:$C$480,2,FALSE))</f>
        <v/>
      </c>
      <c r="N2389" s="56" t="str">
        <f t="shared" si="999"/>
        <v/>
      </c>
      <c r="O2389" s="55"/>
      <c r="P2389" s="55"/>
      <c r="Q2389" s="47"/>
      <c r="R2389" s="47"/>
      <c r="S2389" s="64"/>
      <c r="T2389" s="2"/>
      <c r="U2389" s="2"/>
      <c r="V2389" s="2"/>
    </row>
    <row r="2390" spans="1:22" s="128" customFormat="1" ht="12.75" customHeight="1" x14ac:dyDescent="0.2">
      <c r="A2390" s="137"/>
      <c r="B2390" s="117" t="str">
        <f>IF(A2390="","",VLOOKUP(A2390,'6.A'!$A$11:$E$105,2,FALSE))</f>
        <v/>
      </c>
      <c r="C2390" s="138"/>
      <c r="D2390" s="120" t="str">
        <f>IF(A2390="","",VLOOKUP(A2390,'6.A'!$A$11:$E$105,4,FALSE))</f>
        <v/>
      </c>
      <c r="E2390" s="142" t="str">
        <f>IF(A2390="","",VLOOKUP(A2390,'6.A'!$A$11:$E$105,5,FALSE))</f>
        <v/>
      </c>
      <c r="F2390" s="141" t="str">
        <f t="shared" si="996"/>
        <v>0,00</v>
      </c>
      <c r="G2390" s="51"/>
      <c r="H2390" s="51" t="str">
        <f>IF(A2390="","",VLOOKUP(A2390,'6.A'!$A$11:$E$7900,5,FALSE))</f>
        <v/>
      </c>
      <c r="I2390" s="51" t="str">
        <f t="shared" si="997"/>
        <v/>
      </c>
      <c r="J2390" s="51" t="str">
        <f>IF(H2390="","",VLOOKUP(A2390,'6.A'!$A$11:$E$480,4,FALSE))</f>
        <v/>
      </c>
      <c r="K2390" s="51" t="str">
        <f t="shared" si="998"/>
        <v/>
      </c>
      <c r="L2390" s="51" t="str">
        <f>IF(H2390="","",IF(C2390="","",G2352*C2390))</f>
        <v/>
      </c>
      <c r="M2390" s="93" t="str">
        <f>IF(A2390="","",VLOOKUP(A2390,'6.A'!$A$11:$C$480,2,FALSE))</f>
        <v/>
      </c>
      <c r="N2390" s="56" t="str">
        <f t="shared" si="999"/>
        <v/>
      </c>
      <c r="O2390" s="55"/>
      <c r="P2390" s="55"/>
      <c r="Q2390" s="47"/>
      <c r="R2390" s="47"/>
      <c r="S2390" s="64"/>
      <c r="T2390" s="2"/>
      <c r="U2390" s="2"/>
      <c r="V2390" s="2"/>
    </row>
    <row r="2391" spans="1:22" s="128" customFormat="1" ht="12.75" customHeight="1" x14ac:dyDescent="0.2">
      <c r="A2391" s="137"/>
      <c r="B2391" s="117" t="str">
        <f>IF(A2391="","",VLOOKUP(A2391,'6.A'!$A$11:$E$105,2,FALSE))</f>
        <v/>
      </c>
      <c r="C2391" s="138"/>
      <c r="D2391" s="120" t="str">
        <f>IF(A2391="","",VLOOKUP(A2391,'6.A'!$A$11:$E$105,4,FALSE))</f>
        <v/>
      </c>
      <c r="E2391" s="142" t="str">
        <f>IF(A2391="","",VLOOKUP(A2391,'6.A'!$A$11:$E$105,5,FALSE))</f>
        <v/>
      </c>
      <c r="F2391" s="141" t="str">
        <f t="shared" si="996"/>
        <v>0,00</v>
      </c>
      <c r="G2391" s="51"/>
      <c r="H2391" s="51" t="str">
        <f>IF(A2391="","",VLOOKUP(A2391,'6.A'!$A$11:$E$7900,5,FALSE))</f>
        <v/>
      </c>
      <c r="I2391" s="51" t="str">
        <f t="shared" si="997"/>
        <v/>
      </c>
      <c r="J2391" s="51" t="str">
        <f>IF(H2391="","",VLOOKUP(A2391,'6.A'!$A$11:$E$480,4,FALSE))</f>
        <v/>
      </c>
      <c r="K2391" s="51" t="str">
        <f t="shared" si="998"/>
        <v/>
      </c>
      <c r="L2391" s="51" t="str">
        <f>IF(H2391="","",IF(C2391="","",G2352*C2391))</f>
        <v/>
      </c>
      <c r="M2391" s="93" t="str">
        <f>IF(A2391="","",VLOOKUP(A2391,'6.A'!$A$11:$C$480,2,FALSE))</f>
        <v/>
      </c>
      <c r="N2391" s="56" t="str">
        <f t="shared" si="999"/>
        <v/>
      </c>
      <c r="O2391" s="55"/>
      <c r="P2391" s="55"/>
      <c r="Q2391" s="47"/>
      <c r="R2391" s="47"/>
      <c r="S2391" s="64"/>
      <c r="T2391" s="2"/>
      <c r="U2391" s="2"/>
      <c r="V2391" s="2"/>
    </row>
    <row r="2392" spans="1:22" s="128" customFormat="1" ht="12.75" customHeight="1" x14ac:dyDescent="0.2">
      <c r="A2392" s="137"/>
      <c r="B2392" s="117" t="str">
        <f>IF(A2392="","",VLOOKUP(A2392,'6.A'!$A$11:$E$105,2,FALSE))</f>
        <v/>
      </c>
      <c r="C2392" s="138"/>
      <c r="D2392" s="120" t="str">
        <f>IF(A2392="","",VLOOKUP(A2392,'6.A'!$A$11:$E$105,4,FALSE))</f>
        <v/>
      </c>
      <c r="E2392" s="142" t="str">
        <f>IF(A2392="","",VLOOKUP(A2392,'6.A'!$A$11:$E$105,5,FALSE))</f>
        <v/>
      </c>
      <c r="F2392" s="141" t="str">
        <f t="shared" si="996"/>
        <v>0,00</v>
      </c>
      <c r="G2392" s="51"/>
      <c r="H2392" s="51" t="str">
        <f>IF(A2392="","",VLOOKUP(A2392,'6.A'!$A$11:$E$7900,5,FALSE))</f>
        <v/>
      </c>
      <c r="I2392" s="51" t="str">
        <f t="shared" si="997"/>
        <v/>
      </c>
      <c r="J2392" s="51" t="str">
        <f>IF(H2392="","",VLOOKUP(A2392,'6.A'!$A$11:$E$480,4,FALSE))</f>
        <v/>
      </c>
      <c r="K2392" s="51" t="str">
        <f t="shared" si="998"/>
        <v/>
      </c>
      <c r="L2392" s="51" t="str">
        <f>IF(H2392="","",IF(C2392="","",G2352*C2392))</f>
        <v/>
      </c>
      <c r="M2392" s="93" t="str">
        <f>IF(A2392="","",VLOOKUP(A2392,'6.A'!$A$11:$C$480,2,FALSE))</f>
        <v/>
      </c>
      <c r="N2392" s="56" t="str">
        <f t="shared" si="999"/>
        <v/>
      </c>
      <c r="O2392" s="55"/>
      <c r="P2392" s="55"/>
      <c r="Q2392" s="47"/>
      <c r="R2392" s="47"/>
      <c r="S2392" s="64"/>
      <c r="T2392" s="2"/>
      <c r="U2392" s="2"/>
      <c r="V2392" s="2"/>
    </row>
    <row r="2393" spans="1:22" s="128" customFormat="1" ht="12.75" customHeight="1" x14ac:dyDescent="0.2">
      <c r="A2393" s="137"/>
      <c r="B2393" s="117" t="str">
        <f>IF(A2393="","",VLOOKUP(A2393,'6.A'!$A$11:$E$105,2,FALSE))</f>
        <v/>
      </c>
      <c r="C2393" s="138"/>
      <c r="D2393" s="120" t="str">
        <f>IF(A2393="","",VLOOKUP(A2393,'6.A'!$A$11:$E$105,4,FALSE))</f>
        <v/>
      </c>
      <c r="E2393" s="142" t="str">
        <f>IF(A2393="","",VLOOKUP(A2393,'6.A'!$A$11:$E$105,5,FALSE))</f>
        <v/>
      </c>
      <c r="F2393" s="141" t="str">
        <f t="shared" si="996"/>
        <v>0,00</v>
      </c>
      <c r="G2393" s="51"/>
      <c r="H2393" s="51" t="str">
        <f>IF(A2393="","",VLOOKUP(A2393,'6.A'!$A$11:$E$7900,5,FALSE))</f>
        <v/>
      </c>
      <c r="I2393" s="51" t="str">
        <f t="shared" si="997"/>
        <v/>
      </c>
      <c r="J2393" s="51" t="str">
        <f>IF(H2393="","",VLOOKUP(A2393,'6.A'!$A$11:$E$480,4,FALSE))</f>
        <v/>
      </c>
      <c r="K2393" s="51" t="str">
        <f t="shared" si="998"/>
        <v/>
      </c>
      <c r="L2393" s="51" t="str">
        <f>IF(H2393="","",IF(C2393="","",G2352*C2393))</f>
        <v/>
      </c>
      <c r="M2393" s="93" t="str">
        <f>IF(A2393="","",VLOOKUP(A2393,'6.A'!$A$11:$C$480,2,FALSE))</f>
        <v/>
      </c>
      <c r="N2393" s="56" t="str">
        <f t="shared" si="999"/>
        <v/>
      </c>
      <c r="O2393" s="55"/>
      <c r="P2393" s="55"/>
      <c r="Q2393" s="47"/>
      <c r="R2393" s="47"/>
      <c r="S2393" s="64"/>
      <c r="T2393" s="2"/>
      <c r="U2393" s="2"/>
      <c r="V2393" s="2"/>
    </row>
    <row r="2394" spans="1:22" s="128" customFormat="1" ht="12.75" customHeight="1" x14ac:dyDescent="0.2">
      <c r="A2394" s="137"/>
      <c r="B2394" s="117" t="str">
        <f>IF(A2394="","",VLOOKUP(A2394,'6.A'!$A$11:$E$105,2,FALSE))</f>
        <v/>
      </c>
      <c r="C2394" s="138"/>
      <c r="D2394" s="120" t="str">
        <f>IF(A2394="","",VLOOKUP(A2394,'6.A'!$A$11:$E$105,4,FALSE))</f>
        <v/>
      </c>
      <c r="E2394" s="142" t="str">
        <f>IF(A2394="","",VLOOKUP(A2394,'6.A'!$A$11:$E$105,5,FALSE))</f>
        <v/>
      </c>
      <c r="F2394" s="141" t="str">
        <f t="shared" si="996"/>
        <v>0,00</v>
      </c>
      <c r="G2394" s="51"/>
      <c r="H2394" s="51" t="str">
        <f>IF(A2394="","",VLOOKUP(A2394,'6.A'!$A$11:$E$7900,5,FALSE))</f>
        <v/>
      </c>
      <c r="I2394" s="51" t="str">
        <f t="shared" si="997"/>
        <v/>
      </c>
      <c r="J2394" s="51" t="str">
        <f>IF(H2394="","",VLOOKUP(A2394,'6.A'!$A$11:$E$480,4,FALSE))</f>
        <v/>
      </c>
      <c r="K2394" s="51" t="str">
        <f t="shared" si="998"/>
        <v/>
      </c>
      <c r="L2394" s="51" t="str">
        <f>IF(H2394="","",IF(C2394="","",G2352*C2394))</f>
        <v/>
      </c>
      <c r="M2394" s="93" t="str">
        <f>IF(A2394="","",VLOOKUP(A2394,'6.A'!$A$11:$C$480,2,FALSE))</f>
        <v/>
      </c>
      <c r="N2394" s="56" t="str">
        <f t="shared" si="999"/>
        <v/>
      </c>
      <c r="O2394" s="55"/>
      <c r="P2394" s="55"/>
      <c r="Q2394" s="47"/>
      <c r="R2394" s="47"/>
      <c r="S2394" s="64"/>
      <c r="T2394" s="2"/>
      <c r="U2394" s="2"/>
      <c r="V2394" s="2"/>
    </row>
    <row r="2395" spans="1:22" s="128" customFormat="1" ht="12.75" customHeight="1" x14ac:dyDescent="0.2">
      <c r="A2395" s="137"/>
      <c r="B2395" s="117" t="str">
        <f>IF(A2395="","",VLOOKUP(A2395,'6.A'!$A$11:$E$105,2,FALSE))</f>
        <v/>
      </c>
      <c r="C2395" s="138"/>
      <c r="D2395" s="120" t="str">
        <f>IF(A2395="","",VLOOKUP(A2395,'6.A'!$A$11:$E$105,4,FALSE))</f>
        <v/>
      </c>
      <c r="E2395" s="142" t="str">
        <f>IF(A2395="","",VLOOKUP(A2395,'6.A'!$A$11:$E$105,5,FALSE))</f>
        <v/>
      </c>
      <c r="F2395" s="141" t="str">
        <f t="shared" si="996"/>
        <v>0,00</v>
      </c>
      <c r="G2395" s="51"/>
      <c r="H2395" s="51" t="str">
        <f>IF(A2395="","",VLOOKUP(A2395,'6.A'!$A$11:$E$7900,5,FALSE))</f>
        <v/>
      </c>
      <c r="I2395" s="51" t="str">
        <f t="shared" si="997"/>
        <v/>
      </c>
      <c r="J2395" s="51" t="str">
        <f>IF(H2395="","",VLOOKUP(A2395,'6.A'!$A$11:$E$480,4,FALSE))</f>
        <v/>
      </c>
      <c r="K2395" s="51" t="str">
        <f t="shared" si="998"/>
        <v/>
      </c>
      <c r="L2395" s="51" t="str">
        <f>IF(H2395="","",IF(C2395="","",G2352*C2395))</f>
        <v/>
      </c>
      <c r="M2395" s="93" t="str">
        <f>IF(A2395="","",VLOOKUP(A2395,'6.A'!$A$11:$C$480,2,FALSE))</f>
        <v/>
      </c>
      <c r="N2395" s="56" t="str">
        <f t="shared" si="999"/>
        <v/>
      </c>
      <c r="O2395" s="55"/>
      <c r="P2395" s="55"/>
      <c r="Q2395" s="47"/>
      <c r="R2395" s="47"/>
      <c r="S2395" s="64"/>
      <c r="T2395" s="2"/>
      <c r="U2395" s="2"/>
      <c r="V2395" s="2"/>
    </row>
    <row r="2396" spans="1:22" s="128" customFormat="1" ht="12.75" customHeight="1" x14ac:dyDescent="0.2">
      <c r="A2396" s="137"/>
      <c r="B2396" s="117" t="str">
        <f>IF(A2396="","",VLOOKUP(A2396,'6.A'!$A$11:$E$105,2,FALSE))</f>
        <v/>
      </c>
      <c r="C2396" s="138"/>
      <c r="D2396" s="120" t="str">
        <f>IF(A2396="","",VLOOKUP(A2396,'6.A'!$A$11:$E$105,4,FALSE))</f>
        <v/>
      </c>
      <c r="E2396" s="142" t="str">
        <f>IF(A2396="","",VLOOKUP(A2396,'6.A'!$A$11:$E$105,5,FALSE))</f>
        <v/>
      </c>
      <c r="F2396" s="141" t="str">
        <f t="shared" si="996"/>
        <v>0,00</v>
      </c>
      <c r="G2396" s="51"/>
      <c r="H2396" s="51" t="str">
        <f>IF(A2396="","",VLOOKUP(A2396,'6.A'!$A$11:$E$7900,5,FALSE))</f>
        <v/>
      </c>
      <c r="I2396" s="51" t="str">
        <f t="shared" si="997"/>
        <v/>
      </c>
      <c r="J2396" s="51" t="str">
        <f>IF(H2396="","",VLOOKUP(A2396,'6.A'!$A$11:$E$480,4,FALSE))</f>
        <v/>
      </c>
      <c r="K2396" s="51" t="str">
        <f t="shared" si="998"/>
        <v/>
      </c>
      <c r="L2396" s="51" t="str">
        <f>IF(H2396="","",IF(C2396="","",G2352*C2396))</f>
        <v/>
      </c>
      <c r="M2396" s="93" t="str">
        <f>IF(A2396="","",VLOOKUP(A2396,'6.A'!$A$11:$C$480,2,FALSE))</f>
        <v/>
      </c>
      <c r="N2396" s="56" t="str">
        <f t="shared" si="999"/>
        <v/>
      </c>
      <c r="O2396" s="55"/>
      <c r="P2396" s="55"/>
      <c r="Q2396" s="47"/>
      <c r="R2396" s="47"/>
      <c r="S2396" s="64"/>
      <c r="T2396" s="2"/>
      <c r="U2396" s="2"/>
      <c r="V2396" s="2"/>
    </row>
    <row r="2397" spans="1:22" s="116" customFormat="1" ht="12.75" customHeight="1" x14ac:dyDescent="0.2">
      <c r="A2397" s="137"/>
      <c r="B2397" s="153" t="str">
        <f>IF(A2397="","",VLOOKUP(A2397,'6.A'!$A$11:$E$105,2,FALSE))</f>
        <v/>
      </c>
      <c r="C2397" s="138"/>
      <c r="D2397" s="120" t="str">
        <f>IF(A2397="","",VLOOKUP(A2397,'6.A'!$A$11:$E$105,4,FALSE))</f>
        <v/>
      </c>
      <c r="E2397" s="142" t="str">
        <f>IF(A2397="","",VLOOKUP(A2397,'6.A'!$A$11:$E$105,5,FALSE))</f>
        <v/>
      </c>
      <c r="F2397" s="141" t="str">
        <f t="shared" si="996"/>
        <v>0,00</v>
      </c>
      <c r="G2397" s="51"/>
      <c r="H2397" s="51" t="str">
        <f>IF(A2397="","",VLOOKUP(A2397,'6.A'!$A$11:$E$7900,5,FALSE))</f>
        <v/>
      </c>
      <c r="I2397" s="51" t="str">
        <f t="shared" si="997"/>
        <v/>
      </c>
      <c r="J2397" s="51" t="str">
        <f>IF(H2397="","",VLOOKUP(A2397,'6.A'!$A$11:$E$480,4,FALSE))</f>
        <v/>
      </c>
      <c r="K2397" s="51" t="str">
        <f t="shared" si="998"/>
        <v/>
      </c>
      <c r="L2397" s="51" t="str">
        <f>IF(H2397="","",IF(C2397="","",G2352*C2397))</f>
        <v/>
      </c>
      <c r="M2397" s="93" t="str">
        <f>IF(A2397="","",VLOOKUP(A2397,'6.A'!$A$11:$C$480,2,FALSE))</f>
        <v/>
      </c>
      <c r="N2397" s="56" t="str">
        <f t="shared" si="999"/>
        <v/>
      </c>
      <c r="O2397" s="55"/>
      <c r="P2397" s="55"/>
      <c r="Q2397" s="47"/>
      <c r="R2397" s="47"/>
      <c r="S2397" s="64"/>
      <c r="T2397" s="2"/>
      <c r="U2397" s="2"/>
      <c r="V2397" s="2"/>
    </row>
    <row r="2398" spans="1:22" s="116" customFormat="1" ht="12.75" customHeight="1" x14ac:dyDescent="0.2">
      <c r="A2398" s="137"/>
      <c r="B2398" s="153" t="str">
        <f>IF(A2398="","",VLOOKUP(A2398,'6.A'!$A$11:$E$105,2,FALSE))</f>
        <v/>
      </c>
      <c r="C2398" s="138"/>
      <c r="D2398" s="120" t="str">
        <f>IF(A2398="","",VLOOKUP(A2398,'6.A'!$A$11:$E$105,4,FALSE))</f>
        <v/>
      </c>
      <c r="E2398" s="142" t="str">
        <f>IF(A2398="","",VLOOKUP(A2398,'6.A'!$A$11:$E$105,5,FALSE))</f>
        <v/>
      </c>
      <c r="F2398" s="141" t="str">
        <f t="shared" si="996"/>
        <v>0,00</v>
      </c>
      <c r="G2398" s="51"/>
      <c r="H2398" s="51" t="str">
        <f>IF(A2398="","",VLOOKUP(A2398,'6.A'!$A$11:$E$7900,5,FALSE))</f>
        <v/>
      </c>
      <c r="I2398" s="51" t="str">
        <f t="shared" si="997"/>
        <v/>
      </c>
      <c r="J2398" s="51" t="str">
        <f>IF(H2398="","",VLOOKUP(A2398,'6.A'!$A$11:$E$480,4,FALSE))</f>
        <v/>
      </c>
      <c r="K2398" s="51" t="str">
        <f t="shared" si="998"/>
        <v/>
      </c>
      <c r="L2398" s="51" t="str">
        <f>IF(H2398="","",IF(C2398="","",G2352*C2398))</f>
        <v/>
      </c>
      <c r="M2398" s="93" t="str">
        <f>IF(A2398="","",VLOOKUP(A2398,'6.A'!$A$11:$C$480,2,FALSE))</f>
        <v/>
      </c>
      <c r="N2398" s="56" t="str">
        <f t="shared" si="999"/>
        <v/>
      </c>
      <c r="O2398" s="55"/>
      <c r="P2398" s="55"/>
      <c r="Q2398" s="47"/>
      <c r="R2398" s="47"/>
      <c r="S2398" s="64"/>
      <c r="T2398" s="2"/>
      <c r="U2398" s="2"/>
      <c r="V2398" s="2"/>
    </row>
    <row r="2399" spans="1:22" s="116" customFormat="1" ht="12.75" customHeight="1" x14ac:dyDescent="0.2">
      <c r="A2399" s="137"/>
      <c r="B2399" s="153" t="str">
        <f>IF(A2399="","",VLOOKUP(A2399,'6.A'!$A$11:$E$105,2,FALSE))</f>
        <v/>
      </c>
      <c r="C2399" s="138"/>
      <c r="D2399" s="120" t="str">
        <f>IF(A2399="","",VLOOKUP(A2399,'6.A'!$A$11:$E$105,4,FALSE))</f>
        <v/>
      </c>
      <c r="E2399" s="142" t="str">
        <f>IF(A2399="","",VLOOKUP(A2399,'6.A'!$A$11:$E$105,5,FALSE))</f>
        <v/>
      </c>
      <c r="F2399" s="141" t="str">
        <f t="shared" si="996"/>
        <v>0,00</v>
      </c>
      <c r="G2399" s="51"/>
      <c r="H2399" s="51" t="str">
        <f>IF(A2399="","",VLOOKUP(A2399,'6.A'!$A$11:$E$7900,5,FALSE))</f>
        <v/>
      </c>
      <c r="I2399" s="51" t="str">
        <f t="shared" si="997"/>
        <v/>
      </c>
      <c r="J2399" s="51" t="str">
        <f>IF(H2399="","",VLOOKUP(A2399,'6.A'!$A$11:$E$480,4,FALSE))</f>
        <v/>
      </c>
      <c r="K2399" s="51" t="str">
        <f t="shared" si="998"/>
        <v/>
      </c>
      <c r="L2399" s="51" t="str">
        <f>IF(H2399="","",IF(C2399="","",G2352*C2399))</f>
        <v/>
      </c>
      <c r="M2399" s="93" t="str">
        <f>IF(A2399="","",VLOOKUP(A2399,'6.A'!$A$11:$C$480,2,FALSE))</f>
        <v/>
      </c>
      <c r="N2399" s="56" t="str">
        <f t="shared" si="999"/>
        <v/>
      </c>
      <c r="O2399" s="55"/>
      <c r="P2399" s="55"/>
      <c r="Q2399" s="47"/>
      <c r="R2399" s="47"/>
      <c r="S2399" s="64"/>
      <c r="T2399" s="2"/>
      <c r="U2399" s="2"/>
      <c r="V2399" s="2"/>
    </row>
    <row r="2400" spans="1:22" s="116" customFormat="1" ht="12.75" customHeight="1" x14ac:dyDescent="0.2">
      <c r="A2400" s="137"/>
      <c r="B2400" s="153" t="str">
        <f>IF(A2400="","",VLOOKUP(A2400,'6.A'!$A$11:$E$105,2,FALSE))</f>
        <v/>
      </c>
      <c r="C2400" s="138"/>
      <c r="D2400" s="120" t="str">
        <f>IF(A2400="","",VLOOKUP(A2400,'6.A'!$A$11:$E$105,4,FALSE))</f>
        <v/>
      </c>
      <c r="E2400" s="142" t="str">
        <f>IF(A2400="","",VLOOKUP(A2400,'6.A'!$A$11:$E$105,5,FALSE))</f>
        <v/>
      </c>
      <c r="F2400" s="141" t="str">
        <f t="shared" si="996"/>
        <v>0,00</v>
      </c>
      <c r="G2400" s="51"/>
      <c r="H2400" s="51" t="str">
        <f>IF(A2400="","",VLOOKUP(A2400,'6.A'!$A$11:$E$7900,5,FALSE))</f>
        <v/>
      </c>
      <c r="I2400" s="51" t="str">
        <f t="shared" si="997"/>
        <v/>
      </c>
      <c r="J2400" s="51" t="str">
        <f>IF(H2400="","",VLOOKUP(A2400,'6.A'!$A$11:$E$480,4,FALSE))</f>
        <v/>
      </c>
      <c r="K2400" s="51" t="str">
        <f t="shared" si="998"/>
        <v/>
      </c>
      <c r="L2400" s="51" t="str">
        <f>IF(H2400="","",IF(C2400="","",G2352*C2400))</f>
        <v/>
      </c>
      <c r="M2400" s="93" t="str">
        <f>IF(A2400="","",VLOOKUP(A2400,'6.A'!$A$11:$C$480,2,FALSE))</f>
        <v/>
      </c>
      <c r="N2400" s="56" t="str">
        <f t="shared" si="999"/>
        <v/>
      </c>
      <c r="O2400" s="55"/>
      <c r="P2400" s="55"/>
      <c r="Q2400" s="47"/>
      <c r="R2400" s="47"/>
      <c r="S2400" s="64"/>
      <c r="T2400" s="2"/>
      <c r="U2400" s="2"/>
      <c r="V2400" s="2"/>
    </row>
    <row r="2401" spans="1:22" s="116" customFormat="1" ht="12.75" customHeight="1" x14ac:dyDescent="0.2">
      <c r="A2401" s="137"/>
      <c r="B2401" s="26" t="str">
        <f>$A$9</f>
        <v>BDI - MÃO DE OBRA / SERVIÇOS / MATERIAIS EM GERAL</v>
      </c>
      <c r="C2401" s="27">
        <f>$C$9</f>
        <v>0</v>
      </c>
      <c r="D2401" s="120"/>
      <c r="E2401" s="126"/>
      <c r="F2401" s="144">
        <f>ROUND(SUM(F2381:F2400)*C2401,2)</f>
        <v>0</v>
      </c>
      <c r="G2401" s="62"/>
      <c r="H2401" s="51"/>
      <c r="I2401" s="56"/>
      <c r="J2401" s="56"/>
      <c r="K2401" s="56"/>
      <c r="L2401" s="51"/>
      <c r="M2401" s="56"/>
      <c r="N2401" s="56"/>
      <c r="O2401" s="55"/>
      <c r="P2401" s="55"/>
      <c r="Q2401" s="47"/>
      <c r="R2401" s="47"/>
      <c r="S2401" s="64"/>
      <c r="T2401" s="2"/>
      <c r="U2401" s="2"/>
      <c r="V2401" s="2"/>
    </row>
    <row r="2402" spans="1:22" s="116" customFormat="1" ht="12.75" customHeight="1" thickBot="1" x14ac:dyDescent="0.25">
      <c r="A2402" s="154"/>
      <c r="B2402" s="41" t="s">
        <v>57</v>
      </c>
      <c r="C2402" s="42"/>
      <c r="D2402" s="155"/>
      <c r="E2402" s="156"/>
      <c r="F2402" s="157">
        <f>ROUND(SUM(F2381:F2401),2)</f>
        <v>0</v>
      </c>
      <c r="G2402" s="62"/>
      <c r="H2402" s="51"/>
      <c r="I2402" s="56"/>
      <c r="J2402" s="56"/>
      <c r="K2402" s="56"/>
      <c r="L2402" s="51"/>
      <c r="M2402" s="56"/>
      <c r="N2402" s="56"/>
      <c r="O2402" s="55"/>
      <c r="P2402" s="55"/>
      <c r="Q2402" s="47"/>
      <c r="R2402" s="47"/>
      <c r="S2402" s="64"/>
      <c r="T2402" s="2"/>
      <c r="U2402" s="2"/>
      <c r="V2402" s="2"/>
    </row>
    <row r="2403" spans="1:22" s="128" customFormat="1" ht="12" customHeight="1" thickBot="1" x14ac:dyDescent="0.25">
      <c r="A2403" s="129"/>
      <c r="B2403" s="124"/>
      <c r="C2403" s="125"/>
      <c r="D2403" s="120"/>
      <c r="E2403" s="126"/>
      <c r="F2403" s="121"/>
      <c r="G2403" s="121"/>
      <c r="H2403" s="118"/>
      <c r="I2403" s="120"/>
      <c r="J2403" s="120"/>
      <c r="K2403" s="120"/>
      <c r="L2403" s="118"/>
      <c r="M2403" s="122"/>
      <c r="N2403" s="122"/>
      <c r="O2403" s="123"/>
      <c r="P2403" s="123"/>
      <c r="Q2403" s="114"/>
      <c r="R2403" s="114"/>
      <c r="T2403" s="116"/>
      <c r="U2403" s="116"/>
      <c r="V2403" s="116"/>
    </row>
    <row r="2404" spans="1:22" s="116" customFormat="1" ht="50.1" customHeight="1" x14ac:dyDescent="0.2">
      <c r="A2404" s="130" t="str">
        <f>'3.A'!$A$79</f>
        <v>4.2.15</v>
      </c>
      <c r="B2404" s="131" t="str">
        <f>IF(A2404="","",VLOOKUP(A2404,'3.A'!$A$16:$M$111,2,FALSE))</f>
        <v>ESCADA TIPO MARINHEIRO COM GUARDA CORPO EM FIBRA DE VIDRO (OU DEGRAUS)</v>
      </c>
      <c r="C2404" s="284" t="s">
        <v>62</v>
      </c>
      <c r="D2404" s="284"/>
      <c r="E2404" s="132" t="str">
        <f>IF(A2404="","",VLOOKUP(A2404,'3.A'!$A$16:$M$111,3,FALSE))</f>
        <v>M</v>
      </c>
      <c r="F2404" s="133">
        <f>ROUND(F2418+F2431+F2454,2)</f>
        <v>0</v>
      </c>
      <c r="G2404" s="94">
        <f>VLOOKUP(A2404,'3.A'!$A$18:$I$111,4,FALSE)</f>
        <v>1</v>
      </c>
      <c r="H2404" s="46">
        <f>SUM(F2406:F2417)</f>
        <v>0</v>
      </c>
      <c r="I2404" s="46">
        <f>SUM(F2420:F2430)</f>
        <v>0</v>
      </c>
      <c r="J2404" s="46">
        <f>SUM(F2433:F2453)</f>
        <v>0</v>
      </c>
      <c r="K2404" s="46">
        <f>SUM(H2404:J2404)</f>
        <v>0</v>
      </c>
      <c r="L2404" s="46" t="str">
        <f>IF(K2404=F2404,"SIM","NÃO")</f>
        <v>SIM</v>
      </c>
      <c r="M2404" s="57">
        <f>ROUND(SUM(F2406:F2415)*C2416,2)+ROUND(SUM(F2406:F2416)*C2417,2)+ROUND(SUM(F2406:F2415),2)+ROUND(SUM(F2420:F2429)*C2430,2)+ROUND(SUM(F2420:F2429),2)+ROUND(SUM(F2433:F2452)*C2453,2)+ROUND(SUM(F2433:F2452),2)</f>
        <v>0</v>
      </c>
      <c r="N2404" s="49" t="str">
        <f>IF(M2404=F2404,"SIM","NÃO")</f>
        <v>SIM</v>
      </c>
      <c r="O2404" s="50" t="str">
        <f>VLOOKUP(A2404,'3.A'!$A$8:$E$111,3,FALSE)</f>
        <v>M</v>
      </c>
      <c r="P2404" s="50" t="str">
        <f>IF(O2404=E2404,"SIM","NÃO")</f>
        <v>SIM</v>
      </c>
      <c r="Q2404" s="52">
        <f>ROUND(G2404*F2418,2)+ROUND(G2404*F2431,2)+ROUND(G2404*F2454,2)</f>
        <v>0</v>
      </c>
      <c r="R2404" s="58">
        <f>VLOOKUP(A2404,'3.A'!$A$16:$L$111,12,FALSE)</f>
        <v>0</v>
      </c>
      <c r="S2404" s="59" t="str">
        <f>IF(Q2404=R2404,"si","no")</f>
        <v>si</v>
      </c>
      <c r="T2404" s="60">
        <f>SUM(L2406:L2415)+SUM(L2420:L2429)+SUM(L2433:L2452)</f>
        <v>1.02</v>
      </c>
      <c r="U2404" s="51">
        <f>G2404*C2412+G2404*C2414+G2404*C2408+G2404*C2407+G2404*C2409+G2404*C2413+G2404*C2411+G2404*C2410+G2404*C2406+G2404*C2415+G2404*C2426+G2404*C2420+G2404*C2428+G2404*C2427+G2404*C2425+G2404*C2422+G2404*C2421+G2404*C2423+G2404*C2429+G2404*C2424+G2404*C2433+G2404*C2434+G2404*C2435+G2404*C2443+G2404*C2444+G2404*C2445+G2404*C2446+G2404*C2447+G2404*C2448+G2404*C2449+G2404*C2450+G2404*C2451+G2404*C2452+G2404*C2441+G2404*C2442+G2404*C2436+G2404*C2437+G2404*C2438+G2404*C2439+G2404*C2440</f>
        <v>1.02</v>
      </c>
      <c r="V2404" s="53" t="str">
        <f>IF(T2404=U2404,"si","no")</f>
        <v>si</v>
      </c>
    </row>
    <row r="2405" spans="1:22" s="116" customFormat="1" ht="12.75" customHeight="1" x14ac:dyDescent="0.2">
      <c r="A2405" s="134" t="s">
        <v>3</v>
      </c>
      <c r="B2405" s="135" t="s">
        <v>58</v>
      </c>
      <c r="C2405" s="119" t="s">
        <v>59</v>
      </c>
      <c r="D2405" s="119" t="s">
        <v>17</v>
      </c>
      <c r="E2405" s="136" t="s">
        <v>60</v>
      </c>
      <c r="F2405" s="127" t="s">
        <v>61</v>
      </c>
      <c r="G2405" s="21"/>
      <c r="H2405" s="51"/>
      <c r="I2405" s="56"/>
      <c r="J2405" s="56"/>
      <c r="K2405" s="56"/>
      <c r="L2405" s="51"/>
      <c r="M2405" s="56"/>
      <c r="N2405" s="56"/>
      <c r="O2405" s="55"/>
      <c r="P2405" s="55"/>
      <c r="Q2405" s="47"/>
      <c r="R2405" s="47"/>
      <c r="S2405" s="64"/>
      <c r="T2405" s="2"/>
      <c r="U2405" s="2"/>
      <c r="V2405" s="2"/>
    </row>
    <row r="2406" spans="1:22" s="116" customFormat="1" ht="12.75" customHeight="1" x14ac:dyDescent="0.2">
      <c r="A2406" s="137"/>
      <c r="B2406" s="117" t="str">
        <f>IF(A2406="","",VLOOKUP(A2406,'6.A'!$A$11:$E$105,2,FALSE))</f>
        <v/>
      </c>
      <c r="C2406" s="138"/>
      <c r="D2406" s="139" t="str">
        <f>IF(A2406="","",VLOOKUP(A2406,'6.A'!$A$11:$E$105,4,FALSE))</f>
        <v/>
      </c>
      <c r="E2406" s="140" t="str">
        <f>IF(A2406="","",VLOOKUP(A2406,'6.A'!$A$11:$E$105,5,FALSE))</f>
        <v/>
      </c>
      <c r="F2406" s="141" t="str">
        <f t="shared" ref="F2406:F2415" si="1000">IF(A2406="","0,00",ROUND(C2406*E2406,2))</f>
        <v>0,00</v>
      </c>
      <c r="G2406" s="51"/>
      <c r="H2406" s="51" t="str">
        <f>IF(A2406="","",VLOOKUP(A2406,'6.A'!$A$11:$E$7900,5,FALSE))</f>
        <v/>
      </c>
      <c r="I2406" s="51" t="str">
        <f>IF(H2406="","",IF(E2406=H2406,"SIM","NÃO"))</f>
        <v/>
      </c>
      <c r="J2406" s="51" t="str">
        <f>IF(H2406="","",VLOOKUP(A2406,'6.A'!$A$11:$E$480,4,FALSE))</f>
        <v/>
      </c>
      <c r="K2406" s="51" t="str">
        <f>IF(H2406="","",IF(J2406=D2406,"SIM","NÃO"))</f>
        <v/>
      </c>
      <c r="L2406" s="51" t="str">
        <f>IF(H2406="","",IF(C2406="","",G2404*C2406))</f>
        <v/>
      </c>
      <c r="M2406" s="93" t="str">
        <f>IF(A2406="","",VLOOKUP(A2406,'6.A'!$A$11:$C$480,2,FALSE))</f>
        <v/>
      </c>
      <c r="N2406" s="56" t="str">
        <f>IF(A2406="","",IF(M2406=B2406,"si","no"))</f>
        <v/>
      </c>
      <c r="O2406" s="55"/>
      <c r="P2406" s="55"/>
      <c r="Q2406" s="47"/>
      <c r="R2406" s="47"/>
      <c r="S2406" s="64"/>
      <c r="T2406" s="2"/>
      <c r="U2406" s="2"/>
      <c r="V2406" s="2"/>
    </row>
    <row r="2407" spans="1:22" s="116" customFormat="1" ht="12.75" customHeight="1" x14ac:dyDescent="0.2">
      <c r="A2407" s="137"/>
      <c r="B2407" s="117" t="str">
        <f>IF(A2407="","",VLOOKUP(A2407,'6.A'!$A$11:$E$105,2,FALSE))</f>
        <v/>
      </c>
      <c r="C2407" s="138"/>
      <c r="D2407" s="139" t="str">
        <f>IF(A2407="","",VLOOKUP(A2407,'6.A'!$A$11:$E$105,4,FALSE))</f>
        <v/>
      </c>
      <c r="E2407" s="140" t="str">
        <f>IF(A2407="","",VLOOKUP(A2407,'6.A'!$A$11:$E$105,5,FALSE))</f>
        <v/>
      </c>
      <c r="F2407" s="141" t="str">
        <f t="shared" si="1000"/>
        <v>0,00</v>
      </c>
      <c r="G2407" s="51"/>
      <c r="H2407" s="51" t="str">
        <f>IF(A2407="","",VLOOKUP(A2407,'6.A'!$A$11:$E$7900,5,FALSE))</f>
        <v/>
      </c>
      <c r="I2407" s="51" t="str">
        <f>IF(H2407="","",IF(E2407=H2407,"SIM","NÃO"))</f>
        <v/>
      </c>
      <c r="J2407" s="51" t="str">
        <f>IF(H2407="","",VLOOKUP(A2407,'6.A'!$A$11:$E$480,4,FALSE))</f>
        <v/>
      </c>
      <c r="K2407" s="51" t="str">
        <f>IF(H2407="","",IF(J2407=D2407,"SIM","NÃO"))</f>
        <v/>
      </c>
      <c r="L2407" s="51" t="str">
        <f>IF(H2407="","",IF(C2407="","",G2404*C2407))</f>
        <v/>
      </c>
      <c r="M2407" s="93" t="str">
        <f>IF(A2407="","",VLOOKUP(A2407,'6.A'!$A$11:$C$480,2,FALSE))</f>
        <v/>
      </c>
      <c r="N2407" s="56" t="str">
        <f>IF(A2407="","",IF(M2407=B2407,"si","no"))</f>
        <v/>
      </c>
      <c r="O2407" s="55"/>
      <c r="P2407" s="55"/>
      <c r="Q2407" s="47"/>
      <c r="R2407" s="47"/>
      <c r="S2407" s="64"/>
      <c r="T2407" s="2"/>
      <c r="U2407" s="2"/>
      <c r="V2407" s="2"/>
    </row>
    <row r="2408" spans="1:22" s="116" customFormat="1" ht="12.75" customHeight="1" x14ac:dyDescent="0.2">
      <c r="A2408" s="137"/>
      <c r="B2408" s="117" t="str">
        <f>IF(A2408="","",VLOOKUP(A2408,'6.A'!$A$11:$E$105,2,FALSE))</f>
        <v/>
      </c>
      <c r="C2408" s="138"/>
      <c r="D2408" s="139" t="str">
        <f>IF(A2408="","",VLOOKUP(A2408,'6.A'!$A$11:$E$105,4,FALSE))</f>
        <v/>
      </c>
      <c r="E2408" s="140" t="str">
        <f>IF(A2408="","",VLOOKUP(A2408,'6.A'!$A$11:$E$105,5,FALSE))</f>
        <v/>
      </c>
      <c r="F2408" s="141" t="str">
        <f t="shared" si="1000"/>
        <v>0,00</v>
      </c>
      <c r="G2408" s="51"/>
      <c r="H2408" s="51" t="str">
        <f>IF(A2408="","",VLOOKUP(A2408,'6.A'!$A$11:$E$7900,5,FALSE))</f>
        <v/>
      </c>
      <c r="I2408" s="51" t="str">
        <f>IF(H2408="","",IF(E2408=H2408,"SIM","NÃO"))</f>
        <v/>
      </c>
      <c r="J2408" s="51" t="str">
        <f>IF(H2408="","",VLOOKUP(A2408,'6.A'!$A$11:$E$480,4,FALSE))</f>
        <v/>
      </c>
      <c r="K2408" s="51" t="str">
        <f t="shared" ref="K2408" si="1001">IF(H2408="","",IF(J2408=D2408,"SIM","NÃO"))</f>
        <v/>
      </c>
      <c r="L2408" s="51" t="str">
        <f>IF(H2408="","",IF(C2408="","",G2404*C2408))</f>
        <v/>
      </c>
      <c r="M2408" s="93" t="str">
        <f>IF(A2408="","",VLOOKUP(A2408,'6.A'!$A$11:$C$480,2,FALSE))</f>
        <v/>
      </c>
      <c r="N2408" s="56" t="str">
        <f t="shared" ref="N2408" si="1002">IF(A2408="","",IF(M2408=B2408,"si","no"))</f>
        <v/>
      </c>
      <c r="O2408" s="55"/>
      <c r="P2408" s="55"/>
      <c r="Q2408" s="47"/>
      <c r="R2408" s="47"/>
      <c r="S2408" s="64"/>
      <c r="T2408" s="2"/>
      <c r="U2408" s="2"/>
      <c r="V2408" s="2"/>
    </row>
    <row r="2409" spans="1:22" s="116" customFormat="1" ht="12.75" customHeight="1" x14ac:dyDescent="0.2">
      <c r="A2409" s="137"/>
      <c r="B2409" s="117" t="str">
        <f>IF(A2409="","",VLOOKUP(A2409,'6.A'!$A$11:$E$105,2,FALSE))</f>
        <v/>
      </c>
      <c r="C2409" s="138"/>
      <c r="D2409" s="139" t="str">
        <f>IF(A2409="","",VLOOKUP(A2409,'6.A'!$A$11:$E$105,4,FALSE))</f>
        <v/>
      </c>
      <c r="E2409" s="140" t="str">
        <f>IF(A2409="","",VLOOKUP(A2409,'6.A'!$A$11:$E$105,5,FALSE))</f>
        <v/>
      </c>
      <c r="F2409" s="141" t="str">
        <f t="shared" si="1000"/>
        <v>0,00</v>
      </c>
      <c r="G2409" s="51"/>
      <c r="H2409" s="51" t="str">
        <f>IF(A2409="","",VLOOKUP(A2409,'6.A'!$A$11:$E$7900,5,FALSE))</f>
        <v/>
      </c>
      <c r="I2409" s="51" t="str">
        <f>IF(H2409="","",IF(E2409=H2409,"SIM","NÃO"))</f>
        <v/>
      </c>
      <c r="J2409" s="51" t="str">
        <f>IF(H2409="","",VLOOKUP(A2409,'6.A'!$A$11:$E$480,4,FALSE))</f>
        <v/>
      </c>
      <c r="K2409" s="51" t="str">
        <f>IF(H2409="","",IF(J2409=D2409,"SIM","NÃO"))</f>
        <v/>
      </c>
      <c r="L2409" s="51" t="str">
        <f>IF(H2409="","",IF(C2409="","",G2404*C2409))</f>
        <v/>
      </c>
      <c r="M2409" s="93" t="str">
        <f>IF(A2409="","",VLOOKUP(A2409,'6.A'!$A$11:$C$480,2,FALSE))</f>
        <v/>
      </c>
      <c r="N2409" s="56" t="str">
        <f>IF(A2409="","",IF(M2409=B2409,"si","no"))</f>
        <v/>
      </c>
      <c r="O2409" s="55"/>
      <c r="P2409" s="55"/>
      <c r="Q2409" s="47"/>
      <c r="R2409" s="47"/>
      <c r="S2409" s="64"/>
      <c r="T2409" s="2"/>
      <c r="U2409" s="2"/>
      <c r="V2409" s="2"/>
    </row>
    <row r="2410" spans="1:22" s="116" customFormat="1" ht="12.75" customHeight="1" x14ac:dyDescent="0.2">
      <c r="A2410" s="137"/>
      <c r="B2410" s="117" t="str">
        <f>IF(A2410="","",VLOOKUP(A2410,'6.A'!$A$11:$E$105,2,FALSE))</f>
        <v/>
      </c>
      <c r="C2410" s="138"/>
      <c r="D2410" s="139" t="str">
        <f>IF(A2410="","",VLOOKUP(A2410,'6.A'!$A$11:$E$105,4,FALSE))</f>
        <v/>
      </c>
      <c r="E2410" s="140" t="str">
        <f>IF(A2410="","",VLOOKUP(A2410,'6.A'!$A$11:$E$105,5,FALSE))</f>
        <v/>
      </c>
      <c r="F2410" s="141" t="str">
        <f t="shared" si="1000"/>
        <v>0,00</v>
      </c>
      <c r="G2410" s="51"/>
      <c r="H2410" s="51" t="str">
        <f>IF(A2410="","",VLOOKUP(A2410,'6.A'!$A$11:$E$7900,5,FALSE))</f>
        <v/>
      </c>
      <c r="I2410" s="51" t="str">
        <f t="shared" ref="I2410" si="1003">IF(H2410="","",IF(E2410=H2410,"SIM","NÃO"))</f>
        <v/>
      </c>
      <c r="J2410" s="51" t="str">
        <f>IF(H2410="","",VLOOKUP(A2410,'6.A'!$A$11:$E$480,4,FALSE))</f>
        <v/>
      </c>
      <c r="K2410" s="51" t="str">
        <f t="shared" ref="K2410" si="1004">IF(H2410="","",IF(J2410=D2410,"SIM","NÃO"))</f>
        <v/>
      </c>
      <c r="L2410" s="51" t="str">
        <f>IF(H2410="","",IF(C2410="","",G2404*C2410))</f>
        <v/>
      </c>
      <c r="M2410" s="93" t="str">
        <f>IF(A2410="","",VLOOKUP(A2410,'6.A'!$A$11:$C$480,2,FALSE))</f>
        <v/>
      </c>
      <c r="N2410" s="56" t="str">
        <f t="shared" ref="N2410" si="1005">IF(A2410="","",IF(M2410=B2410,"si","no"))</f>
        <v/>
      </c>
      <c r="O2410" s="55"/>
      <c r="P2410" s="55"/>
      <c r="Q2410" s="47"/>
      <c r="R2410" s="47"/>
      <c r="S2410" s="64"/>
      <c r="T2410" s="2"/>
      <c r="U2410" s="2"/>
      <c r="V2410" s="2"/>
    </row>
    <row r="2411" spans="1:22" s="116" customFormat="1" ht="12.75" customHeight="1" x14ac:dyDescent="0.2">
      <c r="A2411" s="137"/>
      <c r="B2411" s="117" t="str">
        <f>IF(A2411="","",VLOOKUP(A2411,'6.A'!$A$11:$E$105,2,FALSE))</f>
        <v/>
      </c>
      <c r="C2411" s="138"/>
      <c r="D2411" s="139" t="str">
        <f>IF(A2411="","",VLOOKUP(A2411,'6.A'!$A$11:$E$105,4,FALSE))</f>
        <v/>
      </c>
      <c r="E2411" s="140" t="str">
        <f>IF(A2411="","",VLOOKUP(A2411,'6.A'!$A$11:$E$105,5,FALSE))</f>
        <v/>
      </c>
      <c r="F2411" s="141" t="str">
        <f t="shared" si="1000"/>
        <v>0,00</v>
      </c>
      <c r="G2411" s="51"/>
      <c r="H2411" s="51" t="str">
        <f>IF(A2411="","",VLOOKUP(A2411,'6.A'!$A$11:$E$7900,5,FALSE))</f>
        <v/>
      </c>
      <c r="I2411" s="51" t="str">
        <f>IF(H2411="","",IF(E2411=H2411,"SIM","NÃO"))</f>
        <v/>
      </c>
      <c r="J2411" s="51" t="str">
        <f>IF(H2411="","",VLOOKUP(A2411,'6.A'!$A$11:$E$480,4,FALSE))</f>
        <v/>
      </c>
      <c r="K2411" s="51" t="str">
        <f>IF(H2411="","",IF(J2411=D2411,"SIM","NÃO"))</f>
        <v/>
      </c>
      <c r="L2411" s="51" t="str">
        <f>IF(H2411="","",IF(C2411="","",G2404*C2411))</f>
        <v/>
      </c>
      <c r="M2411" s="93" t="str">
        <f>IF(A2411="","",VLOOKUP(A2411,'6.A'!$A$11:$C$480,2,FALSE))</f>
        <v/>
      </c>
      <c r="N2411" s="56" t="str">
        <f>IF(A2411="","",IF(M2411=B2411,"si","no"))</f>
        <v/>
      </c>
      <c r="O2411" s="55"/>
      <c r="P2411" s="55"/>
      <c r="Q2411" s="47"/>
      <c r="R2411" s="47"/>
      <c r="S2411" s="64"/>
      <c r="T2411" s="2"/>
      <c r="U2411" s="2"/>
      <c r="V2411" s="2"/>
    </row>
    <row r="2412" spans="1:22" s="116" customFormat="1" ht="12.75" customHeight="1" x14ac:dyDescent="0.2">
      <c r="A2412" s="137"/>
      <c r="B2412" s="117" t="str">
        <f>IF(A2412="","",VLOOKUP(A2412,'6.A'!$A$11:$E$105,2,FALSE))</f>
        <v/>
      </c>
      <c r="C2412" s="138"/>
      <c r="D2412" s="120" t="str">
        <f>IF(A2412="","",VLOOKUP(A2412,'6.A'!$A$11:$E$105,4,FALSE))</f>
        <v/>
      </c>
      <c r="E2412" s="142" t="str">
        <f>IF(A2412="","",VLOOKUP(A2412,'6.A'!$A$11:$E$105,5,FALSE))</f>
        <v/>
      </c>
      <c r="F2412" s="141" t="str">
        <f t="shared" si="1000"/>
        <v>0,00</v>
      </c>
      <c r="G2412" s="51"/>
      <c r="H2412" s="51" t="str">
        <f>IF(A2412="","",VLOOKUP(A2412,'6.A'!$A$11:$E$7900,5,FALSE))</f>
        <v/>
      </c>
      <c r="I2412" s="51" t="str">
        <f>IF(H2412="","",IF(E2412=H2412,"SIM","NÃO"))</f>
        <v/>
      </c>
      <c r="J2412" s="51" t="str">
        <f>IF(H2412="","",VLOOKUP(A2412,'6.A'!$A$11:$E$480,4,FALSE))</f>
        <v/>
      </c>
      <c r="K2412" s="51" t="str">
        <f>IF(H2412="","",IF(J2412=D2412,"SIM","NÃO"))</f>
        <v/>
      </c>
      <c r="L2412" s="51" t="str">
        <f>IF(H2412="","",IF(C2412="","",G2404*C2412))</f>
        <v/>
      </c>
      <c r="M2412" s="93" t="str">
        <f>IF(A2412="","",VLOOKUP(A2412,'6.A'!$A$11:$C$480,2,FALSE))</f>
        <v/>
      </c>
      <c r="N2412" s="56" t="str">
        <f>IF(A2412="","",IF(M2412=B2412,"si","no"))</f>
        <v/>
      </c>
      <c r="O2412" s="55"/>
      <c r="P2412" s="55"/>
      <c r="Q2412" s="47"/>
      <c r="R2412" s="47"/>
      <c r="S2412" s="64"/>
      <c r="T2412" s="2"/>
      <c r="U2412" s="2"/>
      <c r="V2412" s="2"/>
    </row>
    <row r="2413" spans="1:22" s="116" customFormat="1" ht="12.75" customHeight="1" x14ac:dyDescent="0.2">
      <c r="A2413" s="137"/>
      <c r="B2413" s="117" t="str">
        <f>IF(A2413="","",VLOOKUP(A2413,'6.A'!$A$11:$E$105,2,FALSE))</f>
        <v/>
      </c>
      <c r="C2413" s="138"/>
      <c r="D2413" s="120" t="str">
        <f>IF(A2413="","",VLOOKUP(A2413,'6.A'!$A$11:$E$105,4,FALSE))</f>
        <v/>
      </c>
      <c r="E2413" s="140" t="str">
        <f>IF(A2413="","",VLOOKUP(A2413,'6.A'!$A$11:$E$105,5,FALSE))</f>
        <v/>
      </c>
      <c r="F2413" s="141" t="str">
        <f t="shared" si="1000"/>
        <v>0,00</v>
      </c>
      <c r="G2413" s="51"/>
      <c r="H2413" s="51" t="str">
        <f>IF(A2413="","",VLOOKUP(A2413,'6.A'!$A$11:$E$7900,5,FALSE))</f>
        <v/>
      </c>
      <c r="I2413" s="51" t="str">
        <f t="shared" ref="I2413" si="1006">IF(H2413="","",IF(E2413=H2413,"SIM","NÃO"))</f>
        <v/>
      </c>
      <c r="J2413" s="51" t="str">
        <f>IF(H2413="","",VLOOKUP(A2413,'6.A'!$A$11:$E$480,4,FALSE))</f>
        <v/>
      </c>
      <c r="K2413" s="51" t="str">
        <f t="shared" ref="K2413" si="1007">IF(H2413="","",IF(J2413=D2413,"SIM","NÃO"))</f>
        <v/>
      </c>
      <c r="L2413" s="51" t="str">
        <f>IF(H2413="","",IF(C2413="","",G2404*C2413))</f>
        <v/>
      </c>
      <c r="M2413" s="93" t="str">
        <f>IF(A2413="","",VLOOKUP(A2413,'6.A'!$A$11:$C$480,2,FALSE))</f>
        <v/>
      </c>
      <c r="N2413" s="56" t="str">
        <f t="shared" ref="N2413" si="1008">IF(A2413="","",IF(M2413=B2413,"si","no"))</f>
        <v/>
      </c>
      <c r="O2413" s="55"/>
      <c r="P2413" s="55"/>
      <c r="Q2413" s="47"/>
      <c r="R2413" s="47"/>
      <c r="S2413" s="64"/>
      <c r="T2413" s="2"/>
      <c r="U2413" s="2"/>
      <c r="V2413" s="2"/>
    </row>
    <row r="2414" spans="1:22" s="116" customFormat="1" ht="12.75" customHeight="1" x14ac:dyDescent="0.2">
      <c r="A2414" s="137"/>
      <c r="B2414" s="117" t="str">
        <f>IF(A2414="","",VLOOKUP(A2414,'6.A'!$A$11:$E$105,2,FALSE))</f>
        <v/>
      </c>
      <c r="C2414" s="138"/>
      <c r="D2414" s="120" t="str">
        <f>IF(A2414="","",VLOOKUP(A2414,'6.A'!$A$11:$E$105,4,FALSE))</f>
        <v/>
      </c>
      <c r="E2414" s="140" t="str">
        <f>IF(A2414="","",VLOOKUP(A2414,'6.A'!$A$11:$E$105,5,FALSE))</f>
        <v/>
      </c>
      <c r="F2414" s="141" t="str">
        <f t="shared" si="1000"/>
        <v>0,00</v>
      </c>
      <c r="G2414" s="51"/>
      <c r="H2414" s="51" t="str">
        <f>IF(A2414="","",VLOOKUP(A2414,'6.A'!$A$11:$E$7900,5,FALSE))</f>
        <v/>
      </c>
      <c r="I2414" s="51" t="str">
        <f>IF(H2414="","",IF(E2414=H2414,"SIM","NÃO"))</f>
        <v/>
      </c>
      <c r="J2414" s="51" t="str">
        <f>IF(H2414="","",VLOOKUP(A2414,'6.A'!$A$11:$E$480,4,FALSE))</f>
        <v/>
      </c>
      <c r="K2414" s="51" t="str">
        <f>IF(H2414="","",IF(J2414=D2414,"SIM","NÃO"))</f>
        <v/>
      </c>
      <c r="L2414" s="51" t="str">
        <f>IF(H2414="","",IF(C2414="","",G2404*C2414))</f>
        <v/>
      </c>
      <c r="M2414" s="93" t="str">
        <f>IF(A2414="","",VLOOKUP(A2414,'6.A'!$A$11:$C$480,2,FALSE))</f>
        <v/>
      </c>
      <c r="N2414" s="56" t="str">
        <f>IF(A2414="","",IF(M2414=B2414,"si","no"))</f>
        <v/>
      </c>
      <c r="O2414" s="55"/>
      <c r="P2414" s="55"/>
      <c r="Q2414" s="47"/>
      <c r="R2414" s="47"/>
      <c r="S2414" s="64"/>
      <c r="T2414" s="2"/>
      <c r="U2414" s="2"/>
      <c r="V2414" s="2"/>
    </row>
    <row r="2415" spans="1:22" s="116" customFormat="1" ht="12.75" customHeight="1" x14ac:dyDescent="0.2">
      <c r="A2415" s="137"/>
      <c r="B2415" s="117" t="str">
        <f>IF(A2415="","",VLOOKUP(A2415,'6.A'!$A$11:$E$105,2,FALSE))</f>
        <v/>
      </c>
      <c r="C2415" s="138"/>
      <c r="D2415" s="143" t="str">
        <f>IF(A2415="","",VLOOKUP(A2415,'6.A'!$A$11:$E$105,4,FALSE))</f>
        <v/>
      </c>
      <c r="E2415" s="140" t="str">
        <f>IF(A2415="","",VLOOKUP(A2415,'6.A'!$A$11:$E$105,5,FALSE))</f>
        <v/>
      </c>
      <c r="F2415" s="141" t="str">
        <f t="shared" si="1000"/>
        <v>0,00</v>
      </c>
      <c r="G2415" s="51"/>
      <c r="H2415" s="51" t="str">
        <f>IF(A2415="","",VLOOKUP(A2415,'6.A'!$A$11:$E$7900,5,FALSE))</f>
        <v/>
      </c>
      <c r="I2415" s="51" t="str">
        <f t="shared" ref="I2415" si="1009">IF(H2415="","",IF(E2415=H2415,"SIM","NÃO"))</f>
        <v/>
      </c>
      <c r="J2415" s="51" t="str">
        <f>IF(H2415="","",VLOOKUP(A2415,'6.A'!$A$11:$E$480,4,FALSE))</f>
        <v/>
      </c>
      <c r="K2415" s="51" t="str">
        <f t="shared" ref="K2415" si="1010">IF(H2415="","",IF(J2415=D2415,"SIM","NÃO"))</f>
        <v/>
      </c>
      <c r="L2415" s="51" t="str">
        <f>IF(H2415="","",IF(C2415="","",G2404*C2415))</f>
        <v/>
      </c>
      <c r="M2415" s="93" t="str">
        <f>IF(A2415="","",VLOOKUP(A2415,'6.A'!$A$11:$C$480,2,FALSE))</f>
        <v/>
      </c>
      <c r="N2415" s="56" t="str">
        <f t="shared" ref="N2415" si="1011">IF(A2415="","",IF(M2415=B2415,"si","no"))</f>
        <v/>
      </c>
      <c r="O2415" s="55"/>
      <c r="P2415" s="55"/>
      <c r="Q2415" s="47"/>
      <c r="R2415" s="47"/>
      <c r="S2415" s="64"/>
      <c r="T2415" s="2"/>
      <c r="U2415" s="2"/>
      <c r="V2415" s="2"/>
    </row>
    <row r="2416" spans="1:22" s="116" customFormat="1" ht="12.75" customHeight="1" x14ac:dyDescent="0.2">
      <c r="A2416" s="134"/>
      <c r="B2416" s="26" t="str">
        <f>$A$8</f>
        <v>LEIS SOCIAIS HORISTA - JORNADA NORMAL</v>
      </c>
      <c r="C2416" s="27">
        <f>$C$8</f>
        <v>0</v>
      </c>
      <c r="D2416" s="120"/>
      <c r="E2416" s="126"/>
      <c r="F2416" s="144">
        <f>ROUND(SUM(F2406:F2415)*C2416,2)</f>
        <v>0</v>
      </c>
      <c r="G2416" s="62"/>
      <c r="H2416" s="51"/>
      <c r="I2416" s="56"/>
      <c r="J2416" s="56"/>
      <c r="K2416" s="56"/>
      <c r="L2416" s="51"/>
      <c r="M2416" s="61"/>
      <c r="N2416" s="56"/>
      <c r="O2416" s="55"/>
      <c r="P2416" s="55"/>
      <c r="Q2416" s="47"/>
      <c r="R2416" s="47"/>
      <c r="S2416" s="64"/>
      <c r="T2416" s="2"/>
      <c r="U2416" s="2"/>
      <c r="V2416" s="2"/>
    </row>
    <row r="2417" spans="1:22" s="116" customFormat="1" ht="12.75" customHeight="1" x14ac:dyDescent="0.2">
      <c r="A2417" s="137"/>
      <c r="B2417" s="26" t="str">
        <f>$A$9</f>
        <v>BDI - MÃO DE OBRA / SERVIÇOS / MATERIAIS EM GERAL</v>
      </c>
      <c r="C2417" s="27">
        <f>$C$9</f>
        <v>0</v>
      </c>
      <c r="D2417" s="115"/>
      <c r="E2417" s="126"/>
      <c r="F2417" s="144">
        <f>ROUND(SUM(F2406:F2416)*C2417,2)</f>
        <v>0</v>
      </c>
      <c r="G2417" s="62"/>
      <c r="H2417" s="51"/>
      <c r="I2417" s="56"/>
      <c r="J2417" s="56"/>
      <c r="K2417" s="56"/>
      <c r="L2417" s="51"/>
      <c r="M2417" s="61"/>
      <c r="N2417" s="56"/>
      <c r="O2417" s="55"/>
      <c r="P2417" s="55"/>
      <c r="Q2417" s="47"/>
      <c r="R2417" s="47"/>
      <c r="S2417" s="64"/>
      <c r="T2417" s="2"/>
      <c r="U2417" s="2"/>
      <c r="V2417" s="2"/>
    </row>
    <row r="2418" spans="1:22" s="128" customFormat="1" ht="12.75" customHeight="1" x14ac:dyDescent="0.2">
      <c r="A2418" s="145"/>
      <c r="B2418" s="146" t="s">
        <v>56</v>
      </c>
      <c r="C2418" s="147"/>
      <c r="D2418" s="148"/>
      <c r="E2418" s="149"/>
      <c r="F2418" s="150">
        <f>ROUND(SUM(F2406:F2417),2)</f>
        <v>0</v>
      </c>
      <c r="G2418" s="62"/>
      <c r="H2418" s="51"/>
      <c r="I2418" s="56"/>
      <c r="J2418" s="56"/>
      <c r="K2418" s="56"/>
      <c r="L2418" s="51"/>
      <c r="M2418" s="61"/>
      <c r="N2418" s="56"/>
      <c r="O2418" s="55"/>
      <c r="P2418" s="55"/>
      <c r="Q2418" s="47"/>
      <c r="R2418" s="47"/>
      <c r="S2418" s="64"/>
      <c r="T2418" s="2"/>
      <c r="U2418" s="2"/>
      <c r="V2418" s="2"/>
    </row>
    <row r="2419" spans="1:22" s="128" customFormat="1" ht="12.75" customHeight="1" x14ac:dyDescent="0.2">
      <c r="A2419" s="134" t="s">
        <v>5</v>
      </c>
      <c r="B2419" s="135" t="s">
        <v>132</v>
      </c>
      <c r="C2419" s="119" t="s">
        <v>59</v>
      </c>
      <c r="D2419" s="119" t="s">
        <v>17</v>
      </c>
      <c r="E2419" s="136" t="s">
        <v>60</v>
      </c>
      <c r="F2419" s="127" t="s">
        <v>61</v>
      </c>
      <c r="G2419" s="21"/>
      <c r="H2419" s="51"/>
      <c r="I2419" s="56"/>
      <c r="J2419" s="56"/>
      <c r="K2419" s="56"/>
      <c r="L2419" s="51"/>
      <c r="M2419" s="61"/>
      <c r="N2419" s="56"/>
      <c r="O2419" s="55"/>
      <c r="P2419" s="55"/>
      <c r="Q2419" s="47"/>
      <c r="R2419" s="47"/>
      <c r="S2419" s="64"/>
      <c r="T2419" s="2"/>
      <c r="U2419" s="2"/>
      <c r="V2419" s="2"/>
    </row>
    <row r="2420" spans="1:22" s="128" customFormat="1" ht="12.75" customHeight="1" x14ac:dyDescent="0.2">
      <c r="A2420" s="137">
        <f>'6.A'!$A$41</f>
        <v>70110161</v>
      </c>
      <c r="B2420" s="117" t="str">
        <f>IF(A2420="","",VLOOKUP(A2420,'6.A'!$A$11:$E$105,2,FALSE))</f>
        <v>ESCADA TIPO MARINHEIRO FIBRA DE VIDRO</v>
      </c>
      <c r="C2420" s="138">
        <v>1.02</v>
      </c>
      <c r="D2420" s="139" t="str">
        <f>IF(A2420="","",VLOOKUP(A2420,'6.A'!$A$11:$E$105,4,FALSE))</f>
        <v>M</v>
      </c>
      <c r="E2420" s="140">
        <f>IF(A2420="","",VLOOKUP(A2420,'6.A'!$A$11:$E$105,5,FALSE))</f>
        <v>0</v>
      </c>
      <c r="F2420" s="141">
        <f t="shared" ref="F2420" si="1012">IF(A2420="","0,00",ROUND(C2420*E2420,2))</f>
        <v>0</v>
      </c>
      <c r="G2420" s="51"/>
      <c r="H2420" s="51">
        <f>IF(A2420="","",VLOOKUP(A2420,'6.A'!$A$11:$E$7900,5,FALSE))</f>
        <v>0</v>
      </c>
      <c r="I2420" s="51" t="str">
        <f t="shared" ref="I2420:I2429" si="1013">IF(H2420="","",IF(E2420=H2420,"SIM","NÃO"))</f>
        <v>SIM</v>
      </c>
      <c r="J2420" s="51" t="str">
        <f>IF(H2420="","",VLOOKUP(A2420,'6.A'!$A$11:$E$480,4,FALSE))</f>
        <v>M</v>
      </c>
      <c r="K2420" s="51" t="str">
        <f t="shared" ref="K2420:K2429" si="1014">IF(H2420="","",IF(J2420=D2420,"SIM","NÃO"))</f>
        <v>SIM</v>
      </c>
      <c r="L2420" s="51">
        <f>IF(H2420="","",IF(C2420="","",G2404*C2420))</f>
        <v>1.02</v>
      </c>
      <c r="M2420" s="93" t="str">
        <f>IF(A2420="","",VLOOKUP(A2420,'6.A'!$A$11:$C$480,2,FALSE))</f>
        <v>ESCADA TIPO MARINHEIRO FIBRA DE VIDRO</v>
      </c>
      <c r="N2420" s="56" t="str">
        <f t="shared" ref="N2420:N2425" si="1015">IF(A2420="","",IF(M2420=B2420,"si","no"))</f>
        <v>si</v>
      </c>
      <c r="O2420" s="55"/>
      <c r="P2420" s="55"/>
      <c r="Q2420" s="47"/>
      <c r="R2420" s="47"/>
      <c r="S2420" s="64"/>
      <c r="T2420" s="2"/>
      <c r="U2420" s="2"/>
      <c r="V2420" s="2"/>
    </row>
    <row r="2421" spans="1:22" s="128" customFormat="1" ht="12.75" customHeight="1" x14ac:dyDescent="0.2">
      <c r="A2421" s="137"/>
      <c r="B2421" s="117" t="str">
        <f>IF(A2421="","",VLOOKUP(A2421,'6.A'!$A$11:$E$105,2,FALSE))</f>
        <v/>
      </c>
      <c r="C2421" s="138"/>
      <c r="D2421" s="139" t="str">
        <f>IF(A2421="","",VLOOKUP(A2421,'6.A'!$A$11:$E$105,4,FALSE))</f>
        <v/>
      </c>
      <c r="E2421" s="140" t="str">
        <f>IF(A2421="","",VLOOKUP(A2421,'6.A'!$A$11:$E$105,5,FALSE))</f>
        <v/>
      </c>
      <c r="F2421" s="141" t="str">
        <f t="shared" ref="F2421:F2429" si="1016">IF(A2421="","0,00",ROUND(C2421*E2421,2))</f>
        <v>0,00</v>
      </c>
      <c r="G2421" s="51"/>
      <c r="H2421" s="51" t="str">
        <f>IF(A2421="","",VLOOKUP(A2421,'6.A'!$A$11:$E$7900,5,FALSE))</f>
        <v/>
      </c>
      <c r="I2421" s="51" t="str">
        <f t="shared" si="1013"/>
        <v/>
      </c>
      <c r="J2421" s="51" t="str">
        <f>IF(H2421="","",VLOOKUP(A2421,'6.A'!$A$11:$E$480,4,FALSE))</f>
        <v/>
      </c>
      <c r="K2421" s="51" t="str">
        <f t="shared" si="1014"/>
        <v/>
      </c>
      <c r="L2421" s="51" t="str">
        <f>IF(H2421="","",IF(C2421="","",G2404*C2421))</f>
        <v/>
      </c>
      <c r="M2421" s="93" t="str">
        <f>IF(A2421="","",VLOOKUP(A2421,'6.A'!$A$11:$C$480,2,FALSE))</f>
        <v/>
      </c>
      <c r="N2421" s="56" t="str">
        <f t="shared" si="1015"/>
        <v/>
      </c>
      <c r="O2421" s="55"/>
      <c r="P2421" s="55"/>
      <c r="Q2421" s="47"/>
      <c r="R2421" s="47"/>
      <c r="S2421" s="64"/>
      <c r="T2421" s="2"/>
      <c r="U2421" s="2"/>
      <c r="V2421" s="2"/>
    </row>
    <row r="2422" spans="1:22" s="128" customFormat="1" ht="12.75" customHeight="1" x14ac:dyDescent="0.2">
      <c r="A2422" s="137"/>
      <c r="B2422" s="117" t="str">
        <f>IF(A2422="","",VLOOKUP(A2422,'6.A'!$A$11:$E$105,2,FALSE))</f>
        <v/>
      </c>
      <c r="C2422" s="138"/>
      <c r="D2422" s="139" t="str">
        <f>IF(A2422="","",VLOOKUP(A2422,'6.A'!$A$11:$E$105,4,FALSE))</f>
        <v/>
      </c>
      <c r="E2422" s="140" t="str">
        <f>IF(A2422="","",VLOOKUP(A2422,'6.A'!$A$11:$E$105,5,FALSE))</f>
        <v/>
      </c>
      <c r="F2422" s="141" t="str">
        <f t="shared" si="1016"/>
        <v>0,00</v>
      </c>
      <c r="G2422" s="51"/>
      <c r="H2422" s="51" t="str">
        <f>IF(A2422="","",VLOOKUP(A2422,'6.A'!$A$11:$E$7900,5,FALSE))</f>
        <v/>
      </c>
      <c r="I2422" s="51" t="str">
        <f t="shared" si="1013"/>
        <v/>
      </c>
      <c r="J2422" s="51" t="str">
        <f>IF(H2422="","",VLOOKUP(A2422,'6.A'!$A$11:$E$480,4,FALSE))</f>
        <v/>
      </c>
      <c r="K2422" s="51" t="str">
        <f t="shared" si="1014"/>
        <v/>
      </c>
      <c r="L2422" s="51" t="str">
        <f>IF(H2422="","",IF(C2422="","",G2404*C2422))</f>
        <v/>
      </c>
      <c r="M2422" s="93" t="str">
        <f>IF(A2422="","",VLOOKUP(A2422,'6.A'!$A$11:$C$480,2,FALSE))</f>
        <v/>
      </c>
      <c r="N2422" s="56" t="str">
        <f t="shared" si="1015"/>
        <v/>
      </c>
      <c r="O2422" s="55"/>
      <c r="P2422" s="55"/>
      <c r="Q2422" s="47"/>
      <c r="R2422" s="47"/>
      <c r="S2422" s="64"/>
      <c r="T2422" s="2"/>
      <c r="U2422" s="2"/>
      <c r="V2422" s="2"/>
    </row>
    <row r="2423" spans="1:22" s="128" customFormat="1" ht="12.75" customHeight="1" x14ac:dyDescent="0.2">
      <c r="A2423" s="137"/>
      <c r="B2423" s="158" t="str">
        <f>IF(A2423="","",VLOOKUP(A2423,'6.A'!$A$11:$E$105,2,FALSE))</f>
        <v/>
      </c>
      <c r="C2423" s="138"/>
      <c r="D2423" s="120" t="str">
        <f>IF(A2423="","",VLOOKUP(A2423,'6.A'!$A$11:$E$105,4,FALSE))</f>
        <v/>
      </c>
      <c r="E2423" s="142" t="str">
        <f>IF(A2423="","",VLOOKUP(A2423,'6.A'!$A$11:$E$105,5,FALSE))</f>
        <v/>
      </c>
      <c r="F2423" s="141" t="str">
        <f t="shared" si="1016"/>
        <v>0,00</v>
      </c>
      <c r="G2423" s="51"/>
      <c r="H2423" s="51" t="str">
        <f>IF(A2423="","",VLOOKUP(A2423,'6.A'!$A$11:$E$7900,5,FALSE))</f>
        <v/>
      </c>
      <c r="I2423" s="51" t="str">
        <f t="shared" si="1013"/>
        <v/>
      </c>
      <c r="J2423" s="51" t="str">
        <f>IF(H2423="","",VLOOKUP(A2423,'6.A'!$A$11:$E$480,4,FALSE))</f>
        <v/>
      </c>
      <c r="K2423" s="51" t="str">
        <f t="shared" si="1014"/>
        <v/>
      </c>
      <c r="L2423" s="51" t="str">
        <f>IF(H2423="","",IF(C2423="","",G2404*C2423))</f>
        <v/>
      </c>
      <c r="M2423" s="93" t="str">
        <f>IF(A2423="","",VLOOKUP(A2423,'6.A'!$A$11:$C$480,2,FALSE))</f>
        <v/>
      </c>
      <c r="N2423" s="56" t="str">
        <f t="shared" si="1015"/>
        <v/>
      </c>
      <c r="O2423" s="55"/>
      <c r="P2423" s="55"/>
      <c r="Q2423" s="47"/>
      <c r="R2423" s="47"/>
      <c r="S2423" s="64"/>
      <c r="T2423" s="2"/>
      <c r="U2423" s="2"/>
      <c r="V2423" s="2"/>
    </row>
    <row r="2424" spans="1:22" s="128" customFormat="1" ht="12.75" customHeight="1" x14ac:dyDescent="0.2">
      <c r="A2424" s="137"/>
      <c r="B2424" s="158" t="str">
        <f>IF(A2424="","",VLOOKUP(A2424,'6.A'!$A$11:$E$105,2,FALSE))</f>
        <v/>
      </c>
      <c r="C2424" s="138"/>
      <c r="D2424" s="120" t="str">
        <f>IF(A2424="","",VLOOKUP(A2424,'6.A'!$A$11:$E$105,4,FALSE))</f>
        <v/>
      </c>
      <c r="E2424" s="142" t="str">
        <f>IF(A2424="","",VLOOKUP(A2424,'6.A'!$A$11:$E$105,5,FALSE))</f>
        <v/>
      </c>
      <c r="F2424" s="141" t="str">
        <f t="shared" si="1016"/>
        <v>0,00</v>
      </c>
      <c r="G2424" s="51"/>
      <c r="H2424" s="51" t="str">
        <f>IF(A2424="","",VLOOKUP(A2424,'6.A'!$A$11:$E$7900,5,FALSE))</f>
        <v/>
      </c>
      <c r="I2424" s="51" t="str">
        <f t="shared" si="1013"/>
        <v/>
      </c>
      <c r="J2424" s="51" t="str">
        <f>IF(H2424="","",VLOOKUP(A2424,'6.A'!$A$11:$E$480,4,FALSE))</f>
        <v/>
      </c>
      <c r="K2424" s="51" t="str">
        <f t="shared" si="1014"/>
        <v/>
      </c>
      <c r="L2424" s="51" t="str">
        <f>IF(H2424="","",IF(C2424="","",G2404*C2424))</f>
        <v/>
      </c>
      <c r="M2424" s="93" t="str">
        <f>IF(A2424="","",VLOOKUP(A2424,'6.A'!$A$11:$C$480,2,FALSE))</f>
        <v/>
      </c>
      <c r="N2424" s="56" t="str">
        <f t="shared" si="1015"/>
        <v/>
      </c>
      <c r="O2424" s="55"/>
      <c r="P2424" s="55"/>
      <c r="Q2424" s="47"/>
      <c r="R2424" s="47"/>
      <c r="S2424" s="64"/>
      <c r="T2424" s="2"/>
      <c r="U2424" s="2"/>
      <c r="V2424" s="2"/>
    </row>
    <row r="2425" spans="1:22" s="128" customFormat="1" ht="12.75" customHeight="1" x14ac:dyDescent="0.2">
      <c r="A2425" s="137"/>
      <c r="B2425" s="158" t="str">
        <f>IF(A2425="","",VLOOKUP(A2425,'6.A'!$A$11:$E$105,2,FALSE))</f>
        <v/>
      </c>
      <c r="C2425" s="138"/>
      <c r="D2425" s="120" t="str">
        <f>IF(A2425="","",VLOOKUP(A2425,'6.A'!$A$11:$E$105,4,FALSE))</f>
        <v/>
      </c>
      <c r="E2425" s="142" t="str">
        <f>IF(A2425="","",VLOOKUP(A2425,'6.A'!$A$11:$E$105,5,FALSE))</f>
        <v/>
      </c>
      <c r="F2425" s="141" t="str">
        <f t="shared" si="1016"/>
        <v>0,00</v>
      </c>
      <c r="G2425" s="51"/>
      <c r="H2425" s="51" t="str">
        <f>IF(A2425="","",VLOOKUP(A2425,'6.A'!$A$11:$E$7900,5,FALSE))</f>
        <v/>
      </c>
      <c r="I2425" s="51" t="str">
        <f t="shared" si="1013"/>
        <v/>
      </c>
      <c r="J2425" s="51" t="str">
        <f>IF(H2425="","",VLOOKUP(A2425,'6.A'!$A$11:$E$480,4,FALSE))</f>
        <v/>
      </c>
      <c r="K2425" s="51" t="str">
        <f t="shared" si="1014"/>
        <v/>
      </c>
      <c r="L2425" s="51" t="str">
        <f>IF(H2425="","",IF(C2425="","",G2404*C2425))</f>
        <v/>
      </c>
      <c r="M2425" s="93" t="str">
        <f>IF(A2425="","",VLOOKUP(A2425,'6.A'!$A$11:$C$480,2,FALSE))</f>
        <v/>
      </c>
      <c r="N2425" s="56" t="str">
        <f t="shared" si="1015"/>
        <v/>
      </c>
      <c r="O2425" s="55"/>
      <c r="P2425" s="55"/>
      <c r="Q2425" s="47"/>
      <c r="R2425" s="47"/>
      <c r="S2425" s="64"/>
      <c r="T2425" s="2"/>
      <c r="U2425" s="2"/>
      <c r="V2425" s="2"/>
    </row>
    <row r="2426" spans="1:22" s="128" customFormat="1" ht="12.75" customHeight="1" x14ac:dyDescent="0.2">
      <c r="A2426" s="137"/>
      <c r="B2426" s="158" t="str">
        <f>IF(A2426="","",VLOOKUP(A2426,'6.A'!$A$11:$E$105,2,FALSE))</f>
        <v/>
      </c>
      <c r="C2426" s="138"/>
      <c r="D2426" s="120" t="str">
        <f>IF(A2426="","",VLOOKUP(A2426,'6.A'!$A$11:$E$105,4,FALSE))</f>
        <v/>
      </c>
      <c r="E2426" s="142" t="str">
        <f>IF(A2426="","",VLOOKUP(A2426,'6.A'!$A$11:$E$105,5,FALSE))</f>
        <v/>
      </c>
      <c r="F2426" s="141" t="str">
        <f t="shared" si="1016"/>
        <v>0,00</v>
      </c>
      <c r="G2426" s="51"/>
      <c r="H2426" s="51" t="str">
        <f>IF(A2426="","",VLOOKUP(A2426,'6.A'!$A$11:$E$7900,5,FALSE))</f>
        <v/>
      </c>
      <c r="I2426" s="51" t="str">
        <f t="shared" si="1013"/>
        <v/>
      </c>
      <c r="J2426" s="51" t="str">
        <f>IF(H2426="","",VLOOKUP(A2426,'6.A'!$A$11:$E$480,4,FALSE))</f>
        <v/>
      </c>
      <c r="K2426" s="51" t="str">
        <f t="shared" si="1014"/>
        <v/>
      </c>
      <c r="L2426" s="51" t="str">
        <f>IF(H2426="","",IF(C2426="","",G2404*C2426))</f>
        <v/>
      </c>
      <c r="M2426" s="93" t="str">
        <f>IF(A2426="","",VLOOKUP(A2426,'6.A'!$A$11:$C$480,2,FALSE))</f>
        <v/>
      </c>
      <c r="N2426" s="56" t="str">
        <f>IF(A2426="","",IF(M2426=B2426,"si","no"))</f>
        <v/>
      </c>
      <c r="O2426" s="55"/>
      <c r="P2426" s="55"/>
      <c r="Q2426" s="47"/>
      <c r="R2426" s="47"/>
      <c r="S2426" s="64"/>
      <c r="T2426" s="2"/>
      <c r="U2426" s="2"/>
      <c r="V2426" s="2"/>
    </row>
    <row r="2427" spans="1:22" s="128" customFormat="1" ht="12.75" customHeight="1" x14ac:dyDescent="0.2">
      <c r="A2427" s="137"/>
      <c r="B2427" s="117" t="str">
        <f>IF(A2427="","",VLOOKUP(A2427,'6.A'!$A$11:$E$105,2,FALSE))</f>
        <v/>
      </c>
      <c r="C2427" s="138"/>
      <c r="D2427" s="120" t="str">
        <f>IF(A2427="","",VLOOKUP(A2427,'6.A'!$A$11:$E$105,4,FALSE))</f>
        <v/>
      </c>
      <c r="E2427" s="142" t="str">
        <f>IF(A2427="","",VLOOKUP(A2427,'6.A'!$A$11:$E$105,5,FALSE))</f>
        <v/>
      </c>
      <c r="F2427" s="141" t="str">
        <f t="shared" si="1016"/>
        <v>0,00</v>
      </c>
      <c r="G2427" s="51"/>
      <c r="H2427" s="51" t="str">
        <f>IF(A2427="","",VLOOKUP(A2427,'6.A'!$A$11:$E$7900,5,FALSE))</f>
        <v/>
      </c>
      <c r="I2427" s="51" t="str">
        <f t="shared" si="1013"/>
        <v/>
      </c>
      <c r="J2427" s="51" t="str">
        <f>IF(H2427="","",VLOOKUP(A2427,'6.A'!$A$11:$E$480,4,FALSE))</f>
        <v/>
      </c>
      <c r="K2427" s="51" t="str">
        <f t="shared" si="1014"/>
        <v/>
      </c>
      <c r="L2427" s="51" t="str">
        <f>IF(H2427="","",IF(C2427="","",G2404*C2427))</f>
        <v/>
      </c>
      <c r="M2427" s="93" t="str">
        <f>IF(A2427="","",VLOOKUP(A2427,'6.A'!$A$11:$C$480,2,FALSE))</f>
        <v/>
      </c>
      <c r="N2427" s="56" t="str">
        <f>IF(A2427="","",IF(M2427=B2427,"si","no"))</f>
        <v/>
      </c>
      <c r="O2427" s="55"/>
      <c r="P2427" s="55"/>
      <c r="Q2427" s="47"/>
      <c r="R2427" s="47"/>
      <c r="S2427" s="64"/>
      <c r="T2427" s="2"/>
      <c r="U2427" s="2"/>
      <c r="V2427" s="2"/>
    </row>
    <row r="2428" spans="1:22" s="128" customFormat="1" ht="12.75" customHeight="1" x14ac:dyDescent="0.2">
      <c r="A2428" s="137"/>
      <c r="B2428" s="117" t="str">
        <f>IF(A2428="","",VLOOKUP(A2428,'6.A'!$A$11:$E$105,2,FALSE))</f>
        <v/>
      </c>
      <c r="C2428" s="138"/>
      <c r="D2428" s="120" t="str">
        <f>IF(A2428="","",VLOOKUP(A2428,'6.A'!$A$11:$E$105,4,FALSE))</f>
        <v/>
      </c>
      <c r="E2428" s="142" t="str">
        <f>IF(A2428="","",VLOOKUP(A2428,'6.A'!$A$11:$E$105,5,FALSE))</f>
        <v/>
      </c>
      <c r="F2428" s="141" t="str">
        <f t="shared" si="1016"/>
        <v>0,00</v>
      </c>
      <c r="G2428" s="51"/>
      <c r="H2428" s="51" t="str">
        <f>IF(A2428="","",VLOOKUP(A2428,'6.A'!$A$11:$E$7900,5,FALSE))</f>
        <v/>
      </c>
      <c r="I2428" s="51" t="str">
        <f t="shared" si="1013"/>
        <v/>
      </c>
      <c r="J2428" s="51" t="str">
        <f>IF(H2428="","",VLOOKUP(A2428,'6.A'!$A$11:$E$480,4,FALSE))</f>
        <v/>
      </c>
      <c r="K2428" s="51" t="str">
        <f t="shared" si="1014"/>
        <v/>
      </c>
      <c r="L2428" s="51" t="str">
        <f>IF(H2428="","",IF(C2428="","",G2404*C2428))</f>
        <v/>
      </c>
      <c r="M2428" s="93" t="str">
        <f>IF(A2428="","",VLOOKUP(A2428,'6.A'!$A$11:$C$480,2,FALSE))</f>
        <v/>
      </c>
      <c r="N2428" s="56" t="str">
        <f t="shared" ref="N2428:N2429" si="1017">IF(A2428="","",IF(M2428=B2428,"si","no"))</f>
        <v/>
      </c>
      <c r="O2428" s="55"/>
      <c r="P2428" s="55"/>
      <c r="Q2428" s="47"/>
      <c r="R2428" s="47"/>
      <c r="S2428" s="64"/>
      <c r="T2428" s="2"/>
      <c r="U2428" s="2"/>
      <c r="V2428" s="2"/>
    </row>
    <row r="2429" spans="1:22" s="128" customFormat="1" ht="12.75" customHeight="1" x14ac:dyDescent="0.2">
      <c r="A2429" s="137"/>
      <c r="B2429" s="117" t="str">
        <f>IF(A2429="","",VLOOKUP(A2429,'6.A'!$A$11:$E$105,2,FALSE))</f>
        <v/>
      </c>
      <c r="C2429" s="138"/>
      <c r="D2429" s="120" t="str">
        <f>IF(A2429="","",VLOOKUP(A2429,'6.A'!$A$11:$E$105,4,FALSE))</f>
        <v/>
      </c>
      <c r="E2429" s="142" t="str">
        <f>IF(A2429="","",VLOOKUP(A2429,'6.A'!$A$11:$E$105,5,FALSE))</f>
        <v/>
      </c>
      <c r="F2429" s="141" t="str">
        <f t="shared" si="1016"/>
        <v>0,00</v>
      </c>
      <c r="G2429" s="51"/>
      <c r="H2429" s="51" t="str">
        <f>IF(A2429="","",VLOOKUP(A2429,'6.A'!$A$11:$E$7900,5,FALSE))</f>
        <v/>
      </c>
      <c r="I2429" s="51" t="str">
        <f t="shared" si="1013"/>
        <v/>
      </c>
      <c r="J2429" s="51" t="str">
        <f>IF(H2429="","",VLOOKUP(A2429,'6.A'!$A$11:$E$480,4,FALSE))</f>
        <v/>
      </c>
      <c r="K2429" s="51" t="str">
        <f t="shared" si="1014"/>
        <v/>
      </c>
      <c r="L2429" s="51" t="str">
        <f>IF(H2429="","",IF(C2429="","",G2404*C2429))</f>
        <v/>
      </c>
      <c r="M2429" s="93" t="str">
        <f>IF(A2429="","",VLOOKUP(A2429,'6.A'!$A$11:$C$480,2,FALSE))</f>
        <v/>
      </c>
      <c r="N2429" s="56" t="str">
        <f t="shared" si="1017"/>
        <v/>
      </c>
      <c r="O2429" s="55"/>
      <c r="P2429" s="55"/>
      <c r="Q2429" s="47"/>
      <c r="R2429" s="47"/>
      <c r="S2429" s="64"/>
      <c r="T2429" s="2"/>
      <c r="U2429" s="2"/>
      <c r="V2429" s="2"/>
    </row>
    <row r="2430" spans="1:22" s="128" customFormat="1" ht="12.75" customHeight="1" x14ac:dyDescent="0.2">
      <c r="A2430" s="137"/>
      <c r="B2430" s="26" t="str">
        <f>$A$9</f>
        <v>BDI - MÃO DE OBRA / SERVIÇOS / MATERIAIS EM GERAL</v>
      </c>
      <c r="C2430" s="27">
        <f>$C$9</f>
        <v>0</v>
      </c>
      <c r="D2430" s="120"/>
      <c r="E2430" s="126"/>
      <c r="F2430" s="144">
        <f>ROUND(SUM(F2420:F2429)*C2430,2)</f>
        <v>0</v>
      </c>
      <c r="G2430" s="62"/>
      <c r="H2430" s="51"/>
      <c r="I2430" s="56"/>
      <c r="J2430" s="56"/>
      <c r="K2430" s="56"/>
      <c r="L2430" s="51"/>
      <c r="M2430" s="61"/>
      <c r="N2430" s="56"/>
      <c r="O2430" s="55"/>
      <c r="P2430" s="55"/>
      <c r="Q2430" s="47"/>
      <c r="R2430" s="47"/>
      <c r="S2430" s="64"/>
      <c r="T2430" s="2"/>
      <c r="U2430" s="2"/>
      <c r="V2430" s="2"/>
    </row>
    <row r="2431" spans="1:22" s="128" customFormat="1" ht="12.75" customHeight="1" x14ac:dyDescent="0.2">
      <c r="A2431" s="145"/>
      <c r="B2431" s="31" t="s">
        <v>120</v>
      </c>
      <c r="C2431" s="36"/>
      <c r="D2431" s="151"/>
      <c r="E2431" s="152"/>
      <c r="F2431" s="150">
        <f>ROUND(SUM(F2420:F2430),2)</f>
        <v>0</v>
      </c>
      <c r="G2431" s="62"/>
      <c r="H2431" s="51"/>
      <c r="I2431" s="56"/>
      <c r="J2431" s="56"/>
      <c r="K2431" s="56"/>
      <c r="L2431" s="51"/>
      <c r="M2431" s="61"/>
      <c r="N2431" s="56"/>
      <c r="O2431" s="55"/>
      <c r="P2431" s="55"/>
      <c r="Q2431" s="47"/>
      <c r="R2431" s="47"/>
      <c r="S2431" s="64"/>
      <c r="T2431" s="2"/>
      <c r="U2431" s="2"/>
      <c r="V2431" s="2"/>
    </row>
    <row r="2432" spans="1:22" s="128" customFormat="1" ht="12.75" customHeight="1" x14ac:dyDescent="0.2">
      <c r="A2432" s="134" t="s">
        <v>6</v>
      </c>
      <c r="B2432" s="135" t="s">
        <v>18</v>
      </c>
      <c r="C2432" s="119" t="s">
        <v>59</v>
      </c>
      <c r="D2432" s="119" t="s">
        <v>17</v>
      </c>
      <c r="E2432" s="136" t="s">
        <v>60</v>
      </c>
      <c r="F2432" s="127" t="s">
        <v>61</v>
      </c>
      <c r="G2432" s="21"/>
      <c r="H2432" s="51"/>
      <c r="I2432" s="56"/>
      <c r="J2432" s="56"/>
      <c r="K2432" s="56"/>
      <c r="L2432" s="51"/>
      <c r="M2432" s="61"/>
      <c r="N2432" s="56"/>
      <c r="O2432" s="55"/>
      <c r="P2432" s="55"/>
      <c r="Q2432" s="47"/>
      <c r="R2432" s="47"/>
      <c r="S2432" s="64"/>
      <c r="T2432" s="2"/>
      <c r="U2432" s="2"/>
      <c r="V2432" s="2"/>
    </row>
    <row r="2433" spans="1:22" s="128" customFormat="1" ht="12.75" customHeight="1" x14ac:dyDescent="0.2">
      <c r="A2433" s="137"/>
      <c r="B2433" s="117" t="str">
        <f>IF(A2433="","",VLOOKUP(A2433,'6.A'!$A$11:$E$105,2,FALSE))</f>
        <v/>
      </c>
      <c r="C2433" s="138"/>
      <c r="D2433" s="139" t="str">
        <f>IF(A2433="","",VLOOKUP(A2433,'6.A'!$A$11:$E$105,4,FALSE))</f>
        <v/>
      </c>
      <c r="E2433" s="140" t="str">
        <f>IF(A2433="","",VLOOKUP(A2433,'6.A'!$A$11:$E$105,5,FALSE))</f>
        <v/>
      </c>
      <c r="F2433" s="141" t="str">
        <f t="shared" ref="F2433:F2452" si="1018">IF(A2433="","0,00",ROUND(C2433*E2433,2))</f>
        <v>0,00</v>
      </c>
      <c r="G2433" s="51"/>
      <c r="H2433" s="51" t="str">
        <f>IF(A2433="","",VLOOKUP(A2433,'6.A'!$A$11:$E$7900,5,FALSE))</f>
        <v/>
      </c>
      <c r="I2433" s="51" t="str">
        <f t="shared" ref="I2433:I2452" si="1019">IF(H2433="","",IF(E2433=H2433,"SIM","NÃO"))</f>
        <v/>
      </c>
      <c r="J2433" s="51" t="str">
        <f>IF(H2433="","",VLOOKUP(A2433,'6.A'!$A$11:$E$480,4,FALSE))</f>
        <v/>
      </c>
      <c r="K2433" s="51" t="str">
        <f t="shared" ref="K2433:K2452" si="1020">IF(H2433="","",IF(J2433=D2433,"SIM","NÃO"))</f>
        <v/>
      </c>
      <c r="L2433" s="51" t="str">
        <f>IF(H2433="","",IF(C2433="","",G2404*C2433))</f>
        <v/>
      </c>
      <c r="M2433" s="93" t="str">
        <f>IF(A2433="","",VLOOKUP(A2433,'6.A'!$A$11:$C$480,2,FALSE))</f>
        <v/>
      </c>
      <c r="N2433" s="56" t="str">
        <f t="shared" ref="N2433:N2452" si="1021">IF(A2433="","",IF(M2433=B2433,"si","no"))</f>
        <v/>
      </c>
      <c r="O2433" s="55"/>
      <c r="P2433" s="55"/>
      <c r="Q2433" s="47"/>
      <c r="R2433" s="47"/>
      <c r="S2433" s="64"/>
      <c r="T2433" s="2"/>
      <c r="U2433" s="2"/>
      <c r="V2433" s="2"/>
    </row>
    <row r="2434" spans="1:22" s="128" customFormat="1" ht="12.75" customHeight="1" x14ac:dyDescent="0.2">
      <c r="A2434" s="137"/>
      <c r="B2434" s="117" t="str">
        <f>IF(A2434="","",VLOOKUP(A2434,'6.A'!$A$11:$E$105,2,FALSE))</f>
        <v/>
      </c>
      <c r="C2434" s="138"/>
      <c r="D2434" s="139" t="str">
        <f>IF(A2434="","",VLOOKUP(A2434,'6.A'!$A$11:$E$105,4,FALSE))</f>
        <v/>
      </c>
      <c r="E2434" s="140" t="str">
        <f>IF(A2434="","",VLOOKUP(A2434,'6.A'!$A$11:$E$105,5,FALSE))</f>
        <v/>
      </c>
      <c r="F2434" s="141" t="str">
        <f t="shared" si="1018"/>
        <v>0,00</v>
      </c>
      <c r="G2434" s="51"/>
      <c r="H2434" s="51" t="str">
        <f>IF(A2434="","",VLOOKUP(A2434,'6.A'!$A$11:$E$7900,5,FALSE))</f>
        <v/>
      </c>
      <c r="I2434" s="51" t="str">
        <f t="shared" si="1019"/>
        <v/>
      </c>
      <c r="J2434" s="51" t="str">
        <f>IF(H2434="","",VLOOKUP(A2434,'6.A'!$A$11:$E$480,4,FALSE))</f>
        <v/>
      </c>
      <c r="K2434" s="51" t="str">
        <f t="shared" si="1020"/>
        <v/>
      </c>
      <c r="L2434" s="51" t="str">
        <f>IF(H2434="","",IF(C2434="","",G2404*C2434))</f>
        <v/>
      </c>
      <c r="M2434" s="93" t="str">
        <f>IF(A2434="","",VLOOKUP(A2434,'6.A'!$A$11:$C$480,2,FALSE))</f>
        <v/>
      </c>
      <c r="N2434" s="56" t="str">
        <f t="shared" si="1021"/>
        <v/>
      </c>
      <c r="O2434" s="55"/>
      <c r="P2434" s="55"/>
      <c r="Q2434" s="47"/>
      <c r="R2434" s="47"/>
      <c r="S2434" s="64"/>
      <c r="T2434" s="2"/>
      <c r="U2434" s="2"/>
      <c r="V2434" s="2"/>
    </row>
    <row r="2435" spans="1:22" s="128" customFormat="1" ht="12.75" customHeight="1" x14ac:dyDescent="0.2">
      <c r="A2435" s="137"/>
      <c r="B2435" s="117" t="str">
        <f>IF(A2435="","",VLOOKUP(A2435,'6.A'!$A$11:$E$105,2,FALSE))</f>
        <v/>
      </c>
      <c r="C2435" s="138"/>
      <c r="D2435" s="139" t="str">
        <f>IF(A2435="","",VLOOKUP(A2435,'6.A'!$A$11:$E$105,4,FALSE))</f>
        <v/>
      </c>
      <c r="E2435" s="140" t="str">
        <f>IF(A2435="","",VLOOKUP(A2435,'6.A'!$A$11:$E$105,5,FALSE))</f>
        <v/>
      </c>
      <c r="F2435" s="141" t="str">
        <f t="shared" si="1018"/>
        <v>0,00</v>
      </c>
      <c r="G2435" s="51"/>
      <c r="H2435" s="51" t="str">
        <f>IF(A2435="","",VLOOKUP(A2435,'6.A'!$A$11:$E$7900,5,FALSE))</f>
        <v/>
      </c>
      <c r="I2435" s="51" t="str">
        <f t="shared" si="1019"/>
        <v/>
      </c>
      <c r="J2435" s="51" t="str">
        <f>IF(H2435="","",VLOOKUP(A2435,'6.A'!$A$11:$E$480,4,FALSE))</f>
        <v/>
      </c>
      <c r="K2435" s="51" t="str">
        <f t="shared" si="1020"/>
        <v/>
      </c>
      <c r="L2435" s="51" t="str">
        <f>IF(H2435="","",IF(C2435="","",G2404*C2435))</f>
        <v/>
      </c>
      <c r="M2435" s="93" t="str">
        <f>IF(A2435="","",VLOOKUP(A2435,'6.A'!$A$11:$C$480,2,FALSE))</f>
        <v/>
      </c>
      <c r="N2435" s="56" t="str">
        <f t="shared" si="1021"/>
        <v/>
      </c>
      <c r="O2435" s="55"/>
      <c r="P2435" s="55"/>
      <c r="Q2435" s="47"/>
      <c r="R2435" s="47"/>
      <c r="S2435" s="64"/>
      <c r="T2435" s="2"/>
      <c r="U2435" s="2"/>
      <c r="V2435" s="2"/>
    </row>
    <row r="2436" spans="1:22" s="128" customFormat="1" ht="12.75" customHeight="1" x14ac:dyDescent="0.2">
      <c r="A2436" s="137"/>
      <c r="B2436" s="117" t="str">
        <f>IF(A2436="","",VLOOKUP(A2436,'6.A'!$A$11:$E$105,2,FALSE))</f>
        <v/>
      </c>
      <c r="C2436" s="138"/>
      <c r="D2436" s="139" t="str">
        <f>IF(A2436="","",VLOOKUP(A2436,'6.A'!$A$11:$E$105,4,FALSE))</f>
        <v/>
      </c>
      <c r="E2436" s="140" t="str">
        <f>IF(A2436="","",VLOOKUP(A2436,'6.A'!$A$11:$E$105,5,FALSE))</f>
        <v/>
      </c>
      <c r="F2436" s="141" t="str">
        <f t="shared" si="1018"/>
        <v>0,00</v>
      </c>
      <c r="G2436" s="51"/>
      <c r="H2436" s="51" t="str">
        <f>IF(A2436="","",VLOOKUP(A2436,'6.A'!$A$11:$E$7900,5,FALSE))</f>
        <v/>
      </c>
      <c r="I2436" s="51" t="str">
        <f t="shared" si="1019"/>
        <v/>
      </c>
      <c r="J2436" s="51" t="str">
        <f>IF(H2436="","",VLOOKUP(A2436,'6.A'!$A$11:$E$480,4,FALSE))</f>
        <v/>
      </c>
      <c r="K2436" s="51" t="str">
        <f t="shared" si="1020"/>
        <v/>
      </c>
      <c r="L2436" s="51" t="str">
        <f>IF(H2436="","",IF(C2436="","",G2404*C2436))</f>
        <v/>
      </c>
      <c r="M2436" s="93" t="str">
        <f>IF(A2436="","",VLOOKUP(A2436,'6.A'!$A$11:$C$480,2,FALSE))</f>
        <v/>
      </c>
      <c r="N2436" s="56" t="str">
        <f t="shared" si="1021"/>
        <v/>
      </c>
      <c r="O2436" s="55"/>
      <c r="P2436" s="55"/>
      <c r="Q2436" s="47"/>
      <c r="R2436" s="47"/>
      <c r="S2436" s="64"/>
      <c r="T2436" s="2"/>
      <c r="U2436" s="2"/>
      <c r="V2436" s="2"/>
    </row>
    <row r="2437" spans="1:22" s="128" customFormat="1" ht="12.75" customHeight="1" x14ac:dyDescent="0.2">
      <c r="A2437" s="137"/>
      <c r="B2437" s="117" t="str">
        <f>IF(A2437="","",VLOOKUP(A2437,'6.A'!$A$11:$E$105,2,FALSE))</f>
        <v/>
      </c>
      <c r="C2437" s="138"/>
      <c r="D2437" s="120" t="str">
        <f>IF(A2437="","",VLOOKUP(A2437,'6.A'!$A$11:$E$105,4,FALSE))</f>
        <v/>
      </c>
      <c r="E2437" s="142" t="str">
        <f>IF(A2437="","",VLOOKUP(A2437,'6.A'!$A$11:$E$105,5,FALSE))</f>
        <v/>
      </c>
      <c r="F2437" s="141" t="str">
        <f t="shared" si="1018"/>
        <v>0,00</v>
      </c>
      <c r="G2437" s="51"/>
      <c r="H2437" s="51" t="str">
        <f>IF(A2437="","",VLOOKUP(A2437,'6.A'!$A$11:$E$7900,5,FALSE))</f>
        <v/>
      </c>
      <c r="I2437" s="51" t="str">
        <f t="shared" si="1019"/>
        <v/>
      </c>
      <c r="J2437" s="51" t="str">
        <f>IF(H2437="","",VLOOKUP(A2437,'6.A'!$A$11:$E$480,4,FALSE))</f>
        <v/>
      </c>
      <c r="K2437" s="51" t="str">
        <f t="shared" si="1020"/>
        <v/>
      </c>
      <c r="L2437" s="51" t="str">
        <f>IF(H2437="","",IF(C2437="","",G2404*C2437))</f>
        <v/>
      </c>
      <c r="M2437" s="93" t="str">
        <f>IF(A2437="","",VLOOKUP(A2437,'6.A'!$A$11:$C$480,2,FALSE))</f>
        <v/>
      </c>
      <c r="N2437" s="56" t="str">
        <f t="shared" si="1021"/>
        <v/>
      </c>
      <c r="O2437" s="55"/>
      <c r="P2437" s="55"/>
      <c r="Q2437" s="47"/>
      <c r="R2437" s="47"/>
      <c r="S2437" s="64"/>
      <c r="T2437" s="2"/>
      <c r="U2437" s="2"/>
      <c r="V2437" s="2"/>
    </row>
    <row r="2438" spans="1:22" s="128" customFormat="1" ht="12.75" customHeight="1" x14ac:dyDescent="0.2">
      <c r="A2438" s="137"/>
      <c r="B2438" s="117" t="str">
        <f>IF(A2438="","",VLOOKUP(A2438,'6.A'!$A$11:$E$105,2,FALSE))</f>
        <v/>
      </c>
      <c r="C2438" s="138"/>
      <c r="D2438" s="120" t="str">
        <f>IF(A2438="","",VLOOKUP(A2438,'6.A'!$A$11:$E$105,4,FALSE))</f>
        <v/>
      </c>
      <c r="E2438" s="142" t="str">
        <f>IF(A2438="","",VLOOKUP(A2438,'6.A'!$A$11:$E$105,5,FALSE))</f>
        <v/>
      </c>
      <c r="F2438" s="141" t="str">
        <f t="shared" si="1018"/>
        <v>0,00</v>
      </c>
      <c r="G2438" s="51"/>
      <c r="H2438" s="51" t="str">
        <f>IF(A2438="","",VLOOKUP(A2438,'6.A'!$A$11:$E$7900,5,FALSE))</f>
        <v/>
      </c>
      <c r="I2438" s="51" t="str">
        <f t="shared" si="1019"/>
        <v/>
      </c>
      <c r="J2438" s="51" t="str">
        <f>IF(H2438="","",VLOOKUP(A2438,'6.A'!$A$11:$E$480,4,FALSE))</f>
        <v/>
      </c>
      <c r="K2438" s="51" t="str">
        <f t="shared" si="1020"/>
        <v/>
      </c>
      <c r="L2438" s="51" t="str">
        <f>IF(H2438="","",IF(C2438="","",G2404*C2438))</f>
        <v/>
      </c>
      <c r="M2438" s="93" t="str">
        <f>IF(A2438="","",VLOOKUP(A2438,'6.A'!$A$11:$C$480,2,FALSE))</f>
        <v/>
      </c>
      <c r="N2438" s="56" t="str">
        <f t="shared" si="1021"/>
        <v/>
      </c>
      <c r="O2438" s="55"/>
      <c r="P2438" s="55"/>
      <c r="Q2438" s="47"/>
      <c r="R2438" s="47"/>
      <c r="S2438" s="64"/>
      <c r="T2438" s="2"/>
      <c r="U2438" s="2"/>
      <c r="V2438" s="2"/>
    </row>
    <row r="2439" spans="1:22" s="128" customFormat="1" ht="12.75" customHeight="1" x14ac:dyDescent="0.2">
      <c r="A2439" s="137"/>
      <c r="B2439" s="117" t="str">
        <f>IF(A2439="","",VLOOKUP(A2439,'6.A'!$A$11:$E$105,2,FALSE))</f>
        <v/>
      </c>
      <c r="C2439" s="138"/>
      <c r="D2439" s="139" t="str">
        <f>IF(A2439="","",VLOOKUP(A2439,'6.A'!$A$11:$E$105,4,FALSE))</f>
        <v/>
      </c>
      <c r="E2439" s="140" t="str">
        <f>IF(A2439="","",VLOOKUP(A2439,'6.A'!$A$11:$E$105,5,FALSE))</f>
        <v/>
      </c>
      <c r="F2439" s="141" t="str">
        <f t="shared" si="1018"/>
        <v>0,00</v>
      </c>
      <c r="G2439" s="51"/>
      <c r="H2439" s="51" t="str">
        <f>IF(A2439="","",VLOOKUP(A2439,'6.A'!$A$11:$E$7900,5,FALSE))</f>
        <v/>
      </c>
      <c r="I2439" s="51" t="str">
        <f t="shared" si="1019"/>
        <v/>
      </c>
      <c r="J2439" s="51" t="str">
        <f>IF(H2439="","",VLOOKUP(A2439,'6.A'!$A$11:$E$480,4,FALSE))</f>
        <v/>
      </c>
      <c r="K2439" s="51" t="str">
        <f t="shared" si="1020"/>
        <v/>
      </c>
      <c r="L2439" s="51" t="str">
        <f>IF(H2439="","",IF(C2439="","",G2404*C2439))</f>
        <v/>
      </c>
      <c r="M2439" s="93" t="str">
        <f>IF(A2439="","",VLOOKUP(A2439,'6.A'!$A$11:$C$480,2,FALSE))</f>
        <v/>
      </c>
      <c r="N2439" s="56" t="str">
        <f t="shared" si="1021"/>
        <v/>
      </c>
      <c r="O2439" s="55"/>
      <c r="P2439" s="55"/>
      <c r="Q2439" s="47"/>
      <c r="R2439" s="47"/>
      <c r="S2439" s="64"/>
      <c r="T2439" s="2"/>
      <c r="U2439" s="2"/>
      <c r="V2439" s="2"/>
    </row>
    <row r="2440" spans="1:22" s="128" customFormat="1" ht="12.75" customHeight="1" x14ac:dyDescent="0.2">
      <c r="A2440" s="137"/>
      <c r="B2440" s="117" t="str">
        <f>IF(A2440="","",VLOOKUP(A2440,'6.A'!$A$11:$E$105,2,FALSE))</f>
        <v/>
      </c>
      <c r="C2440" s="138"/>
      <c r="D2440" s="139" t="str">
        <f>IF(A2440="","",VLOOKUP(A2440,'6.A'!$A$11:$E$105,4,FALSE))</f>
        <v/>
      </c>
      <c r="E2440" s="140" t="str">
        <f>IF(A2440="","",VLOOKUP(A2440,'6.A'!$A$11:$E$105,5,FALSE))</f>
        <v/>
      </c>
      <c r="F2440" s="141" t="str">
        <f t="shared" si="1018"/>
        <v>0,00</v>
      </c>
      <c r="G2440" s="51"/>
      <c r="H2440" s="51" t="str">
        <f>IF(A2440="","",VLOOKUP(A2440,'6.A'!$A$11:$E$7900,5,FALSE))</f>
        <v/>
      </c>
      <c r="I2440" s="51" t="str">
        <f t="shared" si="1019"/>
        <v/>
      </c>
      <c r="J2440" s="51" t="str">
        <f>IF(H2440="","",VLOOKUP(A2440,'6.A'!$A$11:$E$480,4,FALSE))</f>
        <v/>
      </c>
      <c r="K2440" s="51" t="str">
        <f t="shared" si="1020"/>
        <v/>
      </c>
      <c r="L2440" s="51" t="str">
        <f>IF(H2440="","",IF(C2440="","",G2404*C2440))</f>
        <v/>
      </c>
      <c r="M2440" s="93" t="str">
        <f>IF(A2440="","",VLOOKUP(A2440,'6.A'!$A$11:$C$480,2,FALSE))</f>
        <v/>
      </c>
      <c r="N2440" s="56" t="str">
        <f t="shared" si="1021"/>
        <v/>
      </c>
      <c r="O2440" s="55"/>
      <c r="P2440" s="55"/>
      <c r="Q2440" s="47"/>
      <c r="R2440" s="47"/>
      <c r="S2440" s="64"/>
      <c r="T2440" s="2"/>
      <c r="U2440" s="2"/>
      <c r="V2440" s="2"/>
    </row>
    <row r="2441" spans="1:22" s="128" customFormat="1" ht="12.75" customHeight="1" x14ac:dyDescent="0.2">
      <c r="A2441" s="137"/>
      <c r="B2441" s="117" t="str">
        <f>IF(A2441="","",VLOOKUP(A2441,'6.A'!$A$11:$E$105,2,FALSE))</f>
        <v/>
      </c>
      <c r="C2441" s="138"/>
      <c r="D2441" s="120" t="str">
        <f>IF(A2441="","",VLOOKUP(A2441,'6.A'!$A$11:$E$105,4,FALSE))</f>
        <v/>
      </c>
      <c r="E2441" s="142" t="str">
        <f>IF(A2441="","",VLOOKUP(A2441,'6.A'!$A$11:$E$105,5,FALSE))</f>
        <v/>
      </c>
      <c r="F2441" s="141" t="str">
        <f t="shared" si="1018"/>
        <v>0,00</v>
      </c>
      <c r="G2441" s="51"/>
      <c r="H2441" s="51" t="str">
        <f>IF(A2441="","",VLOOKUP(A2441,'6.A'!$A$11:$E$7900,5,FALSE))</f>
        <v/>
      </c>
      <c r="I2441" s="51" t="str">
        <f t="shared" si="1019"/>
        <v/>
      </c>
      <c r="J2441" s="51" t="str">
        <f>IF(H2441="","",VLOOKUP(A2441,'6.A'!$A$11:$E$480,4,FALSE))</f>
        <v/>
      </c>
      <c r="K2441" s="51" t="str">
        <f t="shared" si="1020"/>
        <v/>
      </c>
      <c r="L2441" s="51" t="str">
        <f>IF(H2441="","",IF(C2441="","",G2404*C2441))</f>
        <v/>
      </c>
      <c r="M2441" s="93" t="str">
        <f>IF(A2441="","",VLOOKUP(A2441,'6.A'!$A$11:$C$480,2,FALSE))</f>
        <v/>
      </c>
      <c r="N2441" s="56" t="str">
        <f t="shared" si="1021"/>
        <v/>
      </c>
      <c r="O2441" s="55"/>
      <c r="P2441" s="55"/>
      <c r="Q2441" s="47"/>
      <c r="R2441" s="47"/>
      <c r="S2441" s="64"/>
      <c r="T2441" s="2"/>
      <c r="U2441" s="2"/>
      <c r="V2441" s="2"/>
    </row>
    <row r="2442" spans="1:22" s="128" customFormat="1" ht="12.75" customHeight="1" x14ac:dyDescent="0.2">
      <c r="A2442" s="137"/>
      <c r="B2442" s="117" t="str">
        <f>IF(A2442="","",VLOOKUP(A2442,'6.A'!$A$11:$E$105,2,FALSE))</f>
        <v/>
      </c>
      <c r="C2442" s="138"/>
      <c r="D2442" s="120" t="str">
        <f>IF(A2442="","",VLOOKUP(A2442,'6.A'!$A$11:$E$105,4,FALSE))</f>
        <v/>
      </c>
      <c r="E2442" s="142" t="str">
        <f>IF(A2442="","",VLOOKUP(A2442,'6.A'!$A$11:$E$105,5,FALSE))</f>
        <v/>
      </c>
      <c r="F2442" s="141" t="str">
        <f t="shared" si="1018"/>
        <v>0,00</v>
      </c>
      <c r="G2442" s="51"/>
      <c r="H2442" s="51" t="str">
        <f>IF(A2442="","",VLOOKUP(A2442,'6.A'!$A$11:$E$7900,5,FALSE))</f>
        <v/>
      </c>
      <c r="I2442" s="51" t="str">
        <f t="shared" si="1019"/>
        <v/>
      </c>
      <c r="J2442" s="51" t="str">
        <f>IF(H2442="","",VLOOKUP(A2442,'6.A'!$A$11:$E$480,4,FALSE))</f>
        <v/>
      </c>
      <c r="K2442" s="51" t="str">
        <f t="shared" si="1020"/>
        <v/>
      </c>
      <c r="L2442" s="51" t="str">
        <f>IF(H2442="","",IF(C2442="","",G2404*C2442))</f>
        <v/>
      </c>
      <c r="M2442" s="93" t="str">
        <f>IF(A2442="","",VLOOKUP(A2442,'6.A'!$A$11:$C$480,2,FALSE))</f>
        <v/>
      </c>
      <c r="N2442" s="56" t="str">
        <f t="shared" si="1021"/>
        <v/>
      </c>
      <c r="O2442" s="55"/>
      <c r="P2442" s="55"/>
      <c r="Q2442" s="47"/>
      <c r="R2442" s="47"/>
      <c r="S2442" s="64"/>
      <c r="T2442" s="2"/>
      <c r="U2442" s="2"/>
      <c r="V2442" s="2"/>
    </row>
    <row r="2443" spans="1:22" s="128" customFormat="1" ht="12.75" customHeight="1" x14ac:dyDescent="0.2">
      <c r="A2443" s="137"/>
      <c r="B2443" s="117" t="str">
        <f>IF(A2443="","",VLOOKUP(A2443,'6.A'!$A$11:$E$105,2,FALSE))</f>
        <v/>
      </c>
      <c r="C2443" s="138"/>
      <c r="D2443" s="120" t="str">
        <f>IF(A2443="","",VLOOKUP(A2443,'6.A'!$A$11:$E$105,4,FALSE))</f>
        <v/>
      </c>
      <c r="E2443" s="142" t="str">
        <f>IF(A2443="","",VLOOKUP(A2443,'6.A'!$A$11:$E$105,5,FALSE))</f>
        <v/>
      </c>
      <c r="F2443" s="141" t="str">
        <f t="shared" si="1018"/>
        <v>0,00</v>
      </c>
      <c r="G2443" s="51"/>
      <c r="H2443" s="51" t="str">
        <f>IF(A2443="","",VLOOKUP(A2443,'6.A'!$A$11:$E$7900,5,FALSE))</f>
        <v/>
      </c>
      <c r="I2443" s="51" t="str">
        <f t="shared" si="1019"/>
        <v/>
      </c>
      <c r="J2443" s="51" t="str">
        <f>IF(H2443="","",VLOOKUP(A2443,'6.A'!$A$11:$E$480,4,FALSE))</f>
        <v/>
      </c>
      <c r="K2443" s="51" t="str">
        <f t="shared" si="1020"/>
        <v/>
      </c>
      <c r="L2443" s="51" t="str">
        <f>IF(H2443="","",IF(C2443="","",G2404*C2443))</f>
        <v/>
      </c>
      <c r="M2443" s="93" t="str">
        <f>IF(A2443="","",VLOOKUP(A2443,'6.A'!$A$11:$C$480,2,FALSE))</f>
        <v/>
      </c>
      <c r="N2443" s="56" t="str">
        <f t="shared" si="1021"/>
        <v/>
      </c>
      <c r="O2443" s="55"/>
      <c r="P2443" s="55"/>
      <c r="Q2443" s="47"/>
      <c r="R2443" s="47"/>
      <c r="S2443" s="64"/>
      <c r="T2443" s="2"/>
      <c r="U2443" s="2"/>
      <c r="V2443" s="2"/>
    </row>
    <row r="2444" spans="1:22" s="128" customFormat="1" ht="12.75" customHeight="1" x14ac:dyDescent="0.2">
      <c r="A2444" s="137"/>
      <c r="B2444" s="117" t="str">
        <f>IF(A2444="","",VLOOKUP(A2444,'6.A'!$A$11:$E$105,2,FALSE))</f>
        <v/>
      </c>
      <c r="C2444" s="138"/>
      <c r="D2444" s="120" t="str">
        <f>IF(A2444="","",VLOOKUP(A2444,'6.A'!$A$11:$E$105,4,FALSE))</f>
        <v/>
      </c>
      <c r="E2444" s="142" t="str">
        <f>IF(A2444="","",VLOOKUP(A2444,'6.A'!$A$11:$E$105,5,FALSE))</f>
        <v/>
      </c>
      <c r="F2444" s="141" t="str">
        <f t="shared" si="1018"/>
        <v>0,00</v>
      </c>
      <c r="G2444" s="51"/>
      <c r="H2444" s="51" t="str">
        <f>IF(A2444="","",VLOOKUP(A2444,'6.A'!$A$11:$E$7900,5,FALSE))</f>
        <v/>
      </c>
      <c r="I2444" s="51" t="str">
        <f t="shared" si="1019"/>
        <v/>
      </c>
      <c r="J2444" s="51" t="str">
        <f>IF(H2444="","",VLOOKUP(A2444,'6.A'!$A$11:$E$480,4,FALSE))</f>
        <v/>
      </c>
      <c r="K2444" s="51" t="str">
        <f t="shared" si="1020"/>
        <v/>
      </c>
      <c r="L2444" s="51" t="str">
        <f>IF(H2444="","",IF(C2444="","",G2404*C2444))</f>
        <v/>
      </c>
      <c r="M2444" s="93" t="str">
        <f>IF(A2444="","",VLOOKUP(A2444,'6.A'!$A$11:$C$480,2,FALSE))</f>
        <v/>
      </c>
      <c r="N2444" s="56" t="str">
        <f t="shared" si="1021"/>
        <v/>
      </c>
      <c r="O2444" s="55"/>
      <c r="P2444" s="55"/>
      <c r="Q2444" s="47"/>
      <c r="R2444" s="47"/>
      <c r="S2444" s="64"/>
      <c r="T2444" s="2"/>
      <c r="U2444" s="2"/>
      <c r="V2444" s="2"/>
    </row>
    <row r="2445" spans="1:22" s="128" customFormat="1" ht="12.75" customHeight="1" x14ac:dyDescent="0.2">
      <c r="A2445" s="137"/>
      <c r="B2445" s="117" t="str">
        <f>IF(A2445="","",VLOOKUP(A2445,'6.A'!$A$11:$E$105,2,FALSE))</f>
        <v/>
      </c>
      <c r="C2445" s="138"/>
      <c r="D2445" s="120" t="str">
        <f>IF(A2445="","",VLOOKUP(A2445,'6.A'!$A$11:$E$105,4,FALSE))</f>
        <v/>
      </c>
      <c r="E2445" s="142" t="str">
        <f>IF(A2445="","",VLOOKUP(A2445,'6.A'!$A$11:$E$105,5,FALSE))</f>
        <v/>
      </c>
      <c r="F2445" s="141" t="str">
        <f t="shared" si="1018"/>
        <v>0,00</v>
      </c>
      <c r="G2445" s="51"/>
      <c r="H2445" s="51" t="str">
        <f>IF(A2445="","",VLOOKUP(A2445,'6.A'!$A$11:$E$7900,5,FALSE))</f>
        <v/>
      </c>
      <c r="I2445" s="51" t="str">
        <f t="shared" si="1019"/>
        <v/>
      </c>
      <c r="J2445" s="51" t="str">
        <f>IF(H2445="","",VLOOKUP(A2445,'6.A'!$A$11:$E$480,4,FALSE))</f>
        <v/>
      </c>
      <c r="K2445" s="51" t="str">
        <f t="shared" si="1020"/>
        <v/>
      </c>
      <c r="L2445" s="51" t="str">
        <f>IF(H2445="","",IF(C2445="","",G2404*C2445))</f>
        <v/>
      </c>
      <c r="M2445" s="93" t="str">
        <f>IF(A2445="","",VLOOKUP(A2445,'6.A'!$A$11:$C$480,2,FALSE))</f>
        <v/>
      </c>
      <c r="N2445" s="56" t="str">
        <f t="shared" si="1021"/>
        <v/>
      </c>
      <c r="O2445" s="55"/>
      <c r="P2445" s="55"/>
      <c r="Q2445" s="47"/>
      <c r="R2445" s="47"/>
      <c r="S2445" s="64"/>
      <c r="T2445" s="2"/>
      <c r="U2445" s="2"/>
      <c r="V2445" s="2"/>
    </row>
    <row r="2446" spans="1:22" s="128" customFormat="1" ht="12.75" customHeight="1" x14ac:dyDescent="0.2">
      <c r="A2446" s="137"/>
      <c r="B2446" s="117" t="str">
        <f>IF(A2446="","",VLOOKUP(A2446,'6.A'!$A$11:$E$105,2,FALSE))</f>
        <v/>
      </c>
      <c r="C2446" s="138"/>
      <c r="D2446" s="120" t="str">
        <f>IF(A2446="","",VLOOKUP(A2446,'6.A'!$A$11:$E$105,4,FALSE))</f>
        <v/>
      </c>
      <c r="E2446" s="142" t="str">
        <f>IF(A2446="","",VLOOKUP(A2446,'6.A'!$A$11:$E$105,5,FALSE))</f>
        <v/>
      </c>
      <c r="F2446" s="141" t="str">
        <f t="shared" si="1018"/>
        <v>0,00</v>
      </c>
      <c r="G2446" s="51"/>
      <c r="H2446" s="51" t="str">
        <f>IF(A2446="","",VLOOKUP(A2446,'6.A'!$A$11:$E$7900,5,FALSE))</f>
        <v/>
      </c>
      <c r="I2446" s="51" t="str">
        <f t="shared" si="1019"/>
        <v/>
      </c>
      <c r="J2446" s="51" t="str">
        <f>IF(H2446="","",VLOOKUP(A2446,'6.A'!$A$11:$E$480,4,FALSE))</f>
        <v/>
      </c>
      <c r="K2446" s="51" t="str">
        <f t="shared" si="1020"/>
        <v/>
      </c>
      <c r="L2446" s="51" t="str">
        <f>IF(H2446="","",IF(C2446="","",G2404*C2446))</f>
        <v/>
      </c>
      <c r="M2446" s="93" t="str">
        <f>IF(A2446="","",VLOOKUP(A2446,'6.A'!$A$11:$C$480,2,FALSE))</f>
        <v/>
      </c>
      <c r="N2446" s="56" t="str">
        <f t="shared" si="1021"/>
        <v/>
      </c>
      <c r="O2446" s="55"/>
      <c r="P2446" s="55"/>
      <c r="Q2446" s="47"/>
      <c r="R2446" s="47"/>
      <c r="S2446" s="64"/>
      <c r="T2446" s="2"/>
      <c r="U2446" s="2"/>
      <c r="V2446" s="2"/>
    </row>
    <row r="2447" spans="1:22" s="128" customFormat="1" ht="12.75" customHeight="1" x14ac:dyDescent="0.2">
      <c r="A2447" s="137"/>
      <c r="B2447" s="117" t="str">
        <f>IF(A2447="","",VLOOKUP(A2447,'6.A'!$A$11:$E$105,2,FALSE))</f>
        <v/>
      </c>
      <c r="C2447" s="138"/>
      <c r="D2447" s="120" t="str">
        <f>IF(A2447="","",VLOOKUP(A2447,'6.A'!$A$11:$E$105,4,FALSE))</f>
        <v/>
      </c>
      <c r="E2447" s="142" t="str">
        <f>IF(A2447="","",VLOOKUP(A2447,'6.A'!$A$11:$E$105,5,FALSE))</f>
        <v/>
      </c>
      <c r="F2447" s="141" t="str">
        <f t="shared" si="1018"/>
        <v>0,00</v>
      </c>
      <c r="G2447" s="51"/>
      <c r="H2447" s="51" t="str">
        <f>IF(A2447="","",VLOOKUP(A2447,'6.A'!$A$11:$E$7900,5,FALSE))</f>
        <v/>
      </c>
      <c r="I2447" s="51" t="str">
        <f t="shared" si="1019"/>
        <v/>
      </c>
      <c r="J2447" s="51" t="str">
        <f>IF(H2447="","",VLOOKUP(A2447,'6.A'!$A$11:$E$480,4,FALSE))</f>
        <v/>
      </c>
      <c r="K2447" s="51" t="str">
        <f t="shared" si="1020"/>
        <v/>
      </c>
      <c r="L2447" s="51" t="str">
        <f>IF(H2447="","",IF(C2447="","",G2404*C2447))</f>
        <v/>
      </c>
      <c r="M2447" s="93" t="str">
        <f>IF(A2447="","",VLOOKUP(A2447,'6.A'!$A$11:$C$480,2,FALSE))</f>
        <v/>
      </c>
      <c r="N2447" s="56" t="str">
        <f t="shared" si="1021"/>
        <v/>
      </c>
      <c r="O2447" s="55"/>
      <c r="P2447" s="55"/>
      <c r="Q2447" s="47"/>
      <c r="R2447" s="47"/>
      <c r="S2447" s="64"/>
      <c r="T2447" s="2"/>
      <c r="U2447" s="2"/>
      <c r="V2447" s="2"/>
    </row>
    <row r="2448" spans="1:22" s="128" customFormat="1" ht="12.75" customHeight="1" x14ac:dyDescent="0.2">
      <c r="A2448" s="137"/>
      <c r="B2448" s="117" t="str">
        <f>IF(A2448="","",VLOOKUP(A2448,'6.A'!$A$11:$E$105,2,FALSE))</f>
        <v/>
      </c>
      <c r="C2448" s="138"/>
      <c r="D2448" s="120" t="str">
        <f>IF(A2448="","",VLOOKUP(A2448,'6.A'!$A$11:$E$105,4,FALSE))</f>
        <v/>
      </c>
      <c r="E2448" s="142" t="str">
        <f>IF(A2448="","",VLOOKUP(A2448,'6.A'!$A$11:$E$105,5,FALSE))</f>
        <v/>
      </c>
      <c r="F2448" s="141" t="str">
        <f t="shared" si="1018"/>
        <v>0,00</v>
      </c>
      <c r="G2448" s="51"/>
      <c r="H2448" s="51" t="str">
        <f>IF(A2448="","",VLOOKUP(A2448,'6.A'!$A$11:$E$7900,5,FALSE))</f>
        <v/>
      </c>
      <c r="I2448" s="51" t="str">
        <f t="shared" si="1019"/>
        <v/>
      </c>
      <c r="J2448" s="51" t="str">
        <f>IF(H2448="","",VLOOKUP(A2448,'6.A'!$A$11:$E$480,4,FALSE))</f>
        <v/>
      </c>
      <c r="K2448" s="51" t="str">
        <f t="shared" si="1020"/>
        <v/>
      </c>
      <c r="L2448" s="51" t="str">
        <f>IF(H2448="","",IF(C2448="","",G2404*C2448))</f>
        <v/>
      </c>
      <c r="M2448" s="93" t="str">
        <f>IF(A2448="","",VLOOKUP(A2448,'6.A'!$A$11:$C$480,2,FALSE))</f>
        <v/>
      </c>
      <c r="N2448" s="56" t="str">
        <f t="shared" si="1021"/>
        <v/>
      </c>
      <c r="O2448" s="55"/>
      <c r="P2448" s="55"/>
      <c r="Q2448" s="47"/>
      <c r="R2448" s="47"/>
      <c r="S2448" s="64"/>
      <c r="T2448" s="2"/>
      <c r="U2448" s="2"/>
      <c r="V2448" s="2"/>
    </row>
    <row r="2449" spans="1:22" s="116" customFormat="1" ht="12.75" customHeight="1" x14ac:dyDescent="0.2">
      <c r="A2449" s="137"/>
      <c r="B2449" s="153" t="str">
        <f>IF(A2449="","",VLOOKUP(A2449,'6.A'!$A$11:$E$105,2,FALSE))</f>
        <v/>
      </c>
      <c r="C2449" s="138"/>
      <c r="D2449" s="120" t="str">
        <f>IF(A2449="","",VLOOKUP(A2449,'6.A'!$A$11:$E$105,4,FALSE))</f>
        <v/>
      </c>
      <c r="E2449" s="142" t="str">
        <f>IF(A2449="","",VLOOKUP(A2449,'6.A'!$A$11:$E$105,5,FALSE))</f>
        <v/>
      </c>
      <c r="F2449" s="141" t="str">
        <f t="shared" si="1018"/>
        <v>0,00</v>
      </c>
      <c r="G2449" s="51"/>
      <c r="H2449" s="51" t="str">
        <f>IF(A2449="","",VLOOKUP(A2449,'6.A'!$A$11:$E$7900,5,FALSE))</f>
        <v/>
      </c>
      <c r="I2449" s="51" t="str">
        <f t="shared" si="1019"/>
        <v/>
      </c>
      <c r="J2449" s="51" t="str">
        <f>IF(H2449="","",VLOOKUP(A2449,'6.A'!$A$11:$E$480,4,FALSE))</f>
        <v/>
      </c>
      <c r="K2449" s="51" t="str">
        <f t="shared" si="1020"/>
        <v/>
      </c>
      <c r="L2449" s="51" t="str">
        <f>IF(H2449="","",IF(C2449="","",G2404*C2449))</f>
        <v/>
      </c>
      <c r="M2449" s="93" t="str">
        <f>IF(A2449="","",VLOOKUP(A2449,'6.A'!$A$11:$C$480,2,FALSE))</f>
        <v/>
      </c>
      <c r="N2449" s="56" t="str">
        <f t="shared" si="1021"/>
        <v/>
      </c>
      <c r="O2449" s="55"/>
      <c r="P2449" s="55"/>
      <c r="Q2449" s="47"/>
      <c r="R2449" s="47"/>
      <c r="S2449" s="64"/>
      <c r="T2449" s="2"/>
      <c r="U2449" s="2"/>
      <c r="V2449" s="2"/>
    </row>
    <row r="2450" spans="1:22" s="116" customFormat="1" ht="12.75" customHeight="1" x14ac:dyDescent="0.2">
      <c r="A2450" s="137"/>
      <c r="B2450" s="153" t="str">
        <f>IF(A2450="","",VLOOKUP(A2450,'6.A'!$A$11:$E$105,2,FALSE))</f>
        <v/>
      </c>
      <c r="C2450" s="138"/>
      <c r="D2450" s="120" t="str">
        <f>IF(A2450="","",VLOOKUP(A2450,'6.A'!$A$11:$E$105,4,FALSE))</f>
        <v/>
      </c>
      <c r="E2450" s="142" t="str">
        <f>IF(A2450="","",VLOOKUP(A2450,'6.A'!$A$11:$E$105,5,FALSE))</f>
        <v/>
      </c>
      <c r="F2450" s="141" t="str">
        <f t="shared" si="1018"/>
        <v>0,00</v>
      </c>
      <c r="G2450" s="51"/>
      <c r="H2450" s="51" t="str">
        <f>IF(A2450="","",VLOOKUP(A2450,'6.A'!$A$11:$E$7900,5,FALSE))</f>
        <v/>
      </c>
      <c r="I2450" s="51" t="str">
        <f t="shared" si="1019"/>
        <v/>
      </c>
      <c r="J2450" s="51" t="str">
        <f>IF(H2450="","",VLOOKUP(A2450,'6.A'!$A$11:$E$480,4,FALSE))</f>
        <v/>
      </c>
      <c r="K2450" s="51" t="str">
        <f t="shared" si="1020"/>
        <v/>
      </c>
      <c r="L2450" s="51" t="str">
        <f>IF(H2450="","",IF(C2450="","",G2404*C2450))</f>
        <v/>
      </c>
      <c r="M2450" s="93" t="str">
        <f>IF(A2450="","",VLOOKUP(A2450,'6.A'!$A$11:$C$480,2,FALSE))</f>
        <v/>
      </c>
      <c r="N2450" s="56" t="str">
        <f t="shared" si="1021"/>
        <v/>
      </c>
      <c r="O2450" s="55"/>
      <c r="P2450" s="55"/>
      <c r="Q2450" s="47"/>
      <c r="R2450" s="47"/>
      <c r="S2450" s="64"/>
      <c r="T2450" s="2"/>
      <c r="U2450" s="2"/>
      <c r="V2450" s="2"/>
    </row>
    <row r="2451" spans="1:22" s="116" customFormat="1" ht="12.75" customHeight="1" x14ac:dyDescent="0.2">
      <c r="A2451" s="137"/>
      <c r="B2451" s="153" t="str">
        <f>IF(A2451="","",VLOOKUP(A2451,'6.A'!$A$11:$E$105,2,FALSE))</f>
        <v/>
      </c>
      <c r="C2451" s="138"/>
      <c r="D2451" s="120" t="str">
        <f>IF(A2451="","",VLOOKUP(A2451,'6.A'!$A$11:$E$105,4,FALSE))</f>
        <v/>
      </c>
      <c r="E2451" s="142" t="str">
        <f>IF(A2451="","",VLOOKUP(A2451,'6.A'!$A$11:$E$105,5,FALSE))</f>
        <v/>
      </c>
      <c r="F2451" s="141" t="str">
        <f t="shared" si="1018"/>
        <v>0,00</v>
      </c>
      <c r="G2451" s="51"/>
      <c r="H2451" s="51" t="str">
        <f>IF(A2451="","",VLOOKUP(A2451,'6.A'!$A$11:$E$7900,5,FALSE))</f>
        <v/>
      </c>
      <c r="I2451" s="51" t="str">
        <f t="shared" si="1019"/>
        <v/>
      </c>
      <c r="J2451" s="51" t="str">
        <f>IF(H2451="","",VLOOKUP(A2451,'6.A'!$A$11:$E$480,4,FALSE))</f>
        <v/>
      </c>
      <c r="K2451" s="51" t="str">
        <f t="shared" si="1020"/>
        <v/>
      </c>
      <c r="L2451" s="51" t="str">
        <f>IF(H2451="","",IF(C2451="","",G2404*C2451))</f>
        <v/>
      </c>
      <c r="M2451" s="93" t="str">
        <f>IF(A2451="","",VLOOKUP(A2451,'6.A'!$A$11:$C$480,2,FALSE))</f>
        <v/>
      </c>
      <c r="N2451" s="56" t="str">
        <f t="shared" si="1021"/>
        <v/>
      </c>
      <c r="O2451" s="55"/>
      <c r="P2451" s="55"/>
      <c r="Q2451" s="47"/>
      <c r="R2451" s="47"/>
      <c r="S2451" s="64"/>
      <c r="T2451" s="2"/>
      <c r="U2451" s="2"/>
      <c r="V2451" s="2"/>
    </row>
    <row r="2452" spans="1:22" s="116" customFormat="1" ht="12.75" customHeight="1" x14ac:dyDescent="0.2">
      <c r="A2452" s="137"/>
      <c r="B2452" s="153" t="str">
        <f>IF(A2452="","",VLOOKUP(A2452,'6.A'!$A$11:$E$105,2,FALSE))</f>
        <v/>
      </c>
      <c r="C2452" s="138"/>
      <c r="D2452" s="120" t="str">
        <f>IF(A2452="","",VLOOKUP(A2452,'6.A'!$A$11:$E$105,4,FALSE))</f>
        <v/>
      </c>
      <c r="E2452" s="142" t="str">
        <f>IF(A2452="","",VLOOKUP(A2452,'6.A'!$A$11:$E$105,5,FALSE))</f>
        <v/>
      </c>
      <c r="F2452" s="141" t="str">
        <f t="shared" si="1018"/>
        <v>0,00</v>
      </c>
      <c r="G2452" s="51"/>
      <c r="H2452" s="51" t="str">
        <f>IF(A2452="","",VLOOKUP(A2452,'6.A'!$A$11:$E$7900,5,FALSE))</f>
        <v/>
      </c>
      <c r="I2452" s="51" t="str">
        <f t="shared" si="1019"/>
        <v/>
      </c>
      <c r="J2452" s="51" t="str">
        <f>IF(H2452="","",VLOOKUP(A2452,'6.A'!$A$11:$E$480,4,FALSE))</f>
        <v/>
      </c>
      <c r="K2452" s="51" t="str">
        <f t="shared" si="1020"/>
        <v/>
      </c>
      <c r="L2452" s="51" t="str">
        <f>IF(H2452="","",IF(C2452="","",G2404*C2452))</f>
        <v/>
      </c>
      <c r="M2452" s="93" t="str">
        <f>IF(A2452="","",VLOOKUP(A2452,'6.A'!$A$11:$C$480,2,FALSE))</f>
        <v/>
      </c>
      <c r="N2452" s="56" t="str">
        <f t="shared" si="1021"/>
        <v/>
      </c>
      <c r="O2452" s="55"/>
      <c r="P2452" s="55"/>
      <c r="Q2452" s="47"/>
      <c r="R2452" s="47"/>
      <c r="S2452" s="64"/>
      <c r="T2452" s="2"/>
      <c r="U2452" s="2"/>
      <c r="V2452" s="2"/>
    </row>
    <row r="2453" spans="1:22" s="116" customFormat="1" ht="12.75" customHeight="1" x14ac:dyDescent="0.2">
      <c r="A2453" s="137"/>
      <c r="B2453" s="26" t="str">
        <f>$A$9</f>
        <v>BDI - MÃO DE OBRA / SERVIÇOS / MATERIAIS EM GERAL</v>
      </c>
      <c r="C2453" s="27">
        <f>$C$9</f>
        <v>0</v>
      </c>
      <c r="D2453" s="120"/>
      <c r="E2453" s="126"/>
      <c r="F2453" s="144">
        <f>ROUND(SUM(F2433:F2452)*C2453,2)</f>
        <v>0</v>
      </c>
      <c r="G2453" s="62"/>
      <c r="H2453" s="51"/>
      <c r="I2453" s="56"/>
      <c r="J2453" s="56"/>
      <c r="K2453" s="56"/>
      <c r="L2453" s="51"/>
      <c r="M2453" s="56"/>
      <c r="N2453" s="56"/>
      <c r="O2453" s="55"/>
      <c r="P2453" s="55"/>
      <c r="Q2453" s="47"/>
      <c r="R2453" s="47"/>
      <c r="S2453" s="64"/>
      <c r="T2453" s="2"/>
      <c r="U2453" s="2"/>
      <c r="V2453" s="2"/>
    </row>
    <row r="2454" spans="1:22" s="116" customFormat="1" ht="12.75" customHeight="1" thickBot="1" x14ac:dyDescent="0.25">
      <c r="A2454" s="154"/>
      <c r="B2454" s="41" t="s">
        <v>57</v>
      </c>
      <c r="C2454" s="42"/>
      <c r="D2454" s="155"/>
      <c r="E2454" s="156"/>
      <c r="F2454" s="157">
        <f>ROUND(SUM(F2433:F2453),2)</f>
        <v>0</v>
      </c>
      <c r="G2454" s="62"/>
      <c r="H2454" s="51"/>
      <c r="I2454" s="56"/>
      <c r="J2454" s="56"/>
      <c r="K2454" s="56"/>
      <c r="L2454" s="51"/>
      <c r="M2454" s="56"/>
      <c r="N2454" s="56"/>
      <c r="O2454" s="55"/>
      <c r="P2454" s="55"/>
      <c r="Q2454" s="47"/>
      <c r="R2454" s="47"/>
      <c r="S2454" s="64"/>
      <c r="T2454" s="2"/>
      <c r="U2454" s="2"/>
      <c r="V2454" s="2"/>
    </row>
    <row r="2455" spans="1:22" s="128" customFormat="1" ht="12" customHeight="1" thickBot="1" x14ac:dyDescent="0.25">
      <c r="A2455" s="129"/>
      <c r="B2455" s="124"/>
      <c r="C2455" s="125"/>
      <c r="D2455" s="120"/>
      <c r="E2455" s="126"/>
      <c r="F2455" s="121"/>
      <c r="G2455" s="121"/>
      <c r="H2455" s="118"/>
      <c r="I2455" s="120"/>
      <c r="J2455" s="120"/>
      <c r="K2455" s="120"/>
      <c r="L2455" s="118"/>
      <c r="M2455" s="122"/>
      <c r="N2455" s="122"/>
      <c r="O2455" s="123"/>
      <c r="P2455" s="123"/>
      <c r="Q2455" s="114"/>
      <c r="R2455" s="114"/>
      <c r="T2455" s="116"/>
      <c r="U2455" s="116"/>
      <c r="V2455" s="116"/>
    </row>
    <row r="2456" spans="1:22" s="116" customFormat="1" ht="50.1" customHeight="1" x14ac:dyDescent="0.2">
      <c r="A2456" s="130" t="str">
        <f>'3.A'!$A$80</f>
        <v>4.2.16</v>
      </c>
      <c r="B2456" s="131" t="str">
        <f>IF(A2456="","",VLOOKUP(A2456,'3.A'!$A$16:$M$111,2,FALSE))</f>
        <v>ESCAVAÇÃO MANUAL, ASSENTAMENTO DE TUBO PVC RÍGIDO PARA ESGOTO (INCLUSO CONEXÕES), RALO SIFONADO E REATERRO MANUAL</v>
      </c>
      <c r="C2456" s="284" t="s">
        <v>62</v>
      </c>
      <c r="D2456" s="284"/>
      <c r="E2456" s="132" t="str">
        <f>IF(A2456="","",VLOOKUP(A2456,'3.A'!$A$16:$M$111,3,FALSE))</f>
        <v>M</v>
      </c>
      <c r="F2456" s="133">
        <f>ROUND(F2470+F2483+F2506,2)</f>
        <v>0</v>
      </c>
      <c r="G2456" s="94">
        <f>VLOOKUP(A2456,'3.A'!$A$18:$I$111,4,FALSE)</f>
        <v>10</v>
      </c>
      <c r="H2456" s="46">
        <f>SUM(F2458:F2469)</f>
        <v>0</v>
      </c>
      <c r="I2456" s="46">
        <f>SUM(F2472:F2482)</f>
        <v>0</v>
      </c>
      <c r="J2456" s="46">
        <f>SUM(F2485:F2505)</f>
        <v>0</v>
      </c>
      <c r="K2456" s="46">
        <f>SUM(H2456:J2456)</f>
        <v>0</v>
      </c>
      <c r="L2456" s="46" t="str">
        <f>IF(K2456=F2456,"SIM","NÃO")</f>
        <v>SIM</v>
      </c>
      <c r="M2456" s="57">
        <f>ROUND(SUM(F2458:F2467)*C2468,2)+ROUND(SUM(F2458:F2468)*C2469,2)+ROUND(SUM(F2458:F2467),2)+ROUND(SUM(F2472:F2481)*C2482,2)+ROUND(SUM(F2472:F2481),2)+ROUND(SUM(F2485:F2504)*C2505,2)+ROUND(SUM(F2485:F2504),2)</f>
        <v>0</v>
      </c>
      <c r="N2456" s="49" t="str">
        <f>IF(M2456=F2456,"SIM","NÃO")</f>
        <v>SIM</v>
      </c>
      <c r="O2456" s="50" t="str">
        <f>VLOOKUP(A2456,'3.A'!$A$8:$E$111,3,FALSE)</f>
        <v>M</v>
      </c>
      <c r="P2456" s="50" t="str">
        <f>IF(O2456=E2456,"SIM","NÃO")</f>
        <v>SIM</v>
      </c>
      <c r="Q2456" s="52">
        <f>ROUND(G2456*F2470,2)+ROUND(G2456*F2483,2)+ROUND(G2456*F2506,2)</f>
        <v>0</v>
      </c>
      <c r="R2456" s="58">
        <f>VLOOKUP(A2456,'3.A'!$A$16:$L$111,12,FALSE)</f>
        <v>0</v>
      </c>
      <c r="S2456" s="59" t="str">
        <f>IF(Q2456=R2456,"si","no")</f>
        <v>si</v>
      </c>
      <c r="T2456" s="60">
        <f>SUM(L2458:L2467)+SUM(L2472:L2481)+SUM(L2485:L2504)</f>
        <v>79.396999999999991</v>
      </c>
      <c r="U2456" s="51">
        <f>G2456*C2464+G2456*C2466+G2456*C2460+G2456*C2459+G2456*C2461+G2456*C2465+G2456*C2463+G2456*C2462+G2456*C2458+G2456*C2467+G2456*C2478+G2456*C2472+G2456*C2480+G2456*C2479+G2456*C2477+G2456*C2474+G2456*C2473+G2456*C2475+G2456*C2481+G2456*C2476+G2456*C2485+G2456*C2486+G2456*C2487+G2456*C2495+G2456*C2496+G2456*C2497+G2456*C2498+G2456*C2499+G2456*C2500+G2456*C2501+G2456*C2502+G2456*C2503+G2456*C2504+G2456*C2493+G2456*C2494+G2456*C2488+G2456*C2489+G2456*C2490+G2456*C2491+G2456*C2492</f>
        <v>79.396999999999991</v>
      </c>
      <c r="V2456" s="53" t="str">
        <f>IF(T2456=U2456,"si","no")</f>
        <v>si</v>
      </c>
    </row>
    <row r="2457" spans="1:22" s="116" customFormat="1" ht="12.75" customHeight="1" x14ac:dyDescent="0.2">
      <c r="A2457" s="134" t="s">
        <v>3</v>
      </c>
      <c r="B2457" s="135" t="s">
        <v>58</v>
      </c>
      <c r="C2457" s="119" t="s">
        <v>59</v>
      </c>
      <c r="D2457" s="119" t="s">
        <v>17</v>
      </c>
      <c r="E2457" s="136" t="s">
        <v>60</v>
      </c>
      <c r="F2457" s="127" t="s">
        <v>61</v>
      </c>
      <c r="G2457" s="21"/>
      <c r="H2457" s="51"/>
      <c r="I2457" s="56"/>
      <c r="J2457" s="56"/>
      <c r="K2457" s="56"/>
      <c r="L2457" s="51"/>
      <c r="M2457" s="56"/>
      <c r="N2457" s="56"/>
      <c r="O2457" s="55"/>
      <c r="P2457" s="55"/>
      <c r="Q2457" s="47"/>
      <c r="R2457" s="47"/>
      <c r="S2457" s="64"/>
      <c r="T2457" s="2"/>
      <c r="U2457" s="2"/>
      <c r="V2457" s="2"/>
    </row>
    <row r="2458" spans="1:22" s="116" customFormat="1" ht="12.75" customHeight="1" x14ac:dyDescent="0.2">
      <c r="A2458" s="22">
        <f>'6.A'!$A$18</f>
        <v>88267</v>
      </c>
      <c r="B2458" s="23" t="str">
        <f>IF(A2458="","",VLOOKUP(A2458,'6.A'!$A$11:$E$105,2,FALSE))</f>
        <v>ENCANADOR OU BOMBEIRO HIDRÁULICO COM ENCARGOS COMPLEMENTARES</v>
      </c>
      <c r="C2458" s="87">
        <f>0.25+1.2</f>
        <v>1.45</v>
      </c>
      <c r="D2458" s="56" t="str">
        <f>IF(A2458="","",VLOOKUP(A2458,'6.A'!$A$11:$E$105,4,FALSE))</f>
        <v>H</v>
      </c>
      <c r="E2458" s="88">
        <f>IF(A2458="","",VLOOKUP(A2458,'6.A'!$A$11:$E$105,5,FALSE))</f>
        <v>0</v>
      </c>
      <c r="F2458" s="141">
        <f t="shared" ref="F2458:F2467" si="1022">IF(A2458="","0,00",ROUND(C2458*E2458,2))</f>
        <v>0</v>
      </c>
      <c r="G2458" s="51"/>
      <c r="H2458" s="51">
        <f>IF(A2458="","",VLOOKUP(A2458,'6.A'!$A$11:$E$7900,5,FALSE))</f>
        <v>0</v>
      </c>
      <c r="I2458" s="51" t="str">
        <f>IF(H2458="","",IF(E2458=H2458,"SIM","NÃO"))</f>
        <v>SIM</v>
      </c>
      <c r="J2458" s="51" t="str">
        <f>IF(H2458="","",VLOOKUP(A2458,'6.A'!$A$11:$E$480,4,FALSE))</f>
        <v>H</v>
      </c>
      <c r="K2458" s="51" t="str">
        <f>IF(H2458="","",IF(J2458=D2458,"SIM","NÃO"))</f>
        <v>SIM</v>
      </c>
      <c r="L2458" s="51">
        <f>IF(H2458="","",IF(C2458="","",G2456*C2458))</f>
        <v>14.5</v>
      </c>
      <c r="M2458" s="93" t="str">
        <f>IF(A2458="","",VLOOKUP(A2458,'6.A'!$A$11:$C$480,2,FALSE))</f>
        <v>ENCANADOR OU BOMBEIRO HIDRÁULICO COM ENCARGOS COMPLEMENTARES</v>
      </c>
      <c r="N2458" s="56" t="str">
        <f>IF(A2458="","",IF(M2458=B2458,"si","no"))</f>
        <v>si</v>
      </c>
      <c r="O2458" s="55"/>
      <c r="P2458" s="55"/>
      <c r="Q2458" s="47"/>
      <c r="R2458" s="47"/>
      <c r="S2458" s="64"/>
      <c r="T2458" s="2"/>
      <c r="U2458" s="2"/>
      <c r="V2458" s="2"/>
    </row>
    <row r="2459" spans="1:22" s="116" customFormat="1" ht="12.75" customHeight="1" x14ac:dyDescent="0.2">
      <c r="A2459" s="22">
        <f>'6.A'!$A$15</f>
        <v>88248</v>
      </c>
      <c r="B2459" s="23" t="str">
        <f>IF(A2459="","",VLOOKUP(A2459,'6.A'!$A$11:$E$105,2,FALSE))</f>
        <v>AUXILIAR DE ENCANADOR OU BOMBEIRO HIDRÁULICO COM ENCARGOS COMPLEMENTARES</v>
      </c>
      <c r="C2459" s="87">
        <f>0.5+(0.073*(0.6*1.5*1))+1.2</f>
        <v>1.7656999999999998</v>
      </c>
      <c r="D2459" s="56" t="str">
        <f>IF(A2459="","",VLOOKUP(A2459,'6.A'!$A$11:$E$105,4,FALSE))</f>
        <v>H</v>
      </c>
      <c r="E2459" s="88">
        <f>IF(A2459="","",VLOOKUP(A2459,'6.A'!$A$11:$E$105,5,FALSE))</f>
        <v>0</v>
      </c>
      <c r="F2459" s="141">
        <f t="shared" si="1022"/>
        <v>0</v>
      </c>
      <c r="G2459" s="51"/>
      <c r="H2459" s="51">
        <f>IF(A2459="","",VLOOKUP(A2459,'6.A'!$A$11:$E$7900,5,FALSE))</f>
        <v>0</v>
      </c>
      <c r="I2459" s="51" t="str">
        <f>IF(H2459="","",IF(E2459=H2459,"SIM","NÃO"))</f>
        <v>SIM</v>
      </c>
      <c r="J2459" s="51" t="str">
        <f>IF(H2459="","",VLOOKUP(A2459,'6.A'!$A$11:$E$480,4,FALSE))</f>
        <v>H</v>
      </c>
      <c r="K2459" s="51" t="str">
        <f>IF(H2459="","",IF(J2459=D2459,"SIM","NÃO"))</f>
        <v>SIM</v>
      </c>
      <c r="L2459" s="51">
        <f>IF(H2459="","",IF(C2459="","",G2456*C2459))</f>
        <v>17.656999999999996</v>
      </c>
      <c r="M2459" s="93" t="str">
        <f>IF(A2459="","",VLOOKUP(A2459,'6.A'!$A$11:$C$480,2,FALSE))</f>
        <v>AUXILIAR DE ENCANADOR OU BOMBEIRO HIDRÁULICO COM ENCARGOS COMPLEMENTARES</v>
      </c>
      <c r="N2459" s="56" t="str">
        <f>IF(A2459="","",IF(M2459=B2459,"si","no"))</f>
        <v>si</v>
      </c>
      <c r="O2459" s="55"/>
      <c r="P2459" s="55"/>
      <c r="Q2459" s="47"/>
      <c r="R2459" s="47"/>
      <c r="S2459" s="64"/>
      <c r="T2459" s="2"/>
      <c r="U2459" s="2"/>
      <c r="V2459" s="2"/>
    </row>
    <row r="2460" spans="1:22" s="116" customFormat="1" ht="12.75" customHeight="1" x14ac:dyDescent="0.2">
      <c r="A2460" s="22">
        <f>'6.A'!$A$21</f>
        <v>88316</v>
      </c>
      <c r="B2460" s="23" t="str">
        <f>IF(A2460="","",VLOOKUP(A2460,'6.A'!$A$11:$E$105,2,FALSE))</f>
        <v>SERVENTE COM ENCARGOS COMPLEMENTARES</v>
      </c>
      <c r="C2460" s="87">
        <f>(3*(0.6*1.5*1))+(0.86*(0.6*1.5*1))</f>
        <v>3.4739999999999998</v>
      </c>
      <c r="D2460" s="56" t="str">
        <f>IF(A2460="","",VLOOKUP(A2460,'6.A'!$A$11:$E$105,4,FALSE))</f>
        <v>H</v>
      </c>
      <c r="E2460" s="88">
        <f>IF(A2460="","",VLOOKUP(A2460,'6.A'!$A$11:$E$105,5,FALSE))</f>
        <v>0</v>
      </c>
      <c r="F2460" s="141">
        <f t="shared" si="1022"/>
        <v>0</v>
      </c>
      <c r="G2460" s="51"/>
      <c r="H2460" s="51">
        <f>IF(A2460="","",VLOOKUP(A2460,'6.A'!$A$11:$E$7900,5,FALSE))</f>
        <v>0</v>
      </c>
      <c r="I2460" s="51" t="str">
        <f>IF(H2460="","",IF(E2460=H2460,"SIM","NÃO"))</f>
        <v>SIM</v>
      </c>
      <c r="J2460" s="51" t="str">
        <f>IF(H2460="","",VLOOKUP(A2460,'6.A'!$A$11:$E$480,4,FALSE))</f>
        <v>H</v>
      </c>
      <c r="K2460" s="51" t="str">
        <f t="shared" ref="K2460" si="1023">IF(H2460="","",IF(J2460=D2460,"SIM","NÃO"))</f>
        <v>SIM</v>
      </c>
      <c r="L2460" s="51">
        <f>IF(H2460="","",IF(C2460="","",G2456*C2460))</f>
        <v>34.739999999999995</v>
      </c>
      <c r="M2460" s="93" t="str">
        <f>IF(A2460="","",VLOOKUP(A2460,'6.A'!$A$11:$C$480,2,FALSE))</f>
        <v>SERVENTE COM ENCARGOS COMPLEMENTARES</v>
      </c>
      <c r="N2460" s="56" t="str">
        <f t="shared" ref="N2460" si="1024">IF(A2460="","",IF(M2460=B2460,"si","no"))</f>
        <v>si</v>
      </c>
      <c r="O2460" s="55"/>
      <c r="P2460" s="55"/>
      <c r="Q2460" s="47"/>
      <c r="R2460" s="47"/>
      <c r="S2460" s="64"/>
      <c r="T2460" s="2"/>
      <c r="U2460" s="2"/>
      <c r="V2460" s="2"/>
    </row>
    <row r="2461" spans="1:22" s="116" customFormat="1" ht="12.75" customHeight="1" x14ac:dyDescent="0.2">
      <c r="A2461" s="22"/>
      <c r="B2461" s="23" t="str">
        <f>IF(A2461="","",VLOOKUP(A2461,'6.A'!$A$11:$E$105,2,FALSE))</f>
        <v/>
      </c>
      <c r="C2461" s="87"/>
      <c r="D2461" s="56" t="str">
        <f>IF(A2461="","",VLOOKUP(A2461,'6.A'!$A$11:$E$105,4,FALSE))</f>
        <v/>
      </c>
      <c r="E2461" s="88" t="str">
        <f>IF(A2461="","",VLOOKUP(A2461,'6.A'!$A$11:$E$105,5,FALSE))</f>
        <v/>
      </c>
      <c r="F2461" s="141" t="str">
        <f t="shared" si="1022"/>
        <v>0,00</v>
      </c>
      <c r="G2461" s="51"/>
      <c r="H2461" s="51" t="str">
        <f>IF(A2461="","",VLOOKUP(A2461,'6.A'!$A$11:$E$7900,5,FALSE))</f>
        <v/>
      </c>
      <c r="I2461" s="51" t="str">
        <f>IF(H2461="","",IF(E2461=H2461,"SIM","NÃO"))</f>
        <v/>
      </c>
      <c r="J2461" s="51" t="str">
        <f>IF(H2461="","",VLOOKUP(A2461,'6.A'!$A$11:$E$480,4,FALSE))</f>
        <v/>
      </c>
      <c r="K2461" s="51" t="str">
        <f>IF(H2461="","",IF(J2461=D2461,"SIM","NÃO"))</f>
        <v/>
      </c>
      <c r="L2461" s="51" t="str">
        <f>IF(H2461="","",IF(C2461="","",G2456*C2461))</f>
        <v/>
      </c>
      <c r="M2461" s="93" t="str">
        <f>IF(A2461="","",VLOOKUP(A2461,'6.A'!$A$11:$C$480,2,FALSE))</f>
        <v/>
      </c>
      <c r="N2461" s="56" t="str">
        <f>IF(A2461="","",IF(M2461=B2461,"si","no"))</f>
        <v/>
      </c>
      <c r="O2461" s="55"/>
      <c r="P2461" s="55"/>
      <c r="Q2461" s="47"/>
      <c r="R2461" s="47"/>
      <c r="S2461" s="64"/>
      <c r="T2461" s="2"/>
      <c r="U2461" s="2"/>
      <c r="V2461" s="2"/>
    </row>
    <row r="2462" spans="1:22" s="116" customFormat="1" ht="12.75" customHeight="1" x14ac:dyDescent="0.2">
      <c r="A2462" s="22"/>
      <c r="B2462" s="23" t="str">
        <f>IF(A2462="","",VLOOKUP(A2462,'6.A'!$A$11:$E$105,2,FALSE))</f>
        <v/>
      </c>
      <c r="C2462" s="87"/>
      <c r="D2462" s="56" t="str">
        <f>IF(A2462="","",VLOOKUP(A2462,'6.A'!$A$11:$E$105,4,FALSE))</f>
        <v/>
      </c>
      <c r="E2462" s="88" t="str">
        <f>IF(A2462="","",VLOOKUP(A2462,'6.A'!$A$11:$E$105,5,FALSE))</f>
        <v/>
      </c>
      <c r="F2462" s="141" t="str">
        <f t="shared" si="1022"/>
        <v>0,00</v>
      </c>
      <c r="G2462" s="51"/>
      <c r="H2462" s="51" t="str">
        <f>IF(A2462="","",VLOOKUP(A2462,'6.A'!$A$11:$E$7900,5,FALSE))</f>
        <v/>
      </c>
      <c r="I2462" s="51" t="str">
        <f t="shared" ref="I2462" si="1025">IF(H2462="","",IF(E2462=H2462,"SIM","NÃO"))</f>
        <v/>
      </c>
      <c r="J2462" s="51" t="str">
        <f>IF(H2462="","",VLOOKUP(A2462,'6.A'!$A$11:$E$480,4,FALSE))</f>
        <v/>
      </c>
      <c r="K2462" s="51" t="str">
        <f t="shared" ref="K2462" si="1026">IF(H2462="","",IF(J2462=D2462,"SIM","NÃO"))</f>
        <v/>
      </c>
      <c r="L2462" s="51" t="str">
        <f>IF(H2462="","",IF(C2462="","",G2456*C2462))</f>
        <v/>
      </c>
      <c r="M2462" s="93" t="str">
        <f>IF(A2462="","",VLOOKUP(A2462,'6.A'!$A$11:$C$480,2,FALSE))</f>
        <v/>
      </c>
      <c r="N2462" s="56" t="str">
        <f t="shared" ref="N2462" si="1027">IF(A2462="","",IF(M2462=B2462,"si","no"))</f>
        <v/>
      </c>
      <c r="O2462" s="55"/>
      <c r="P2462" s="55"/>
      <c r="Q2462" s="47"/>
      <c r="R2462" s="47"/>
      <c r="S2462" s="64"/>
      <c r="T2462" s="2"/>
      <c r="U2462" s="2"/>
      <c r="V2462" s="2"/>
    </row>
    <row r="2463" spans="1:22" s="116" customFormat="1" ht="12.75" customHeight="1" x14ac:dyDescent="0.2">
      <c r="A2463" s="22"/>
      <c r="B2463" s="23" t="str">
        <f>IF(A2463="","",VLOOKUP(A2463,'6.A'!$A$11:$E$105,2,FALSE))</f>
        <v/>
      </c>
      <c r="C2463" s="87"/>
      <c r="D2463" s="56" t="str">
        <f>IF(A2463="","",VLOOKUP(A2463,'6.A'!$A$11:$E$105,4,FALSE))</f>
        <v/>
      </c>
      <c r="E2463" s="89" t="str">
        <f>IF(A2463="","",VLOOKUP(A2463,'6.A'!$A$11:$E$105,5,FALSE))</f>
        <v/>
      </c>
      <c r="F2463" s="141" t="str">
        <f t="shared" si="1022"/>
        <v>0,00</v>
      </c>
      <c r="G2463" s="51"/>
      <c r="H2463" s="51" t="str">
        <f>IF(A2463="","",VLOOKUP(A2463,'6.A'!$A$11:$E$7900,5,FALSE))</f>
        <v/>
      </c>
      <c r="I2463" s="51" t="str">
        <f>IF(H2463="","",IF(E2463=H2463,"SIM","NÃO"))</f>
        <v/>
      </c>
      <c r="J2463" s="51" t="str">
        <f>IF(H2463="","",VLOOKUP(A2463,'6.A'!$A$11:$E$480,4,FALSE))</f>
        <v/>
      </c>
      <c r="K2463" s="51" t="str">
        <f>IF(H2463="","",IF(J2463=D2463,"SIM","NÃO"))</f>
        <v/>
      </c>
      <c r="L2463" s="51" t="str">
        <f>IF(H2463="","",IF(C2463="","",G2456*C2463))</f>
        <v/>
      </c>
      <c r="M2463" s="93" t="str">
        <f>IF(A2463="","",VLOOKUP(A2463,'6.A'!$A$11:$C$480,2,FALSE))</f>
        <v/>
      </c>
      <c r="N2463" s="56" t="str">
        <f>IF(A2463="","",IF(M2463=B2463,"si","no"))</f>
        <v/>
      </c>
      <c r="O2463" s="55"/>
      <c r="P2463" s="55"/>
      <c r="Q2463" s="47"/>
      <c r="R2463" s="47"/>
      <c r="S2463" s="64"/>
      <c r="T2463" s="2"/>
      <c r="U2463" s="2"/>
      <c r="V2463" s="2"/>
    </row>
    <row r="2464" spans="1:22" s="116" customFormat="1" ht="12.75" customHeight="1" x14ac:dyDescent="0.2">
      <c r="A2464" s="22"/>
      <c r="B2464" s="23" t="str">
        <f>IF(A2464="","",VLOOKUP(A2464,'6.A'!$A$11:$E$105,2,FALSE))</f>
        <v/>
      </c>
      <c r="C2464" s="87"/>
      <c r="D2464" s="56" t="str">
        <f>IF(A2464="","",VLOOKUP(A2464,'6.A'!$A$11:$E$105,4,FALSE))</f>
        <v/>
      </c>
      <c r="E2464" s="88" t="str">
        <f>IF(A2464="","",VLOOKUP(A2464,'6.A'!$A$11:$E$105,5,FALSE))</f>
        <v/>
      </c>
      <c r="F2464" s="141" t="str">
        <f t="shared" si="1022"/>
        <v>0,00</v>
      </c>
      <c r="G2464" s="51"/>
      <c r="H2464" s="51" t="str">
        <f>IF(A2464="","",VLOOKUP(A2464,'6.A'!$A$11:$E$7900,5,FALSE))</f>
        <v/>
      </c>
      <c r="I2464" s="51" t="str">
        <f>IF(H2464="","",IF(E2464=H2464,"SIM","NÃO"))</f>
        <v/>
      </c>
      <c r="J2464" s="51" t="str">
        <f>IF(H2464="","",VLOOKUP(A2464,'6.A'!$A$11:$E$480,4,FALSE))</f>
        <v/>
      </c>
      <c r="K2464" s="51" t="str">
        <f>IF(H2464="","",IF(J2464=D2464,"SIM","NÃO"))</f>
        <v/>
      </c>
      <c r="L2464" s="51" t="str">
        <f>IF(H2464="","",IF(C2464="","",G2456*C2464))</f>
        <v/>
      </c>
      <c r="M2464" s="93" t="str">
        <f>IF(A2464="","",VLOOKUP(A2464,'6.A'!$A$11:$C$480,2,FALSE))</f>
        <v/>
      </c>
      <c r="N2464" s="56" t="str">
        <f>IF(A2464="","",IF(M2464=B2464,"si","no"))</f>
        <v/>
      </c>
      <c r="O2464" s="55"/>
      <c r="P2464" s="55"/>
      <c r="Q2464" s="47"/>
      <c r="R2464" s="47"/>
      <c r="S2464" s="64"/>
      <c r="T2464" s="2"/>
      <c r="U2464" s="2"/>
      <c r="V2464" s="2"/>
    </row>
    <row r="2465" spans="1:22" s="116" customFormat="1" ht="12.75" customHeight="1" x14ac:dyDescent="0.2">
      <c r="A2465" s="22"/>
      <c r="B2465" s="23" t="str">
        <f>IF(A2465="","",VLOOKUP(A2465,'6.A'!$A$11:$E$105,2,FALSE))</f>
        <v/>
      </c>
      <c r="C2465" s="87"/>
      <c r="D2465" s="56" t="str">
        <f>IF(A2465="","",VLOOKUP(A2465,'6.A'!$A$11:$E$105,4,FALSE))</f>
        <v/>
      </c>
      <c r="E2465" s="88" t="str">
        <f>IF(A2465="","",VLOOKUP(A2465,'6.A'!$A$11:$E$105,5,FALSE))</f>
        <v/>
      </c>
      <c r="F2465" s="141" t="str">
        <f t="shared" si="1022"/>
        <v>0,00</v>
      </c>
      <c r="G2465" s="51"/>
      <c r="H2465" s="51" t="str">
        <f>IF(A2465="","",VLOOKUP(A2465,'6.A'!$A$11:$E$7900,5,FALSE))</f>
        <v/>
      </c>
      <c r="I2465" s="51" t="str">
        <f t="shared" ref="I2465" si="1028">IF(H2465="","",IF(E2465=H2465,"SIM","NÃO"))</f>
        <v/>
      </c>
      <c r="J2465" s="51" t="str">
        <f>IF(H2465="","",VLOOKUP(A2465,'6.A'!$A$11:$E$480,4,FALSE))</f>
        <v/>
      </c>
      <c r="K2465" s="51" t="str">
        <f t="shared" ref="K2465" si="1029">IF(H2465="","",IF(J2465=D2465,"SIM","NÃO"))</f>
        <v/>
      </c>
      <c r="L2465" s="51" t="str">
        <f>IF(H2465="","",IF(C2465="","",G2456*C2465))</f>
        <v/>
      </c>
      <c r="M2465" s="93" t="str">
        <f>IF(A2465="","",VLOOKUP(A2465,'6.A'!$A$11:$C$480,2,FALSE))</f>
        <v/>
      </c>
      <c r="N2465" s="56" t="str">
        <f t="shared" ref="N2465" si="1030">IF(A2465="","",IF(M2465=B2465,"si","no"))</f>
        <v/>
      </c>
      <c r="O2465" s="55"/>
      <c r="P2465" s="55"/>
      <c r="Q2465" s="47"/>
      <c r="R2465" s="47"/>
      <c r="S2465" s="64"/>
      <c r="T2465" s="2"/>
      <c r="U2465" s="2"/>
      <c r="V2465" s="2"/>
    </row>
    <row r="2466" spans="1:22" s="116" customFormat="1" ht="12.75" customHeight="1" x14ac:dyDescent="0.2">
      <c r="A2466" s="22"/>
      <c r="B2466" s="23" t="str">
        <f>IF(A2466="","",VLOOKUP(A2466,'6.A'!$A$11:$E$105,2,FALSE))</f>
        <v/>
      </c>
      <c r="C2466" s="87"/>
      <c r="D2466" s="69" t="str">
        <f>IF(A2466="","",VLOOKUP(A2466,'6.A'!$A$11:$E$105,4,FALSE))</f>
        <v/>
      </c>
      <c r="E2466" s="89" t="str">
        <f>IF(A2466="","",VLOOKUP(A2466,'6.A'!$A$11:$E$105,5,FALSE))</f>
        <v/>
      </c>
      <c r="F2466" s="141" t="str">
        <f t="shared" si="1022"/>
        <v>0,00</v>
      </c>
      <c r="G2466" s="51"/>
      <c r="H2466" s="51" t="str">
        <f>IF(A2466="","",VLOOKUP(A2466,'6.A'!$A$11:$E$7900,5,FALSE))</f>
        <v/>
      </c>
      <c r="I2466" s="51" t="str">
        <f>IF(H2466="","",IF(E2466=H2466,"SIM","NÃO"))</f>
        <v/>
      </c>
      <c r="J2466" s="51" t="str">
        <f>IF(H2466="","",VLOOKUP(A2466,'6.A'!$A$11:$E$480,4,FALSE))</f>
        <v/>
      </c>
      <c r="K2466" s="51" t="str">
        <f>IF(H2466="","",IF(J2466=D2466,"SIM","NÃO"))</f>
        <v/>
      </c>
      <c r="L2466" s="51" t="str">
        <f>IF(H2466="","",IF(C2466="","",G2456*C2466))</f>
        <v/>
      </c>
      <c r="M2466" s="93" t="str">
        <f>IF(A2466="","",VLOOKUP(A2466,'6.A'!$A$11:$C$480,2,FALSE))</f>
        <v/>
      </c>
      <c r="N2466" s="56" t="str">
        <f>IF(A2466="","",IF(M2466=B2466,"si","no"))</f>
        <v/>
      </c>
      <c r="O2466" s="55"/>
      <c r="P2466" s="55"/>
      <c r="Q2466" s="47"/>
      <c r="R2466" s="47"/>
      <c r="S2466" s="64"/>
      <c r="T2466" s="2"/>
      <c r="U2466" s="2"/>
      <c r="V2466" s="2"/>
    </row>
    <row r="2467" spans="1:22" s="116" customFormat="1" ht="12.75" customHeight="1" x14ac:dyDescent="0.2">
      <c r="A2467" s="22"/>
      <c r="B2467" s="23" t="str">
        <f>IF(A2467="","",VLOOKUP(A2467,'6.A'!$A$11:$E$105,2,FALSE))</f>
        <v/>
      </c>
      <c r="C2467" s="87"/>
      <c r="D2467" s="25" t="str">
        <f>IF(A2467="","",VLOOKUP(A2467,'6.A'!$A$11:$E$105,4,FALSE))</f>
        <v/>
      </c>
      <c r="E2467" s="89" t="str">
        <f>IF(A2467="","",VLOOKUP(A2467,'6.A'!$A$11:$E$105,5,FALSE))</f>
        <v/>
      </c>
      <c r="F2467" s="141" t="str">
        <f t="shared" si="1022"/>
        <v>0,00</v>
      </c>
      <c r="G2467" s="51"/>
      <c r="H2467" s="51" t="str">
        <f>IF(A2467="","",VLOOKUP(A2467,'6.A'!$A$11:$E$7900,5,FALSE))</f>
        <v/>
      </c>
      <c r="I2467" s="51" t="str">
        <f t="shared" ref="I2467" si="1031">IF(H2467="","",IF(E2467=H2467,"SIM","NÃO"))</f>
        <v/>
      </c>
      <c r="J2467" s="51" t="str">
        <f>IF(H2467="","",VLOOKUP(A2467,'6.A'!$A$11:$E$480,4,FALSE))</f>
        <v/>
      </c>
      <c r="K2467" s="51" t="str">
        <f t="shared" ref="K2467" si="1032">IF(H2467="","",IF(J2467=D2467,"SIM","NÃO"))</f>
        <v/>
      </c>
      <c r="L2467" s="51" t="str">
        <f>IF(H2467="","",IF(C2467="","",G2456*C2467))</f>
        <v/>
      </c>
      <c r="M2467" s="93" t="str">
        <f>IF(A2467="","",VLOOKUP(A2467,'6.A'!$A$11:$C$480,2,FALSE))</f>
        <v/>
      </c>
      <c r="N2467" s="56" t="str">
        <f t="shared" ref="N2467" si="1033">IF(A2467="","",IF(M2467=B2467,"si","no"))</f>
        <v/>
      </c>
      <c r="O2467" s="55"/>
      <c r="P2467" s="55"/>
      <c r="Q2467" s="47"/>
      <c r="R2467" s="47"/>
      <c r="S2467" s="64"/>
      <c r="T2467" s="2"/>
      <c r="U2467" s="2"/>
      <c r="V2467" s="2"/>
    </row>
    <row r="2468" spans="1:22" s="116" customFormat="1" ht="12.75" customHeight="1" x14ac:dyDescent="0.2">
      <c r="A2468" s="17"/>
      <c r="B2468" s="26" t="str">
        <f>$A$8</f>
        <v>LEIS SOCIAIS HORISTA - JORNADA NORMAL</v>
      </c>
      <c r="C2468" s="27">
        <f>$C$8</f>
        <v>0</v>
      </c>
      <c r="D2468" s="56"/>
      <c r="E2468" s="11"/>
      <c r="F2468" s="144">
        <f>ROUND(SUM(F2458:F2467)*C2468,2)</f>
        <v>0</v>
      </c>
      <c r="G2468" s="62"/>
      <c r="H2468" s="51"/>
      <c r="I2468" s="56"/>
      <c r="J2468" s="56"/>
      <c r="K2468" s="56"/>
      <c r="L2468" s="51"/>
      <c r="M2468" s="61"/>
      <c r="N2468" s="56"/>
      <c r="O2468" s="55"/>
      <c r="P2468" s="55"/>
      <c r="Q2468" s="47"/>
      <c r="R2468" s="47"/>
      <c r="S2468" s="64"/>
      <c r="T2468" s="2"/>
      <c r="U2468" s="2"/>
      <c r="V2468" s="2"/>
    </row>
    <row r="2469" spans="1:22" s="116" customFormat="1" ht="12.75" customHeight="1" x14ac:dyDescent="0.2">
      <c r="A2469" s="22"/>
      <c r="B2469" s="26" t="str">
        <f>$A$9</f>
        <v>BDI - MÃO DE OBRA / SERVIÇOS / MATERIAIS EM GERAL</v>
      </c>
      <c r="C2469" s="27">
        <f>$C$9</f>
        <v>0</v>
      </c>
      <c r="D2469" s="29"/>
      <c r="E2469" s="11"/>
      <c r="F2469" s="144">
        <f>ROUND(SUM(F2458:F2468)*C2469,2)</f>
        <v>0</v>
      </c>
      <c r="G2469" s="62"/>
      <c r="H2469" s="51"/>
      <c r="I2469" s="56"/>
      <c r="J2469" s="56"/>
      <c r="K2469" s="56"/>
      <c r="L2469" s="51"/>
      <c r="M2469" s="61"/>
      <c r="N2469" s="56"/>
      <c r="O2469" s="55"/>
      <c r="P2469" s="55"/>
      <c r="Q2469" s="47"/>
      <c r="R2469" s="47"/>
      <c r="S2469" s="64"/>
      <c r="T2469" s="2"/>
      <c r="U2469" s="2"/>
      <c r="V2469" s="2"/>
    </row>
    <row r="2470" spans="1:22" s="128" customFormat="1" ht="12.75" customHeight="1" x14ac:dyDescent="0.2">
      <c r="A2470" s="30"/>
      <c r="B2470" s="31" t="s">
        <v>56</v>
      </c>
      <c r="C2470" s="32"/>
      <c r="D2470" s="33"/>
      <c r="E2470" s="34"/>
      <c r="F2470" s="150">
        <f>ROUND(SUM(F2458:F2469),2)</f>
        <v>0</v>
      </c>
      <c r="G2470" s="62"/>
      <c r="H2470" s="51"/>
      <c r="I2470" s="56"/>
      <c r="J2470" s="56"/>
      <c r="K2470" s="56"/>
      <c r="L2470" s="51"/>
      <c r="M2470" s="61"/>
      <c r="N2470" s="56"/>
      <c r="O2470" s="55"/>
      <c r="P2470" s="55"/>
      <c r="Q2470" s="47"/>
      <c r="R2470" s="47"/>
      <c r="S2470" s="64"/>
      <c r="T2470" s="2"/>
      <c r="U2470" s="2"/>
      <c r="V2470" s="2"/>
    </row>
    <row r="2471" spans="1:22" s="128" customFormat="1" ht="12.75" customHeight="1" x14ac:dyDescent="0.2">
      <c r="A2471" s="17" t="s">
        <v>5</v>
      </c>
      <c r="B2471" s="135" t="s">
        <v>132</v>
      </c>
      <c r="C2471" s="55" t="s">
        <v>59</v>
      </c>
      <c r="D2471" s="55" t="s">
        <v>17</v>
      </c>
      <c r="E2471" s="19" t="s">
        <v>60</v>
      </c>
      <c r="F2471" s="127" t="s">
        <v>61</v>
      </c>
      <c r="G2471" s="21"/>
      <c r="H2471" s="51"/>
      <c r="I2471" s="56"/>
      <c r="J2471" s="56"/>
      <c r="K2471" s="56"/>
      <c r="L2471" s="51"/>
      <c r="M2471" s="61"/>
      <c r="N2471" s="56"/>
      <c r="O2471" s="55"/>
      <c r="P2471" s="55"/>
      <c r="Q2471" s="47"/>
      <c r="R2471" s="47"/>
      <c r="S2471" s="64"/>
      <c r="T2471" s="2"/>
      <c r="U2471" s="2"/>
      <c r="V2471" s="2"/>
    </row>
    <row r="2472" spans="1:22" s="128" customFormat="1" ht="12.75" customHeight="1" x14ac:dyDescent="0.2">
      <c r="A2472" s="22"/>
      <c r="B2472" s="23" t="str">
        <f>IF(A2472="","",VLOOKUP(A2472,'6.A'!$A$11:$E$105,2,FALSE))</f>
        <v/>
      </c>
      <c r="C2472" s="87"/>
      <c r="D2472" s="56" t="str">
        <f>IF(A2472="","",VLOOKUP(A2472,'6.A'!$A$11:$E$105,4,FALSE))</f>
        <v/>
      </c>
      <c r="E2472" s="88" t="str">
        <f>IF(A2472="","",VLOOKUP(A2472,'6.A'!$A$11:$E$105,5,FALSE))</f>
        <v/>
      </c>
      <c r="F2472" s="141" t="str">
        <f t="shared" ref="F2472:F2481" si="1034">IF(A2472="","0,00",ROUND(C2472*E2472,2))</f>
        <v>0,00</v>
      </c>
      <c r="G2472" s="51"/>
      <c r="H2472" s="51" t="str">
        <f>IF(A2472="","",VLOOKUP(A2472,'6.A'!$A$11:$E$7900,5,FALSE))</f>
        <v/>
      </c>
      <c r="I2472" s="51" t="str">
        <f t="shared" ref="I2472:I2481" si="1035">IF(H2472="","",IF(E2472=H2472,"SIM","NÃO"))</f>
        <v/>
      </c>
      <c r="J2472" s="51" t="str">
        <f>IF(H2472="","",VLOOKUP(A2472,'6.A'!$A$11:$E$480,4,FALSE))</f>
        <v/>
      </c>
      <c r="K2472" s="51" t="str">
        <f t="shared" ref="K2472:K2481" si="1036">IF(H2472="","",IF(J2472=D2472,"SIM","NÃO"))</f>
        <v/>
      </c>
      <c r="L2472" s="51" t="str">
        <f>IF(H2472="","",IF(C2472="","",G2456*C2472))</f>
        <v/>
      </c>
      <c r="M2472" s="93" t="str">
        <f>IF(A2472="","",VLOOKUP(A2472,'6.A'!$A$11:$C$480,2,FALSE))</f>
        <v/>
      </c>
      <c r="N2472" s="56" t="str">
        <f t="shared" ref="N2472:N2477" si="1037">IF(A2472="","",IF(M2472=B2472,"si","no"))</f>
        <v/>
      </c>
      <c r="O2472" s="55"/>
      <c r="P2472" s="55"/>
      <c r="Q2472" s="47"/>
      <c r="R2472" s="47"/>
      <c r="S2472" s="64"/>
      <c r="T2472" s="2"/>
      <c r="U2472" s="2"/>
      <c r="V2472" s="2"/>
    </row>
    <row r="2473" spans="1:22" s="128" customFormat="1" ht="12.75" customHeight="1" x14ac:dyDescent="0.2">
      <c r="A2473" s="22"/>
      <c r="B2473" s="23" t="str">
        <f>IF(A2473="","",VLOOKUP(A2473,'6.A'!$A$11:$E$105,2,FALSE))</f>
        <v/>
      </c>
      <c r="C2473" s="87"/>
      <c r="D2473" s="56" t="str">
        <f>IF(A2473="","",VLOOKUP(A2473,'6.A'!$A$11:$E$105,4,FALSE))</f>
        <v/>
      </c>
      <c r="E2473" s="88" t="str">
        <f>IF(A2473="","",VLOOKUP(A2473,'6.A'!$A$11:$E$105,5,FALSE))</f>
        <v/>
      </c>
      <c r="F2473" s="141" t="str">
        <f t="shared" si="1034"/>
        <v>0,00</v>
      </c>
      <c r="G2473" s="51"/>
      <c r="H2473" s="51" t="str">
        <f>IF(A2473="","",VLOOKUP(A2473,'6.A'!$A$11:$E$7900,5,FALSE))</f>
        <v/>
      </c>
      <c r="I2473" s="51" t="str">
        <f t="shared" si="1035"/>
        <v/>
      </c>
      <c r="J2473" s="51" t="str">
        <f>IF(H2473="","",VLOOKUP(A2473,'6.A'!$A$11:$E$480,4,FALSE))</f>
        <v/>
      </c>
      <c r="K2473" s="51" t="str">
        <f t="shared" si="1036"/>
        <v/>
      </c>
      <c r="L2473" s="51" t="str">
        <f>IF(H2473="","",IF(C2473="","",G2456*C2473))</f>
        <v/>
      </c>
      <c r="M2473" s="93" t="str">
        <f>IF(A2473="","",VLOOKUP(A2473,'6.A'!$A$11:$C$480,2,FALSE))</f>
        <v/>
      </c>
      <c r="N2473" s="56" t="str">
        <f t="shared" si="1037"/>
        <v/>
      </c>
      <c r="O2473" s="55"/>
      <c r="P2473" s="55"/>
      <c r="Q2473" s="47"/>
      <c r="R2473" s="47"/>
      <c r="S2473" s="64"/>
      <c r="T2473" s="2"/>
      <c r="U2473" s="2"/>
      <c r="V2473" s="2"/>
    </row>
    <row r="2474" spans="1:22" s="128" customFormat="1" ht="12.75" customHeight="1" x14ac:dyDescent="0.2">
      <c r="A2474" s="22"/>
      <c r="B2474" s="23" t="str">
        <f>IF(A2474="","",VLOOKUP(A2474,'6.A'!$A$11:$E$105,2,FALSE))</f>
        <v/>
      </c>
      <c r="C2474" s="87"/>
      <c r="D2474" s="56" t="str">
        <f>IF(A2474="","",VLOOKUP(A2474,'6.A'!$A$11:$E$105,4,FALSE))</f>
        <v/>
      </c>
      <c r="E2474" s="88" t="str">
        <f>IF(A2474="","",VLOOKUP(A2474,'6.A'!$A$11:$E$105,5,FALSE))</f>
        <v/>
      </c>
      <c r="F2474" s="141" t="str">
        <f t="shared" si="1034"/>
        <v>0,00</v>
      </c>
      <c r="G2474" s="51"/>
      <c r="H2474" s="51" t="str">
        <f>IF(A2474="","",VLOOKUP(A2474,'6.A'!$A$11:$E$7900,5,FALSE))</f>
        <v/>
      </c>
      <c r="I2474" s="51" t="str">
        <f t="shared" si="1035"/>
        <v/>
      </c>
      <c r="J2474" s="51" t="str">
        <f>IF(H2474="","",VLOOKUP(A2474,'6.A'!$A$11:$E$480,4,FALSE))</f>
        <v/>
      </c>
      <c r="K2474" s="51" t="str">
        <f t="shared" si="1036"/>
        <v/>
      </c>
      <c r="L2474" s="51" t="str">
        <f>IF(H2474="","",IF(C2474="","",G2456*C2474))</f>
        <v/>
      </c>
      <c r="M2474" s="93" t="str">
        <f>IF(A2474="","",VLOOKUP(A2474,'6.A'!$A$11:$C$480,2,FALSE))</f>
        <v/>
      </c>
      <c r="N2474" s="56" t="str">
        <f t="shared" si="1037"/>
        <v/>
      </c>
      <c r="O2474" s="55"/>
      <c r="P2474" s="55"/>
      <c r="Q2474" s="47"/>
      <c r="R2474" s="47"/>
      <c r="S2474" s="64"/>
      <c r="T2474" s="2"/>
      <c r="U2474" s="2"/>
      <c r="V2474" s="2"/>
    </row>
    <row r="2475" spans="1:22" s="128" customFormat="1" ht="12.75" customHeight="1" x14ac:dyDescent="0.2">
      <c r="A2475" s="22"/>
      <c r="B2475" s="23" t="str">
        <f>IF(A2475="","",VLOOKUP(A2475,'6.A'!$A$11:$E$105,2,FALSE))</f>
        <v/>
      </c>
      <c r="C2475" s="87"/>
      <c r="D2475" s="56" t="str">
        <f>IF(A2475="","",VLOOKUP(A2475,'6.A'!$A$11:$E$105,4,FALSE))</f>
        <v/>
      </c>
      <c r="E2475" s="88" t="str">
        <f>IF(A2475="","",VLOOKUP(A2475,'6.A'!$A$11:$E$105,5,FALSE))</f>
        <v/>
      </c>
      <c r="F2475" s="141" t="str">
        <f t="shared" si="1034"/>
        <v>0,00</v>
      </c>
      <c r="G2475" s="51"/>
      <c r="H2475" s="51" t="str">
        <f>IF(A2475="","",VLOOKUP(A2475,'6.A'!$A$11:$E$7900,5,FALSE))</f>
        <v/>
      </c>
      <c r="I2475" s="51" t="str">
        <f t="shared" si="1035"/>
        <v/>
      </c>
      <c r="J2475" s="51" t="str">
        <f>IF(H2475="","",VLOOKUP(A2475,'6.A'!$A$11:$E$480,4,FALSE))</f>
        <v/>
      </c>
      <c r="K2475" s="51" t="str">
        <f t="shared" si="1036"/>
        <v/>
      </c>
      <c r="L2475" s="51" t="str">
        <f>IF(H2475="","",IF(C2475="","",G2456*C2475))</f>
        <v/>
      </c>
      <c r="M2475" s="93" t="str">
        <f>IF(A2475="","",VLOOKUP(A2475,'6.A'!$A$11:$C$480,2,FALSE))</f>
        <v/>
      </c>
      <c r="N2475" s="56" t="str">
        <f t="shared" si="1037"/>
        <v/>
      </c>
      <c r="O2475" s="55"/>
      <c r="P2475" s="55"/>
      <c r="Q2475" s="47"/>
      <c r="R2475" s="47"/>
      <c r="S2475" s="64"/>
      <c r="T2475" s="2"/>
      <c r="U2475" s="2"/>
      <c r="V2475" s="2"/>
    </row>
    <row r="2476" spans="1:22" s="128" customFormat="1" ht="12.75" customHeight="1" x14ac:dyDescent="0.2">
      <c r="A2476" s="22"/>
      <c r="B2476" s="23" t="str">
        <f>IF(A2476="","",VLOOKUP(A2476,'6.A'!$A$11:$E$105,2,FALSE))</f>
        <v/>
      </c>
      <c r="C2476" s="87"/>
      <c r="D2476" s="56" t="str">
        <f>IF(A2476="","",VLOOKUP(A2476,'6.A'!$A$11:$E$105,4,FALSE))</f>
        <v/>
      </c>
      <c r="E2476" s="88" t="str">
        <f>IF(A2476="","",VLOOKUP(A2476,'6.A'!$A$11:$E$105,5,FALSE))</f>
        <v/>
      </c>
      <c r="F2476" s="141" t="str">
        <f t="shared" si="1034"/>
        <v>0,00</v>
      </c>
      <c r="G2476" s="51"/>
      <c r="H2476" s="51" t="str">
        <f>IF(A2476="","",VLOOKUP(A2476,'6.A'!$A$11:$E$7900,5,FALSE))</f>
        <v/>
      </c>
      <c r="I2476" s="51" t="str">
        <f t="shared" si="1035"/>
        <v/>
      </c>
      <c r="J2476" s="51" t="str">
        <f>IF(H2476="","",VLOOKUP(A2476,'6.A'!$A$11:$E$480,4,FALSE))</f>
        <v/>
      </c>
      <c r="K2476" s="51" t="str">
        <f t="shared" si="1036"/>
        <v/>
      </c>
      <c r="L2476" s="51" t="str">
        <f>IF(H2476="","",IF(C2476="","",G2456*C2476))</f>
        <v/>
      </c>
      <c r="M2476" s="93" t="str">
        <f>IF(A2476="","",VLOOKUP(A2476,'6.A'!$A$11:$C$480,2,FALSE))</f>
        <v/>
      </c>
      <c r="N2476" s="56" t="str">
        <f t="shared" si="1037"/>
        <v/>
      </c>
      <c r="O2476" s="55"/>
      <c r="P2476" s="55"/>
      <c r="Q2476" s="47"/>
      <c r="R2476" s="47"/>
      <c r="S2476" s="64"/>
      <c r="T2476" s="2"/>
      <c r="U2476" s="2"/>
      <c r="V2476" s="2"/>
    </row>
    <row r="2477" spans="1:22" s="128" customFormat="1" ht="12.75" customHeight="1" x14ac:dyDescent="0.2">
      <c r="A2477" s="22"/>
      <c r="B2477" s="23" t="str">
        <f>IF(A2477="","",VLOOKUP(A2477,'6.A'!$A$11:$E$105,2,FALSE))</f>
        <v/>
      </c>
      <c r="C2477" s="87"/>
      <c r="D2477" s="56" t="str">
        <f>IF(A2477="","",VLOOKUP(A2477,'6.A'!$A$11:$E$105,4,FALSE))</f>
        <v/>
      </c>
      <c r="E2477" s="88" t="str">
        <f>IF(A2477="","",VLOOKUP(A2477,'6.A'!$A$11:$E$105,5,FALSE))</f>
        <v/>
      </c>
      <c r="F2477" s="141" t="str">
        <f t="shared" si="1034"/>
        <v>0,00</v>
      </c>
      <c r="G2477" s="51"/>
      <c r="H2477" s="51" t="str">
        <f>IF(A2477="","",VLOOKUP(A2477,'6.A'!$A$11:$E$7900,5,FALSE))</f>
        <v/>
      </c>
      <c r="I2477" s="51" t="str">
        <f t="shared" si="1035"/>
        <v/>
      </c>
      <c r="J2477" s="51" t="str">
        <f>IF(H2477="","",VLOOKUP(A2477,'6.A'!$A$11:$E$480,4,FALSE))</f>
        <v/>
      </c>
      <c r="K2477" s="51" t="str">
        <f t="shared" si="1036"/>
        <v/>
      </c>
      <c r="L2477" s="51" t="str">
        <f>IF(H2477="","",IF(C2477="","",G2456*C2477))</f>
        <v/>
      </c>
      <c r="M2477" s="93" t="str">
        <f>IF(A2477="","",VLOOKUP(A2477,'6.A'!$A$11:$C$480,2,FALSE))</f>
        <v/>
      </c>
      <c r="N2477" s="56" t="str">
        <f t="shared" si="1037"/>
        <v/>
      </c>
      <c r="O2477" s="55"/>
      <c r="P2477" s="55"/>
      <c r="Q2477" s="47"/>
      <c r="R2477" s="47"/>
      <c r="S2477" s="64"/>
      <c r="T2477" s="2"/>
      <c r="U2477" s="2"/>
      <c r="V2477" s="2"/>
    </row>
    <row r="2478" spans="1:22" s="128" customFormat="1" ht="12.75" customHeight="1" x14ac:dyDescent="0.2">
      <c r="A2478" s="22"/>
      <c r="B2478" s="23" t="str">
        <f>IF(A2478="","",VLOOKUP(A2478,'6.A'!$A$11:$E$105,2,FALSE))</f>
        <v/>
      </c>
      <c r="C2478" s="87"/>
      <c r="D2478" s="56" t="str">
        <f>IF(A2478="","",VLOOKUP(A2478,'6.A'!$A$11:$E$105,4,FALSE))</f>
        <v/>
      </c>
      <c r="E2478" s="88" t="str">
        <f>IF(A2478="","",VLOOKUP(A2478,'6.A'!$A$11:$E$105,5,FALSE))</f>
        <v/>
      </c>
      <c r="F2478" s="141" t="str">
        <f t="shared" si="1034"/>
        <v>0,00</v>
      </c>
      <c r="G2478" s="51"/>
      <c r="H2478" s="51" t="str">
        <f>IF(A2478="","",VLOOKUP(A2478,'6.A'!$A$11:$E$7900,5,FALSE))</f>
        <v/>
      </c>
      <c r="I2478" s="51" t="str">
        <f t="shared" si="1035"/>
        <v/>
      </c>
      <c r="J2478" s="51" t="str">
        <f>IF(H2478="","",VLOOKUP(A2478,'6.A'!$A$11:$E$480,4,FALSE))</f>
        <v/>
      </c>
      <c r="K2478" s="51" t="str">
        <f t="shared" si="1036"/>
        <v/>
      </c>
      <c r="L2478" s="51" t="str">
        <f>IF(H2478="","",IF(C2478="","",G2456*C2478))</f>
        <v/>
      </c>
      <c r="M2478" s="93" t="str">
        <f>IF(A2478="","",VLOOKUP(A2478,'6.A'!$A$11:$C$480,2,FALSE))</f>
        <v/>
      </c>
      <c r="N2478" s="56" t="str">
        <f>IF(A2478="","",IF(M2478=B2478,"si","no"))</f>
        <v/>
      </c>
      <c r="O2478" s="55"/>
      <c r="P2478" s="55"/>
      <c r="Q2478" s="47"/>
      <c r="R2478" s="47"/>
      <c r="S2478" s="64"/>
      <c r="T2478" s="2"/>
      <c r="U2478" s="2"/>
      <c r="V2478" s="2"/>
    </row>
    <row r="2479" spans="1:22" s="128" customFormat="1" ht="12.75" customHeight="1" x14ac:dyDescent="0.2">
      <c r="A2479" s="22"/>
      <c r="B2479" s="23" t="str">
        <f>IF(A2479="","",VLOOKUP(A2479,'6.A'!$A$11:$E$105,2,FALSE))</f>
        <v/>
      </c>
      <c r="C2479" s="87"/>
      <c r="D2479" s="56" t="str">
        <f>IF(A2479="","",VLOOKUP(A2479,'6.A'!$A$11:$E$105,4,FALSE))</f>
        <v/>
      </c>
      <c r="E2479" s="88" t="str">
        <f>IF(A2479="","",VLOOKUP(A2479,'6.A'!$A$11:$E$105,5,FALSE))</f>
        <v/>
      </c>
      <c r="F2479" s="141" t="str">
        <f t="shared" si="1034"/>
        <v>0,00</v>
      </c>
      <c r="G2479" s="51"/>
      <c r="H2479" s="51" t="str">
        <f>IF(A2479="","",VLOOKUP(A2479,'6.A'!$A$11:$E$7900,5,FALSE))</f>
        <v/>
      </c>
      <c r="I2479" s="51" t="str">
        <f t="shared" si="1035"/>
        <v/>
      </c>
      <c r="J2479" s="51" t="str">
        <f>IF(H2479="","",VLOOKUP(A2479,'6.A'!$A$11:$E$480,4,FALSE))</f>
        <v/>
      </c>
      <c r="K2479" s="51" t="str">
        <f t="shared" si="1036"/>
        <v/>
      </c>
      <c r="L2479" s="51" t="str">
        <f>IF(H2479="","",IF(C2479="","",G2456*C2479))</f>
        <v/>
      </c>
      <c r="M2479" s="93" t="str">
        <f>IF(A2479="","",VLOOKUP(A2479,'6.A'!$A$11:$C$480,2,FALSE))</f>
        <v/>
      </c>
      <c r="N2479" s="56" t="str">
        <f>IF(A2479="","",IF(M2479=B2479,"si","no"))</f>
        <v/>
      </c>
      <c r="O2479" s="55"/>
      <c r="P2479" s="55"/>
      <c r="Q2479" s="47"/>
      <c r="R2479" s="47"/>
      <c r="S2479" s="64"/>
      <c r="T2479" s="2"/>
      <c r="U2479" s="2"/>
      <c r="V2479" s="2"/>
    </row>
    <row r="2480" spans="1:22" s="128" customFormat="1" ht="12.75" customHeight="1" x14ac:dyDescent="0.2">
      <c r="A2480" s="22"/>
      <c r="B2480" s="23" t="str">
        <f>IF(A2480="","",VLOOKUP(A2480,'6.A'!$A$11:$E$105,2,FALSE))</f>
        <v/>
      </c>
      <c r="C2480" s="87"/>
      <c r="D2480" s="56" t="str">
        <f>IF(A2480="","",VLOOKUP(A2480,'6.A'!$A$11:$E$105,4,FALSE))</f>
        <v/>
      </c>
      <c r="E2480" s="88" t="str">
        <f>IF(A2480="","",VLOOKUP(A2480,'6.A'!$A$11:$E$105,5,FALSE))</f>
        <v/>
      </c>
      <c r="F2480" s="141" t="str">
        <f t="shared" si="1034"/>
        <v>0,00</v>
      </c>
      <c r="G2480" s="51"/>
      <c r="H2480" s="51" t="str">
        <f>IF(A2480="","",VLOOKUP(A2480,'6.A'!$A$11:$E$7900,5,FALSE))</f>
        <v/>
      </c>
      <c r="I2480" s="51" t="str">
        <f t="shared" si="1035"/>
        <v/>
      </c>
      <c r="J2480" s="51" t="str">
        <f>IF(H2480="","",VLOOKUP(A2480,'6.A'!$A$11:$E$480,4,FALSE))</f>
        <v/>
      </c>
      <c r="K2480" s="51" t="str">
        <f t="shared" si="1036"/>
        <v/>
      </c>
      <c r="L2480" s="51" t="str">
        <f>IF(H2480="","",IF(C2480="","",G2456*C2480))</f>
        <v/>
      </c>
      <c r="M2480" s="93" t="str">
        <f>IF(A2480="","",VLOOKUP(A2480,'6.A'!$A$11:$C$480,2,FALSE))</f>
        <v/>
      </c>
      <c r="N2480" s="56" t="str">
        <f t="shared" ref="N2480:N2481" si="1038">IF(A2480="","",IF(M2480=B2480,"si","no"))</f>
        <v/>
      </c>
      <c r="O2480" s="55"/>
      <c r="P2480" s="55"/>
      <c r="Q2480" s="47"/>
      <c r="R2480" s="47"/>
      <c r="S2480" s="64"/>
      <c r="T2480" s="2"/>
      <c r="U2480" s="2"/>
      <c r="V2480" s="2"/>
    </row>
    <row r="2481" spans="1:22" s="128" customFormat="1" ht="12.75" customHeight="1" x14ac:dyDescent="0.2">
      <c r="A2481" s="22"/>
      <c r="B2481" s="23" t="str">
        <f>IF(A2481="","",VLOOKUP(A2481,'6.A'!$A$11:$E$105,2,FALSE))</f>
        <v/>
      </c>
      <c r="C2481" s="87"/>
      <c r="D2481" s="56" t="str">
        <f>IF(A2481="","",VLOOKUP(A2481,'6.A'!$A$11:$E$105,4,FALSE))</f>
        <v/>
      </c>
      <c r="E2481" s="88" t="str">
        <f>IF(A2481="","",VLOOKUP(A2481,'6.A'!$A$11:$E$105,5,FALSE))</f>
        <v/>
      </c>
      <c r="F2481" s="141" t="str">
        <f t="shared" si="1034"/>
        <v>0,00</v>
      </c>
      <c r="G2481" s="51"/>
      <c r="H2481" s="51" t="str">
        <f>IF(A2481="","",VLOOKUP(A2481,'6.A'!$A$11:$E$7900,5,FALSE))</f>
        <v/>
      </c>
      <c r="I2481" s="51" t="str">
        <f t="shared" si="1035"/>
        <v/>
      </c>
      <c r="J2481" s="51" t="str">
        <f>IF(H2481="","",VLOOKUP(A2481,'6.A'!$A$11:$E$480,4,FALSE))</f>
        <v/>
      </c>
      <c r="K2481" s="51" t="str">
        <f t="shared" si="1036"/>
        <v/>
      </c>
      <c r="L2481" s="51" t="str">
        <f>IF(H2481="","",IF(C2481="","",G2456*C2481))</f>
        <v/>
      </c>
      <c r="M2481" s="93" t="str">
        <f>IF(A2481="","",VLOOKUP(A2481,'6.A'!$A$11:$C$480,2,FALSE))</f>
        <v/>
      </c>
      <c r="N2481" s="56" t="str">
        <f t="shared" si="1038"/>
        <v/>
      </c>
      <c r="O2481" s="55"/>
      <c r="P2481" s="55"/>
      <c r="Q2481" s="47"/>
      <c r="R2481" s="47"/>
      <c r="S2481" s="64"/>
      <c r="T2481" s="2"/>
      <c r="U2481" s="2"/>
      <c r="V2481" s="2"/>
    </row>
    <row r="2482" spans="1:22" s="128" customFormat="1" ht="12.75" customHeight="1" x14ac:dyDescent="0.2">
      <c r="A2482" s="22"/>
      <c r="B2482" s="26" t="str">
        <f>$A$9</f>
        <v>BDI - MÃO DE OBRA / SERVIÇOS / MATERIAIS EM GERAL</v>
      </c>
      <c r="C2482" s="27">
        <f>$C$9</f>
        <v>0</v>
      </c>
      <c r="D2482" s="56"/>
      <c r="E2482" s="11"/>
      <c r="F2482" s="144">
        <f>ROUND(SUM(F2472:F2481)*C2482,2)</f>
        <v>0</v>
      </c>
      <c r="G2482" s="62"/>
      <c r="H2482" s="51"/>
      <c r="I2482" s="56"/>
      <c r="J2482" s="56"/>
      <c r="K2482" s="56"/>
      <c r="L2482" s="51"/>
      <c r="M2482" s="61"/>
      <c r="N2482" s="56"/>
      <c r="O2482" s="55"/>
      <c r="P2482" s="55"/>
      <c r="Q2482" s="47"/>
      <c r="R2482" s="47"/>
      <c r="S2482" s="64"/>
      <c r="T2482" s="2"/>
      <c r="U2482" s="2"/>
      <c r="V2482" s="2"/>
    </row>
    <row r="2483" spans="1:22" s="128" customFormat="1" ht="12.75" customHeight="1" x14ac:dyDescent="0.2">
      <c r="A2483" s="30"/>
      <c r="B2483" s="31" t="s">
        <v>120</v>
      </c>
      <c r="C2483" s="36"/>
      <c r="D2483" s="37"/>
      <c r="E2483" s="38"/>
      <c r="F2483" s="150">
        <f>ROUND(SUM(F2472:F2482),2)</f>
        <v>0</v>
      </c>
      <c r="G2483" s="62"/>
      <c r="H2483" s="51"/>
      <c r="I2483" s="56"/>
      <c r="J2483" s="56"/>
      <c r="K2483" s="56"/>
      <c r="L2483" s="51"/>
      <c r="M2483" s="61"/>
      <c r="N2483" s="56"/>
      <c r="O2483" s="55"/>
      <c r="P2483" s="55"/>
      <c r="Q2483" s="47"/>
      <c r="R2483" s="47"/>
      <c r="S2483" s="64"/>
      <c r="T2483" s="2"/>
      <c r="U2483" s="2"/>
      <c r="V2483" s="2"/>
    </row>
    <row r="2484" spans="1:22" s="128" customFormat="1" ht="12.75" customHeight="1" x14ac:dyDescent="0.2">
      <c r="A2484" s="17" t="s">
        <v>6</v>
      </c>
      <c r="B2484" s="18" t="s">
        <v>18</v>
      </c>
      <c r="C2484" s="55" t="s">
        <v>59</v>
      </c>
      <c r="D2484" s="55" t="s">
        <v>17</v>
      </c>
      <c r="E2484" s="19" t="s">
        <v>60</v>
      </c>
      <c r="F2484" s="127" t="s">
        <v>61</v>
      </c>
      <c r="G2484" s="21"/>
      <c r="H2484" s="51"/>
      <c r="I2484" s="56"/>
      <c r="J2484" s="56"/>
      <c r="K2484" s="56"/>
      <c r="L2484" s="51"/>
      <c r="M2484" s="61"/>
      <c r="N2484" s="56"/>
      <c r="O2484" s="55"/>
      <c r="P2484" s="55"/>
      <c r="Q2484" s="47"/>
      <c r="R2484" s="47"/>
      <c r="S2484" s="64"/>
      <c r="T2484" s="2"/>
      <c r="U2484" s="2"/>
      <c r="V2484" s="2"/>
    </row>
    <row r="2485" spans="1:22" s="128" customFormat="1" ht="12.75" customHeight="1" x14ac:dyDescent="0.2">
      <c r="A2485" s="22">
        <f>'6.A'!$A$72</f>
        <v>62581</v>
      </c>
      <c r="B2485" s="23" t="str">
        <f>IF(A2485="","",VLOOKUP(A2485,'6.A'!$A$11:$E$105,2,FALSE))</f>
        <v>TUBO DE PVC RÍGIDO TIPO COLETOR ESGOTO, DN= 100MM</v>
      </c>
      <c r="C2485" s="87">
        <v>1.05</v>
      </c>
      <c r="D2485" s="56" t="str">
        <f>IF(A2485="","",VLOOKUP(A2485,'6.A'!$A$11:$E$105,4,FALSE))</f>
        <v>M</v>
      </c>
      <c r="E2485" s="88">
        <f>IF(A2485="","",VLOOKUP(A2485,'6.A'!$A$11:$E$105,5,FALSE))</f>
        <v>0</v>
      </c>
      <c r="F2485" s="141">
        <f t="shared" ref="F2485:F2495" si="1039">IF(A2485="","0,00",ROUND(C2485*E2485,2))</f>
        <v>0</v>
      </c>
      <c r="G2485" s="51"/>
      <c r="H2485" s="51">
        <f>IF(A2485="","",VLOOKUP(A2485,'6.A'!$A$11:$E$7900,5,FALSE))</f>
        <v>0</v>
      </c>
      <c r="I2485" s="51" t="str">
        <f t="shared" ref="I2485:I2504" si="1040">IF(H2485="","",IF(E2485=H2485,"SIM","NÃO"))</f>
        <v>SIM</v>
      </c>
      <c r="J2485" s="51" t="str">
        <f>IF(H2485="","",VLOOKUP(A2485,'6.A'!$A$11:$E$480,4,FALSE))</f>
        <v>M</v>
      </c>
      <c r="K2485" s="51" t="str">
        <f t="shared" ref="K2485:K2504" si="1041">IF(H2485="","",IF(J2485=D2485,"SIM","NÃO"))</f>
        <v>SIM</v>
      </c>
      <c r="L2485" s="51">
        <f>IF(H2485="","",IF(C2485="","",G2456*C2485))</f>
        <v>10.5</v>
      </c>
      <c r="M2485" s="93" t="str">
        <f>IF(A2485="","",VLOOKUP(A2485,'6.A'!$A$11:$C$480,2,FALSE))</f>
        <v>TUBO DE PVC RÍGIDO TIPO COLETOR ESGOTO, DN= 100MM</v>
      </c>
      <c r="N2485" s="56" t="str">
        <f t="shared" ref="N2485:N2504" si="1042">IF(A2485="","",IF(M2485=B2485,"si","no"))</f>
        <v>si</v>
      </c>
      <c r="O2485" s="55"/>
      <c r="P2485" s="55"/>
      <c r="Q2485" s="47"/>
      <c r="R2485" s="47"/>
      <c r="S2485" s="64"/>
      <c r="T2485" s="2"/>
      <c r="U2485" s="2"/>
      <c r="V2485" s="2"/>
    </row>
    <row r="2486" spans="1:22" s="128" customFormat="1" ht="12.75" customHeight="1" x14ac:dyDescent="0.2">
      <c r="A2486" s="22">
        <f>'6.A'!$A$73</f>
        <v>67502</v>
      </c>
      <c r="B2486" s="23" t="str">
        <f>IF(A2486="","",VLOOKUP(A2486,'6.A'!$A$11:$E$105,2,FALSE))</f>
        <v>RALO SECO EM FERRO FUNDIDO DE 100 X 165 X 50 MM</v>
      </c>
      <c r="C2486" s="87">
        <f>1/'3.A'!$D$80</f>
        <v>0.1</v>
      </c>
      <c r="D2486" s="56" t="str">
        <f>IF(A2486="","",VLOOKUP(A2486,'6.A'!$A$11:$E$105,4,FALSE))</f>
        <v>UN</v>
      </c>
      <c r="E2486" s="88">
        <f>IF(A2486="","",VLOOKUP(A2486,'6.A'!$A$11:$E$105,5,FALSE))</f>
        <v>0</v>
      </c>
      <c r="F2486" s="141">
        <f t="shared" si="1039"/>
        <v>0</v>
      </c>
      <c r="G2486" s="51"/>
      <c r="H2486" s="51">
        <f>IF(A2486="","",VLOOKUP(A2486,'6.A'!$A$11:$E$7900,5,FALSE))</f>
        <v>0</v>
      </c>
      <c r="I2486" s="51" t="str">
        <f t="shared" si="1040"/>
        <v>SIM</v>
      </c>
      <c r="J2486" s="51" t="str">
        <f>IF(H2486="","",VLOOKUP(A2486,'6.A'!$A$11:$E$480,4,FALSE))</f>
        <v>UN</v>
      </c>
      <c r="K2486" s="51" t="str">
        <f t="shared" si="1041"/>
        <v>SIM</v>
      </c>
      <c r="L2486" s="51">
        <f>IF(H2486="","",IF(C2486="","",G2456*C2486))</f>
        <v>1</v>
      </c>
      <c r="M2486" s="93" t="str">
        <f>IF(A2486="","",VLOOKUP(A2486,'6.A'!$A$11:$C$480,2,FALSE))</f>
        <v>RALO SECO EM FERRO FUNDIDO DE 100 X 165 X 50 MM</v>
      </c>
      <c r="N2486" s="56" t="str">
        <f t="shared" si="1042"/>
        <v>si</v>
      </c>
      <c r="O2486" s="55"/>
      <c r="P2486" s="55"/>
      <c r="Q2486" s="47"/>
      <c r="R2486" s="47"/>
      <c r="S2486" s="64"/>
      <c r="T2486" s="2"/>
      <c r="U2486" s="2"/>
      <c r="V2486" s="2"/>
    </row>
    <row r="2487" spans="1:22" s="128" customFormat="1" ht="12.75" customHeight="1" x14ac:dyDescent="0.2">
      <c r="A2487" s="22">
        <f>'6.A'!$A$74</f>
        <v>67549</v>
      </c>
      <c r="B2487" s="23" t="str">
        <f>IF(A2487="","",VLOOKUP(A2487,'6.A'!$A$11:$E$105,2,FALSE))</f>
        <v>GRELHA METÁLICA DE 100 X 100 MM, PARA CAIXA SIFONADA OU RALO, REF. METAL VILA OU EQUIVALENTE</v>
      </c>
      <c r="C2487" s="87">
        <f>1/'3.A'!$D$80</f>
        <v>0.1</v>
      </c>
      <c r="D2487" s="56" t="str">
        <f>IF(A2487="","",VLOOKUP(A2487,'6.A'!$A$11:$E$105,4,FALSE))</f>
        <v>UN</v>
      </c>
      <c r="E2487" s="88">
        <f>IF(A2487="","",VLOOKUP(A2487,'6.A'!$A$11:$E$105,5,FALSE))</f>
        <v>0</v>
      </c>
      <c r="F2487" s="141">
        <f t="shared" si="1039"/>
        <v>0</v>
      </c>
      <c r="G2487" s="51"/>
      <c r="H2487" s="51">
        <f>IF(A2487="","",VLOOKUP(A2487,'6.A'!$A$11:$E$7900,5,FALSE))</f>
        <v>0</v>
      </c>
      <c r="I2487" s="51" t="str">
        <f t="shared" si="1040"/>
        <v>SIM</v>
      </c>
      <c r="J2487" s="51" t="str">
        <f>IF(H2487="","",VLOOKUP(A2487,'6.A'!$A$11:$E$480,4,FALSE))</f>
        <v>UN</v>
      </c>
      <c r="K2487" s="51" t="str">
        <f t="shared" si="1041"/>
        <v>SIM</v>
      </c>
      <c r="L2487" s="51">
        <f>IF(H2487="","",IF(C2487="","",G2456*C2487))</f>
        <v>1</v>
      </c>
      <c r="M2487" s="93" t="str">
        <f>IF(A2487="","",VLOOKUP(A2487,'6.A'!$A$11:$C$480,2,FALSE))</f>
        <v>GRELHA METÁLICA DE 100 X 100 MM, PARA CAIXA SIFONADA OU RALO, REF. METAL VILA OU EQUIVALENTE</v>
      </c>
      <c r="N2487" s="56" t="str">
        <f t="shared" si="1042"/>
        <v>si</v>
      </c>
      <c r="O2487" s="55"/>
      <c r="P2487" s="55"/>
      <c r="Q2487" s="47"/>
      <c r="R2487" s="47"/>
      <c r="S2487" s="64"/>
      <c r="T2487" s="2"/>
      <c r="U2487" s="2"/>
      <c r="V2487" s="2"/>
    </row>
    <row r="2488" spans="1:22" s="128" customFormat="1" ht="12.75" customHeight="1" x14ac:dyDescent="0.2">
      <c r="A2488" s="22"/>
      <c r="B2488" s="23" t="str">
        <f>IF(A2488="","",VLOOKUP(A2488,'6.A'!$A$11:$E$105,2,FALSE))</f>
        <v/>
      </c>
      <c r="C2488" s="87"/>
      <c r="D2488" s="56" t="str">
        <f>IF(A2488="","",VLOOKUP(A2488,'6.A'!$A$11:$E$105,4,FALSE))</f>
        <v/>
      </c>
      <c r="E2488" s="88" t="str">
        <f>IF(A2488="","",VLOOKUP(A2488,'6.A'!$A$11:$E$105,5,FALSE))</f>
        <v/>
      </c>
      <c r="F2488" s="141" t="str">
        <f t="shared" si="1039"/>
        <v>0,00</v>
      </c>
      <c r="G2488" s="51"/>
      <c r="H2488" s="51" t="str">
        <f>IF(A2488="","",VLOOKUP(A2488,'6.A'!$A$11:$E$7900,5,FALSE))</f>
        <v/>
      </c>
      <c r="I2488" s="51" t="str">
        <f t="shared" si="1040"/>
        <v/>
      </c>
      <c r="J2488" s="51" t="str">
        <f>IF(H2488="","",VLOOKUP(A2488,'6.A'!$A$11:$E$480,4,FALSE))</f>
        <v/>
      </c>
      <c r="K2488" s="51" t="str">
        <f t="shared" si="1041"/>
        <v/>
      </c>
      <c r="L2488" s="51" t="str">
        <f>IF(H2488="","",IF(C2488="","",G2456*C2488))</f>
        <v/>
      </c>
      <c r="M2488" s="93" t="str">
        <f>IF(A2488="","",VLOOKUP(A2488,'6.A'!$A$11:$C$480,2,FALSE))</f>
        <v/>
      </c>
      <c r="N2488" s="56" t="str">
        <f t="shared" si="1042"/>
        <v/>
      </c>
      <c r="O2488" s="55"/>
      <c r="P2488" s="55"/>
      <c r="Q2488" s="47"/>
      <c r="R2488" s="47"/>
      <c r="S2488" s="64"/>
      <c r="T2488" s="2"/>
      <c r="U2488" s="2"/>
      <c r="V2488" s="2"/>
    </row>
    <row r="2489" spans="1:22" s="128" customFormat="1" ht="12.75" customHeight="1" x14ac:dyDescent="0.2">
      <c r="A2489" s="22"/>
      <c r="B2489" s="23" t="str">
        <f>IF(A2489="","",VLOOKUP(A2489,'6.A'!$A$11:$E$105,2,FALSE))</f>
        <v/>
      </c>
      <c r="C2489" s="87"/>
      <c r="D2489" s="56" t="str">
        <f>IF(A2489="","",VLOOKUP(A2489,'6.A'!$A$11:$E$105,4,FALSE))</f>
        <v/>
      </c>
      <c r="E2489" s="88" t="str">
        <f>IF(A2489="","",VLOOKUP(A2489,'6.A'!$A$11:$E$105,5,FALSE))</f>
        <v/>
      </c>
      <c r="F2489" s="141" t="str">
        <f t="shared" si="1039"/>
        <v>0,00</v>
      </c>
      <c r="G2489" s="51"/>
      <c r="H2489" s="51" t="str">
        <f>IF(A2489="","",VLOOKUP(A2489,'6.A'!$A$11:$E$7900,5,FALSE))</f>
        <v/>
      </c>
      <c r="I2489" s="51" t="str">
        <f t="shared" si="1040"/>
        <v/>
      </c>
      <c r="J2489" s="51" t="str">
        <f>IF(H2489="","",VLOOKUP(A2489,'6.A'!$A$11:$E$480,4,FALSE))</f>
        <v/>
      </c>
      <c r="K2489" s="51" t="str">
        <f t="shared" si="1041"/>
        <v/>
      </c>
      <c r="L2489" s="51" t="str">
        <f>IF(H2489="","",IF(C2489="","",G2456*C2489))</f>
        <v/>
      </c>
      <c r="M2489" s="93" t="str">
        <f>IF(A2489="","",VLOOKUP(A2489,'6.A'!$A$11:$C$480,2,FALSE))</f>
        <v/>
      </c>
      <c r="N2489" s="56" t="str">
        <f t="shared" si="1042"/>
        <v/>
      </c>
      <c r="O2489" s="55"/>
      <c r="P2489" s="55"/>
      <c r="Q2489" s="47"/>
      <c r="R2489" s="47"/>
      <c r="S2489" s="64"/>
      <c r="T2489" s="2"/>
      <c r="U2489" s="2"/>
      <c r="V2489" s="2"/>
    </row>
    <row r="2490" spans="1:22" s="128" customFormat="1" ht="12.75" customHeight="1" x14ac:dyDescent="0.2">
      <c r="A2490" s="22"/>
      <c r="B2490" s="23" t="str">
        <f>IF(A2490="","",VLOOKUP(A2490,'6.A'!$A$11:$E$105,2,FALSE))</f>
        <v/>
      </c>
      <c r="C2490" s="87"/>
      <c r="D2490" s="56" t="str">
        <f>IF(A2490="","",VLOOKUP(A2490,'6.A'!$A$11:$E$105,4,FALSE))</f>
        <v/>
      </c>
      <c r="E2490" s="88" t="str">
        <f>IF(A2490="","",VLOOKUP(A2490,'6.A'!$A$11:$E$105,5,FALSE))</f>
        <v/>
      </c>
      <c r="F2490" s="141" t="str">
        <f t="shared" si="1039"/>
        <v>0,00</v>
      </c>
      <c r="G2490" s="51"/>
      <c r="H2490" s="51" t="str">
        <f>IF(A2490="","",VLOOKUP(A2490,'6.A'!$A$11:$E$7900,5,FALSE))</f>
        <v/>
      </c>
      <c r="I2490" s="51" t="str">
        <f t="shared" si="1040"/>
        <v/>
      </c>
      <c r="J2490" s="51" t="str">
        <f>IF(H2490="","",VLOOKUP(A2490,'6.A'!$A$11:$E$480,4,FALSE))</f>
        <v/>
      </c>
      <c r="K2490" s="51" t="str">
        <f t="shared" si="1041"/>
        <v/>
      </c>
      <c r="L2490" s="51" t="str">
        <f>IF(H2490="","",IF(C2490="","",G2456*C2490))</f>
        <v/>
      </c>
      <c r="M2490" s="93" t="str">
        <f>IF(A2490="","",VLOOKUP(A2490,'6.A'!$A$11:$C$480,2,FALSE))</f>
        <v/>
      </c>
      <c r="N2490" s="56" t="str">
        <f t="shared" si="1042"/>
        <v/>
      </c>
      <c r="O2490" s="55"/>
      <c r="P2490" s="55"/>
      <c r="Q2490" s="47"/>
      <c r="R2490" s="47"/>
      <c r="S2490" s="64"/>
      <c r="T2490" s="2"/>
      <c r="U2490" s="2"/>
      <c r="V2490" s="2"/>
    </row>
    <row r="2491" spans="1:22" s="128" customFormat="1" ht="12.75" customHeight="1" x14ac:dyDescent="0.2">
      <c r="A2491" s="137"/>
      <c r="B2491" s="117" t="str">
        <f>IF(A2491="","",VLOOKUP(A2491,'6.A'!$A$11:$E$105,2,FALSE))</f>
        <v/>
      </c>
      <c r="C2491" s="138"/>
      <c r="D2491" s="139" t="str">
        <f>IF(A2491="","",VLOOKUP(A2491,'6.A'!$A$11:$E$105,4,FALSE))</f>
        <v/>
      </c>
      <c r="E2491" s="140" t="str">
        <f>IF(A2491="","",VLOOKUP(A2491,'6.A'!$A$11:$E$105,5,FALSE))</f>
        <v/>
      </c>
      <c r="F2491" s="141" t="str">
        <f t="shared" si="1039"/>
        <v>0,00</v>
      </c>
      <c r="G2491" s="51"/>
      <c r="H2491" s="51" t="str">
        <f>IF(A2491="","",VLOOKUP(A2491,'6.A'!$A$11:$E$7900,5,FALSE))</f>
        <v/>
      </c>
      <c r="I2491" s="51" t="str">
        <f t="shared" si="1040"/>
        <v/>
      </c>
      <c r="J2491" s="51" t="str">
        <f>IF(H2491="","",VLOOKUP(A2491,'6.A'!$A$11:$E$480,4,FALSE))</f>
        <v/>
      </c>
      <c r="K2491" s="51" t="str">
        <f t="shared" si="1041"/>
        <v/>
      </c>
      <c r="L2491" s="51" t="str">
        <f>IF(H2491="","",IF(C2491="","",G2456*C2491))</f>
        <v/>
      </c>
      <c r="M2491" s="93" t="str">
        <f>IF(A2491="","",VLOOKUP(A2491,'6.A'!$A$11:$C$480,2,FALSE))</f>
        <v/>
      </c>
      <c r="N2491" s="56" t="str">
        <f t="shared" si="1042"/>
        <v/>
      </c>
      <c r="O2491" s="55"/>
      <c r="P2491" s="55"/>
      <c r="Q2491" s="47"/>
      <c r="R2491" s="47"/>
      <c r="S2491" s="64"/>
      <c r="T2491" s="2"/>
      <c r="U2491" s="2"/>
      <c r="V2491" s="2"/>
    </row>
    <row r="2492" spans="1:22" s="128" customFormat="1" ht="12.75" customHeight="1" x14ac:dyDescent="0.2">
      <c r="A2492" s="137"/>
      <c r="B2492" s="117" t="str">
        <f>IF(A2492="","",VLOOKUP(A2492,'6.A'!$A$11:$E$105,2,FALSE))</f>
        <v/>
      </c>
      <c r="C2492" s="138"/>
      <c r="D2492" s="139" t="str">
        <f>IF(A2492="","",VLOOKUP(A2492,'6.A'!$A$11:$E$105,4,FALSE))</f>
        <v/>
      </c>
      <c r="E2492" s="140" t="str">
        <f>IF(A2492="","",VLOOKUP(A2492,'6.A'!$A$11:$E$105,5,FALSE))</f>
        <v/>
      </c>
      <c r="F2492" s="141" t="str">
        <f t="shared" si="1039"/>
        <v>0,00</v>
      </c>
      <c r="G2492" s="51"/>
      <c r="H2492" s="51" t="str">
        <f>IF(A2492="","",VLOOKUP(A2492,'6.A'!$A$11:$E$7900,5,FALSE))</f>
        <v/>
      </c>
      <c r="I2492" s="51" t="str">
        <f t="shared" si="1040"/>
        <v/>
      </c>
      <c r="J2492" s="51" t="str">
        <f>IF(H2492="","",VLOOKUP(A2492,'6.A'!$A$11:$E$480,4,FALSE))</f>
        <v/>
      </c>
      <c r="K2492" s="51" t="str">
        <f t="shared" si="1041"/>
        <v/>
      </c>
      <c r="L2492" s="51" t="str">
        <f>IF(H2492="","",IF(C2492="","",G2456*C2492))</f>
        <v/>
      </c>
      <c r="M2492" s="93" t="str">
        <f>IF(A2492="","",VLOOKUP(A2492,'6.A'!$A$11:$C$480,2,FALSE))</f>
        <v/>
      </c>
      <c r="N2492" s="56" t="str">
        <f t="shared" si="1042"/>
        <v/>
      </c>
      <c r="O2492" s="55"/>
      <c r="P2492" s="55"/>
      <c r="Q2492" s="47"/>
      <c r="R2492" s="47"/>
      <c r="S2492" s="64"/>
      <c r="T2492" s="2"/>
      <c r="U2492" s="2"/>
      <c r="V2492" s="2"/>
    </row>
    <row r="2493" spans="1:22" s="128" customFormat="1" ht="12.75" customHeight="1" x14ac:dyDescent="0.2">
      <c r="A2493" s="137"/>
      <c r="B2493" s="117" t="str">
        <f>IF(A2493="","",VLOOKUP(A2493,'6.A'!$A$11:$E$105,2,FALSE))</f>
        <v/>
      </c>
      <c r="C2493" s="138"/>
      <c r="D2493" s="120" t="str">
        <f>IF(A2493="","",VLOOKUP(A2493,'6.A'!$A$11:$E$105,4,FALSE))</f>
        <v/>
      </c>
      <c r="E2493" s="142" t="str">
        <f>IF(A2493="","",VLOOKUP(A2493,'6.A'!$A$11:$E$105,5,FALSE))</f>
        <v/>
      </c>
      <c r="F2493" s="141" t="str">
        <f t="shared" si="1039"/>
        <v>0,00</v>
      </c>
      <c r="G2493" s="51"/>
      <c r="H2493" s="51" t="str">
        <f>IF(A2493="","",VLOOKUP(A2493,'6.A'!$A$11:$E$7900,5,FALSE))</f>
        <v/>
      </c>
      <c r="I2493" s="51" t="str">
        <f t="shared" si="1040"/>
        <v/>
      </c>
      <c r="J2493" s="51" t="str">
        <f>IF(H2493="","",VLOOKUP(A2493,'6.A'!$A$11:$E$480,4,FALSE))</f>
        <v/>
      </c>
      <c r="K2493" s="51" t="str">
        <f t="shared" si="1041"/>
        <v/>
      </c>
      <c r="L2493" s="51" t="str">
        <f>IF(H2493="","",IF(C2493="","",G2456*C2493))</f>
        <v/>
      </c>
      <c r="M2493" s="93" t="str">
        <f>IF(A2493="","",VLOOKUP(A2493,'6.A'!$A$11:$C$480,2,FALSE))</f>
        <v/>
      </c>
      <c r="N2493" s="56" t="str">
        <f t="shared" si="1042"/>
        <v/>
      </c>
      <c r="O2493" s="55"/>
      <c r="P2493" s="55"/>
      <c r="Q2493" s="47"/>
      <c r="R2493" s="47"/>
      <c r="S2493" s="64"/>
      <c r="T2493" s="2"/>
      <c r="U2493" s="2"/>
      <c r="V2493" s="2"/>
    </row>
    <row r="2494" spans="1:22" s="128" customFormat="1" ht="12.75" customHeight="1" x14ac:dyDescent="0.2">
      <c r="A2494" s="137"/>
      <c r="B2494" s="117" t="str">
        <f>IF(A2494="","",VLOOKUP(A2494,'6.A'!$A$11:$E$105,2,FALSE))</f>
        <v/>
      </c>
      <c r="C2494" s="138"/>
      <c r="D2494" s="120" t="str">
        <f>IF(A2494="","",VLOOKUP(A2494,'6.A'!$A$11:$E$105,4,FALSE))</f>
        <v/>
      </c>
      <c r="E2494" s="142" t="str">
        <f>IF(A2494="","",VLOOKUP(A2494,'6.A'!$A$11:$E$105,5,FALSE))</f>
        <v/>
      </c>
      <c r="F2494" s="141" t="str">
        <f t="shared" si="1039"/>
        <v>0,00</v>
      </c>
      <c r="G2494" s="51"/>
      <c r="H2494" s="51" t="str">
        <f>IF(A2494="","",VLOOKUP(A2494,'6.A'!$A$11:$E$7900,5,FALSE))</f>
        <v/>
      </c>
      <c r="I2494" s="51" t="str">
        <f t="shared" si="1040"/>
        <v/>
      </c>
      <c r="J2494" s="51" t="str">
        <f>IF(H2494="","",VLOOKUP(A2494,'6.A'!$A$11:$E$480,4,FALSE))</f>
        <v/>
      </c>
      <c r="K2494" s="51" t="str">
        <f t="shared" si="1041"/>
        <v/>
      </c>
      <c r="L2494" s="51" t="str">
        <f>IF(H2494="","",IF(C2494="","",G2456*C2494))</f>
        <v/>
      </c>
      <c r="M2494" s="93" t="str">
        <f>IF(A2494="","",VLOOKUP(A2494,'6.A'!$A$11:$C$480,2,FALSE))</f>
        <v/>
      </c>
      <c r="N2494" s="56" t="str">
        <f t="shared" si="1042"/>
        <v/>
      </c>
      <c r="O2494" s="55"/>
      <c r="P2494" s="55"/>
      <c r="Q2494" s="47"/>
      <c r="R2494" s="47"/>
      <c r="S2494" s="64"/>
      <c r="T2494" s="2"/>
      <c r="U2494" s="2"/>
      <c r="V2494" s="2"/>
    </row>
    <row r="2495" spans="1:22" s="128" customFormat="1" ht="12.75" customHeight="1" x14ac:dyDescent="0.2">
      <c r="A2495" s="137"/>
      <c r="B2495" s="117" t="str">
        <f>IF(A2495="","",VLOOKUP(A2495,'6.A'!$A$11:$E$105,2,FALSE))</f>
        <v/>
      </c>
      <c r="C2495" s="138"/>
      <c r="D2495" s="120" t="str">
        <f>IF(A2495="","",VLOOKUP(A2495,'6.A'!$A$11:$E$105,4,FALSE))</f>
        <v/>
      </c>
      <c r="E2495" s="142" t="str">
        <f>IF(A2495="","",VLOOKUP(A2495,'6.A'!$A$11:$E$105,5,FALSE))</f>
        <v/>
      </c>
      <c r="F2495" s="141" t="str">
        <f t="shared" si="1039"/>
        <v>0,00</v>
      </c>
      <c r="G2495" s="51"/>
      <c r="H2495" s="51" t="str">
        <f>IF(A2495="","",VLOOKUP(A2495,'6.A'!$A$11:$E$7900,5,FALSE))</f>
        <v/>
      </c>
      <c r="I2495" s="51" t="str">
        <f t="shared" si="1040"/>
        <v/>
      </c>
      <c r="J2495" s="51" t="str">
        <f>IF(H2495="","",VLOOKUP(A2495,'6.A'!$A$11:$E$480,4,FALSE))</f>
        <v/>
      </c>
      <c r="K2495" s="51" t="str">
        <f t="shared" si="1041"/>
        <v/>
      </c>
      <c r="L2495" s="51" t="str">
        <f>IF(H2495="","",IF(C2495="","",G2456*C2495))</f>
        <v/>
      </c>
      <c r="M2495" s="93" t="str">
        <f>IF(A2495="","",VLOOKUP(A2495,'6.A'!$A$11:$C$480,2,FALSE))</f>
        <v/>
      </c>
      <c r="N2495" s="56" t="str">
        <f t="shared" si="1042"/>
        <v/>
      </c>
      <c r="O2495" s="55"/>
      <c r="P2495" s="55"/>
      <c r="Q2495" s="47"/>
      <c r="R2495" s="47"/>
      <c r="S2495" s="64"/>
      <c r="T2495" s="2"/>
      <c r="U2495" s="2"/>
      <c r="V2495" s="2"/>
    </row>
    <row r="2496" spans="1:22" s="128" customFormat="1" ht="12.75" customHeight="1" x14ac:dyDescent="0.2">
      <c r="A2496" s="137"/>
      <c r="B2496" s="117" t="str">
        <f>IF(A2496="","",VLOOKUP(A2496,'6.A'!$A$11:$E$105,2,FALSE))</f>
        <v/>
      </c>
      <c r="C2496" s="138"/>
      <c r="D2496" s="120" t="str">
        <f>IF(A2496="","",VLOOKUP(A2496,'6.A'!$A$11:$E$105,4,FALSE))</f>
        <v/>
      </c>
      <c r="E2496" s="142" t="str">
        <f>IF(A2496="","",VLOOKUP(A2496,'6.A'!$A$11:$E$105,5,FALSE))</f>
        <v/>
      </c>
      <c r="F2496" s="141" t="str">
        <f t="shared" ref="F2496:F2504" si="1043">IF(A2496="","0,00",ROUND(C2496*E2496,2))</f>
        <v>0,00</v>
      </c>
      <c r="G2496" s="51"/>
      <c r="H2496" s="51" t="str">
        <f>IF(A2496="","",VLOOKUP(A2496,'6.A'!$A$11:$E$7900,5,FALSE))</f>
        <v/>
      </c>
      <c r="I2496" s="51" t="str">
        <f t="shared" si="1040"/>
        <v/>
      </c>
      <c r="J2496" s="51" t="str">
        <f>IF(H2496="","",VLOOKUP(A2496,'6.A'!$A$11:$E$480,4,FALSE))</f>
        <v/>
      </c>
      <c r="K2496" s="51" t="str">
        <f t="shared" si="1041"/>
        <v/>
      </c>
      <c r="L2496" s="51" t="str">
        <f>IF(H2496="","",IF(C2496="","",G2456*C2496))</f>
        <v/>
      </c>
      <c r="M2496" s="93" t="str">
        <f>IF(A2496="","",VLOOKUP(A2496,'6.A'!$A$11:$C$480,2,FALSE))</f>
        <v/>
      </c>
      <c r="N2496" s="56" t="str">
        <f t="shared" si="1042"/>
        <v/>
      </c>
      <c r="O2496" s="55"/>
      <c r="P2496" s="55"/>
      <c r="Q2496" s="47"/>
      <c r="R2496" s="47"/>
      <c r="S2496" s="64"/>
      <c r="T2496" s="2"/>
      <c r="U2496" s="2"/>
      <c r="V2496" s="2"/>
    </row>
    <row r="2497" spans="1:22" s="128" customFormat="1" ht="12.75" customHeight="1" x14ac:dyDescent="0.2">
      <c r="A2497" s="137"/>
      <c r="B2497" s="117" t="str">
        <f>IF(A2497="","",VLOOKUP(A2497,'6.A'!$A$11:$E$105,2,FALSE))</f>
        <v/>
      </c>
      <c r="C2497" s="138"/>
      <c r="D2497" s="120" t="str">
        <f>IF(A2497="","",VLOOKUP(A2497,'6.A'!$A$11:$E$105,4,FALSE))</f>
        <v/>
      </c>
      <c r="E2497" s="142" t="str">
        <f>IF(A2497="","",VLOOKUP(A2497,'6.A'!$A$11:$E$105,5,FALSE))</f>
        <v/>
      </c>
      <c r="F2497" s="141" t="str">
        <f t="shared" si="1043"/>
        <v>0,00</v>
      </c>
      <c r="G2497" s="51"/>
      <c r="H2497" s="51" t="str">
        <f>IF(A2497="","",VLOOKUP(A2497,'6.A'!$A$11:$E$7900,5,FALSE))</f>
        <v/>
      </c>
      <c r="I2497" s="51" t="str">
        <f t="shared" si="1040"/>
        <v/>
      </c>
      <c r="J2497" s="51" t="str">
        <f>IF(H2497="","",VLOOKUP(A2497,'6.A'!$A$11:$E$480,4,FALSE))</f>
        <v/>
      </c>
      <c r="K2497" s="51" t="str">
        <f t="shared" si="1041"/>
        <v/>
      </c>
      <c r="L2497" s="51" t="str">
        <f>IF(H2497="","",IF(C2497="","",G2456*C2497))</f>
        <v/>
      </c>
      <c r="M2497" s="93" t="str">
        <f>IF(A2497="","",VLOOKUP(A2497,'6.A'!$A$11:$C$480,2,FALSE))</f>
        <v/>
      </c>
      <c r="N2497" s="56" t="str">
        <f t="shared" si="1042"/>
        <v/>
      </c>
      <c r="O2497" s="55"/>
      <c r="P2497" s="55"/>
      <c r="Q2497" s="47"/>
      <c r="R2497" s="47"/>
      <c r="S2497" s="64"/>
      <c r="T2497" s="2"/>
      <c r="U2497" s="2"/>
      <c r="V2497" s="2"/>
    </row>
    <row r="2498" spans="1:22" s="128" customFormat="1" ht="12.75" customHeight="1" x14ac:dyDescent="0.2">
      <c r="A2498" s="137"/>
      <c r="B2498" s="117" t="str">
        <f>IF(A2498="","",VLOOKUP(A2498,'6.A'!$A$11:$E$105,2,FALSE))</f>
        <v/>
      </c>
      <c r="C2498" s="138"/>
      <c r="D2498" s="120" t="str">
        <f>IF(A2498="","",VLOOKUP(A2498,'6.A'!$A$11:$E$105,4,FALSE))</f>
        <v/>
      </c>
      <c r="E2498" s="142" t="str">
        <f>IF(A2498="","",VLOOKUP(A2498,'6.A'!$A$11:$E$105,5,FALSE))</f>
        <v/>
      </c>
      <c r="F2498" s="141" t="str">
        <f t="shared" si="1043"/>
        <v>0,00</v>
      </c>
      <c r="G2498" s="51"/>
      <c r="H2498" s="51" t="str">
        <f>IF(A2498="","",VLOOKUP(A2498,'6.A'!$A$11:$E$7900,5,FALSE))</f>
        <v/>
      </c>
      <c r="I2498" s="51" t="str">
        <f t="shared" si="1040"/>
        <v/>
      </c>
      <c r="J2498" s="51" t="str">
        <f>IF(H2498="","",VLOOKUP(A2498,'6.A'!$A$11:$E$480,4,FALSE))</f>
        <v/>
      </c>
      <c r="K2498" s="51" t="str">
        <f t="shared" si="1041"/>
        <v/>
      </c>
      <c r="L2498" s="51" t="str">
        <f>IF(H2498="","",IF(C2498="","",G2456*C2498))</f>
        <v/>
      </c>
      <c r="M2498" s="93" t="str">
        <f>IF(A2498="","",VLOOKUP(A2498,'6.A'!$A$11:$C$480,2,FALSE))</f>
        <v/>
      </c>
      <c r="N2498" s="56" t="str">
        <f t="shared" si="1042"/>
        <v/>
      </c>
      <c r="O2498" s="55"/>
      <c r="P2498" s="55"/>
      <c r="Q2498" s="47"/>
      <c r="R2498" s="47"/>
      <c r="S2498" s="64"/>
      <c r="T2498" s="2"/>
      <c r="U2498" s="2"/>
      <c r="V2498" s="2"/>
    </row>
    <row r="2499" spans="1:22" s="128" customFormat="1" ht="12.75" customHeight="1" x14ac:dyDescent="0.2">
      <c r="A2499" s="137"/>
      <c r="B2499" s="117" t="str">
        <f>IF(A2499="","",VLOOKUP(A2499,'6.A'!$A$11:$E$105,2,FALSE))</f>
        <v/>
      </c>
      <c r="C2499" s="138"/>
      <c r="D2499" s="120" t="str">
        <f>IF(A2499="","",VLOOKUP(A2499,'6.A'!$A$11:$E$105,4,FALSE))</f>
        <v/>
      </c>
      <c r="E2499" s="142" t="str">
        <f>IF(A2499="","",VLOOKUP(A2499,'6.A'!$A$11:$E$105,5,FALSE))</f>
        <v/>
      </c>
      <c r="F2499" s="141" t="str">
        <f t="shared" si="1043"/>
        <v>0,00</v>
      </c>
      <c r="G2499" s="51"/>
      <c r="H2499" s="51" t="str">
        <f>IF(A2499="","",VLOOKUP(A2499,'6.A'!$A$11:$E$7900,5,FALSE))</f>
        <v/>
      </c>
      <c r="I2499" s="51" t="str">
        <f t="shared" si="1040"/>
        <v/>
      </c>
      <c r="J2499" s="51" t="str">
        <f>IF(H2499="","",VLOOKUP(A2499,'6.A'!$A$11:$E$480,4,FALSE))</f>
        <v/>
      </c>
      <c r="K2499" s="51" t="str">
        <f t="shared" si="1041"/>
        <v/>
      </c>
      <c r="L2499" s="51" t="str">
        <f>IF(H2499="","",IF(C2499="","",G2456*C2499))</f>
        <v/>
      </c>
      <c r="M2499" s="93" t="str">
        <f>IF(A2499="","",VLOOKUP(A2499,'6.A'!$A$11:$C$480,2,FALSE))</f>
        <v/>
      </c>
      <c r="N2499" s="56" t="str">
        <f t="shared" si="1042"/>
        <v/>
      </c>
      <c r="O2499" s="55"/>
      <c r="P2499" s="55"/>
      <c r="Q2499" s="47"/>
      <c r="R2499" s="47"/>
      <c r="S2499" s="64"/>
      <c r="T2499" s="2"/>
      <c r="U2499" s="2"/>
      <c r="V2499" s="2"/>
    </row>
    <row r="2500" spans="1:22" s="128" customFormat="1" ht="12.75" customHeight="1" x14ac:dyDescent="0.2">
      <c r="A2500" s="137"/>
      <c r="B2500" s="117" t="str">
        <f>IF(A2500="","",VLOOKUP(A2500,'6.A'!$A$11:$E$105,2,FALSE))</f>
        <v/>
      </c>
      <c r="C2500" s="138"/>
      <c r="D2500" s="120" t="str">
        <f>IF(A2500="","",VLOOKUP(A2500,'6.A'!$A$11:$E$105,4,FALSE))</f>
        <v/>
      </c>
      <c r="E2500" s="142" t="str">
        <f>IF(A2500="","",VLOOKUP(A2500,'6.A'!$A$11:$E$105,5,FALSE))</f>
        <v/>
      </c>
      <c r="F2500" s="141" t="str">
        <f t="shared" si="1043"/>
        <v>0,00</v>
      </c>
      <c r="G2500" s="51"/>
      <c r="H2500" s="51" t="str">
        <f>IF(A2500="","",VLOOKUP(A2500,'6.A'!$A$11:$E$7900,5,FALSE))</f>
        <v/>
      </c>
      <c r="I2500" s="51" t="str">
        <f t="shared" si="1040"/>
        <v/>
      </c>
      <c r="J2500" s="51" t="str">
        <f>IF(H2500="","",VLOOKUP(A2500,'6.A'!$A$11:$E$480,4,FALSE))</f>
        <v/>
      </c>
      <c r="K2500" s="51" t="str">
        <f t="shared" si="1041"/>
        <v/>
      </c>
      <c r="L2500" s="51" t="str">
        <f>IF(H2500="","",IF(C2500="","",G2456*C2500))</f>
        <v/>
      </c>
      <c r="M2500" s="93" t="str">
        <f>IF(A2500="","",VLOOKUP(A2500,'6.A'!$A$11:$C$480,2,FALSE))</f>
        <v/>
      </c>
      <c r="N2500" s="56" t="str">
        <f t="shared" si="1042"/>
        <v/>
      </c>
      <c r="O2500" s="55"/>
      <c r="P2500" s="55"/>
      <c r="Q2500" s="47"/>
      <c r="R2500" s="47"/>
      <c r="S2500" s="64"/>
      <c r="T2500" s="2"/>
      <c r="U2500" s="2"/>
      <c r="V2500" s="2"/>
    </row>
    <row r="2501" spans="1:22" s="116" customFormat="1" ht="12.75" customHeight="1" x14ac:dyDescent="0.2">
      <c r="A2501" s="137"/>
      <c r="B2501" s="153" t="str">
        <f>IF(A2501="","",VLOOKUP(A2501,'6.A'!$A$11:$E$105,2,FALSE))</f>
        <v/>
      </c>
      <c r="C2501" s="138"/>
      <c r="D2501" s="120" t="str">
        <f>IF(A2501="","",VLOOKUP(A2501,'6.A'!$A$11:$E$105,4,FALSE))</f>
        <v/>
      </c>
      <c r="E2501" s="142" t="str">
        <f>IF(A2501="","",VLOOKUP(A2501,'6.A'!$A$11:$E$105,5,FALSE))</f>
        <v/>
      </c>
      <c r="F2501" s="141" t="str">
        <f t="shared" si="1043"/>
        <v>0,00</v>
      </c>
      <c r="G2501" s="51"/>
      <c r="H2501" s="51" t="str">
        <f>IF(A2501="","",VLOOKUP(A2501,'6.A'!$A$11:$E$7900,5,FALSE))</f>
        <v/>
      </c>
      <c r="I2501" s="51" t="str">
        <f t="shared" si="1040"/>
        <v/>
      </c>
      <c r="J2501" s="51" t="str">
        <f>IF(H2501="","",VLOOKUP(A2501,'6.A'!$A$11:$E$480,4,FALSE))</f>
        <v/>
      </c>
      <c r="K2501" s="51" t="str">
        <f t="shared" si="1041"/>
        <v/>
      </c>
      <c r="L2501" s="51" t="str">
        <f>IF(H2501="","",IF(C2501="","",G2456*C2501))</f>
        <v/>
      </c>
      <c r="M2501" s="93" t="str">
        <f>IF(A2501="","",VLOOKUP(A2501,'6.A'!$A$11:$C$480,2,FALSE))</f>
        <v/>
      </c>
      <c r="N2501" s="56" t="str">
        <f t="shared" si="1042"/>
        <v/>
      </c>
      <c r="O2501" s="55"/>
      <c r="P2501" s="55"/>
      <c r="Q2501" s="47"/>
      <c r="R2501" s="47"/>
      <c r="S2501" s="64"/>
      <c r="T2501" s="2"/>
      <c r="U2501" s="2"/>
      <c r="V2501" s="2"/>
    </row>
    <row r="2502" spans="1:22" s="116" customFormat="1" ht="12.75" customHeight="1" x14ac:dyDescent="0.2">
      <c r="A2502" s="137"/>
      <c r="B2502" s="153" t="str">
        <f>IF(A2502="","",VLOOKUP(A2502,'6.A'!$A$11:$E$105,2,FALSE))</f>
        <v/>
      </c>
      <c r="C2502" s="138"/>
      <c r="D2502" s="120" t="str">
        <f>IF(A2502="","",VLOOKUP(A2502,'6.A'!$A$11:$E$105,4,FALSE))</f>
        <v/>
      </c>
      <c r="E2502" s="142" t="str">
        <f>IF(A2502="","",VLOOKUP(A2502,'6.A'!$A$11:$E$105,5,FALSE))</f>
        <v/>
      </c>
      <c r="F2502" s="141" t="str">
        <f t="shared" si="1043"/>
        <v>0,00</v>
      </c>
      <c r="G2502" s="51"/>
      <c r="H2502" s="51" t="str">
        <f>IF(A2502="","",VLOOKUP(A2502,'6.A'!$A$11:$E$7900,5,FALSE))</f>
        <v/>
      </c>
      <c r="I2502" s="51" t="str">
        <f t="shared" si="1040"/>
        <v/>
      </c>
      <c r="J2502" s="51" t="str">
        <f>IF(H2502="","",VLOOKUP(A2502,'6.A'!$A$11:$E$480,4,FALSE))</f>
        <v/>
      </c>
      <c r="K2502" s="51" t="str">
        <f t="shared" si="1041"/>
        <v/>
      </c>
      <c r="L2502" s="51" t="str">
        <f>IF(H2502="","",IF(C2502="","",G2456*C2502))</f>
        <v/>
      </c>
      <c r="M2502" s="93" t="str">
        <f>IF(A2502="","",VLOOKUP(A2502,'6.A'!$A$11:$C$480,2,FALSE))</f>
        <v/>
      </c>
      <c r="N2502" s="56" t="str">
        <f t="shared" si="1042"/>
        <v/>
      </c>
      <c r="O2502" s="55"/>
      <c r="P2502" s="55"/>
      <c r="Q2502" s="47"/>
      <c r="R2502" s="47"/>
      <c r="S2502" s="64"/>
      <c r="T2502" s="2"/>
      <c r="U2502" s="2"/>
      <c r="V2502" s="2"/>
    </row>
    <row r="2503" spans="1:22" s="116" customFormat="1" ht="12.75" customHeight="1" x14ac:dyDescent="0.2">
      <c r="A2503" s="137"/>
      <c r="B2503" s="153" t="str">
        <f>IF(A2503="","",VLOOKUP(A2503,'6.A'!$A$11:$E$105,2,FALSE))</f>
        <v/>
      </c>
      <c r="C2503" s="138"/>
      <c r="D2503" s="120" t="str">
        <f>IF(A2503="","",VLOOKUP(A2503,'6.A'!$A$11:$E$105,4,FALSE))</f>
        <v/>
      </c>
      <c r="E2503" s="142" t="str">
        <f>IF(A2503="","",VLOOKUP(A2503,'6.A'!$A$11:$E$105,5,FALSE))</f>
        <v/>
      </c>
      <c r="F2503" s="141" t="str">
        <f t="shared" si="1043"/>
        <v>0,00</v>
      </c>
      <c r="G2503" s="51"/>
      <c r="H2503" s="51" t="str">
        <f>IF(A2503="","",VLOOKUP(A2503,'6.A'!$A$11:$E$7900,5,FALSE))</f>
        <v/>
      </c>
      <c r="I2503" s="51" t="str">
        <f t="shared" si="1040"/>
        <v/>
      </c>
      <c r="J2503" s="51" t="str">
        <f>IF(H2503="","",VLOOKUP(A2503,'6.A'!$A$11:$E$480,4,FALSE))</f>
        <v/>
      </c>
      <c r="K2503" s="51" t="str">
        <f t="shared" si="1041"/>
        <v/>
      </c>
      <c r="L2503" s="51" t="str">
        <f>IF(H2503="","",IF(C2503="","",G2456*C2503))</f>
        <v/>
      </c>
      <c r="M2503" s="93" t="str">
        <f>IF(A2503="","",VLOOKUP(A2503,'6.A'!$A$11:$C$480,2,FALSE))</f>
        <v/>
      </c>
      <c r="N2503" s="56" t="str">
        <f t="shared" si="1042"/>
        <v/>
      </c>
      <c r="O2503" s="55"/>
      <c r="P2503" s="55"/>
      <c r="Q2503" s="47"/>
      <c r="R2503" s="47"/>
      <c r="S2503" s="64"/>
      <c r="T2503" s="2"/>
      <c r="U2503" s="2"/>
      <c r="V2503" s="2"/>
    </row>
    <row r="2504" spans="1:22" s="116" customFormat="1" ht="12.75" customHeight="1" x14ac:dyDescent="0.2">
      <c r="A2504" s="137"/>
      <c r="B2504" s="153" t="str">
        <f>IF(A2504="","",VLOOKUP(A2504,'6.A'!$A$11:$E$105,2,FALSE))</f>
        <v/>
      </c>
      <c r="C2504" s="138"/>
      <c r="D2504" s="120" t="str">
        <f>IF(A2504="","",VLOOKUP(A2504,'6.A'!$A$11:$E$105,4,FALSE))</f>
        <v/>
      </c>
      <c r="E2504" s="142" t="str">
        <f>IF(A2504="","",VLOOKUP(A2504,'6.A'!$A$11:$E$105,5,FALSE))</f>
        <v/>
      </c>
      <c r="F2504" s="141" t="str">
        <f t="shared" si="1043"/>
        <v>0,00</v>
      </c>
      <c r="G2504" s="51"/>
      <c r="H2504" s="51" t="str">
        <f>IF(A2504="","",VLOOKUP(A2504,'6.A'!$A$11:$E$7900,5,FALSE))</f>
        <v/>
      </c>
      <c r="I2504" s="51" t="str">
        <f t="shared" si="1040"/>
        <v/>
      </c>
      <c r="J2504" s="51" t="str">
        <f>IF(H2504="","",VLOOKUP(A2504,'6.A'!$A$11:$E$480,4,FALSE))</f>
        <v/>
      </c>
      <c r="K2504" s="51" t="str">
        <f t="shared" si="1041"/>
        <v/>
      </c>
      <c r="L2504" s="51" t="str">
        <f>IF(H2504="","",IF(C2504="","",G2456*C2504))</f>
        <v/>
      </c>
      <c r="M2504" s="93" t="str">
        <f>IF(A2504="","",VLOOKUP(A2504,'6.A'!$A$11:$C$480,2,FALSE))</f>
        <v/>
      </c>
      <c r="N2504" s="56" t="str">
        <f t="shared" si="1042"/>
        <v/>
      </c>
      <c r="O2504" s="55"/>
      <c r="P2504" s="55"/>
      <c r="Q2504" s="47"/>
      <c r="R2504" s="47"/>
      <c r="S2504" s="64"/>
      <c r="T2504" s="2"/>
      <c r="U2504" s="2"/>
      <c r="V2504" s="2"/>
    </row>
    <row r="2505" spans="1:22" s="116" customFormat="1" ht="12.75" customHeight="1" x14ac:dyDescent="0.2">
      <c r="A2505" s="137"/>
      <c r="B2505" s="26" t="str">
        <f>$A$9</f>
        <v>BDI - MÃO DE OBRA / SERVIÇOS / MATERIAIS EM GERAL</v>
      </c>
      <c r="C2505" s="27">
        <f>$C$9</f>
        <v>0</v>
      </c>
      <c r="D2505" s="120"/>
      <c r="E2505" s="126"/>
      <c r="F2505" s="144">
        <f>ROUND(SUM(F2485:F2504)*C2505,2)</f>
        <v>0</v>
      </c>
      <c r="G2505" s="62"/>
      <c r="H2505" s="51"/>
      <c r="I2505" s="56"/>
      <c r="J2505" s="56"/>
      <c r="K2505" s="56"/>
      <c r="L2505" s="51"/>
      <c r="M2505" s="56"/>
      <c r="N2505" s="56"/>
      <c r="O2505" s="55"/>
      <c r="P2505" s="55"/>
      <c r="Q2505" s="47"/>
      <c r="R2505" s="47"/>
      <c r="S2505" s="64"/>
      <c r="T2505" s="2"/>
      <c r="U2505" s="2"/>
      <c r="V2505" s="2"/>
    </row>
    <row r="2506" spans="1:22" s="116" customFormat="1" ht="12.75" customHeight="1" thickBot="1" x14ac:dyDescent="0.25">
      <c r="A2506" s="154"/>
      <c r="B2506" s="41" t="s">
        <v>57</v>
      </c>
      <c r="C2506" s="42"/>
      <c r="D2506" s="155"/>
      <c r="E2506" s="156"/>
      <c r="F2506" s="157">
        <f>ROUND(SUM(F2485:F2505),2)</f>
        <v>0</v>
      </c>
      <c r="G2506" s="62"/>
      <c r="H2506" s="51"/>
      <c r="I2506" s="56"/>
      <c r="J2506" s="56"/>
      <c r="K2506" s="56"/>
      <c r="L2506" s="51"/>
      <c r="M2506" s="56"/>
      <c r="N2506" s="56"/>
      <c r="O2506" s="55"/>
      <c r="P2506" s="55"/>
      <c r="Q2506" s="47"/>
      <c r="R2506" s="47"/>
      <c r="S2506" s="64"/>
      <c r="T2506" s="2"/>
      <c r="U2506" s="2"/>
      <c r="V2506" s="2"/>
    </row>
    <row r="2507" spans="1:22" s="128" customFormat="1" ht="12" customHeight="1" thickBot="1" x14ac:dyDescent="0.25">
      <c r="A2507" s="129"/>
      <c r="B2507" s="124"/>
      <c r="C2507" s="125"/>
      <c r="D2507" s="120"/>
      <c r="E2507" s="126"/>
      <c r="F2507" s="121"/>
      <c r="G2507" s="121"/>
      <c r="H2507" s="118"/>
      <c r="I2507" s="120"/>
      <c r="J2507" s="120"/>
      <c r="K2507" s="120"/>
      <c r="L2507" s="118"/>
      <c r="M2507" s="122"/>
      <c r="N2507" s="122"/>
      <c r="O2507" s="123"/>
      <c r="P2507" s="123"/>
      <c r="Q2507" s="114"/>
      <c r="R2507" s="114"/>
      <c r="T2507" s="116"/>
      <c r="U2507" s="116"/>
      <c r="V2507" s="116"/>
    </row>
    <row r="2508" spans="1:22" s="116" customFormat="1" ht="50.1" customHeight="1" x14ac:dyDescent="0.2">
      <c r="A2508" s="130" t="str">
        <f>'3.A'!A82</f>
        <v>4.3.1</v>
      </c>
      <c r="B2508" s="131" t="str">
        <f>IF(A2508="","",VLOOKUP(A2508,'3.A'!$A$16:$M$111,2,FALSE))</f>
        <v>FORMA PLANA DE MADEIRA</v>
      </c>
      <c r="C2508" s="284" t="s">
        <v>62</v>
      </c>
      <c r="D2508" s="284"/>
      <c r="E2508" s="132" t="str">
        <f>IF(A2508="","",VLOOKUP(A2508,'3.A'!$A$16:$M$111,3,FALSE))</f>
        <v>M2</v>
      </c>
      <c r="F2508" s="133">
        <f>ROUND(F2522+F2535+F2558,2)</f>
        <v>0</v>
      </c>
      <c r="G2508" s="94">
        <f>VLOOKUP(A2508,'3.A'!$A$18:$I$111,4,FALSE)</f>
        <v>29</v>
      </c>
      <c r="H2508" s="46">
        <f>SUM(F2510:F2521)</f>
        <v>0</v>
      </c>
      <c r="I2508" s="46">
        <f>SUM(F2524:F2534)</f>
        <v>0</v>
      </c>
      <c r="J2508" s="46">
        <f>SUM(F2537:F2557)</f>
        <v>0</v>
      </c>
      <c r="K2508" s="46">
        <f>SUM(H2508:J2508)</f>
        <v>0</v>
      </c>
      <c r="L2508" s="46" t="str">
        <f>IF(K2508=F2508,"SIM","NÃO")</f>
        <v>SIM</v>
      </c>
      <c r="M2508" s="57">
        <f>ROUND(SUM(F2510:F2519)*C2520,2)+ROUND(SUM(F2510:F2520)*C2521,2)+ROUND(SUM(F2510:F2519),2)+ROUND(SUM(F2524:F2533)*C2534,2)+ROUND(SUM(F2524:F2533),2)+ROUND(SUM(F2537:F2556)*C2557,2)+ROUND(SUM(F2537:F2556),2)</f>
        <v>0</v>
      </c>
      <c r="N2508" s="49" t="str">
        <f>IF(M2508=F2508,"SIM","NÃO")</f>
        <v>SIM</v>
      </c>
      <c r="O2508" s="50" t="str">
        <f>VLOOKUP(A2508,'3.A'!$A$8:$E$111,3,FALSE)</f>
        <v>M2</v>
      </c>
      <c r="P2508" s="50" t="str">
        <f>IF(O2508=E2508,"SIM","NÃO")</f>
        <v>SIM</v>
      </c>
      <c r="Q2508" s="52">
        <f>ROUND(G2508*F2522,2)+ROUND(G2508*F2535,2)+ROUND(G2508*F2558,2)</f>
        <v>0</v>
      </c>
      <c r="R2508" s="58">
        <f>VLOOKUP(A2508,'3.A'!$A$16:$L$111,12,FALSE)</f>
        <v>0</v>
      </c>
      <c r="S2508" s="59" t="str">
        <f>IF(Q2508=R2508,"si","no")</f>
        <v>si</v>
      </c>
      <c r="T2508" s="60">
        <f>SUM(L2510:L2519)+SUM(L2524:L2533)+SUM(L2537:L2556)</f>
        <v>194.29999999999998</v>
      </c>
      <c r="U2508" s="51">
        <f>G2508*C2516+G2508*C2518+G2508*C2512+G2508*C2511+G2508*C2513+G2508*C2517+G2508*C2515+G2508*C2514+G2508*C2510+G2508*C2519+G2508*C2530+G2508*C2524+G2508*C2532+G2508*C2531+G2508*C2529+G2508*C2526+G2508*C2525+G2508*C2527+G2508*C2533+G2508*C2528+G2508*C2537+G2508*C2538+G2508*C2539+G2508*C2547+G2508*C2548+G2508*C2549+G2508*C2550+G2508*C2551+G2508*C2552+G2508*C2553+G2508*C2554+G2508*C2555+G2508*C2556+G2508*C2545+G2508*C2546+G2508*C2540+G2508*C2541+G2508*C2542+G2508*C2543+G2508*C2544</f>
        <v>194.29999999999998</v>
      </c>
      <c r="V2508" s="53" t="str">
        <f>IF(T2508=U2508,"si","no")</f>
        <v>si</v>
      </c>
    </row>
    <row r="2509" spans="1:22" s="116" customFormat="1" ht="12.75" customHeight="1" x14ac:dyDescent="0.2">
      <c r="A2509" s="134" t="s">
        <v>3</v>
      </c>
      <c r="B2509" s="135" t="s">
        <v>58</v>
      </c>
      <c r="C2509" s="119" t="s">
        <v>59</v>
      </c>
      <c r="D2509" s="119" t="s">
        <v>17</v>
      </c>
      <c r="E2509" s="136" t="s">
        <v>60</v>
      </c>
      <c r="F2509" s="127" t="s">
        <v>61</v>
      </c>
      <c r="G2509" s="21"/>
      <c r="H2509" s="51"/>
      <c r="I2509" s="56"/>
      <c r="J2509" s="56"/>
      <c r="K2509" s="56"/>
      <c r="L2509" s="51"/>
      <c r="M2509" s="56"/>
      <c r="N2509" s="56"/>
      <c r="O2509" s="55"/>
      <c r="P2509" s="55"/>
      <c r="Q2509" s="47"/>
      <c r="R2509" s="47"/>
      <c r="S2509" s="64"/>
      <c r="T2509" s="2"/>
      <c r="U2509" s="2"/>
      <c r="V2509" s="2"/>
    </row>
    <row r="2510" spans="1:22" s="116" customFormat="1" ht="12.75" customHeight="1" x14ac:dyDescent="0.2">
      <c r="A2510" s="137">
        <f>'6.A'!$A$17</f>
        <v>88262</v>
      </c>
      <c r="B2510" s="117" t="str">
        <f>IF(A2510="","",VLOOKUP(A2510,'6.A'!$A$11:$E$105,2,FALSE))</f>
        <v>CARPINTEIRO DE FORMAS COM ENCARGOS COMPLEMENTARES</v>
      </c>
      <c r="C2510" s="138">
        <v>1</v>
      </c>
      <c r="D2510" s="139" t="str">
        <f>IF(A2510="","",VLOOKUP(A2510,'6.A'!$A$11:$E$105,4,FALSE))</f>
        <v>H</v>
      </c>
      <c r="E2510" s="140">
        <f>IF(A2510="","",VLOOKUP(A2510,'6.A'!$A$11:$E$105,5,FALSE))</f>
        <v>0</v>
      </c>
      <c r="F2510" s="141">
        <f t="shared" ref="F2510:F2519" si="1044">IF(A2510="","0,00",ROUND(C2510*E2510,2))</f>
        <v>0</v>
      </c>
      <c r="G2510" s="51"/>
      <c r="H2510" s="51">
        <f>IF(A2510="","",VLOOKUP(A2510,'6.A'!$A$11:$E$7900,5,FALSE))</f>
        <v>0</v>
      </c>
      <c r="I2510" s="51" t="str">
        <f>IF(H2510="","",IF(E2510=H2510,"SIM","NÃO"))</f>
        <v>SIM</v>
      </c>
      <c r="J2510" s="51" t="str">
        <f>IF(H2510="","",VLOOKUP(A2510,'6.A'!$A$11:$E$480,4,FALSE))</f>
        <v>H</v>
      </c>
      <c r="K2510" s="51" t="str">
        <f>IF(H2510="","",IF(J2510=D2510,"SIM","NÃO"))</f>
        <v>SIM</v>
      </c>
      <c r="L2510" s="51">
        <f>IF(H2510="","",IF(C2510="","",G2508*C2510))</f>
        <v>29</v>
      </c>
      <c r="M2510" s="93" t="str">
        <f>IF(A2510="","",VLOOKUP(A2510,'6.A'!$A$11:$C$480,2,FALSE))</f>
        <v>CARPINTEIRO DE FORMAS COM ENCARGOS COMPLEMENTARES</v>
      </c>
      <c r="N2510" s="56" t="str">
        <f>IF(A2510="","",IF(M2510=B2510,"si","no"))</f>
        <v>si</v>
      </c>
      <c r="O2510" s="55"/>
      <c r="P2510" s="55"/>
      <c r="Q2510" s="47"/>
      <c r="R2510" s="47"/>
      <c r="S2510" s="64"/>
      <c r="T2510" s="2"/>
      <c r="U2510" s="2"/>
      <c r="V2510" s="2"/>
    </row>
    <row r="2511" spans="1:22" s="116" customFormat="1" ht="12.75" customHeight="1" x14ac:dyDescent="0.2">
      <c r="A2511" s="137">
        <f>'6.A'!$A$13</f>
        <v>88239</v>
      </c>
      <c r="B2511" s="117" t="str">
        <f>IF(A2511="","",VLOOKUP(A2511,'6.A'!$A$11:$E$105,2,FALSE))</f>
        <v>AJUDANTE DE CARPINTEIRO COM ENCARGOS COMPLEMENTARES</v>
      </c>
      <c r="C2511" s="138">
        <v>1</v>
      </c>
      <c r="D2511" s="139" t="str">
        <f>IF(A2511="","",VLOOKUP(A2511,'6.A'!$A$11:$E$105,4,FALSE))</f>
        <v>H</v>
      </c>
      <c r="E2511" s="140">
        <f>IF(A2511="","",VLOOKUP(A2511,'6.A'!$A$11:$E$105,5,FALSE))</f>
        <v>0</v>
      </c>
      <c r="F2511" s="141">
        <f t="shared" si="1044"/>
        <v>0</v>
      </c>
      <c r="G2511" s="51"/>
      <c r="H2511" s="51">
        <f>IF(A2511="","",VLOOKUP(A2511,'6.A'!$A$11:$E$7900,5,FALSE))</f>
        <v>0</v>
      </c>
      <c r="I2511" s="51" t="str">
        <f>IF(H2511="","",IF(E2511=H2511,"SIM","NÃO"))</f>
        <v>SIM</v>
      </c>
      <c r="J2511" s="51" t="str">
        <f>IF(H2511="","",VLOOKUP(A2511,'6.A'!$A$11:$E$480,4,FALSE))</f>
        <v>H</v>
      </c>
      <c r="K2511" s="51" t="str">
        <f>IF(H2511="","",IF(J2511=D2511,"SIM","NÃO"))</f>
        <v>SIM</v>
      </c>
      <c r="L2511" s="51">
        <f>IF(H2511="","",IF(C2511="","",G2508*C2511))</f>
        <v>29</v>
      </c>
      <c r="M2511" s="93" t="str">
        <f>IF(A2511="","",VLOOKUP(A2511,'6.A'!$A$11:$C$480,2,FALSE))</f>
        <v>AJUDANTE DE CARPINTEIRO COM ENCARGOS COMPLEMENTARES</v>
      </c>
      <c r="N2511" s="56" t="str">
        <f>IF(A2511="","",IF(M2511=B2511,"si","no"))</f>
        <v>si</v>
      </c>
      <c r="O2511" s="55"/>
      <c r="P2511" s="55"/>
      <c r="Q2511" s="47"/>
      <c r="R2511" s="47"/>
      <c r="S2511" s="64"/>
      <c r="T2511" s="2"/>
      <c r="U2511" s="2"/>
      <c r="V2511" s="2"/>
    </row>
    <row r="2512" spans="1:22" s="116" customFormat="1" ht="12.75" customHeight="1" x14ac:dyDescent="0.2">
      <c r="A2512" s="137"/>
      <c r="B2512" s="117" t="str">
        <f>IF(A2512="","",VLOOKUP(A2512,'6.A'!$A$11:$E$105,2,FALSE))</f>
        <v/>
      </c>
      <c r="C2512" s="138"/>
      <c r="D2512" s="139" t="str">
        <f>IF(A2512="","",VLOOKUP(A2512,'6.A'!$A$11:$E$105,4,FALSE))</f>
        <v/>
      </c>
      <c r="E2512" s="140" t="str">
        <f>IF(A2512="","",VLOOKUP(A2512,'6.A'!$A$11:$E$105,5,FALSE))</f>
        <v/>
      </c>
      <c r="F2512" s="141" t="str">
        <f t="shared" si="1044"/>
        <v>0,00</v>
      </c>
      <c r="G2512" s="51"/>
      <c r="H2512" s="51" t="str">
        <f>IF(A2512="","",VLOOKUP(A2512,'6.A'!$A$11:$E$7900,5,FALSE))</f>
        <v/>
      </c>
      <c r="I2512" s="51" t="str">
        <f>IF(H2512="","",IF(E2512=H2512,"SIM","NÃO"))</f>
        <v/>
      </c>
      <c r="J2512" s="51" t="str">
        <f>IF(H2512="","",VLOOKUP(A2512,'6.A'!$A$11:$E$480,4,FALSE))</f>
        <v/>
      </c>
      <c r="K2512" s="51" t="str">
        <f t="shared" ref="K2512" si="1045">IF(H2512="","",IF(J2512=D2512,"SIM","NÃO"))</f>
        <v/>
      </c>
      <c r="L2512" s="51" t="str">
        <f>IF(H2512="","",IF(C2512="","",G2508*C2512))</f>
        <v/>
      </c>
      <c r="M2512" s="93" t="str">
        <f>IF(A2512="","",VLOOKUP(A2512,'6.A'!$A$11:$C$480,2,FALSE))</f>
        <v/>
      </c>
      <c r="N2512" s="56" t="str">
        <f t="shared" ref="N2512" si="1046">IF(A2512="","",IF(M2512=B2512,"si","no"))</f>
        <v/>
      </c>
      <c r="O2512" s="55"/>
      <c r="P2512" s="55"/>
      <c r="Q2512" s="47"/>
      <c r="R2512" s="47"/>
      <c r="S2512" s="64"/>
      <c r="T2512" s="2"/>
      <c r="U2512" s="2"/>
      <c r="V2512" s="2"/>
    </row>
    <row r="2513" spans="1:22" s="116" customFormat="1" ht="12.75" customHeight="1" x14ac:dyDescent="0.2">
      <c r="A2513" s="137"/>
      <c r="B2513" s="117" t="str">
        <f>IF(A2513="","",VLOOKUP(A2513,'6.A'!$A$11:$E$105,2,FALSE))</f>
        <v/>
      </c>
      <c r="C2513" s="138"/>
      <c r="D2513" s="139" t="str">
        <f>IF(A2513="","",VLOOKUP(A2513,'6.A'!$A$11:$E$105,4,FALSE))</f>
        <v/>
      </c>
      <c r="E2513" s="140" t="str">
        <f>IF(A2513="","",VLOOKUP(A2513,'6.A'!$A$11:$E$105,5,FALSE))</f>
        <v/>
      </c>
      <c r="F2513" s="141" t="str">
        <f t="shared" si="1044"/>
        <v>0,00</v>
      </c>
      <c r="G2513" s="51"/>
      <c r="H2513" s="51" t="str">
        <f>IF(A2513="","",VLOOKUP(A2513,'6.A'!$A$11:$E$7900,5,FALSE))</f>
        <v/>
      </c>
      <c r="I2513" s="51" t="str">
        <f>IF(H2513="","",IF(E2513=H2513,"SIM","NÃO"))</f>
        <v/>
      </c>
      <c r="J2513" s="51" t="str">
        <f>IF(H2513="","",VLOOKUP(A2513,'6.A'!$A$11:$E$480,4,FALSE))</f>
        <v/>
      </c>
      <c r="K2513" s="51" t="str">
        <f>IF(H2513="","",IF(J2513=D2513,"SIM","NÃO"))</f>
        <v/>
      </c>
      <c r="L2513" s="51" t="str">
        <f>IF(H2513="","",IF(C2513="","",G2508*C2513))</f>
        <v/>
      </c>
      <c r="M2513" s="93" t="str">
        <f>IF(A2513="","",VLOOKUP(A2513,'6.A'!$A$11:$C$480,2,FALSE))</f>
        <v/>
      </c>
      <c r="N2513" s="56" t="str">
        <f>IF(A2513="","",IF(M2513=B2513,"si","no"))</f>
        <v/>
      </c>
      <c r="O2513" s="55"/>
      <c r="P2513" s="55"/>
      <c r="Q2513" s="47"/>
      <c r="R2513" s="47"/>
      <c r="S2513" s="64"/>
      <c r="T2513" s="2"/>
      <c r="U2513" s="2"/>
      <c r="V2513" s="2"/>
    </row>
    <row r="2514" spans="1:22" s="116" customFormat="1" ht="12.75" customHeight="1" x14ac:dyDescent="0.2">
      <c r="A2514" s="137"/>
      <c r="B2514" s="117" t="str">
        <f>IF(A2514="","",VLOOKUP(A2514,'6.A'!$A$11:$E$105,2,FALSE))</f>
        <v/>
      </c>
      <c r="C2514" s="138"/>
      <c r="D2514" s="139" t="str">
        <f>IF(A2514="","",VLOOKUP(A2514,'6.A'!$A$11:$E$105,4,FALSE))</f>
        <v/>
      </c>
      <c r="E2514" s="140" t="str">
        <f>IF(A2514="","",VLOOKUP(A2514,'6.A'!$A$11:$E$105,5,FALSE))</f>
        <v/>
      </c>
      <c r="F2514" s="141" t="str">
        <f t="shared" si="1044"/>
        <v>0,00</v>
      </c>
      <c r="G2514" s="51"/>
      <c r="H2514" s="51" t="str">
        <f>IF(A2514="","",VLOOKUP(A2514,'6.A'!$A$11:$E$7900,5,FALSE))</f>
        <v/>
      </c>
      <c r="I2514" s="51" t="str">
        <f t="shared" ref="I2514" si="1047">IF(H2514="","",IF(E2514=H2514,"SIM","NÃO"))</f>
        <v/>
      </c>
      <c r="J2514" s="51" t="str">
        <f>IF(H2514="","",VLOOKUP(A2514,'6.A'!$A$11:$E$480,4,FALSE))</f>
        <v/>
      </c>
      <c r="K2514" s="51" t="str">
        <f t="shared" ref="K2514" si="1048">IF(H2514="","",IF(J2514=D2514,"SIM","NÃO"))</f>
        <v/>
      </c>
      <c r="L2514" s="51" t="str">
        <f>IF(H2514="","",IF(C2514="","",G2508*C2514))</f>
        <v/>
      </c>
      <c r="M2514" s="93" t="str">
        <f>IF(A2514="","",VLOOKUP(A2514,'6.A'!$A$11:$C$480,2,FALSE))</f>
        <v/>
      </c>
      <c r="N2514" s="56" t="str">
        <f t="shared" ref="N2514" si="1049">IF(A2514="","",IF(M2514=B2514,"si","no"))</f>
        <v/>
      </c>
      <c r="O2514" s="55"/>
      <c r="P2514" s="55"/>
      <c r="Q2514" s="47"/>
      <c r="R2514" s="47"/>
      <c r="S2514" s="64"/>
      <c r="T2514" s="2"/>
      <c r="U2514" s="2"/>
      <c r="V2514" s="2"/>
    </row>
    <row r="2515" spans="1:22" s="116" customFormat="1" ht="12.75" customHeight="1" x14ac:dyDescent="0.2">
      <c r="A2515" s="137"/>
      <c r="B2515" s="117" t="str">
        <f>IF(A2515="","",VLOOKUP(A2515,'6.A'!$A$11:$E$105,2,FALSE))</f>
        <v/>
      </c>
      <c r="C2515" s="138"/>
      <c r="D2515" s="139" t="str">
        <f>IF(A2515="","",VLOOKUP(A2515,'6.A'!$A$11:$E$105,4,FALSE))</f>
        <v/>
      </c>
      <c r="E2515" s="140" t="str">
        <f>IF(A2515="","",VLOOKUP(A2515,'6.A'!$A$11:$E$105,5,FALSE))</f>
        <v/>
      </c>
      <c r="F2515" s="141" t="str">
        <f t="shared" si="1044"/>
        <v>0,00</v>
      </c>
      <c r="G2515" s="51"/>
      <c r="H2515" s="51" t="str">
        <f>IF(A2515="","",VLOOKUP(A2515,'6.A'!$A$11:$E$7900,5,FALSE))</f>
        <v/>
      </c>
      <c r="I2515" s="51" t="str">
        <f>IF(H2515="","",IF(E2515=H2515,"SIM","NÃO"))</f>
        <v/>
      </c>
      <c r="J2515" s="51" t="str">
        <f>IF(H2515="","",VLOOKUP(A2515,'6.A'!$A$11:$E$480,4,FALSE))</f>
        <v/>
      </c>
      <c r="K2515" s="51" t="str">
        <f>IF(H2515="","",IF(J2515=D2515,"SIM","NÃO"))</f>
        <v/>
      </c>
      <c r="L2515" s="51" t="str">
        <f>IF(H2515="","",IF(C2515="","",G2508*C2515))</f>
        <v/>
      </c>
      <c r="M2515" s="93" t="str">
        <f>IF(A2515="","",VLOOKUP(A2515,'6.A'!$A$11:$C$480,2,FALSE))</f>
        <v/>
      </c>
      <c r="N2515" s="56" t="str">
        <f>IF(A2515="","",IF(M2515=B2515,"si","no"))</f>
        <v/>
      </c>
      <c r="O2515" s="55"/>
      <c r="P2515" s="55"/>
      <c r="Q2515" s="47"/>
      <c r="R2515" s="47"/>
      <c r="S2515" s="64"/>
      <c r="T2515" s="2"/>
      <c r="U2515" s="2"/>
      <c r="V2515" s="2"/>
    </row>
    <row r="2516" spans="1:22" s="116" customFormat="1" ht="12.75" customHeight="1" x14ac:dyDescent="0.2">
      <c r="A2516" s="137"/>
      <c r="B2516" s="117" t="str">
        <f>IF(A2516="","",VLOOKUP(A2516,'6.A'!$A$11:$E$105,2,FALSE))</f>
        <v/>
      </c>
      <c r="C2516" s="138"/>
      <c r="D2516" s="120" t="str">
        <f>IF(A2516="","",VLOOKUP(A2516,'6.A'!$A$11:$E$105,4,FALSE))</f>
        <v/>
      </c>
      <c r="E2516" s="142" t="str">
        <f>IF(A2516="","",VLOOKUP(A2516,'6.A'!$A$11:$E$105,5,FALSE))</f>
        <v/>
      </c>
      <c r="F2516" s="141" t="str">
        <f t="shared" si="1044"/>
        <v>0,00</v>
      </c>
      <c r="G2516" s="51"/>
      <c r="H2516" s="51" t="str">
        <f>IF(A2516="","",VLOOKUP(A2516,'6.A'!$A$11:$E$7900,5,FALSE))</f>
        <v/>
      </c>
      <c r="I2516" s="51" t="str">
        <f>IF(H2516="","",IF(E2516=H2516,"SIM","NÃO"))</f>
        <v/>
      </c>
      <c r="J2516" s="51" t="str">
        <f>IF(H2516="","",VLOOKUP(A2516,'6.A'!$A$11:$E$480,4,FALSE))</f>
        <v/>
      </c>
      <c r="K2516" s="51" t="str">
        <f>IF(H2516="","",IF(J2516=D2516,"SIM","NÃO"))</f>
        <v/>
      </c>
      <c r="L2516" s="51" t="str">
        <f>IF(H2516="","",IF(C2516="","",G2508*C2516))</f>
        <v/>
      </c>
      <c r="M2516" s="93" t="str">
        <f>IF(A2516="","",VLOOKUP(A2516,'6.A'!$A$11:$C$480,2,FALSE))</f>
        <v/>
      </c>
      <c r="N2516" s="56" t="str">
        <f>IF(A2516="","",IF(M2516=B2516,"si","no"))</f>
        <v/>
      </c>
      <c r="O2516" s="55"/>
      <c r="P2516" s="55"/>
      <c r="Q2516" s="47"/>
      <c r="R2516" s="47"/>
      <c r="S2516" s="64"/>
      <c r="T2516" s="2"/>
      <c r="U2516" s="2"/>
      <c r="V2516" s="2"/>
    </row>
    <row r="2517" spans="1:22" s="116" customFormat="1" ht="12.75" customHeight="1" x14ac:dyDescent="0.2">
      <c r="A2517" s="137"/>
      <c r="B2517" s="117" t="str">
        <f>IF(A2517="","",VLOOKUP(A2517,'6.A'!$A$11:$E$105,2,FALSE))</f>
        <v/>
      </c>
      <c r="C2517" s="138"/>
      <c r="D2517" s="120" t="str">
        <f>IF(A2517="","",VLOOKUP(A2517,'6.A'!$A$11:$E$105,4,FALSE))</f>
        <v/>
      </c>
      <c r="E2517" s="140" t="str">
        <f>IF(A2517="","",VLOOKUP(A2517,'6.A'!$A$11:$E$105,5,FALSE))</f>
        <v/>
      </c>
      <c r="F2517" s="141" t="str">
        <f t="shared" si="1044"/>
        <v>0,00</v>
      </c>
      <c r="G2517" s="51"/>
      <c r="H2517" s="51" t="str">
        <f>IF(A2517="","",VLOOKUP(A2517,'6.A'!$A$11:$E$7900,5,FALSE))</f>
        <v/>
      </c>
      <c r="I2517" s="51" t="str">
        <f t="shared" ref="I2517" si="1050">IF(H2517="","",IF(E2517=H2517,"SIM","NÃO"))</f>
        <v/>
      </c>
      <c r="J2517" s="51" t="str">
        <f>IF(H2517="","",VLOOKUP(A2517,'6.A'!$A$11:$E$480,4,FALSE))</f>
        <v/>
      </c>
      <c r="K2517" s="51" t="str">
        <f t="shared" ref="K2517" si="1051">IF(H2517="","",IF(J2517=D2517,"SIM","NÃO"))</f>
        <v/>
      </c>
      <c r="L2517" s="51" t="str">
        <f>IF(H2517="","",IF(C2517="","",G2508*C2517))</f>
        <v/>
      </c>
      <c r="M2517" s="93" t="str">
        <f>IF(A2517="","",VLOOKUP(A2517,'6.A'!$A$11:$C$480,2,FALSE))</f>
        <v/>
      </c>
      <c r="N2517" s="56" t="str">
        <f t="shared" ref="N2517" si="1052">IF(A2517="","",IF(M2517=B2517,"si","no"))</f>
        <v/>
      </c>
      <c r="O2517" s="55"/>
      <c r="P2517" s="55"/>
      <c r="Q2517" s="47"/>
      <c r="R2517" s="47"/>
      <c r="S2517" s="64"/>
      <c r="T2517" s="2"/>
      <c r="U2517" s="2"/>
      <c r="V2517" s="2"/>
    </row>
    <row r="2518" spans="1:22" s="116" customFormat="1" ht="12.75" customHeight="1" x14ac:dyDescent="0.2">
      <c r="A2518" s="137"/>
      <c r="B2518" s="117" t="str">
        <f>IF(A2518="","",VLOOKUP(A2518,'6.A'!$A$11:$E$105,2,FALSE))</f>
        <v/>
      </c>
      <c r="C2518" s="138"/>
      <c r="D2518" s="120" t="str">
        <f>IF(A2518="","",VLOOKUP(A2518,'6.A'!$A$11:$E$105,4,FALSE))</f>
        <v/>
      </c>
      <c r="E2518" s="140" t="str">
        <f>IF(A2518="","",VLOOKUP(A2518,'6.A'!$A$11:$E$105,5,FALSE))</f>
        <v/>
      </c>
      <c r="F2518" s="141" t="str">
        <f t="shared" si="1044"/>
        <v>0,00</v>
      </c>
      <c r="G2518" s="51"/>
      <c r="H2518" s="51" t="str">
        <f>IF(A2518="","",VLOOKUP(A2518,'6.A'!$A$11:$E$7900,5,FALSE))</f>
        <v/>
      </c>
      <c r="I2518" s="51" t="str">
        <f>IF(H2518="","",IF(E2518=H2518,"SIM","NÃO"))</f>
        <v/>
      </c>
      <c r="J2518" s="51" t="str">
        <f>IF(H2518="","",VLOOKUP(A2518,'6.A'!$A$11:$E$480,4,FALSE))</f>
        <v/>
      </c>
      <c r="K2518" s="51" t="str">
        <f>IF(H2518="","",IF(J2518=D2518,"SIM","NÃO"))</f>
        <v/>
      </c>
      <c r="L2518" s="51" t="str">
        <f>IF(H2518="","",IF(C2518="","",G2508*C2518))</f>
        <v/>
      </c>
      <c r="M2518" s="93" t="str">
        <f>IF(A2518="","",VLOOKUP(A2518,'6.A'!$A$11:$C$480,2,FALSE))</f>
        <v/>
      </c>
      <c r="N2518" s="56" t="str">
        <f>IF(A2518="","",IF(M2518=B2518,"si","no"))</f>
        <v/>
      </c>
      <c r="O2518" s="55"/>
      <c r="P2518" s="55"/>
      <c r="Q2518" s="47"/>
      <c r="R2518" s="47"/>
      <c r="S2518" s="64"/>
      <c r="T2518" s="2"/>
      <c r="U2518" s="2"/>
      <c r="V2518" s="2"/>
    </row>
    <row r="2519" spans="1:22" s="116" customFormat="1" ht="12.75" customHeight="1" x14ac:dyDescent="0.2">
      <c r="A2519" s="137"/>
      <c r="B2519" s="117" t="str">
        <f>IF(A2519="","",VLOOKUP(A2519,'6.A'!$A$11:$E$105,2,FALSE))</f>
        <v/>
      </c>
      <c r="C2519" s="138"/>
      <c r="D2519" s="143" t="str">
        <f>IF(A2519="","",VLOOKUP(A2519,'6.A'!$A$11:$E$105,4,FALSE))</f>
        <v/>
      </c>
      <c r="E2519" s="140" t="str">
        <f>IF(A2519="","",VLOOKUP(A2519,'6.A'!$A$11:$E$105,5,FALSE))</f>
        <v/>
      </c>
      <c r="F2519" s="141" t="str">
        <f t="shared" si="1044"/>
        <v>0,00</v>
      </c>
      <c r="G2519" s="51"/>
      <c r="H2519" s="51" t="str">
        <f>IF(A2519="","",VLOOKUP(A2519,'6.A'!$A$11:$E$7900,5,FALSE))</f>
        <v/>
      </c>
      <c r="I2519" s="51" t="str">
        <f t="shared" ref="I2519" si="1053">IF(H2519="","",IF(E2519=H2519,"SIM","NÃO"))</f>
        <v/>
      </c>
      <c r="J2519" s="51" t="str">
        <f>IF(H2519="","",VLOOKUP(A2519,'6.A'!$A$11:$E$480,4,FALSE))</f>
        <v/>
      </c>
      <c r="K2519" s="51" t="str">
        <f t="shared" ref="K2519" si="1054">IF(H2519="","",IF(J2519=D2519,"SIM","NÃO"))</f>
        <v/>
      </c>
      <c r="L2519" s="51" t="str">
        <f>IF(H2519="","",IF(C2519="","",G2508*C2519))</f>
        <v/>
      </c>
      <c r="M2519" s="93" t="str">
        <f>IF(A2519="","",VLOOKUP(A2519,'6.A'!$A$11:$C$480,2,FALSE))</f>
        <v/>
      </c>
      <c r="N2519" s="56" t="str">
        <f t="shared" ref="N2519" si="1055">IF(A2519="","",IF(M2519=B2519,"si","no"))</f>
        <v/>
      </c>
      <c r="O2519" s="55"/>
      <c r="P2519" s="55"/>
      <c r="Q2519" s="47"/>
      <c r="R2519" s="47"/>
      <c r="S2519" s="64"/>
      <c r="T2519" s="2"/>
      <c r="U2519" s="2"/>
      <c r="V2519" s="2"/>
    </row>
    <row r="2520" spans="1:22" s="116" customFormat="1" ht="12.75" customHeight="1" x14ac:dyDescent="0.2">
      <c r="A2520" s="134"/>
      <c r="B2520" s="26" t="str">
        <f>$A$8</f>
        <v>LEIS SOCIAIS HORISTA - JORNADA NORMAL</v>
      </c>
      <c r="C2520" s="27">
        <f>$C$8</f>
        <v>0</v>
      </c>
      <c r="D2520" s="120"/>
      <c r="E2520" s="126"/>
      <c r="F2520" s="144">
        <f>ROUND(SUM(F2510:F2519)*C2520,2)</f>
        <v>0</v>
      </c>
      <c r="G2520" s="62"/>
      <c r="H2520" s="51"/>
      <c r="I2520" s="56"/>
      <c r="J2520" s="56"/>
      <c r="K2520" s="56"/>
      <c r="L2520" s="51"/>
      <c r="M2520" s="61"/>
      <c r="N2520" s="56"/>
      <c r="O2520" s="55"/>
      <c r="P2520" s="55"/>
      <c r="Q2520" s="47"/>
      <c r="R2520" s="47"/>
      <c r="S2520" s="64"/>
      <c r="T2520" s="2"/>
      <c r="U2520" s="2"/>
      <c r="V2520" s="2"/>
    </row>
    <row r="2521" spans="1:22" s="116" customFormat="1" ht="12.75" customHeight="1" x14ac:dyDescent="0.2">
      <c r="A2521" s="137"/>
      <c r="B2521" s="26" t="str">
        <f>$A$9</f>
        <v>BDI - MÃO DE OBRA / SERVIÇOS / MATERIAIS EM GERAL</v>
      </c>
      <c r="C2521" s="27">
        <f>$C$9</f>
        <v>0</v>
      </c>
      <c r="D2521" s="115"/>
      <c r="E2521" s="126"/>
      <c r="F2521" s="144">
        <f>ROUND(SUM(F2510:F2520)*C2521,2)</f>
        <v>0</v>
      </c>
      <c r="G2521" s="62"/>
      <c r="H2521" s="51"/>
      <c r="I2521" s="56"/>
      <c r="J2521" s="56"/>
      <c r="K2521" s="56"/>
      <c r="L2521" s="51"/>
      <c r="M2521" s="61"/>
      <c r="N2521" s="56"/>
      <c r="O2521" s="55"/>
      <c r="P2521" s="55"/>
      <c r="Q2521" s="47"/>
      <c r="R2521" s="47"/>
      <c r="S2521" s="64"/>
      <c r="T2521" s="2"/>
      <c r="U2521" s="2"/>
      <c r="V2521" s="2"/>
    </row>
    <row r="2522" spans="1:22" s="128" customFormat="1" ht="12.75" customHeight="1" x14ac:dyDescent="0.2">
      <c r="A2522" s="145"/>
      <c r="B2522" s="146" t="s">
        <v>56</v>
      </c>
      <c r="C2522" s="147"/>
      <c r="D2522" s="148"/>
      <c r="E2522" s="149"/>
      <c r="F2522" s="150">
        <f>ROUND(SUM(F2510:F2521),2)</f>
        <v>0</v>
      </c>
      <c r="G2522" s="62"/>
      <c r="H2522" s="51"/>
      <c r="I2522" s="56"/>
      <c r="J2522" s="56"/>
      <c r="K2522" s="56"/>
      <c r="L2522" s="51"/>
      <c r="M2522" s="61"/>
      <c r="N2522" s="56"/>
      <c r="O2522" s="55"/>
      <c r="P2522" s="55"/>
      <c r="Q2522" s="47"/>
      <c r="R2522" s="47"/>
      <c r="S2522" s="64"/>
      <c r="T2522" s="2"/>
      <c r="U2522" s="2"/>
      <c r="V2522" s="2"/>
    </row>
    <row r="2523" spans="1:22" s="128" customFormat="1" ht="12.75" customHeight="1" x14ac:dyDescent="0.2">
      <c r="A2523" s="134" t="s">
        <v>5</v>
      </c>
      <c r="B2523" s="135" t="s">
        <v>132</v>
      </c>
      <c r="C2523" s="119" t="s">
        <v>59</v>
      </c>
      <c r="D2523" s="119" t="s">
        <v>17</v>
      </c>
      <c r="E2523" s="136" t="s">
        <v>60</v>
      </c>
      <c r="F2523" s="127" t="s">
        <v>61</v>
      </c>
      <c r="G2523" s="21"/>
      <c r="H2523" s="51"/>
      <c r="I2523" s="56"/>
      <c r="J2523" s="56"/>
      <c r="K2523" s="56"/>
      <c r="L2523" s="51"/>
      <c r="M2523" s="61"/>
      <c r="N2523" s="56"/>
      <c r="O2523" s="55"/>
      <c r="P2523" s="55"/>
      <c r="Q2523" s="47"/>
      <c r="R2523" s="47"/>
      <c r="S2523" s="64"/>
      <c r="T2523" s="2"/>
      <c r="U2523" s="2"/>
      <c r="V2523" s="2"/>
    </row>
    <row r="2524" spans="1:22" s="128" customFormat="1" ht="12.75" customHeight="1" x14ac:dyDescent="0.2">
      <c r="A2524" s="137"/>
      <c r="B2524" s="117" t="str">
        <f>IF(A2524="","",VLOOKUP(A2524,'6.A'!$A$11:$E$105,2,FALSE))</f>
        <v/>
      </c>
      <c r="C2524" s="138"/>
      <c r="D2524" s="139" t="str">
        <f>IF(A2524="","",VLOOKUP(A2524,'6.A'!$A$11:$E$105,4,FALSE))</f>
        <v/>
      </c>
      <c r="E2524" s="140" t="str">
        <f>IF(A2524="","",VLOOKUP(A2524,'6.A'!$A$11:$E$105,5,FALSE))</f>
        <v/>
      </c>
      <c r="F2524" s="141" t="str">
        <f t="shared" ref="F2524:F2533" si="1056">IF(A2524="","0,00",ROUND(C2524*E2524,2))</f>
        <v>0,00</v>
      </c>
      <c r="G2524" s="51"/>
      <c r="H2524" s="51" t="str">
        <f>IF(A2524="","",VLOOKUP(A2524,'6.A'!$A$11:$E$7900,5,FALSE))</f>
        <v/>
      </c>
      <c r="I2524" s="51" t="str">
        <f t="shared" ref="I2524:I2533" si="1057">IF(H2524="","",IF(E2524=H2524,"SIM","NÃO"))</f>
        <v/>
      </c>
      <c r="J2524" s="51" t="str">
        <f>IF(H2524="","",VLOOKUP(A2524,'6.A'!$A$11:$E$480,4,FALSE))</f>
        <v/>
      </c>
      <c r="K2524" s="51" t="str">
        <f t="shared" ref="K2524:K2533" si="1058">IF(H2524="","",IF(J2524=D2524,"SIM","NÃO"))</f>
        <v/>
      </c>
      <c r="L2524" s="51" t="str">
        <f>IF(H2524="","",IF(C2524="","",G2508*C2524))</f>
        <v/>
      </c>
      <c r="M2524" s="93" t="str">
        <f>IF(A2524="","",VLOOKUP(A2524,'6.A'!$A$11:$C$480,2,FALSE))</f>
        <v/>
      </c>
      <c r="N2524" s="56" t="str">
        <f t="shared" ref="N2524:N2529" si="1059">IF(A2524="","",IF(M2524=B2524,"si","no"))</f>
        <v/>
      </c>
      <c r="O2524" s="55"/>
      <c r="P2524" s="55"/>
      <c r="Q2524" s="47"/>
      <c r="R2524" s="47"/>
      <c r="S2524" s="64"/>
      <c r="T2524" s="2"/>
      <c r="U2524" s="2"/>
      <c r="V2524" s="2"/>
    </row>
    <row r="2525" spans="1:22" s="128" customFormat="1" ht="12.75" customHeight="1" x14ac:dyDescent="0.2">
      <c r="A2525" s="137"/>
      <c r="B2525" s="117" t="str">
        <f>IF(A2525="","",VLOOKUP(A2525,'6.A'!$A$11:$E$105,2,FALSE))</f>
        <v/>
      </c>
      <c r="C2525" s="138"/>
      <c r="D2525" s="139" t="str">
        <f>IF(A2525="","",VLOOKUP(A2525,'6.A'!$A$11:$E$105,4,FALSE))</f>
        <v/>
      </c>
      <c r="E2525" s="140" t="str">
        <f>IF(A2525="","",VLOOKUP(A2525,'6.A'!$A$11:$E$105,5,FALSE))</f>
        <v/>
      </c>
      <c r="F2525" s="141" t="str">
        <f t="shared" si="1056"/>
        <v>0,00</v>
      </c>
      <c r="G2525" s="51"/>
      <c r="H2525" s="51" t="str">
        <f>IF(A2525="","",VLOOKUP(A2525,'6.A'!$A$11:$E$7900,5,FALSE))</f>
        <v/>
      </c>
      <c r="I2525" s="51" t="str">
        <f t="shared" si="1057"/>
        <v/>
      </c>
      <c r="J2525" s="51" t="str">
        <f>IF(H2525="","",VLOOKUP(A2525,'6.A'!$A$11:$E$480,4,FALSE))</f>
        <v/>
      </c>
      <c r="K2525" s="51" t="str">
        <f t="shared" si="1058"/>
        <v/>
      </c>
      <c r="L2525" s="51" t="str">
        <f>IF(H2525="","",IF(C2525="","",G2508*C2525))</f>
        <v/>
      </c>
      <c r="M2525" s="93" t="str">
        <f>IF(A2525="","",VLOOKUP(A2525,'6.A'!$A$11:$C$480,2,FALSE))</f>
        <v/>
      </c>
      <c r="N2525" s="56" t="str">
        <f t="shared" si="1059"/>
        <v/>
      </c>
      <c r="O2525" s="55"/>
      <c r="P2525" s="55"/>
      <c r="Q2525" s="47"/>
      <c r="R2525" s="47"/>
      <c r="S2525" s="64"/>
      <c r="T2525" s="2"/>
      <c r="U2525" s="2"/>
      <c r="V2525" s="2"/>
    </row>
    <row r="2526" spans="1:22" s="128" customFormat="1" ht="12.75" customHeight="1" x14ac:dyDescent="0.2">
      <c r="A2526" s="137"/>
      <c r="B2526" s="117" t="str">
        <f>IF(A2526="","",VLOOKUP(A2526,'6.A'!$A$11:$E$105,2,FALSE))</f>
        <v/>
      </c>
      <c r="C2526" s="138"/>
      <c r="D2526" s="139" t="str">
        <f>IF(A2526="","",VLOOKUP(A2526,'6.A'!$A$11:$E$105,4,FALSE))</f>
        <v/>
      </c>
      <c r="E2526" s="140" t="str">
        <f>IF(A2526="","",VLOOKUP(A2526,'6.A'!$A$11:$E$105,5,FALSE))</f>
        <v/>
      </c>
      <c r="F2526" s="141" t="str">
        <f t="shared" si="1056"/>
        <v>0,00</v>
      </c>
      <c r="G2526" s="51"/>
      <c r="H2526" s="51" t="str">
        <f>IF(A2526="","",VLOOKUP(A2526,'6.A'!$A$11:$E$7900,5,FALSE))</f>
        <v/>
      </c>
      <c r="I2526" s="51" t="str">
        <f t="shared" si="1057"/>
        <v/>
      </c>
      <c r="J2526" s="51" t="str">
        <f>IF(H2526="","",VLOOKUP(A2526,'6.A'!$A$11:$E$480,4,FALSE))</f>
        <v/>
      </c>
      <c r="K2526" s="51" t="str">
        <f t="shared" si="1058"/>
        <v/>
      </c>
      <c r="L2526" s="51" t="str">
        <f>IF(H2526="","",IF(C2526="","",G2508*C2526))</f>
        <v/>
      </c>
      <c r="M2526" s="93" t="str">
        <f>IF(A2526="","",VLOOKUP(A2526,'6.A'!$A$11:$C$480,2,FALSE))</f>
        <v/>
      </c>
      <c r="N2526" s="56" t="str">
        <f t="shared" si="1059"/>
        <v/>
      </c>
      <c r="O2526" s="55"/>
      <c r="P2526" s="55"/>
      <c r="Q2526" s="47"/>
      <c r="R2526" s="47"/>
      <c r="S2526" s="64"/>
      <c r="T2526" s="2"/>
      <c r="U2526" s="2"/>
      <c r="V2526" s="2"/>
    </row>
    <row r="2527" spans="1:22" s="128" customFormat="1" ht="12.75" customHeight="1" x14ac:dyDescent="0.2">
      <c r="A2527" s="137"/>
      <c r="B2527" s="158" t="str">
        <f>IF(A2527="","",VLOOKUP(A2527,'6.A'!$A$11:$E$105,2,FALSE))</f>
        <v/>
      </c>
      <c r="C2527" s="138"/>
      <c r="D2527" s="139" t="str">
        <f>IF(A2527="","",VLOOKUP(A2527,'6.A'!$A$11:$E$105,4,FALSE))</f>
        <v/>
      </c>
      <c r="E2527" s="140" t="str">
        <f>IF(A2527="","",VLOOKUP(A2527,'6.A'!$A$11:$E$105,5,FALSE))</f>
        <v/>
      </c>
      <c r="F2527" s="141" t="str">
        <f t="shared" si="1056"/>
        <v>0,00</v>
      </c>
      <c r="G2527" s="51"/>
      <c r="H2527" s="51" t="str">
        <f>IF(A2527="","",VLOOKUP(A2527,'6.A'!$A$11:$E$7900,5,FALSE))</f>
        <v/>
      </c>
      <c r="I2527" s="51" t="str">
        <f t="shared" si="1057"/>
        <v/>
      </c>
      <c r="J2527" s="51" t="str">
        <f>IF(H2527="","",VLOOKUP(A2527,'6.A'!$A$11:$E$480,4,FALSE))</f>
        <v/>
      </c>
      <c r="K2527" s="51" t="str">
        <f t="shared" si="1058"/>
        <v/>
      </c>
      <c r="L2527" s="51" t="str">
        <f>IF(H2527="","",IF(C2527="","",G2508*C2527))</f>
        <v/>
      </c>
      <c r="M2527" s="93" t="str">
        <f>IF(A2527="","",VLOOKUP(A2527,'6.A'!$A$11:$C$480,2,FALSE))</f>
        <v/>
      </c>
      <c r="N2527" s="56" t="str">
        <f t="shared" si="1059"/>
        <v/>
      </c>
      <c r="O2527" s="55"/>
      <c r="P2527" s="55"/>
      <c r="Q2527" s="47"/>
      <c r="R2527" s="47"/>
      <c r="S2527" s="64"/>
      <c r="T2527" s="2"/>
      <c r="U2527" s="2"/>
      <c r="V2527" s="2"/>
    </row>
    <row r="2528" spans="1:22" s="128" customFormat="1" ht="12.75" customHeight="1" x14ac:dyDescent="0.2">
      <c r="A2528" s="137"/>
      <c r="B2528" s="158" t="str">
        <f>IF(A2528="","",VLOOKUP(A2528,'6.A'!$A$11:$E$105,2,FALSE))</f>
        <v/>
      </c>
      <c r="C2528" s="138"/>
      <c r="D2528" s="139" t="str">
        <f>IF(A2528="","",VLOOKUP(A2528,'6.A'!$A$11:$E$105,4,FALSE))</f>
        <v/>
      </c>
      <c r="E2528" s="140" t="str">
        <f>IF(A2528="","",VLOOKUP(A2528,'6.A'!$A$11:$E$105,5,FALSE))</f>
        <v/>
      </c>
      <c r="F2528" s="141" t="str">
        <f t="shared" si="1056"/>
        <v>0,00</v>
      </c>
      <c r="G2528" s="51"/>
      <c r="H2528" s="51" t="str">
        <f>IF(A2528="","",VLOOKUP(A2528,'6.A'!$A$11:$E$7900,5,FALSE))</f>
        <v/>
      </c>
      <c r="I2528" s="51" t="str">
        <f t="shared" si="1057"/>
        <v/>
      </c>
      <c r="J2528" s="51" t="str">
        <f>IF(H2528="","",VLOOKUP(A2528,'6.A'!$A$11:$E$480,4,FALSE))</f>
        <v/>
      </c>
      <c r="K2528" s="51" t="str">
        <f t="shared" si="1058"/>
        <v/>
      </c>
      <c r="L2528" s="51" t="str">
        <f>IF(H2528="","",IF(C2528="","",G2508*C2528))</f>
        <v/>
      </c>
      <c r="M2528" s="93" t="str">
        <f>IF(A2528="","",VLOOKUP(A2528,'6.A'!$A$11:$C$480,2,FALSE))</f>
        <v/>
      </c>
      <c r="N2528" s="56" t="str">
        <f t="shared" si="1059"/>
        <v/>
      </c>
      <c r="O2528" s="55"/>
      <c r="P2528" s="55"/>
      <c r="Q2528" s="47"/>
      <c r="R2528" s="47"/>
      <c r="S2528" s="64"/>
      <c r="T2528" s="2"/>
      <c r="U2528" s="2"/>
      <c r="V2528" s="2"/>
    </row>
    <row r="2529" spans="1:22" s="128" customFormat="1" ht="12.75" customHeight="1" x14ac:dyDescent="0.2">
      <c r="A2529" s="137"/>
      <c r="B2529" s="158" t="str">
        <f>IF(A2529="","",VLOOKUP(A2529,'6.A'!$A$11:$E$105,2,FALSE))</f>
        <v/>
      </c>
      <c r="C2529" s="138"/>
      <c r="D2529" s="120" t="str">
        <f>IF(A2529="","",VLOOKUP(A2529,'6.A'!$A$11:$E$105,4,FALSE))</f>
        <v/>
      </c>
      <c r="E2529" s="142" t="str">
        <f>IF(A2529="","",VLOOKUP(A2529,'6.A'!$A$11:$E$105,5,FALSE))</f>
        <v/>
      </c>
      <c r="F2529" s="141" t="str">
        <f t="shared" si="1056"/>
        <v>0,00</v>
      </c>
      <c r="G2529" s="51"/>
      <c r="H2529" s="51" t="str">
        <f>IF(A2529="","",VLOOKUP(A2529,'6.A'!$A$11:$E$7900,5,FALSE))</f>
        <v/>
      </c>
      <c r="I2529" s="51" t="str">
        <f t="shared" si="1057"/>
        <v/>
      </c>
      <c r="J2529" s="51" t="str">
        <f>IF(H2529="","",VLOOKUP(A2529,'6.A'!$A$11:$E$480,4,FALSE))</f>
        <v/>
      </c>
      <c r="K2529" s="51" t="str">
        <f t="shared" si="1058"/>
        <v/>
      </c>
      <c r="L2529" s="51" t="str">
        <f>IF(H2529="","",IF(C2529="","",G2508*C2529))</f>
        <v/>
      </c>
      <c r="M2529" s="93" t="str">
        <f>IF(A2529="","",VLOOKUP(A2529,'6.A'!$A$11:$C$480,2,FALSE))</f>
        <v/>
      </c>
      <c r="N2529" s="56" t="str">
        <f t="shared" si="1059"/>
        <v/>
      </c>
      <c r="O2529" s="55"/>
      <c r="P2529" s="55"/>
      <c r="Q2529" s="47"/>
      <c r="R2529" s="47"/>
      <c r="S2529" s="64"/>
      <c r="T2529" s="2"/>
      <c r="U2529" s="2"/>
      <c r="V2529" s="2"/>
    </row>
    <row r="2530" spans="1:22" s="128" customFormat="1" ht="12.75" customHeight="1" x14ac:dyDescent="0.2">
      <c r="A2530" s="137"/>
      <c r="B2530" s="158" t="str">
        <f>IF(A2530="","",VLOOKUP(A2530,'6.A'!$A$11:$E$105,2,FALSE))</f>
        <v/>
      </c>
      <c r="C2530" s="138"/>
      <c r="D2530" s="120" t="str">
        <f>IF(A2530="","",VLOOKUP(A2530,'6.A'!$A$11:$E$105,4,FALSE))</f>
        <v/>
      </c>
      <c r="E2530" s="142" t="str">
        <f>IF(A2530="","",VLOOKUP(A2530,'6.A'!$A$11:$E$105,5,FALSE))</f>
        <v/>
      </c>
      <c r="F2530" s="141" t="str">
        <f t="shared" si="1056"/>
        <v>0,00</v>
      </c>
      <c r="G2530" s="51"/>
      <c r="H2530" s="51" t="str">
        <f>IF(A2530="","",VLOOKUP(A2530,'6.A'!$A$11:$E$7900,5,FALSE))</f>
        <v/>
      </c>
      <c r="I2530" s="51" t="str">
        <f t="shared" si="1057"/>
        <v/>
      </c>
      <c r="J2530" s="51" t="str">
        <f>IF(H2530="","",VLOOKUP(A2530,'6.A'!$A$11:$E$480,4,FALSE))</f>
        <v/>
      </c>
      <c r="K2530" s="51" t="str">
        <f t="shared" si="1058"/>
        <v/>
      </c>
      <c r="L2530" s="51" t="str">
        <f>IF(H2530="","",IF(C2530="","",G2508*C2530))</f>
        <v/>
      </c>
      <c r="M2530" s="93" t="str">
        <f>IF(A2530="","",VLOOKUP(A2530,'6.A'!$A$11:$C$480,2,FALSE))</f>
        <v/>
      </c>
      <c r="N2530" s="56" t="str">
        <f>IF(A2530="","",IF(M2530=B2530,"si","no"))</f>
        <v/>
      </c>
      <c r="O2530" s="55"/>
      <c r="P2530" s="55"/>
      <c r="Q2530" s="47"/>
      <c r="R2530" s="47"/>
      <c r="S2530" s="64"/>
      <c r="T2530" s="2"/>
      <c r="U2530" s="2"/>
      <c r="V2530" s="2"/>
    </row>
    <row r="2531" spans="1:22" s="128" customFormat="1" ht="12.75" customHeight="1" x14ac:dyDescent="0.2">
      <c r="A2531" s="137"/>
      <c r="B2531" s="117" t="str">
        <f>IF(A2531="","",VLOOKUP(A2531,'6.A'!$A$11:$E$105,2,FALSE))</f>
        <v/>
      </c>
      <c r="C2531" s="138"/>
      <c r="D2531" s="120" t="str">
        <f>IF(A2531="","",VLOOKUP(A2531,'6.A'!$A$11:$E$105,4,FALSE))</f>
        <v/>
      </c>
      <c r="E2531" s="142" t="str">
        <f>IF(A2531="","",VLOOKUP(A2531,'6.A'!$A$11:$E$105,5,FALSE))</f>
        <v/>
      </c>
      <c r="F2531" s="141" t="str">
        <f t="shared" si="1056"/>
        <v>0,00</v>
      </c>
      <c r="G2531" s="51"/>
      <c r="H2531" s="51" t="str">
        <f>IF(A2531="","",VLOOKUP(A2531,'6.A'!$A$11:$E$7900,5,FALSE))</f>
        <v/>
      </c>
      <c r="I2531" s="51" t="str">
        <f t="shared" si="1057"/>
        <v/>
      </c>
      <c r="J2531" s="51" t="str">
        <f>IF(H2531="","",VLOOKUP(A2531,'6.A'!$A$11:$E$480,4,FALSE))</f>
        <v/>
      </c>
      <c r="K2531" s="51" t="str">
        <f t="shared" si="1058"/>
        <v/>
      </c>
      <c r="L2531" s="51" t="str">
        <f>IF(H2531="","",IF(C2531="","",G2508*C2531))</f>
        <v/>
      </c>
      <c r="M2531" s="93" t="str">
        <f>IF(A2531="","",VLOOKUP(A2531,'6.A'!$A$11:$C$480,2,FALSE))</f>
        <v/>
      </c>
      <c r="N2531" s="56" t="str">
        <f>IF(A2531="","",IF(M2531=B2531,"si","no"))</f>
        <v/>
      </c>
      <c r="O2531" s="55"/>
      <c r="P2531" s="55"/>
      <c r="Q2531" s="47"/>
      <c r="R2531" s="47"/>
      <c r="S2531" s="64"/>
      <c r="T2531" s="2"/>
      <c r="U2531" s="2"/>
      <c r="V2531" s="2"/>
    </row>
    <row r="2532" spans="1:22" s="128" customFormat="1" ht="12.75" customHeight="1" x14ac:dyDescent="0.2">
      <c r="A2532" s="137"/>
      <c r="B2532" s="117" t="str">
        <f>IF(A2532="","",VLOOKUP(A2532,'6.A'!$A$11:$E$105,2,FALSE))</f>
        <v/>
      </c>
      <c r="C2532" s="138"/>
      <c r="D2532" s="120" t="str">
        <f>IF(A2532="","",VLOOKUP(A2532,'6.A'!$A$11:$E$105,4,FALSE))</f>
        <v/>
      </c>
      <c r="E2532" s="142" t="str">
        <f>IF(A2532="","",VLOOKUP(A2532,'6.A'!$A$11:$E$105,5,FALSE))</f>
        <v/>
      </c>
      <c r="F2532" s="141" t="str">
        <f t="shared" si="1056"/>
        <v>0,00</v>
      </c>
      <c r="G2532" s="51"/>
      <c r="H2532" s="51" t="str">
        <f>IF(A2532="","",VLOOKUP(A2532,'6.A'!$A$11:$E$7900,5,FALSE))</f>
        <v/>
      </c>
      <c r="I2532" s="51" t="str">
        <f t="shared" si="1057"/>
        <v/>
      </c>
      <c r="J2532" s="51" t="str">
        <f>IF(H2532="","",VLOOKUP(A2532,'6.A'!$A$11:$E$480,4,FALSE))</f>
        <v/>
      </c>
      <c r="K2532" s="51" t="str">
        <f t="shared" si="1058"/>
        <v/>
      </c>
      <c r="L2532" s="51" t="str">
        <f>IF(H2532="","",IF(C2532="","",G2508*C2532))</f>
        <v/>
      </c>
      <c r="M2532" s="93" t="str">
        <f>IF(A2532="","",VLOOKUP(A2532,'6.A'!$A$11:$C$480,2,FALSE))</f>
        <v/>
      </c>
      <c r="N2532" s="56" t="str">
        <f t="shared" ref="N2532:N2533" si="1060">IF(A2532="","",IF(M2532=B2532,"si","no"))</f>
        <v/>
      </c>
      <c r="O2532" s="55"/>
      <c r="P2532" s="55"/>
      <c r="Q2532" s="47"/>
      <c r="R2532" s="47"/>
      <c r="S2532" s="64"/>
      <c r="T2532" s="2"/>
      <c r="U2532" s="2"/>
      <c r="V2532" s="2"/>
    </row>
    <row r="2533" spans="1:22" s="128" customFormat="1" ht="12.75" customHeight="1" x14ac:dyDescent="0.2">
      <c r="A2533" s="137"/>
      <c r="B2533" s="117" t="str">
        <f>IF(A2533="","",VLOOKUP(A2533,'6.A'!$A$11:$E$105,2,FALSE))</f>
        <v/>
      </c>
      <c r="C2533" s="138"/>
      <c r="D2533" s="120" t="str">
        <f>IF(A2533="","",VLOOKUP(A2533,'6.A'!$A$11:$E$105,4,FALSE))</f>
        <v/>
      </c>
      <c r="E2533" s="142" t="str">
        <f>IF(A2533="","",VLOOKUP(A2533,'6.A'!$A$11:$E$105,5,FALSE))</f>
        <v/>
      </c>
      <c r="F2533" s="141" t="str">
        <f t="shared" si="1056"/>
        <v>0,00</v>
      </c>
      <c r="G2533" s="51"/>
      <c r="H2533" s="51" t="str">
        <f>IF(A2533="","",VLOOKUP(A2533,'6.A'!$A$11:$E$7900,5,FALSE))</f>
        <v/>
      </c>
      <c r="I2533" s="51" t="str">
        <f t="shared" si="1057"/>
        <v/>
      </c>
      <c r="J2533" s="51" t="str">
        <f>IF(H2533="","",VLOOKUP(A2533,'6.A'!$A$11:$E$480,4,FALSE))</f>
        <v/>
      </c>
      <c r="K2533" s="51" t="str">
        <f t="shared" si="1058"/>
        <v/>
      </c>
      <c r="L2533" s="51" t="str">
        <f>IF(H2533="","",IF(C2533="","",G2508*C2533))</f>
        <v/>
      </c>
      <c r="M2533" s="93" t="str">
        <f>IF(A2533="","",VLOOKUP(A2533,'6.A'!$A$11:$C$480,2,FALSE))</f>
        <v/>
      </c>
      <c r="N2533" s="56" t="str">
        <f t="shared" si="1060"/>
        <v/>
      </c>
      <c r="O2533" s="55"/>
      <c r="P2533" s="55"/>
      <c r="Q2533" s="47"/>
      <c r="R2533" s="47"/>
      <c r="S2533" s="64"/>
      <c r="T2533" s="2"/>
      <c r="U2533" s="2"/>
      <c r="V2533" s="2"/>
    </row>
    <row r="2534" spans="1:22" s="128" customFormat="1" ht="12.75" customHeight="1" x14ac:dyDescent="0.2">
      <c r="A2534" s="137"/>
      <c r="B2534" s="26" t="str">
        <f>$A$9</f>
        <v>BDI - MÃO DE OBRA / SERVIÇOS / MATERIAIS EM GERAL</v>
      </c>
      <c r="C2534" s="27">
        <f>$C$9</f>
        <v>0</v>
      </c>
      <c r="D2534" s="120"/>
      <c r="E2534" s="126"/>
      <c r="F2534" s="144">
        <f>ROUND(SUM(F2524:F2533)*C2534,2)</f>
        <v>0</v>
      </c>
      <c r="G2534" s="62"/>
      <c r="H2534" s="51"/>
      <c r="I2534" s="56"/>
      <c r="J2534" s="56"/>
      <c r="K2534" s="56"/>
      <c r="L2534" s="51"/>
      <c r="M2534" s="61"/>
      <c r="N2534" s="56"/>
      <c r="O2534" s="55"/>
      <c r="P2534" s="55"/>
      <c r="Q2534" s="47"/>
      <c r="R2534" s="47"/>
      <c r="S2534" s="64"/>
      <c r="T2534" s="2"/>
      <c r="U2534" s="2"/>
      <c r="V2534" s="2"/>
    </row>
    <row r="2535" spans="1:22" s="128" customFormat="1" ht="12.75" customHeight="1" x14ac:dyDescent="0.2">
      <c r="A2535" s="145"/>
      <c r="B2535" s="31" t="s">
        <v>120</v>
      </c>
      <c r="C2535" s="36"/>
      <c r="D2535" s="151"/>
      <c r="E2535" s="152"/>
      <c r="F2535" s="150">
        <f>ROUND(SUM(F2524:F2534),2)</f>
        <v>0</v>
      </c>
      <c r="G2535" s="62"/>
      <c r="H2535" s="51"/>
      <c r="I2535" s="56"/>
      <c r="J2535" s="56"/>
      <c r="K2535" s="56"/>
      <c r="L2535" s="51"/>
      <c r="M2535" s="61"/>
      <c r="N2535" s="56"/>
      <c r="O2535" s="55"/>
      <c r="P2535" s="55"/>
      <c r="Q2535" s="47"/>
      <c r="R2535" s="47"/>
      <c r="S2535" s="64"/>
      <c r="T2535" s="2"/>
      <c r="U2535" s="2"/>
      <c r="V2535" s="2"/>
    </row>
    <row r="2536" spans="1:22" s="128" customFormat="1" ht="12.75" customHeight="1" x14ac:dyDescent="0.2">
      <c r="A2536" s="134" t="s">
        <v>6</v>
      </c>
      <c r="B2536" s="135" t="s">
        <v>18</v>
      </c>
      <c r="C2536" s="119" t="s">
        <v>59</v>
      </c>
      <c r="D2536" s="119" t="s">
        <v>17</v>
      </c>
      <c r="E2536" s="136" t="s">
        <v>60</v>
      </c>
      <c r="F2536" s="127" t="s">
        <v>61</v>
      </c>
      <c r="G2536" s="21"/>
      <c r="H2536" s="51"/>
      <c r="I2536" s="56"/>
      <c r="J2536" s="56"/>
      <c r="K2536" s="56"/>
      <c r="L2536" s="51"/>
      <c r="M2536" s="61"/>
      <c r="N2536" s="56"/>
      <c r="O2536" s="55"/>
      <c r="P2536" s="55"/>
      <c r="Q2536" s="47"/>
      <c r="R2536" s="47"/>
      <c r="S2536" s="64"/>
      <c r="T2536" s="2"/>
      <c r="U2536" s="2"/>
      <c r="V2536" s="2"/>
    </row>
    <row r="2537" spans="1:22" s="128" customFormat="1" ht="12.75" customHeight="1" x14ac:dyDescent="0.2">
      <c r="A2537" s="137">
        <f>'6.A'!$A$81</f>
        <v>2692</v>
      </c>
      <c r="B2537" s="117" t="str">
        <f>IF(A2537="","",VLOOKUP(A2537,'6.A'!$A$11:$E$105,2,FALSE))</f>
        <v>DESMOLDANTE PROTETOR PARA FORMAS DE MADEIRA, DE BASE OLEOSA EMULSIONADA EM ÁGUA</v>
      </c>
      <c r="C2537" s="138">
        <v>0.01</v>
      </c>
      <c r="D2537" s="139" t="str">
        <f>IF(A2537="","",VLOOKUP(A2537,'6.A'!$A$11:$E$105,4,FALSE))</f>
        <v>L</v>
      </c>
      <c r="E2537" s="140">
        <f>IF(A2537="","",VLOOKUP(A2537,'6.A'!$A$11:$E$105,5,FALSE))</f>
        <v>0</v>
      </c>
      <c r="F2537" s="141">
        <f t="shared" ref="F2537:F2556" si="1061">IF(A2537="","0,00",ROUND(C2537*E2537,2))</f>
        <v>0</v>
      </c>
      <c r="G2537" s="51"/>
      <c r="H2537" s="51">
        <f>IF(A2537="","",VLOOKUP(A2537,'6.A'!$A$11:$E$7900,5,FALSE))</f>
        <v>0</v>
      </c>
      <c r="I2537" s="51" t="str">
        <f t="shared" ref="I2537:I2556" si="1062">IF(H2537="","",IF(E2537=H2537,"SIM","NÃO"))</f>
        <v>SIM</v>
      </c>
      <c r="J2537" s="51" t="str">
        <f>IF(H2537="","",VLOOKUP(A2537,'6.A'!$A$11:$E$480,4,FALSE))</f>
        <v>L</v>
      </c>
      <c r="K2537" s="51" t="str">
        <f t="shared" ref="K2537:K2556" si="1063">IF(H2537="","",IF(J2537=D2537,"SIM","NÃO"))</f>
        <v>SIM</v>
      </c>
      <c r="L2537" s="51">
        <f>IF(H2537="","",IF(C2537="","",G2508*C2537))</f>
        <v>0.28999999999999998</v>
      </c>
      <c r="M2537" s="93" t="str">
        <f>IF(A2537="","",VLOOKUP(A2537,'6.A'!$A$11:$C$480,2,FALSE))</f>
        <v>DESMOLDANTE PROTETOR PARA FORMAS DE MADEIRA, DE BASE OLEOSA EMULSIONADA EM ÁGUA</v>
      </c>
      <c r="N2537" s="56" t="str">
        <f t="shared" ref="N2537:N2556" si="1064">IF(A2537="","",IF(M2537=B2537,"si","no"))</f>
        <v>si</v>
      </c>
      <c r="O2537" s="55"/>
      <c r="P2537" s="55"/>
      <c r="Q2537" s="47"/>
      <c r="R2537" s="47"/>
      <c r="S2537" s="64"/>
      <c r="T2537" s="2"/>
      <c r="U2537" s="2"/>
      <c r="V2537" s="2"/>
    </row>
    <row r="2538" spans="1:22" s="128" customFormat="1" ht="12.75" customHeight="1" x14ac:dyDescent="0.2">
      <c r="A2538" s="137">
        <f>'6.A'!$A$85</f>
        <v>4491</v>
      </c>
      <c r="B2538" s="117" t="str">
        <f>IF(A2538="","",VLOOKUP(A2538,'6.A'!$A$11:$E$105,2,FALSE))</f>
        <v>PONTALETE 7,5 X 7,5 CM EM PINUS, MISTA OU EQUIVALENTE DA REGIAO - BRUTA</v>
      </c>
      <c r="C2538" s="138">
        <v>2</v>
      </c>
      <c r="D2538" s="139" t="str">
        <f>IF(A2538="","",VLOOKUP(A2538,'6.A'!$A$11:$E$105,4,FALSE))</f>
        <v>M</v>
      </c>
      <c r="E2538" s="140">
        <f>IF(A2538="","",VLOOKUP(A2538,'6.A'!$A$11:$E$105,5,FALSE))</f>
        <v>0</v>
      </c>
      <c r="F2538" s="141">
        <f t="shared" si="1061"/>
        <v>0</v>
      </c>
      <c r="G2538" s="51"/>
      <c r="H2538" s="51">
        <f>IF(A2538="","",VLOOKUP(A2538,'6.A'!$A$11:$E$7900,5,FALSE))</f>
        <v>0</v>
      </c>
      <c r="I2538" s="51" t="str">
        <f t="shared" si="1062"/>
        <v>SIM</v>
      </c>
      <c r="J2538" s="51" t="str">
        <f>IF(H2538="","",VLOOKUP(A2538,'6.A'!$A$11:$E$480,4,FALSE))</f>
        <v>M</v>
      </c>
      <c r="K2538" s="51" t="str">
        <f t="shared" si="1063"/>
        <v>SIM</v>
      </c>
      <c r="L2538" s="51">
        <f>IF(H2538="","",IF(C2538="","",G2508*C2538))</f>
        <v>58</v>
      </c>
      <c r="M2538" s="93" t="str">
        <f>IF(A2538="","",VLOOKUP(A2538,'6.A'!$A$11:$C$480,2,FALSE))</f>
        <v>PONTALETE 7,5 X 7,5 CM EM PINUS, MISTA OU EQUIVALENTE DA REGIAO - BRUTA</v>
      </c>
      <c r="N2538" s="56" t="str">
        <f t="shared" si="1064"/>
        <v>si</v>
      </c>
      <c r="O2538" s="55"/>
      <c r="P2538" s="55"/>
      <c r="Q2538" s="47"/>
      <c r="R2538" s="47"/>
      <c r="S2538" s="64"/>
      <c r="T2538" s="2"/>
      <c r="U2538" s="2"/>
      <c r="V2538" s="2"/>
    </row>
    <row r="2539" spans="1:22" s="128" customFormat="1" ht="12.75" customHeight="1" x14ac:dyDescent="0.2">
      <c r="A2539" s="137">
        <f>'6.A'!$A$102</f>
        <v>43680</v>
      </c>
      <c r="B2539" s="117" t="str">
        <f>IF(A2539="","",VLOOKUP(A2539,'6.A'!$A$11:$E$105,2,FALSE))</f>
        <v>CHAPA DE MADEIRA COMPENSADA PLASTIFICADA DE 2200x1100 MM, E = 20 MM</v>
      </c>
      <c r="C2539" s="138">
        <v>0.43</v>
      </c>
      <c r="D2539" s="139" t="str">
        <f>IF(A2539="","",VLOOKUP(A2539,'6.A'!$A$11:$E$105,4,FALSE))</f>
        <v>M2</v>
      </c>
      <c r="E2539" s="140">
        <f>IF(A2539="","",VLOOKUP(A2539,'6.A'!$A$11:$E$105,5,FALSE))</f>
        <v>0</v>
      </c>
      <c r="F2539" s="141">
        <f t="shared" si="1061"/>
        <v>0</v>
      </c>
      <c r="G2539" s="51"/>
      <c r="H2539" s="51">
        <f>IF(A2539="","",VLOOKUP(A2539,'6.A'!$A$11:$E$7900,5,FALSE))</f>
        <v>0</v>
      </c>
      <c r="I2539" s="51" t="str">
        <f t="shared" si="1062"/>
        <v>SIM</v>
      </c>
      <c r="J2539" s="51" t="str">
        <f>IF(H2539="","",VLOOKUP(A2539,'6.A'!$A$11:$E$480,4,FALSE))</f>
        <v>M2</v>
      </c>
      <c r="K2539" s="51" t="str">
        <f t="shared" si="1063"/>
        <v>SIM</v>
      </c>
      <c r="L2539" s="51">
        <f>IF(H2539="","",IF(C2539="","",G2508*C2539))</f>
        <v>12.47</v>
      </c>
      <c r="M2539" s="93" t="str">
        <f>IF(A2539="","",VLOOKUP(A2539,'6.A'!$A$11:$C$480,2,FALSE))</f>
        <v>CHAPA DE MADEIRA COMPENSADA PLASTIFICADA DE 2200x1100 MM, E = 20 MM</v>
      </c>
      <c r="N2539" s="56" t="str">
        <f t="shared" si="1064"/>
        <v>si</v>
      </c>
      <c r="O2539" s="55"/>
      <c r="P2539" s="55"/>
      <c r="Q2539" s="47"/>
      <c r="R2539" s="47"/>
      <c r="S2539" s="64"/>
      <c r="T2539" s="2"/>
      <c r="U2539" s="2"/>
      <c r="V2539" s="2"/>
    </row>
    <row r="2540" spans="1:22" s="128" customFormat="1" ht="12.75" customHeight="1" x14ac:dyDescent="0.2">
      <c r="A2540" s="137">
        <f>'6.A'!$A$86</f>
        <v>4509</v>
      </c>
      <c r="B2540" s="117" t="str">
        <f>IF(A2540="","",VLOOKUP(A2540,'6.A'!$A$11:$E$105,2,FALSE))</f>
        <v>SARRAFO 2,5 X 10 CM EM PINUS, MISTA OU EQUIVALENTE DA REGIAO - BRUTA</v>
      </c>
      <c r="C2540" s="138">
        <v>1.53</v>
      </c>
      <c r="D2540" s="139" t="str">
        <f>IF(A2540="","",VLOOKUP(A2540,'6.A'!$A$11:$E$105,4,FALSE))</f>
        <v>M</v>
      </c>
      <c r="E2540" s="140">
        <f>IF(A2540="","",VLOOKUP(A2540,'6.A'!$A$11:$E$105,5,FALSE))</f>
        <v>0</v>
      </c>
      <c r="F2540" s="141">
        <f t="shared" si="1061"/>
        <v>0</v>
      </c>
      <c r="G2540" s="51"/>
      <c r="H2540" s="51">
        <f>IF(A2540="","",VLOOKUP(A2540,'6.A'!$A$11:$E$7900,5,FALSE))</f>
        <v>0</v>
      </c>
      <c r="I2540" s="51" t="str">
        <f t="shared" si="1062"/>
        <v>SIM</v>
      </c>
      <c r="J2540" s="51" t="str">
        <f>IF(H2540="","",VLOOKUP(A2540,'6.A'!$A$11:$E$480,4,FALSE))</f>
        <v>M</v>
      </c>
      <c r="K2540" s="51" t="str">
        <f t="shared" si="1063"/>
        <v>SIM</v>
      </c>
      <c r="L2540" s="51">
        <f>IF(H2540="","",IF(C2540="","",G2508*C2540))</f>
        <v>44.37</v>
      </c>
      <c r="M2540" s="93" t="str">
        <f>IF(A2540="","",VLOOKUP(A2540,'6.A'!$A$11:$C$480,2,FALSE))</f>
        <v>SARRAFO 2,5 X 10 CM EM PINUS, MISTA OU EQUIVALENTE DA REGIAO - BRUTA</v>
      </c>
      <c r="N2540" s="56" t="str">
        <f t="shared" si="1064"/>
        <v>si</v>
      </c>
      <c r="O2540" s="55"/>
      <c r="P2540" s="55"/>
      <c r="Q2540" s="47"/>
      <c r="R2540" s="47"/>
      <c r="S2540" s="64"/>
      <c r="T2540" s="2"/>
      <c r="U2540" s="2"/>
      <c r="V2540" s="2"/>
    </row>
    <row r="2541" spans="1:22" s="128" customFormat="1" ht="12.75" customHeight="1" x14ac:dyDescent="0.2">
      <c r="A2541" s="137">
        <f>'6.A'!$A$88</f>
        <v>5061</v>
      </c>
      <c r="B2541" s="117" t="str">
        <f>IF(A2541="","",VLOOKUP(A2541,'6.A'!$A$11:$E$105,2,FALSE))</f>
        <v>PREGO DE ACO POLIDO COM CABECA 18 X 27 (2 1/2 X 10)</v>
      </c>
      <c r="C2541" s="138">
        <v>0.25</v>
      </c>
      <c r="D2541" s="120" t="str">
        <f>IF(A2541="","",VLOOKUP(A2541,'6.A'!$A$11:$E$105,4,FALSE))</f>
        <v>KG</v>
      </c>
      <c r="E2541" s="142">
        <f>IF(A2541="","",VLOOKUP(A2541,'6.A'!$A$11:$E$105,5,FALSE))</f>
        <v>0</v>
      </c>
      <c r="F2541" s="141">
        <f t="shared" si="1061"/>
        <v>0</v>
      </c>
      <c r="G2541" s="51"/>
      <c r="H2541" s="51">
        <f>IF(A2541="","",VLOOKUP(A2541,'6.A'!$A$11:$E$7900,5,FALSE))</f>
        <v>0</v>
      </c>
      <c r="I2541" s="51" t="str">
        <f t="shared" si="1062"/>
        <v>SIM</v>
      </c>
      <c r="J2541" s="51" t="str">
        <f>IF(H2541="","",VLOOKUP(A2541,'6.A'!$A$11:$E$480,4,FALSE))</f>
        <v>KG</v>
      </c>
      <c r="K2541" s="51" t="str">
        <f t="shared" si="1063"/>
        <v>SIM</v>
      </c>
      <c r="L2541" s="51">
        <f>IF(H2541="","",IF(C2541="","",G2508*C2541))</f>
        <v>7.25</v>
      </c>
      <c r="M2541" s="93" t="str">
        <f>IF(A2541="","",VLOOKUP(A2541,'6.A'!$A$11:$C$480,2,FALSE))</f>
        <v>PREGO DE ACO POLIDO COM CABECA 18 X 27 (2 1/2 X 10)</v>
      </c>
      <c r="N2541" s="56" t="str">
        <f t="shared" si="1064"/>
        <v>si</v>
      </c>
      <c r="O2541" s="55"/>
      <c r="P2541" s="55"/>
      <c r="Q2541" s="47"/>
      <c r="R2541" s="47"/>
      <c r="S2541" s="64"/>
      <c r="T2541" s="2"/>
      <c r="U2541" s="2"/>
      <c r="V2541" s="2"/>
    </row>
    <row r="2542" spans="1:22" s="128" customFormat="1" ht="12.75" customHeight="1" x14ac:dyDescent="0.2">
      <c r="A2542" s="137">
        <f>'6.A'!$A$92</f>
        <v>6189</v>
      </c>
      <c r="B2542" s="117" t="str">
        <f>IF(A2542="","",VLOOKUP(A2542,'6.A'!$A$11:$E$105,2,FALSE))</f>
        <v>TABUA  2,5 X 30 CM, EM MACARANDUBA, ANGELIM OU EQUIVALENTE DA REGIAO - BRUTA</v>
      </c>
      <c r="C2542" s="138">
        <v>0.48</v>
      </c>
      <c r="D2542" s="120" t="str">
        <f>IF(A2542="","",VLOOKUP(A2542,'6.A'!$A$11:$E$105,4,FALSE))</f>
        <v>M</v>
      </c>
      <c r="E2542" s="142">
        <f>IF(A2542="","",VLOOKUP(A2542,'6.A'!$A$11:$E$105,5,FALSE))</f>
        <v>0</v>
      </c>
      <c r="F2542" s="141">
        <f t="shared" si="1061"/>
        <v>0</v>
      </c>
      <c r="G2542" s="51"/>
      <c r="H2542" s="51">
        <f>IF(A2542="","",VLOOKUP(A2542,'6.A'!$A$11:$E$7900,5,FALSE))</f>
        <v>0</v>
      </c>
      <c r="I2542" s="51" t="str">
        <f t="shared" si="1062"/>
        <v>SIM</v>
      </c>
      <c r="J2542" s="51" t="str">
        <f>IF(H2542="","",VLOOKUP(A2542,'6.A'!$A$11:$E$480,4,FALSE))</f>
        <v>M</v>
      </c>
      <c r="K2542" s="51" t="str">
        <f t="shared" si="1063"/>
        <v>SIM</v>
      </c>
      <c r="L2542" s="51">
        <f>IF(H2542="","",IF(C2542="","",G2508*C2542))</f>
        <v>13.92</v>
      </c>
      <c r="M2542" s="93" t="str">
        <f>IF(A2542="","",VLOOKUP(A2542,'6.A'!$A$11:$C$480,2,FALSE))</f>
        <v>TABUA  2,5 X 30 CM, EM MACARANDUBA, ANGELIM OU EQUIVALENTE DA REGIAO - BRUTA</v>
      </c>
      <c r="N2542" s="56" t="str">
        <f t="shared" si="1064"/>
        <v>si</v>
      </c>
      <c r="O2542" s="55"/>
      <c r="P2542" s="55"/>
      <c r="Q2542" s="47"/>
      <c r="R2542" s="47"/>
      <c r="S2542" s="64"/>
      <c r="T2542" s="2"/>
      <c r="U2542" s="2"/>
      <c r="V2542" s="2"/>
    </row>
    <row r="2543" spans="1:22" s="128" customFormat="1" ht="12.75" customHeight="1" x14ac:dyDescent="0.2">
      <c r="A2543" s="137"/>
      <c r="B2543" s="117" t="str">
        <f>IF(A2543="","",VLOOKUP(A2543,'6.A'!$A$11:$E$105,2,FALSE))</f>
        <v/>
      </c>
      <c r="C2543" s="138"/>
      <c r="D2543" s="139" t="str">
        <f>IF(A2543="","",VLOOKUP(A2543,'6.A'!$A$11:$E$105,4,FALSE))</f>
        <v/>
      </c>
      <c r="E2543" s="140" t="str">
        <f>IF(A2543="","",VLOOKUP(A2543,'6.A'!$A$11:$E$105,5,FALSE))</f>
        <v/>
      </c>
      <c r="F2543" s="141" t="str">
        <f t="shared" si="1061"/>
        <v>0,00</v>
      </c>
      <c r="G2543" s="51"/>
      <c r="H2543" s="51" t="str">
        <f>IF(A2543="","",VLOOKUP(A2543,'6.A'!$A$11:$E$7900,5,FALSE))</f>
        <v/>
      </c>
      <c r="I2543" s="51" t="str">
        <f t="shared" si="1062"/>
        <v/>
      </c>
      <c r="J2543" s="51" t="str">
        <f>IF(H2543="","",VLOOKUP(A2543,'6.A'!$A$11:$E$480,4,FALSE))</f>
        <v/>
      </c>
      <c r="K2543" s="51" t="str">
        <f t="shared" si="1063"/>
        <v/>
      </c>
      <c r="L2543" s="51" t="str">
        <f>IF(H2543="","",IF(C2543="","",G2508*C2543))</f>
        <v/>
      </c>
      <c r="M2543" s="93" t="str">
        <f>IF(A2543="","",VLOOKUP(A2543,'6.A'!$A$11:$C$480,2,FALSE))</f>
        <v/>
      </c>
      <c r="N2543" s="56" t="str">
        <f t="shared" si="1064"/>
        <v/>
      </c>
      <c r="O2543" s="55"/>
      <c r="P2543" s="55"/>
      <c r="Q2543" s="47"/>
      <c r="R2543" s="47"/>
      <c r="S2543" s="64"/>
      <c r="T2543" s="2"/>
      <c r="U2543" s="2"/>
      <c r="V2543" s="2"/>
    </row>
    <row r="2544" spans="1:22" s="128" customFormat="1" ht="12.75" customHeight="1" x14ac:dyDescent="0.2">
      <c r="A2544" s="137"/>
      <c r="B2544" s="117" t="str">
        <f>IF(A2544="","",VLOOKUP(A2544,'6.A'!$A$11:$E$105,2,FALSE))</f>
        <v/>
      </c>
      <c r="C2544" s="138"/>
      <c r="D2544" s="139" t="str">
        <f>IF(A2544="","",VLOOKUP(A2544,'6.A'!$A$11:$E$105,4,FALSE))</f>
        <v/>
      </c>
      <c r="E2544" s="140" t="str">
        <f>IF(A2544="","",VLOOKUP(A2544,'6.A'!$A$11:$E$105,5,FALSE))</f>
        <v/>
      </c>
      <c r="F2544" s="141" t="str">
        <f t="shared" si="1061"/>
        <v>0,00</v>
      </c>
      <c r="G2544" s="51"/>
      <c r="H2544" s="51" t="str">
        <f>IF(A2544="","",VLOOKUP(A2544,'6.A'!$A$11:$E$7900,5,FALSE))</f>
        <v/>
      </c>
      <c r="I2544" s="51" t="str">
        <f t="shared" si="1062"/>
        <v/>
      </c>
      <c r="J2544" s="51" t="str">
        <f>IF(H2544="","",VLOOKUP(A2544,'6.A'!$A$11:$E$480,4,FALSE))</f>
        <v/>
      </c>
      <c r="K2544" s="51" t="str">
        <f t="shared" si="1063"/>
        <v/>
      </c>
      <c r="L2544" s="51" t="str">
        <f>IF(H2544="","",IF(C2544="","",G2508*C2544))</f>
        <v/>
      </c>
      <c r="M2544" s="93" t="str">
        <f>IF(A2544="","",VLOOKUP(A2544,'6.A'!$A$11:$C$480,2,FALSE))</f>
        <v/>
      </c>
      <c r="N2544" s="56" t="str">
        <f t="shared" si="1064"/>
        <v/>
      </c>
      <c r="O2544" s="55"/>
      <c r="P2544" s="55"/>
      <c r="Q2544" s="47"/>
      <c r="R2544" s="47"/>
      <c r="S2544" s="64"/>
      <c r="T2544" s="2"/>
      <c r="U2544" s="2"/>
      <c r="V2544" s="2"/>
    </row>
    <row r="2545" spans="1:22" s="128" customFormat="1" ht="12.75" customHeight="1" x14ac:dyDescent="0.2">
      <c r="A2545" s="137"/>
      <c r="B2545" s="117" t="str">
        <f>IF(A2545="","",VLOOKUP(A2545,'6.A'!$A$11:$E$105,2,FALSE))</f>
        <v/>
      </c>
      <c r="C2545" s="138"/>
      <c r="D2545" s="120" t="str">
        <f>IF(A2545="","",VLOOKUP(A2545,'6.A'!$A$11:$E$105,4,FALSE))</f>
        <v/>
      </c>
      <c r="E2545" s="142" t="str">
        <f>IF(A2545="","",VLOOKUP(A2545,'6.A'!$A$11:$E$105,5,FALSE))</f>
        <v/>
      </c>
      <c r="F2545" s="141" t="str">
        <f t="shared" si="1061"/>
        <v>0,00</v>
      </c>
      <c r="G2545" s="51"/>
      <c r="H2545" s="51" t="str">
        <f>IF(A2545="","",VLOOKUP(A2545,'6.A'!$A$11:$E$7900,5,FALSE))</f>
        <v/>
      </c>
      <c r="I2545" s="51" t="str">
        <f t="shared" si="1062"/>
        <v/>
      </c>
      <c r="J2545" s="51" t="str">
        <f>IF(H2545="","",VLOOKUP(A2545,'6.A'!$A$11:$E$480,4,FALSE))</f>
        <v/>
      </c>
      <c r="K2545" s="51" t="str">
        <f t="shared" si="1063"/>
        <v/>
      </c>
      <c r="L2545" s="51" t="str">
        <f>IF(H2545="","",IF(C2545="","",G2508*C2545))</f>
        <v/>
      </c>
      <c r="M2545" s="93" t="str">
        <f>IF(A2545="","",VLOOKUP(A2545,'6.A'!$A$11:$C$480,2,FALSE))</f>
        <v/>
      </c>
      <c r="N2545" s="56" t="str">
        <f t="shared" si="1064"/>
        <v/>
      </c>
      <c r="O2545" s="55"/>
      <c r="P2545" s="55"/>
      <c r="Q2545" s="47"/>
      <c r="R2545" s="47"/>
      <c r="S2545" s="64"/>
      <c r="T2545" s="2"/>
      <c r="U2545" s="2"/>
      <c r="V2545" s="2"/>
    </row>
    <row r="2546" spans="1:22" s="128" customFormat="1" ht="12.75" customHeight="1" x14ac:dyDescent="0.2">
      <c r="A2546" s="137"/>
      <c r="B2546" s="117" t="str">
        <f>IF(A2546="","",VLOOKUP(A2546,'6.A'!$A$11:$E$105,2,FALSE))</f>
        <v/>
      </c>
      <c r="C2546" s="138"/>
      <c r="D2546" s="120" t="str">
        <f>IF(A2546="","",VLOOKUP(A2546,'6.A'!$A$11:$E$105,4,FALSE))</f>
        <v/>
      </c>
      <c r="E2546" s="142" t="str">
        <f>IF(A2546="","",VLOOKUP(A2546,'6.A'!$A$11:$E$105,5,FALSE))</f>
        <v/>
      </c>
      <c r="F2546" s="141" t="str">
        <f t="shared" si="1061"/>
        <v>0,00</v>
      </c>
      <c r="G2546" s="51"/>
      <c r="H2546" s="51" t="str">
        <f>IF(A2546="","",VLOOKUP(A2546,'6.A'!$A$11:$E$7900,5,FALSE))</f>
        <v/>
      </c>
      <c r="I2546" s="51" t="str">
        <f t="shared" si="1062"/>
        <v/>
      </c>
      <c r="J2546" s="51" t="str">
        <f>IF(H2546="","",VLOOKUP(A2546,'6.A'!$A$11:$E$480,4,FALSE))</f>
        <v/>
      </c>
      <c r="K2546" s="51" t="str">
        <f t="shared" si="1063"/>
        <v/>
      </c>
      <c r="L2546" s="51" t="str">
        <f>IF(H2546="","",IF(C2546="","",G2508*C2546))</f>
        <v/>
      </c>
      <c r="M2546" s="93" t="str">
        <f>IF(A2546="","",VLOOKUP(A2546,'6.A'!$A$11:$C$480,2,FALSE))</f>
        <v/>
      </c>
      <c r="N2546" s="56" t="str">
        <f t="shared" si="1064"/>
        <v/>
      </c>
      <c r="O2546" s="55"/>
      <c r="P2546" s="55"/>
      <c r="Q2546" s="47"/>
      <c r="R2546" s="47"/>
      <c r="S2546" s="64"/>
      <c r="T2546" s="2"/>
      <c r="U2546" s="2"/>
      <c r="V2546" s="2"/>
    </row>
    <row r="2547" spans="1:22" s="128" customFormat="1" ht="12.75" customHeight="1" x14ac:dyDescent="0.2">
      <c r="A2547" s="137"/>
      <c r="B2547" s="117" t="str">
        <f>IF(A2547="","",VLOOKUP(A2547,'6.A'!$A$11:$E$105,2,FALSE))</f>
        <v/>
      </c>
      <c r="C2547" s="138"/>
      <c r="D2547" s="120" t="str">
        <f>IF(A2547="","",VLOOKUP(A2547,'6.A'!$A$11:$E$105,4,FALSE))</f>
        <v/>
      </c>
      <c r="E2547" s="142" t="str">
        <f>IF(A2547="","",VLOOKUP(A2547,'6.A'!$A$11:$E$105,5,FALSE))</f>
        <v/>
      </c>
      <c r="F2547" s="141" t="str">
        <f t="shared" si="1061"/>
        <v>0,00</v>
      </c>
      <c r="G2547" s="51"/>
      <c r="H2547" s="51" t="str">
        <f>IF(A2547="","",VLOOKUP(A2547,'6.A'!$A$11:$E$7900,5,FALSE))</f>
        <v/>
      </c>
      <c r="I2547" s="51" t="str">
        <f t="shared" si="1062"/>
        <v/>
      </c>
      <c r="J2547" s="51" t="str">
        <f>IF(H2547="","",VLOOKUP(A2547,'6.A'!$A$11:$E$480,4,FALSE))</f>
        <v/>
      </c>
      <c r="K2547" s="51" t="str">
        <f t="shared" si="1063"/>
        <v/>
      </c>
      <c r="L2547" s="51" t="str">
        <f>IF(H2547="","",IF(C2547="","",G2508*C2547))</f>
        <v/>
      </c>
      <c r="M2547" s="93" t="str">
        <f>IF(A2547="","",VLOOKUP(A2547,'6.A'!$A$11:$C$480,2,FALSE))</f>
        <v/>
      </c>
      <c r="N2547" s="56" t="str">
        <f t="shared" si="1064"/>
        <v/>
      </c>
      <c r="O2547" s="55"/>
      <c r="P2547" s="55"/>
      <c r="Q2547" s="47"/>
      <c r="R2547" s="47"/>
      <c r="S2547" s="64"/>
      <c r="T2547" s="2"/>
      <c r="U2547" s="2"/>
      <c r="V2547" s="2"/>
    </row>
    <row r="2548" spans="1:22" s="128" customFormat="1" ht="12.75" customHeight="1" x14ac:dyDescent="0.2">
      <c r="A2548" s="137"/>
      <c r="B2548" s="117" t="str">
        <f>IF(A2548="","",VLOOKUP(A2548,'6.A'!$A$11:$E$105,2,FALSE))</f>
        <v/>
      </c>
      <c r="C2548" s="138"/>
      <c r="D2548" s="120" t="str">
        <f>IF(A2548="","",VLOOKUP(A2548,'6.A'!$A$11:$E$105,4,FALSE))</f>
        <v/>
      </c>
      <c r="E2548" s="142" t="str">
        <f>IF(A2548="","",VLOOKUP(A2548,'6.A'!$A$11:$E$105,5,FALSE))</f>
        <v/>
      </c>
      <c r="F2548" s="141" t="str">
        <f t="shared" si="1061"/>
        <v>0,00</v>
      </c>
      <c r="G2548" s="51"/>
      <c r="H2548" s="51" t="str">
        <f>IF(A2548="","",VLOOKUP(A2548,'6.A'!$A$11:$E$7900,5,FALSE))</f>
        <v/>
      </c>
      <c r="I2548" s="51" t="str">
        <f t="shared" si="1062"/>
        <v/>
      </c>
      <c r="J2548" s="51" t="str">
        <f>IF(H2548="","",VLOOKUP(A2548,'6.A'!$A$11:$E$480,4,FALSE))</f>
        <v/>
      </c>
      <c r="K2548" s="51" t="str">
        <f t="shared" si="1063"/>
        <v/>
      </c>
      <c r="L2548" s="51" t="str">
        <f>IF(H2548="","",IF(C2548="","",G2508*C2548))</f>
        <v/>
      </c>
      <c r="M2548" s="93" t="str">
        <f>IF(A2548="","",VLOOKUP(A2548,'6.A'!$A$11:$C$480,2,FALSE))</f>
        <v/>
      </c>
      <c r="N2548" s="56" t="str">
        <f t="shared" si="1064"/>
        <v/>
      </c>
      <c r="O2548" s="55"/>
      <c r="P2548" s="55"/>
      <c r="Q2548" s="47"/>
      <c r="R2548" s="47"/>
      <c r="S2548" s="64"/>
      <c r="T2548" s="2"/>
      <c r="U2548" s="2"/>
      <c r="V2548" s="2"/>
    </row>
    <row r="2549" spans="1:22" s="128" customFormat="1" ht="12.75" customHeight="1" x14ac:dyDescent="0.2">
      <c r="A2549" s="137"/>
      <c r="B2549" s="117" t="str">
        <f>IF(A2549="","",VLOOKUP(A2549,'6.A'!$A$11:$E$105,2,FALSE))</f>
        <v/>
      </c>
      <c r="C2549" s="138"/>
      <c r="D2549" s="120" t="str">
        <f>IF(A2549="","",VLOOKUP(A2549,'6.A'!$A$11:$E$105,4,FALSE))</f>
        <v/>
      </c>
      <c r="E2549" s="142" t="str">
        <f>IF(A2549="","",VLOOKUP(A2549,'6.A'!$A$11:$E$105,5,FALSE))</f>
        <v/>
      </c>
      <c r="F2549" s="141" t="str">
        <f t="shared" si="1061"/>
        <v>0,00</v>
      </c>
      <c r="G2549" s="51"/>
      <c r="H2549" s="51" t="str">
        <f>IF(A2549="","",VLOOKUP(A2549,'6.A'!$A$11:$E$7900,5,FALSE))</f>
        <v/>
      </c>
      <c r="I2549" s="51" t="str">
        <f t="shared" si="1062"/>
        <v/>
      </c>
      <c r="J2549" s="51" t="str">
        <f>IF(H2549="","",VLOOKUP(A2549,'6.A'!$A$11:$E$480,4,FALSE))</f>
        <v/>
      </c>
      <c r="K2549" s="51" t="str">
        <f t="shared" si="1063"/>
        <v/>
      </c>
      <c r="L2549" s="51" t="str">
        <f>IF(H2549="","",IF(C2549="","",G2508*C2549))</f>
        <v/>
      </c>
      <c r="M2549" s="93" t="str">
        <f>IF(A2549="","",VLOOKUP(A2549,'6.A'!$A$11:$C$480,2,FALSE))</f>
        <v/>
      </c>
      <c r="N2549" s="56" t="str">
        <f t="shared" si="1064"/>
        <v/>
      </c>
      <c r="O2549" s="55"/>
      <c r="P2549" s="55"/>
      <c r="Q2549" s="47"/>
      <c r="R2549" s="47"/>
      <c r="S2549" s="64"/>
      <c r="T2549" s="2"/>
      <c r="U2549" s="2"/>
      <c r="V2549" s="2"/>
    </row>
    <row r="2550" spans="1:22" s="128" customFormat="1" ht="12.75" customHeight="1" x14ac:dyDescent="0.2">
      <c r="A2550" s="137"/>
      <c r="B2550" s="117" t="str">
        <f>IF(A2550="","",VLOOKUP(A2550,'6.A'!$A$11:$E$105,2,FALSE))</f>
        <v/>
      </c>
      <c r="C2550" s="138"/>
      <c r="D2550" s="120" t="str">
        <f>IF(A2550="","",VLOOKUP(A2550,'6.A'!$A$11:$E$105,4,FALSE))</f>
        <v/>
      </c>
      <c r="E2550" s="142" t="str">
        <f>IF(A2550="","",VLOOKUP(A2550,'6.A'!$A$11:$E$105,5,FALSE))</f>
        <v/>
      </c>
      <c r="F2550" s="141" t="str">
        <f t="shared" si="1061"/>
        <v>0,00</v>
      </c>
      <c r="G2550" s="51"/>
      <c r="H2550" s="51" t="str">
        <f>IF(A2550="","",VLOOKUP(A2550,'6.A'!$A$11:$E$7900,5,FALSE))</f>
        <v/>
      </c>
      <c r="I2550" s="51" t="str">
        <f t="shared" si="1062"/>
        <v/>
      </c>
      <c r="J2550" s="51" t="str">
        <f>IF(H2550="","",VLOOKUP(A2550,'6.A'!$A$11:$E$480,4,FALSE))</f>
        <v/>
      </c>
      <c r="K2550" s="51" t="str">
        <f t="shared" si="1063"/>
        <v/>
      </c>
      <c r="L2550" s="51" t="str">
        <f>IF(H2550="","",IF(C2550="","",G2508*C2550))</f>
        <v/>
      </c>
      <c r="M2550" s="93" t="str">
        <f>IF(A2550="","",VLOOKUP(A2550,'6.A'!$A$11:$C$480,2,FALSE))</f>
        <v/>
      </c>
      <c r="N2550" s="56" t="str">
        <f t="shared" si="1064"/>
        <v/>
      </c>
      <c r="O2550" s="55"/>
      <c r="P2550" s="55"/>
      <c r="Q2550" s="47"/>
      <c r="R2550" s="47"/>
      <c r="S2550" s="64"/>
      <c r="T2550" s="2"/>
      <c r="U2550" s="2"/>
      <c r="V2550" s="2"/>
    </row>
    <row r="2551" spans="1:22" s="128" customFormat="1" ht="12.75" customHeight="1" x14ac:dyDescent="0.2">
      <c r="A2551" s="137"/>
      <c r="B2551" s="117" t="str">
        <f>IF(A2551="","",VLOOKUP(A2551,'6.A'!$A$11:$E$105,2,FALSE))</f>
        <v/>
      </c>
      <c r="C2551" s="138"/>
      <c r="D2551" s="120" t="str">
        <f>IF(A2551="","",VLOOKUP(A2551,'6.A'!$A$11:$E$105,4,FALSE))</f>
        <v/>
      </c>
      <c r="E2551" s="142" t="str">
        <f>IF(A2551="","",VLOOKUP(A2551,'6.A'!$A$11:$E$105,5,FALSE))</f>
        <v/>
      </c>
      <c r="F2551" s="141" t="str">
        <f t="shared" si="1061"/>
        <v>0,00</v>
      </c>
      <c r="G2551" s="51"/>
      <c r="H2551" s="51" t="str">
        <f>IF(A2551="","",VLOOKUP(A2551,'6.A'!$A$11:$E$7900,5,FALSE))</f>
        <v/>
      </c>
      <c r="I2551" s="51" t="str">
        <f t="shared" si="1062"/>
        <v/>
      </c>
      <c r="J2551" s="51" t="str">
        <f>IF(H2551="","",VLOOKUP(A2551,'6.A'!$A$11:$E$480,4,FALSE))</f>
        <v/>
      </c>
      <c r="K2551" s="51" t="str">
        <f t="shared" si="1063"/>
        <v/>
      </c>
      <c r="L2551" s="51" t="str">
        <f>IF(H2551="","",IF(C2551="","",G2508*C2551))</f>
        <v/>
      </c>
      <c r="M2551" s="93" t="str">
        <f>IF(A2551="","",VLOOKUP(A2551,'6.A'!$A$11:$C$480,2,FALSE))</f>
        <v/>
      </c>
      <c r="N2551" s="56" t="str">
        <f t="shared" si="1064"/>
        <v/>
      </c>
      <c r="O2551" s="55"/>
      <c r="P2551" s="55"/>
      <c r="Q2551" s="47"/>
      <c r="R2551" s="47"/>
      <c r="S2551" s="64"/>
      <c r="T2551" s="2"/>
      <c r="U2551" s="2"/>
      <c r="V2551" s="2"/>
    </row>
    <row r="2552" spans="1:22" s="128" customFormat="1" ht="12.75" customHeight="1" x14ac:dyDescent="0.2">
      <c r="A2552" s="137"/>
      <c r="B2552" s="117" t="str">
        <f>IF(A2552="","",VLOOKUP(A2552,'6.A'!$A$11:$E$105,2,FALSE))</f>
        <v/>
      </c>
      <c r="C2552" s="138"/>
      <c r="D2552" s="120" t="str">
        <f>IF(A2552="","",VLOOKUP(A2552,'6.A'!$A$11:$E$105,4,FALSE))</f>
        <v/>
      </c>
      <c r="E2552" s="142" t="str">
        <f>IF(A2552="","",VLOOKUP(A2552,'6.A'!$A$11:$E$105,5,FALSE))</f>
        <v/>
      </c>
      <c r="F2552" s="141" t="str">
        <f t="shared" si="1061"/>
        <v>0,00</v>
      </c>
      <c r="G2552" s="51"/>
      <c r="H2552" s="51" t="str">
        <f>IF(A2552="","",VLOOKUP(A2552,'6.A'!$A$11:$E$7900,5,FALSE))</f>
        <v/>
      </c>
      <c r="I2552" s="51" t="str">
        <f t="shared" si="1062"/>
        <v/>
      </c>
      <c r="J2552" s="51" t="str">
        <f>IF(H2552="","",VLOOKUP(A2552,'6.A'!$A$11:$E$480,4,FALSE))</f>
        <v/>
      </c>
      <c r="K2552" s="51" t="str">
        <f t="shared" si="1063"/>
        <v/>
      </c>
      <c r="L2552" s="51" t="str">
        <f>IF(H2552="","",IF(C2552="","",G2508*C2552))</f>
        <v/>
      </c>
      <c r="M2552" s="93" t="str">
        <f>IF(A2552="","",VLOOKUP(A2552,'6.A'!$A$11:$C$480,2,FALSE))</f>
        <v/>
      </c>
      <c r="N2552" s="56" t="str">
        <f t="shared" si="1064"/>
        <v/>
      </c>
      <c r="O2552" s="55"/>
      <c r="P2552" s="55"/>
      <c r="Q2552" s="47"/>
      <c r="R2552" s="47"/>
      <c r="S2552" s="64"/>
      <c r="T2552" s="2"/>
      <c r="U2552" s="2"/>
      <c r="V2552" s="2"/>
    </row>
    <row r="2553" spans="1:22" s="116" customFormat="1" ht="12.75" customHeight="1" x14ac:dyDescent="0.2">
      <c r="A2553" s="137"/>
      <c r="B2553" s="153" t="str">
        <f>IF(A2553="","",VLOOKUP(A2553,'6.A'!$A$11:$E$105,2,FALSE))</f>
        <v/>
      </c>
      <c r="C2553" s="138"/>
      <c r="D2553" s="120" t="str">
        <f>IF(A2553="","",VLOOKUP(A2553,'6.A'!$A$11:$E$105,4,FALSE))</f>
        <v/>
      </c>
      <c r="E2553" s="142" t="str">
        <f>IF(A2553="","",VLOOKUP(A2553,'6.A'!$A$11:$E$105,5,FALSE))</f>
        <v/>
      </c>
      <c r="F2553" s="141" t="str">
        <f t="shared" si="1061"/>
        <v>0,00</v>
      </c>
      <c r="G2553" s="51"/>
      <c r="H2553" s="51" t="str">
        <f>IF(A2553="","",VLOOKUP(A2553,'6.A'!$A$11:$E$7900,5,FALSE))</f>
        <v/>
      </c>
      <c r="I2553" s="51" t="str">
        <f t="shared" si="1062"/>
        <v/>
      </c>
      <c r="J2553" s="51" t="str">
        <f>IF(H2553="","",VLOOKUP(A2553,'6.A'!$A$11:$E$480,4,FALSE))</f>
        <v/>
      </c>
      <c r="K2553" s="51" t="str">
        <f t="shared" si="1063"/>
        <v/>
      </c>
      <c r="L2553" s="51" t="str">
        <f>IF(H2553="","",IF(C2553="","",G2508*C2553))</f>
        <v/>
      </c>
      <c r="M2553" s="93" t="str">
        <f>IF(A2553="","",VLOOKUP(A2553,'6.A'!$A$11:$C$480,2,FALSE))</f>
        <v/>
      </c>
      <c r="N2553" s="56" t="str">
        <f t="shared" si="1064"/>
        <v/>
      </c>
      <c r="O2553" s="55"/>
      <c r="P2553" s="55"/>
      <c r="Q2553" s="47"/>
      <c r="R2553" s="47"/>
      <c r="S2553" s="64"/>
      <c r="T2553" s="2"/>
      <c r="U2553" s="2"/>
      <c r="V2553" s="2"/>
    </row>
    <row r="2554" spans="1:22" s="116" customFormat="1" ht="12.75" customHeight="1" x14ac:dyDescent="0.2">
      <c r="A2554" s="137"/>
      <c r="B2554" s="153" t="str">
        <f>IF(A2554="","",VLOOKUP(A2554,'6.A'!$A$11:$E$105,2,FALSE))</f>
        <v/>
      </c>
      <c r="C2554" s="138"/>
      <c r="D2554" s="120" t="str">
        <f>IF(A2554="","",VLOOKUP(A2554,'6.A'!$A$11:$E$105,4,FALSE))</f>
        <v/>
      </c>
      <c r="E2554" s="142" t="str">
        <f>IF(A2554="","",VLOOKUP(A2554,'6.A'!$A$11:$E$105,5,FALSE))</f>
        <v/>
      </c>
      <c r="F2554" s="141" t="str">
        <f t="shared" si="1061"/>
        <v>0,00</v>
      </c>
      <c r="G2554" s="51"/>
      <c r="H2554" s="51" t="str">
        <f>IF(A2554="","",VLOOKUP(A2554,'6.A'!$A$11:$E$7900,5,FALSE))</f>
        <v/>
      </c>
      <c r="I2554" s="51" t="str">
        <f t="shared" si="1062"/>
        <v/>
      </c>
      <c r="J2554" s="51" t="str">
        <f>IF(H2554="","",VLOOKUP(A2554,'6.A'!$A$11:$E$480,4,FALSE))</f>
        <v/>
      </c>
      <c r="K2554" s="51" t="str">
        <f t="shared" si="1063"/>
        <v/>
      </c>
      <c r="L2554" s="51" t="str">
        <f>IF(H2554="","",IF(C2554="","",G2508*C2554))</f>
        <v/>
      </c>
      <c r="M2554" s="93" t="str">
        <f>IF(A2554="","",VLOOKUP(A2554,'6.A'!$A$11:$C$480,2,FALSE))</f>
        <v/>
      </c>
      <c r="N2554" s="56" t="str">
        <f t="shared" si="1064"/>
        <v/>
      </c>
      <c r="O2554" s="55"/>
      <c r="P2554" s="55"/>
      <c r="Q2554" s="47"/>
      <c r="R2554" s="47"/>
      <c r="S2554" s="64"/>
      <c r="T2554" s="2"/>
      <c r="U2554" s="2"/>
      <c r="V2554" s="2"/>
    </row>
    <row r="2555" spans="1:22" s="116" customFormat="1" ht="12.75" customHeight="1" x14ac:dyDescent="0.2">
      <c r="A2555" s="137"/>
      <c r="B2555" s="153" t="str">
        <f>IF(A2555="","",VLOOKUP(A2555,'6.A'!$A$11:$E$105,2,FALSE))</f>
        <v/>
      </c>
      <c r="C2555" s="138"/>
      <c r="D2555" s="120" t="str">
        <f>IF(A2555="","",VLOOKUP(A2555,'6.A'!$A$11:$E$105,4,FALSE))</f>
        <v/>
      </c>
      <c r="E2555" s="142" t="str">
        <f>IF(A2555="","",VLOOKUP(A2555,'6.A'!$A$11:$E$105,5,FALSE))</f>
        <v/>
      </c>
      <c r="F2555" s="141" t="str">
        <f t="shared" si="1061"/>
        <v>0,00</v>
      </c>
      <c r="G2555" s="51"/>
      <c r="H2555" s="51" t="str">
        <f>IF(A2555="","",VLOOKUP(A2555,'6.A'!$A$11:$E$7900,5,FALSE))</f>
        <v/>
      </c>
      <c r="I2555" s="51" t="str">
        <f t="shared" si="1062"/>
        <v/>
      </c>
      <c r="J2555" s="51" t="str">
        <f>IF(H2555="","",VLOOKUP(A2555,'6.A'!$A$11:$E$480,4,FALSE))</f>
        <v/>
      </c>
      <c r="K2555" s="51" t="str">
        <f t="shared" si="1063"/>
        <v/>
      </c>
      <c r="L2555" s="51" t="str">
        <f>IF(H2555="","",IF(C2555="","",G2508*C2555))</f>
        <v/>
      </c>
      <c r="M2555" s="93" t="str">
        <f>IF(A2555="","",VLOOKUP(A2555,'6.A'!$A$11:$C$480,2,FALSE))</f>
        <v/>
      </c>
      <c r="N2555" s="56" t="str">
        <f t="shared" si="1064"/>
        <v/>
      </c>
      <c r="O2555" s="55"/>
      <c r="P2555" s="55"/>
      <c r="Q2555" s="47"/>
      <c r="R2555" s="47"/>
      <c r="S2555" s="64"/>
      <c r="T2555" s="2"/>
      <c r="U2555" s="2"/>
      <c r="V2555" s="2"/>
    </row>
    <row r="2556" spans="1:22" s="116" customFormat="1" ht="12.75" customHeight="1" x14ac:dyDescent="0.2">
      <c r="A2556" s="137"/>
      <c r="B2556" s="153" t="str">
        <f>IF(A2556="","",VLOOKUP(A2556,'6.A'!$A$11:$E$105,2,FALSE))</f>
        <v/>
      </c>
      <c r="C2556" s="138"/>
      <c r="D2556" s="120" t="str">
        <f>IF(A2556="","",VLOOKUP(A2556,'6.A'!$A$11:$E$105,4,FALSE))</f>
        <v/>
      </c>
      <c r="E2556" s="142" t="str">
        <f>IF(A2556="","",VLOOKUP(A2556,'6.A'!$A$11:$E$105,5,FALSE))</f>
        <v/>
      </c>
      <c r="F2556" s="141" t="str">
        <f t="shared" si="1061"/>
        <v>0,00</v>
      </c>
      <c r="G2556" s="51"/>
      <c r="H2556" s="51" t="str">
        <f>IF(A2556="","",VLOOKUP(A2556,'6.A'!$A$11:$E$7900,5,FALSE))</f>
        <v/>
      </c>
      <c r="I2556" s="51" t="str">
        <f t="shared" si="1062"/>
        <v/>
      </c>
      <c r="J2556" s="51" t="str">
        <f>IF(H2556="","",VLOOKUP(A2556,'6.A'!$A$11:$E$480,4,FALSE))</f>
        <v/>
      </c>
      <c r="K2556" s="51" t="str">
        <f t="shared" si="1063"/>
        <v/>
      </c>
      <c r="L2556" s="51" t="str">
        <f>IF(H2556="","",IF(C2556="","",G2508*C2556))</f>
        <v/>
      </c>
      <c r="M2556" s="93" t="str">
        <f>IF(A2556="","",VLOOKUP(A2556,'6.A'!$A$11:$C$480,2,FALSE))</f>
        <v/>
      </c>
      <c r="N2556" s="56" t="str">
        <f t="shared" si="1064"/>
        <v/>
      </c>
      <c r="O2556" s="55"/>
      <c r="P2556" s="55"/>
      <c r="Q2556" s="47"/>
      <c r="R2556" s="47"/>
      <c r="S2556" s="64"/>
      <c r="T2556" s="2"/>
      <c r="U2556" s="2"/>
      <c r="V2556" s="2"/>
    </row>
    <row r="2557" spans="1:22" s="116" customFormat="1" ht="12.75" customHeight="1" x14ac:dyDescent="0.2">
      <c r="A2557" s="137"/>
      <c r="B2557" s="26" t="str">
        <f>$A$9</f>
        <v>BDI - MÃO DE OBRA / SERVIÇOS / MATERIAIS EM GERAL</v>
      </c>
      <c r="C2557" s="27">
        <f>$C$9</f>
        <v>0</v>
      </c>
      <c r="D2557" s="120"/>
      <c r="E2557" s="126"/>
      <c r="F2557" s="144">
        <f>ROUND(SUM(F2537:F2556)*C2557,2)</f>
        <v>0</v>
      </c>
      <c r="G2557" s="62"/>
      <c r="H2557" s="51"/>
      <c r="I2557" s="56"/>
      <c r="J2557" s="56"/>
      <c r="K2557" s="56"/>
      <c r="L2557" s="51"/>
      <c r="M2557" s="56"/>
      <c r="N2557" s="56"/>
      <c r="O2557" s="55"/>
      <c r="P2557" s="55"/>
      <c r="Q2557" s="47"/>
      <c r="R2557" s="47"/>
      <c r="S2557" s="64"/>
      <c r="T2557" s="2"/>
      <c r="U2557" s="2"/>
      <c r="V2557" s="2"/>
    </row>
    <row r="2558" spans="1:22" s="116" customFormat="1" ht="12.75" customHeight="1" thickBot="1" x14ac:dyDescent="0.25">
      <c r="A2558" s="154"/>
      <c r="B2558" s="41" t="s">
        <v>57</v>
      </c>
      <c r="C2558" s="42"/>
      <c r="D2558" s="155"/>
      <c r="E2558" s="156"/>
      <c r="F2558" s="157">
        <f>ROUND(SUM(F2537:F2557),2)</f>
        <v>0</v>
      </c>
      <c r="G2558" s="62"/>
      <c r="H2558" s="51"/>
      <c r="I2558" s="56"/>
      <c r="J2558" s="56"/>
      <c r="K2558" s="56"/>
      <c r="L2558" s="51"/>
      <c r="M2558" s="56"/>
      <c r="N2558" s="56"/>
      <c r="O2558" s="55"/>
      <c r="P2558" s="55"/>
      <c r="Q2558" s="47"/>
      <c r="R2558" s="47"/>
      <c r="S2558" s="64"/>
      <c r="T2558" s="2"/>
      <c r="U2558" s="2"/>
      <c r="V2558" s="2"/>
    </row>
    <row r="2559" spans="1:22" s="128" customFormat="1" ht="12" customHeight="1" thickBot="1" x14ac:dyDescent="0.25">
      <c r="A2559" s="129"/>
      <c r="B2559" s="124"/>
      <c r="C2559" s="125"/>
      <c r="D2559" s="120"/>
      <c r="E2559" s="126"/>
      <c r="F2559" s="121"/>
      <c r="G2559" s="121"/>
      <c r="H2559" s="118"/>
      <c r="I2559" s="120"/>
      <c r="J2559" s="120"/>
      <c r="K2559" s="120"/>
      <c r="L2559" s="118"/>
      <c r="M2559" s="122"/>
      <c r="N2559" s="122"/>
      <c r="O2559" s="123"/>
      <c r="P2559" s="123"/>
      <c r="Q2559" s="114"/>
      <c r="R2559" s="114"/>
      <c r="T2559" s="116"/>
      <c r="U2559" s="116"/>
      <c r="V2559" s="116"/>
    </row>
    <row r="2560" spans="1:22" s="116" customFormat="1" ht="50.1" customHeight="1" x14ac:dyDescent="0.2">
      <c r="A2560" s="130" t="str">
        <f>'3.A'!A83</f>
        <v>4.3.2</v>
      </c>
      <c r="B2560" s="131" t="str">
        <f>IF(A2560="","",VLOOKUP(A2560,'3.A'!$A$16:$M$111,2,FALSE))</f>
        <v>CONCRETO ESTRUTURAL FCK = 25,0 MPA COM CIMENTO RESISTENTE A SULFATOS (RS)</v>
      </c>
      <c r="C2560" s="284" t="s">
        <v>62</v>
      </c>
      <c r="D2560" s="284"/>
      <c r="E2560" s="132" t="str">
        <f>IF(A2560="","",VLOOKUP(A2560,'3.A'!$A$16:$M$111,3,FALSE))</f>
        <v>M3</v>
      </c>
      <c r="F2560" s="133">
        <f>ROUND(F2574+F2587+F2610,2)</f>
        <v>0</v>
      </c>
      <c r="G2560" s="94">
        <f>VLOOKUP(A2560,'3.A'!$A$18:$I$111,4,FALSE)</f>
        <v>18</v>
      </c>
      <c r="H2560" s="46">
        <f>SUM(F2562:F2573)</f>
        <v>0</v>
      </c>
      <c r="I2560" s="46">
        <f>SUM(F2576:F2586)</f>
        <v>0</v>
      </c>
      <c r="J2560" s="46">
        <f>SUM(F2589:F2609)</f>
        <v>0</v>
      </c>
      <c r="K2560" s="46">
        <f>SUM(H2560:J2560)</f>
        <v>0</v>
      </c>
      <c r="L2560" s="46" t="str">
        <f>IF(K2560=F2560,"SIM","NÃO")</f>
        <v>SIM</v>
      </c>
      <c r="M2560" s="57">
        <f>ROUND(SUM(F2562:F2571)*C2572,2)+ROUND(SUM(F2562:F2572)*C2573,2)+ROUND(SUM(F2562:F2571),2)+ROUND(SUM(F2576:F2585)*C2586,2)+ROUND(SUM(F2576:F2585),2)+ROUND(SUM(F2589:F2608)*C2609,2)+ROUND(SUM(F2589:F2608),2)</f>
        <v>0</v>
      </c>
      <c r="N2560" s="49" t="str">
        <f>IF(M2560=F2560,"SIM","NÃO")</f>
        <v>SIM</v>
      </c>
      <c r="O2560" s="50" t="str">
        <f>VLOOKUP(A2560,'3.A'!$A$8:$E$111,3,FALSE)</f>
        <v>M3</v>
      </c>
      <c r="P2560" s="50" t="str">
        <f>IF(O2560=E2560,"SIM","NÃO")</f>
        <v>SIM</v>
      </c>
      <c r="Q2560" s="52">
        <f>ROUND(G2560*F2574,2)+ROUND(G2560*F2587,2)+ROUND(G2560*F2610,2)</f>
        <v>0</v>
      </c>
      <c r="R2560" s="58">
        <f>VLOOKUP(A2560,'3.A'!$A$16:$L$111,12,FALSE)</f>
        <v>0</v>
      </c>
      <c r="S2560" s="59" t="str">
        <f>IF(Q2560=R2560,"si","no")</f>
        <v>si</v>
      </c>
      <c r="T2560" s="60">
        <f>SUM(L2562:L2571)+SUM(L2576:L2585)+SUM(L2589:L2608)</f>
        <v>189.9</v>
      </c>
      <c r="U2560" s="51">
        <f>G2560*C2568+G2560*C2570+G2560*C2564+G2560*C2563+G2560*C2565+G2560*C2569+G2560*C2567+G2560*C2566+G2560*C2562+G2560*C2571+G2560*C2582+G2560*C2576+G2560*C2584+G2560*C2583+G2560*C2581+G2560*C2578+G2560*C2577+G2560*C2579+G2560*C2585+G2560*C2580+G2560*C2589+G2560*C2590+G2560*C2591+G2560*C2599+G2560*C2600+G2560*C2601+G2560*C2602+G2560*C2603+G2560*C2604+G2560*C2605+G2560*C2606+G2560*C2607+G2560*C2608+G2560*C2597+G2560*C2598+G2560*C2592+G2560*C2593+G2560*C2594+G2560*C2595+G2560*C2596</f>
        <v>189.9</v>
      </c>
      <c r="V2560" s="53" t="str">
        <f>IF(T2560=U2560,"si","no")</f>
        <v>si</v>
      </c>
    </row>
    <row r="2561" spans="1:22" s="116" customFormat="1" ht="12.75" customHeight="1" x14ac:dyDescent="0.2">
      <c r="A2561" s="134" t="s">
        <v>3</v>
      </c>
      <c r="B2561" s="135" t="s">
        <v>58</v>
      </c>
      <c r="C2561" s="119" t="s">
        <v>59</v>
      </c>
      <c r="D2561" s="119" t="s">
        <v>17</v>
      </c>
      <c r="E2561" s="136" t="s">
        <v>60</v>
      </c>
      <c r="F2561" s="127" t="s">
        <v>61</v>
      </c>
      <c r="G2561" s="21"/>
      <c r="H2561" s="51"/>
      <c r="I2561" s="56"/>
      <c r="J2561" s="56"/>
      <c r="K2561" s="56"/>
      <c r="L2561" s="51"/>
      <c r="M2561" s="56"/>
      <c r="N2561" s="56"/>
      <c r="O2561" s="55"/>
      <c r="P2561" s="55"/>
      <c r="Q2561" s="47"/>
      <c r="R2561" s="47"/>
      <c r="S2561" s="64"/>
      <c r="T2561" s="2"/>
      <c r="U2561" s="2"/>
      <c r="V2561" s="2"/>
    </row>
    <row r="2562" spans="1:22" s="116" customFormat="1" ht="12.75" customHeight="1" x14ac:dyDescent="0.2">
      <c r="A2562" s="137">
        <f>'6.A'!$A$19</f>
        <v>88309</v>
      </c>
      <c r="B2562" s="117" t="str">
        <f>IF(A2562="","",VLOOKUP(A2562,'6.A'!$A$11:$E$105,2,FALSE))</f>
        <v>PEDREIRO COM ENCARGOS COMPLEMENTARES</v>
      </c>
      <c r="C2562" s="138">
        <v>1.5</v>
      </c>
      <c r="D2562" s="139" t="str">
        <f>IF(A2562="","",VLOOKUP(A2562,'6.A'!$A$11:$E$105,4,FALSE))</f>
        <v>H</v>
      </c>
      <c r="E2562" s="140">
        <f>IF(A2562="","",VLOOKUP(A2562,'6.A'!$A$11:$E$105,5,FALSE))</f>
        <v>0</v>
      </c>
      <c r="F2562" s="141">
        <f t="shared" ref="F2562:F2571" si="1065">IF(A2562="","0,00",ROUND(C2562*E2562,2))</f>
        <v>0</v>
      </c>
      <c r="G2562" s="51"/>
      <c r="H2562" s="51">
        <f>IF(A2562="","",VLOOKUP(A2562,'6.A'!$A$11:$E$7900,5,FALSE))</f>
        <v>0</v>
      </c>
      <c r="I2562" s="51" t="str">
        <f>IF(H2562="","",IF(E2562=H2562,"SIM","NÃO"))</f>
        <v>SIM</v>
      </c>
      <c r="J2562" s="51" t="str">
        <f>IF(H2562="","",VLOOKUP(A2562,'6.A'!$A$11:$E$480,4,FALSE))</f>
        <v>H</v>
      </c>
      <c r="K2562" s="51" t="str">
        <f>IF(H2562="","",IF(J2562=D2562,"SIM","NÃO"))</f>
        <v>SIM</v>
      </c>
      <c r="L2562" s="51">
        <f>IF(H2562="","",IF(C2562="","",G2560*C2562))</f>
        <v>27</v>
      </c>
      <c r="M2562" s="93" t="str">
        <f>IF(A2562="","",VLOOKUP(A2562,'6.A'!$A$11:$C$480,2,FALSE))</f>
        <v>PEDREIRO COM ENCARGOS COMPLEMENTARES</v>
      </c>
      <c r="N2562" s="56" t="str">
        <f>IF(A2562="","",IF(M2562=B2562,"si","no"))</f>
        <v>si</v>
      </c>
      <c r="O2562" s="55"/>
      <c r="P2562" s="55"/>
      <c r="Q2562" s="47"/>
      <c r="R2562" s="47"/>
      <c r="S2562" s="64"/>
      <c r="T2562" s="2"/>
      <c r="U2562" s="2"/>
      <c r="V2562" s="2"/>
    </row>
    <row r="2563" spans="1:22" s="116" customFormat="1" ht="12.75" customHeight="1" x14ac:dyDescent="0.2">
      <c r="A2563" s="137">
        <f>'6.A'!$A$21</f>
        <v>88316</v>
      </c>
      <c r="B2563" s="117" t="str">
        <f>IF(A2563="","",VLOOKUP(A2563,'6.A'!$A$11:$E$105,2,FALSE))</f>
        <v>SERVENTE COM ENCARGOS COMPLEMENTARES</v>
      </c>
      <c r="C2563" s="138">
        <v>4</v>
      </c>
      <c r="D2563" s="139" t="str">
        <f>IF(A2563="","",VLOOKUP(A2563,'6.A'!$A$11:$E$105,4,FALSE))</f>
        <v>H</v>
      </c>
      <c r="E2563" s="140">
        <f>IF(A2563="","",VLOOKUP(A2563,'6.A'!$A$11:$E$105,5,FALSE))</f>
        <v>0</v>
      </c>
      <c r="F2563" s="141">
        <f t="shared" si="1065"/>
        <v>0</v>
      </c>
      <c r="G2563" s="51"/>
      <c r="H2563" s="51">
        <f>IF(A2563="","",VLOOKUP(A2563,'6.A'!$A$11:$E$7900,5,FALSE))</f>
        <v>0</v>
      </c>
      <c r="I2563" s="51" t="str">
        <f>IF(H2563="","",IF(E2563=H2563,"SIM","NÃO"))</f>
        <v>SIM</v>
      </c>
      <c r="J2563" s="51" t="str">
        <f>IF(H2563="","",VLOOKUP(A2563,'6.A'!$A$11:$E$480,4,FALSE))</f>
        <v>H</v>
      </c>
      <c r="K2563" s="51" t="str">
        <f>IF(H2563="","",IF(J2563=D2563,"SIM","NÃO"))</f>
        <v>SIM</v>
      </c>
      <c r="L2563" s="51">
        <f>IF(H2563="","",IF(C2563="","",G2560*C2563))</f>
        <v>72</v>
      </c>
      <c r="M2563" s="93" t="str">
        <f>IF(A2563="","",VLOOKUP(A2563,'6.A'!$A$11:$C$480,2,FALSE))</f>
        <v>SERVENTE COM ENCARGOS COMPLEMENTARES</v>
      </c>
      <c r="N2563" s="56" t="str">
        <f>IF(A2563="","",IF(M2563=B2563,"si","no"))</f>
        <v>si</v>
      </c>
      <c r="O2563" s="55"/>
      <c r="P2563" s="55"/>
      <c r="Q2563" s="47"/>
      <c r="R2563" s="47"/>
      <c r="S2563" s="64"/>
      <c r="T2563" s="2"/>
      <c r="U2563" s="2"/>
      <c r="V2563" s="2"/>
    </row>
    <row r="2564" spans="1:22" s="116" customFormat="1" ht="12.75" customHeight="1" x14ac:dyDescent="0.2">
      <c r="A2564" s="137"/>
      <c r="B2564" s="117" t="str">
        <f>IF(A2564="","",VLOOKUP(A2564,'6.A'!$A$11:$E$105,2,FALSE))</f>
        <v/>
      </c>
      <c r="C2564" s="138"/>
      <c r="D2564" s="139" t="str">
        <f>IF(A2564="","",VLOOKUP(A2564,'6.A'!$A$11:$E$105,4,FALSE))</f>
        <v/>
      </c>
      <c r="E2564" s="140" t="str">
        <f>IF(A2564="","",VLOOKUP(A2564,'6.A'!$A$11:$E$105,5,FALSE))</f>
        <v/>
      </c>
      <c r="F2564" s="141" t="str">
        <f t="shared" si="1065"/>
        <v>0,00</v>
      </c>
      <c r="G2564" s="51"/>
      <c r="H2564" s="51" t="str">
        <f>IF(A2564="","",VLOOKUP(A2564,'6.A'!$A$11:$E$7900,5,FALSE))</f>
        <v/>
      </c>
      <c r="I2564" s="51" t="str">
        <f>IF(H2564="","",IF(E2564=H2564,"SIM","NÃO"))</f>
        <v/>
      </c>
      <c r="J2564" s="51" t="str">
        <f>IF(H2564="","",VLOOKUP(A2564,'6.A'!$A$11:$E$480,4,FALSE))</f>
        <v/>
      </c>
      <c r="K2564" s="51" t="str">
        <f t="shared" ref="K2564" si="1066">IF(H2564="","",IF(J2564=D2564,"SIM","NÃO"))</f>
        <v/>
      </c>
      <c r="L2564" s="51" t="str">
        <f>IF(H2564="","",IF(C2564="","",G2560*C2564))</f>
        <v/>
      </c>
      <c r="M2564" s="93" t="str">
        <f>IF(A2564="","",VLOOKUP(A2564,'6.A'!$A$11:$C$480,2,FALSE))</f>
        <v/>
      </c>
      <c r="N2564" s="56" t="str">
        <f t="shared" ref="N2564" si="1067">IF(A2564="","",IF(M2564=B2564,"si","no"))</f>
        <v/>
      </c>
      <c r="O2564" s="55"/>
      <c r="P2564" s="55"/>
      <c r="Q2564" s="47"/>
      <c r="R2564" s="47"/>
      <c r="S2564" s="64"/>
      <c r="T2564" s="2"/>
      <c r="U2564" s="2"/>
      <c r="V2564" s="2"/>
    </row>
    <row r="2565" spans="1:22" s="116" customFormat="1" ht="12.75" customHeight="1" x14ac:dyDescent="0.2">
      <c r="A2565" s="137"/>
      <c r="B2565" s="117" t="str">
        <f>IF(A2565="","",VLOOKUP(A2565,'6.A'!$A$11:$E$105,2,FALSE))</f>
        <v/>
      </c>
      <c r="C2565" s="138"/>
      <c r="D2565" s="139" t="str">
        <f>IF(A2565="","",VLOOKUP(A2565,'6.A'!$A$11:$E$105,4,FALSE))</f>
        <v/>
      </c>
      <c r="E2565" s="140" t="str">
        <f>IF(A2565="","",VLOOKUP(A2565,'6.A'!$A$11:$E$105,5,FALSE))</f>
        <v/>
      </c>
      <c r="F2565" s="141" t="str">
        <f t="shared" si="1065"/>
        <v>0,00</v>
      </c>
      <c r="G2565" s="51"/>
      <c r="H2565" s="51" t="str">
        <f>IF(A2565="","",VLOOKUP(A2565,'6.A'!$A$11:$E$7900,5,FALSE))</f>
        <v/>
      </c>
      <c r="I2565" s="51" t="str">
        <f>IF(H2565="","",IF(E2565=H2565,"SIM","NÃO"))</f>
        <v/>
      </c>
      <c r="J2565" s="51" t="str">
        <f>IF(H2565="","",VLOOKUP(A2565,'6.A'!$A$11:$E$480,4,FALSE))</f>
        <v/>
      </c>
      <c r="K2565" s="51" t="str">
        <f>IF(H2565="","",IF(J2565=D2565,"SIM","NÃO"))</f>
        <v/>
      </c>
      <c r="L2565" s="51" t="str">
        <f>IF(H2565="","",IF(C2565="","",G2560*C2565))</f>
        <v/>
      </c>
      <c r="M2565" s="93" t="str">
        <f>IF(A2565="","",VLOOKUP(A2565,'6.A'!$A$11:$C$480,2,FALSE))</f>
        <v/>
      </c>
      <c r="N2565" s="56" t="str">
        <f>IF(A2565="","",IF(M2565=B2565,"si","no"))</f>
        <v/>
      </c>
      <c r="O2565" s="55"/>
      <c r="P2565" s="55"/>
      <c r="Q2565" s="47"/>
      <c r="R2565" s="47"/>
      <c r="S2565" s="64"/>
      <c r="T2565" s="2"/>
      <c r="U2565" s="2"/>
      <c r="V2565" s="2"/>
    </row>
    <row r="2566" spans="1:22" s="116" customFormat="1" ht="12.75" customHeight="1" x14ac:dyDescent="0.2">
      <c r="A2566" s="137"/>
      <c r="B2566" s="117" t="str">
        <f>IF(A2566="","",VLOOKUP(A2566,'6.A'!$A$11:$E$105,2,FALSE))</f>
        <v/>
      </c>
      <c r="C2566" s="138"/>
      <c r="D2566" s="139" t="str">
        <f>IF(A2566="","",VLOOKUP(A2566,'6.A'!$A$11:$E$105,4,FALSE))</f>
        <v/>
      </c>
      <c r="E2566" s="140" t="str">
        <f>IF(A2566="","",VLOOKUP(A2566,'6.A'!$A$11:$E$105,5,FALSE))</f>
        <v/>
      </c>
      <c r="F2566" s="141" t="str">
        <f t="shared" si="1065"/>
        <v>0,00</v>
      </c>
      <c r="G2566" s="51"/>
      <c r="H2566" s="51" t="str">
        <f>IF(A2566="","",VLOOKUP(A2566,'6.A'!$A$11:$E$7900,5,FALSE))</f>
        <v/>
      </c>
      <c r="I2566" s="51" t="str">
        <f t="shared" ref="I2566" si="1068">IF(H2566="","",IF(E2566=H2566,"SIM","NÃO"))</f>
        <v/>
      </c>
      <c r="J2566" s="51" t="str">
        <f>IF(H2566="","",VLOOKUP(A2566,'6.A'!$A$11:$E$480,4,FALSE))</f>
        <v/>
      </c>
      <c r="K2566" s="51" t="str">
        <f t="shared" ref="K2566" si="1069">IF(H2566="","",IF(J2566=D2566,"SIM","NÃO"))</f>
        <v/>
      </c>
      <c r="L2566" s="51" t="str">
        <f>IF(H2566="","",IF(C2566="","",G2560*C2566))</f>
        <v/>
      </c>
      <c r="M2566" s="93" t="str">
        <f>IF(A2566="","",VLOOKUP(A2566,'6.A'!$A$11:$C$480,2,FALSE))</f>
        <v/>
      </c>
      <c r="N2566" s="56" t="str">
        <f t="shared" ref="N2566" si="1070">IF(A2566="","",IF(M2566=B2566,"si","no"))</f>
        <v/>
      </c>
      <c r="O2566" s="55"/>
      <c r="P2566" s="55"/>
      <c r="Q2566" s="47"/>
      <c r="R2566" s="47"/>
      <c r="S2566" s="64"/>
      <c r="T2566" s="2"/>
      <c r="U2566" s="2"/>
      <c r="V2566" s="2"/>
    </row>
    <row r="2567" spans="1:22" s="116" customFormat="1" ht="12.75" customHeight="1" x14ac:dyDescent="0.2">
      <c r="A2567" s="137"/>
      <c r="B2567" s="117" t="str">
        <f>IF(A2567="","",VLOOKUP(A2567,'6.A'!$A$11:$E$105,2,FALSE))</f>
        <v/>
      </c>
      <c r="C2567" s="138"/>
      <c r="D2567" s="139" t="str">
        <f>IF(A2567="","",VLOOKUP(A2567,'6.A'!$A$11:$E$105,4,FALSE))</f>
        <v/>
      </c>
      <c r="E2567" s="140" t="str">
        <f>IF(A2567="","",VLOOKUP(A2567,'6.A'!$A$11:$E$105,5,FALSE))</f>
        <v/>
      </c>
      <c r="F2567" s="141" t="str">
        <f t="shared" si="1065"/>
        <v>0,00</v>
      </c>
      <c r="G2567" s="51"/>
      <c r="H2567" s="51" t="str">
        <f>IF(A2567="","",VLOOKUP(A2567,'6.A'!$A$11:$E$7900,5,FALSE))</f>
        <v/>
      </c>
      <c r="I2567" s="51" t="str">
        <f>IF(H2567="","",IF(E2567=H2567,"SIM","NÃO"))</f>
        <v/>
      </c>
      <c r="J2567" s="51" t="str">
        <f>IF(H2567="","",VLOOKUP(A2567,'6.A'!$A$11:$E$480,4,FALSE))</f>
        <v/>
      </c>
      <c r="K2567" s="51" t="str">
        <f>IF(H2567="","",IF(J2567=D2567,"SIM","NÃO"))</f>
        <v/>
      </c>
      <c r="L2567" s="51" t="str">
        <f>IF(H2567="","",IF(C2567="","",G2560*C2567))</f>
        <v/>
      </c>
      <c r="M2567" s="93" t="str">
        <f>IF(A2567="","",VLOOKUP(A2567,'6.A'!$A$11:$C$480,2,FALSE))</f>
        <v/>
      </c>
      <c r="N2567" s="56" t="str">
        <f>IF(A2567="","",IF(M2567=B2567,"si","no"))</f>
        <v/>
      </c>
      <c r="O2567" s="55"/>
      <c r="P2567" s="55"/>
      <c r="Q2567" s="47"/>
      <c r="R2567" s="47"/>
      <c r="S2567" s="64"/>
      <c r="T2567" s="2"/>
      <c r="U2567" s="2"/>
      <c r="V2567" s="2"/>
    </row>
    <row r="2568" spans="1:22" s="116" customFormat="1" ht="12.75" customHeight="1" x14ac:dyDescent="0.2">
      <c r="A2568" s="137"/>
      <c r="B2568" s="117" t="str">
        <f>IF(A2568="","",VLOOKUP(A2568,'6.A'!$A$11:$E$105,2,FALSE))</f>
        <v/>
      </c>
      <c r="C2568" s="138"/>
      <c r="D2568" s="120" t="str">
        <f>IF(A2568="","",VLOOKUP(A2568,'6.A'!$A$11:$E$105,4,FALSE))</f>
        <v/>
      </c>
      <c r="E2568" s="142" t="str">
        <f>IF(A2568="","",VLOOKUP(A2568,'6.A'!$A$11:$E$105,5,FALSE))</f>
        <v/>
      </c>
      <c r="F2568" s="141" t="str">
        <f t="shared" si="1065"/>
        <v>0,00</v>
      </c>
      <c r="G2568" s="51"/>
      <c r="H2568" s="51" t="str">
        <f>IF(A2568="","",VLOOKUP(A2568,'6.A'!$A$11:$E$7900,5,FALSE))</f>
        <v/>
      </c>
      <c r="I2568" s="51" t="str">
        <f>IF(H2568="","",IF(E2568=H2568,"SIM","NÃO"))</f>
        <v/>
      </c>
      <c r="J2568" s="51" t="str">
        <f>IF(H2568="","",VLOOKUP(A2568,'6.A'!$A$11:$E$480,4,FALSE))</f>
        <v/>
      </c>
      <c r="K2568" s="51" t="str">
        <f>IF(H2568="","",IF(J2568=D2568,"SIM","NÃO"))</f>
        <v/>
      </c>
      <c r="L2568" s="51" t="str">
        <f>IF(H2568="","",IF(C2568="","",G2560*C2568))</f>
        <v/>
      </c>
      <c r="M2568" s="93" t="str">
        <f>IF(A2568="","",VLOOKUP(A2568,'6.A'!$A$11:$C$480,2,FALSE))</f>
        <v/>
      </c>
      <c r="N2568" s="56" t="str">
        <f>IF(A2568="","",IF(M2568=B2568,"si","no"))</f>
        <v/>
      </c>
      <c r="O2568" s="55"/>
      <c r="P2568" s="55"/>
      <c r="Q2568" s="47"/>
      <c r="R2568" s="47"/>
      <c r="S2568" s="64"/>
      <c r="T2568" s="2"/>
      <c r="U2568" s="2"/>
      <c r="V2568" s="2"/>
    </row>
    <row r="2569" spans="1:22" s="116" customFormat="1" ht="12.75" customHeight="1" x14ac:dyDescent="0.2">
      <c r="A2569" s="137"/>
      <c r="B2569" s="117" t="str">
        <f>IF(A2569="","",VLOOKUP(A2569,'6.A'!$A$11:$E$105,2,FALSE))</f>
        <v/>
      </c>
      <c r="C2569" s="138"/>
      <c r="D2569" s="120" t="str">
        <f>IF(A2569="","",VLOOKUP(A2569,'6.A'!$A$11:$E$105,4,FALSE))</f>
        <v/>
      </c>
      <c r="E2569" s="140" t="str">
        <f>IF(A2569="","",VLOOKUP(A2569,'6.A'!$A$11:$E$105,5,FALSE))</f>
        <v/>
      </c>
      <c r="F2569" s="141" t="str">
        <f t="shared" si="1065"/>
        <v>0,00</v>
      </c>
      <c r="G2569" s="51"/>
      <c r="H2569" s="51" t="str">
        <f>IF(A2569="","",VLOOKUP(A2569,'6.A'!$A$11:$E$7900,5,FALSE))</f>
        <v/>
      </c>
      <c r="I2569" s="51" t="str">
        <f t="shared" ref="I2569" si="1071">IF(H2569="","",IF(E2569=H2569,"SIM","NÃO"))</f>
        <v/>
      </c>
      <c r="J2569" s="51" t="str">
        <f>IF(H2569="","",VLOOKUP(A2569,'6.A'!$A$11:$E$480,4,FALSE))</f>
        <v/>
      </c>
      <c r="K2569" s="51" t="str">
        <f t="shared" ref="K2569" si="1072">IF(H2569="","",IF(J2569=D2569,"SIM","NÃO"))</f>
        <v/>
      </c>
      <c r="L2569" s="51" t="str">
        <f>IF(H2569="","",IF(C2569="","",G2560*C2569))</f>
        <v/>
      </c>
      <c r="M2569" s="93" t="str">
        <f>IF(A2569="","",VLOOKUP(A2569,'6.A'!$A$11:$C$480,2,FALSE))</f>
        <v/>
      </c>
      <c r="N2569" s="56" t="str">
        <f t="shared" ref="N2569" si="1073">IF(A2569="","",IF(M2569=B2569,"si","no"))</f>
        <v/>
      </c>
      <c r="O2569" s="55"/>
      <c r="P2569" s="55"/>
      <c r="Q2569" s="47"/>
      <c r="R2569" s="47"/>
      <c r="S2569" s="64"/>
      <c r="T2569" s="2"/>
      <c r="U2569" s="2"/>
      <c r="V2569" s="2"/>
    </row>
    <row r="2570" spans="1:22" s="116" customFormat="1" ht="12.75" customHeight="1" x14ac:dyDescent="0.2">
      <c r="A2570" s="137"/>
      <c r="B2570" s="117" t="str">
        <f>IF(A2570="","",VLOOKUP(A2570,'6.A'!$A$11:$E$105,2,FALSE))</f>
        <v/>
      </c>
      <c r="C2570" s="138"/>
      <c r="D2570" s="120" t="str">
        <f>IF(A2570="","",VLOOKUP(A2570,'6.A'!$A$11:$E$105,4,FALSE))</f>
        <v/>
      </c>
      <c r="E2570" s="140" t="str">
        <f>IF(A2570="","",VLOOKUP(A2570,'6.A'!$A$11:$E$105,5,FALSE))</f>
        <v/>
      </c>
      <c r="F2570" s="141" t="str">
        <f t="shared" si="1065"/>
        <v>0,00</v>
      </c>
      <c r="G2570" s="51"/>
      <c r="H2570" s="51" t="str">
        <f>IF(A2570="","",VLOOKUP(A2570,'6.A'!$A$11:$E$7900,5,FALSE))</f>
        <v/>
      </c>
      <c r="I2570" s="51" t="str">
        <f>IF(H2570="","",IF(E2570=H2570,"SIM","NÃO"))</f>
        <v/>
      </c>
      <c r="J2570" s="51" t="str">
        <f>IF(H2570="","",VLOOKUP(A2570,'6.A'!$A$11:$E$480,4,FALSE))</f>
        <v/>
      </c>
      <c r="K2570" s="51" t="str">
        <f>IF(H2570="","",IF(J2570=D2570,"SIM","NÃO"))</f>
        <v/>
      </c>
      <c r="L2570" s="51" t="str">
        <f>IF(H2570="","",IF(C2570="","",G2560*C2570))</f>
        <v/>
      </c>
      <c r="M2570" s="93" t="str">
        <f>IF(A2570="","",VLOOKUP(A2570,'6.A'!$A$11:$C$480,2,FALSE))</f>
        <v/>
      </c>
      <c r="N2570" s="56" t="str">
        <f>IF(A2570="","",IF(M2570=B2570,"si","no"))</f>
        <v/>
      </c>
      <c r="O2570" s="55"/>
      <c r="P2570" s="55"/>
      <c r="Q2570" s="47"/>
      <c r="R2570" s="47"/>
      <c r="S2570" s="64"/>
      <c r="T2570" s="2"/>
      <c r="U2570" s="2"/>
      <c r="V2570" s="2"/>
    </row>
    <row r="2571" spans="1:22" s="116" customFormat="1" ht="12.75" customHeight="1" x14ac:dyDescent="0.2">
      <c r="A2571" s="137"/>
      <c r="B2571" s="117" t="str">
        <f>IF(A2571="","",VLOOKUP(A2571,'6.A'!$A$11:$E$105,2,FALSE))</f>
        <v/>
      </c>
      <c r="C2571" s="138"/>
      <c r="D2571" s="143" t="str">
        <f>IF(A2571="","",VLOOKUP(A2571,'6.A'!$A$11:$E$105,4,FALSE))</f>
        <v/>
      </c>
      <c r="E2571" s="140" t="str">
        <f>IF(A2571="","",VLOOKUP(A2571,'6.A'!$A$11:$E$105,5,FALSE))</f>
        <v/>
      </c>
      <c r="F2571" s="141" t="str">
        <f t="shared" si="1065"/>
        <v>0,00</v>
      </c>
      <c r="G2571" s="51"/>
      <c r="H2571" s="51" t="str">
        <f>IF(A2571="","",VLOOKUP(A2571,'6.A'!$A$11:$E$7900,5,FALSE))</f>
        <v/>
      </c>
      <c r="I2571" s="51" t="str">
        <f t="shared" ref="I2571" si="1074">IF(H2571="","",IF(E2571=H2571,"SIM","NÃO"))</f>
        <v/>
      </c>
      <c r="J2571" s="51" t="str">
        <f>IF(H2571="","",VLOOKUP(A2571,'6.A'!$A$11:$E$480,4,FALSE))</f>
        <v/>
      </c>
      <c r="K2571" s="51" t="str">
        <f t="shared" ref="K2571" si="1075">IF(H2571="","",IF(J2571=D2571,"SIM","NÃO"))</f>
        <v/>
      </c>
      <c r="L2571" s="51" t="str">
        <f>IF(H2571="","",IF(C2571="","",G2560*C2571))</f>
        <v/>
      </c>
      <c r="M2571" s="93" t="str">
        <f>IF(A2571="","",VLOOKUP(A2571,'6.A'!$A$11:$C$480,2,FALSE))</f>
        <v/>
      </c>
      <c r="N2571" s="56" t="str">
        <f t="shared" ref="N2571" si="1076">IF(A2571="","",IF(M2571=B2571,"si","no"))</f>
        <v/>
      </c>
      <c r="O2571" s="55"/>
      <c r="P2571" s="55"/>
      <c r="Q2571" s="47"/>
      <c r="R2571" s="47"/>
      <c r="S2571" s="64"/>
      <c r="T2571" s="2"/>
      <c r="U2571" s="2"/>
      <c r="V2571" s="2"/>
    </row>
    <row r="2572" spans="1:22" s="116" customFormat="1" ht="12.75" customHeight="1" x14ac:dyDescent="0.2">
      <c r="A2572" s="134"/>
      <c r="B2572" s="26" t="str">
        <f>$A$8</f>
        <v>LEIS SOCIAIS HORISTA - JORNADA NORMAL</v>
      </c>
      <c r="C2572" s="27">
        <f>$C$8</f>
        <v>0</v>
      </c>
      <c r="D2572" s="120"/>
      <c r="E2572" s="126"/>
      <c r="F2572" s="144">
        <f>ROUND(SUM(F2562:F2571)*C2572,2)</f>
        <v>0</v>
      </c>
      <c r="G2572" s="62"/>
      <c r="H2572" s="51"/>
      <c r="I2572" s="56"/>
      <c r="J2572" s="56"/>
      <c r="K2572" s="56"/>
      <c r="L2572" s="51"/>
      <c r="M2572" s="61"/>
      <c r="N2572" s="56"/>
      <c r="O2572" s="55"/>
      <c r="P2572" s="55"/>
      <c r="Q2572" s="47"/>
      <c r="R2572" s="47"/>
      <c r="S2572" s="64"/>
      <c r="T2572" s="2"/>
      <c r="U2572" s="2"/>
      <c r="V2572" s="2"/>
    </row>
    <row r="2573" spans="1:22" s="116" customFormat="1" ht="12.75" customHeight="1" x14ac:dyDescent="0.2">
      <c r="A2573" s="137"/>
      <c r="B2573" s="26" t="str">
        <f>$A$9</f>
        <v>BDI - MÃO DE OBRA / SERVIÇOS / MATERIAIS EM GERAL</v>
      </c>
      <c r="C2573" s="27">
        <f>$C$9</f>
        <v>0</v>
      </c>
      <c r="D2573" s="115"/>
      <c r="E2573" s="126"/>
      <c r="F2573" s="144">
        <f>ROUND(SUM(F2562:F2572)*C2573,2)</f>
        <v>0</v>
      </c>
      <c r="G2573" s="62"/>
      <c r="H2573" s="51"/>
      <c r="I2573" s="56"/>
      <c r="J2573" s="56"/>
      <c r="K2573" s="56"/>
      <c r="L2573" s="51"/>
      <c r="M2573" s="61"/>
      <c r="N2573" s="56"/>
      <c r="O2573" s="55"/>
      <c r="P2573" s="55"/>
      <c r="Q2573" s="47"/>
      <c r="R2573" s="47"/>
      <c r="S2573" s="64"/>
      <c r="T2573" s="2"/>
      <c r="U2573" s="2"/>
      <c r="V2573" s="2"/>
    </row>
    <row r="2574" spans="1:22" s="128" customFormat="1" ht="12.75" customHeight="1" x14ac:dyDescent="0.2">
      <c r="A2574" s="145"/>
      <c r="B2574" s="146" t="s">
        <v>56</v>
      </c>
      <c r="C2574" s="147"/>
      <c r="D2574" s="148"/>
      <c r="E2574" s="149"/>
      <c r="F2574" s="150">
        <f>ROUND(SUM(F2562:F2573),2)</f>
        <v>0</v>
      </c>
      <c r="G2574" s="62"/>
      <c r="H2574" s="51"/>
      <c r="I2574" s="56"/>
      <c r="J2574" s="56"/>
      <c r="K2574" s="56"/>
      <c r="L2574" s="51"/>
      <c r="M2574" s="61"/>
      <c r="N2574" s="56"/>
      <c r="O2574" s="55"/>
      <c r="P2574" s="55"/>
      <c r="Q2574" s="47"/>
      <c r="R2574" s="47"/>
      <c r="S2574" s="64"/>
      <c r="T2574" s="2"/>
      <c r="U2574" s="2"/>
      <c r="V2574" s="2"/>
    </row>
    <row r="2575" spans="1:22" s="128" customFormat="1" ht="12.75" customHeight="1" x14ac:dyDescent="0.2">
      <c r="A2575" s="134" t="s">
        <v>5</v>
      </c>
      <c r="B2575" s="135" t="s">
        <v>132</v>
      </c>
      <c r="C2575" s="119" t="s">
        <v>59</v>
      </c>
      <c r="D2575" s="119" t="s">
        <v>17</v>
      </c>
      <c r="E2575" s="136" t="s">
        <v>60</v>
      </c>
      <c r="F2575" s="127" t="s">
        <v>61</v>
      </c>
      <c r="G2575" s="21"/>
      <c r="H2575" s="51"/>
      <c r="I2575" s="56"/>
      <c r="J2575" s="56"/>
      <c r="K2575" s="56"/>
      <c r="L2575" s="51"/>
      <c r="M2575" s="61"/>
      <c r="N2575" s="56"/>
      <c r="O2575" s="55"/>
      <c r="P2575" s="55"/>
      <c r="Q2575" s="47"/>
      <c r="R2575" s="47"/>
      <c r="S2575" s="64"/>
      <c r="T2575" s="2"/>
      <c r="U2575" s="2"/>
      <c r="V2575" s="2"/>
    </row>
    <row r="2576" spans="1:22" s="128" customFormat="1" ht="12.75" customHeight="1" x14ac:dyDescent="0.2">
      <c r="A2576" s="137" t="str">
        <f>'6.A'!$A$39</f>
        <v>EQ04618</v>
      </c>
      <c r="B2576" s="117" t="str">
        <f>IF(A2576="","",VLOOKUP(A2576,'6.A'!$A$11:$E$105,2,FALSE))</f>
        <v>VIBRADOR DE IMERSÃO COM PONTEIRA DE 60MM COMPRIMENTO DO MANGOTE DE 5M PARA CONCRETO</v>
      </c>
      <c r="C2576" s="138">
        <v>4</v>
      </c>
      <c r="D2576" s="139" t="str">
        <f>IF(A2576="","",VLOOKUP(A2576,'6.A'!$A$11:$E$105,4,FALSE))</f>
        <v>CHP</v>
      </c>
      <c r="E2576" s="140">
        <f>IF(A2576="","",VLOOKUP(A2576,'6.A'!$A$11:$E$105,5,FALSE))</f>
        <v>0</v>
      </c>
      <c r="F2576" s="141">
        <f t="shared" ref="F2576:F2585" si="1077">IF(A2576="","0,00",ROUND(C2576*E2576,2))</f>
        <v>0</v>
      </c>
      <c r="G2576" s="51"/>
      <c r="H2576" s="51">
        <f>IF(A2576="","",VLOOKUP(A2576,'6.A'!$A$11:$E$7900,5,FALSE))</f>
        <v>0</v>
      </c>
      <c r="I2576" s="51" t="str">
        <f t="shared" ref="I2576:I2585" si="1078">IF(H2576="","",IF(E2576=H2576,"SIM","NÃO"))</f>
        <v>SIM</v>
      </c>
      <c r="J2576" s="51" t="str">
        <f>IF(H2576="","",VLOOKUP(A2576,'6.A'!$A$11:$E$480,4,FALSE))</f>
        <v>CHP</v>
      </c>
      <c r="K2576" s="51" t="str">
        <f t="shared" ref="K2576:K2585" si="1079">IF(H2576="","",IF(J2576=D2576,"SIM","NÃO"))</f>
        <v>SIM</v>
      </c>
      <c r="L2576" s="51">
        <f>IF(H2576="","",IF(C2576="","",G2560*C2576))</f>
        <v>72</v>
      </c>
      <c r="M2576" s="93" t="str">
        <f>IF(A2576="","",VLOOKUP(A2576,'6.A'!$A$11:$C$480,2,FALSE))</f>
        <v>VIBRADOR DE IMERSÃO COM PONTEIRA DE 60MM COMPRIMENTO DO MANGOTE DE 5M PARA CONCRETO</v>
      </c>
      <c r="N2576" s="56" t="str">
        <f t="shared" ref="N2576:N2581" si="1080">IF(A2576="","",IF(M2576=B2576,"si","no"))</f>
        <v>si</v>
      </c>
      <c r="O2576" s="55"/>
      <c r="P2576" s="55"/>
      <c r="Q2576" s="47"/>
      <c r="R2576" s="47"/>
      <c r="S2576" s="64"/>
      <c r="T2576" s="2"/>
      <c r="U2576" s="2"/>
      <c r="V2576" s="2"/>
    </row>
    <row r="2577" spans="1:22" s="128" customFormat="1" ht="12.75" customHeight="1" x14ac:dyDescent="0.2">
      <c r="A2577" s="137"/>
      <c r="B2577" s="117" t="str">
        <f>IF(A2577="","",VLOOKUP(A2577,'6.A'!$A$11:$E$105,2,FALSE))</f>
        <v/>
      </c>
      <c r="C2577" s="138"/>
      <c r="D2577" s="139" t="str">
        <f>IF(A2577="","",VLOOKUP(A2577,'6.A'!$A$11:$E$105,4,FALSE))</f>
        <v/>
      </c>
      <c r="E2577" s="140" t="str">
        <f>IF(A2577="","",VLOOKUP(A2577,'6.A'!$A$11:$E$105,5,FALSE))</f>
        <v/>
      </c>
      <c r="F2577" s="141" t="str">
        <f t="shared" si="1077"/>
        <v>0,00</v>
      </c>
      <c r="G2577" s="51"/>
      <c r="H2577" s="51" t="str">
        <f>IF(A2577="","",VLOOKUP(A2577,'6.A'!$A$11:$E$7900,5,FALSE))</f>
        <v/>
      </c>
      <c r="I2577" s="51" t="str">
        <f t="shared" si="1078"/>
        <v/>
      </c>
      <c r="J2577" s="51" t="str">
        <f>IF(H2577="","",VLOOKUP(A2577,'6.A'!$A$11:$E$480,4,FALSE))</f>
        <v/>
      </c>
      <c r="K2577" s="51" t="str">
        <f t="shared" si="1079"/>
        <v/>
      </c>
      <c r="L2577" s="51" t="str">
        <f>IF(H2577="","",IF(C2577="","",G2560*C2577))</f>
        <v/>
      </c>
      <c r="M2577" s="93" t="str">
        <f>IF(A2577="","",VLOOKUP(A2577,'6.A'!$A$11:$C$480,2,FALSE))</f>
        <v/>
      </c>
      <c r="N2577" s="56" t="str">
        <f t="shared" si="1080"/>
        <v/>
      </c>
      <c r="O2577" s="55"/>
      <c r="P2577" s="55"/>
      <c r="Q2577" s="47"/>
      <c r="R2577" s="47"/>
      <c r="S2577" s="64"/>
      <c r="T2577" s="2"/>
      <c r="U2577" s="2"/>
      <c r="V2577" s="2"/>
    </row>
    <row r="2578" spans="1:22" s="128" customFormat="1" ht="12.75" customHeight="1" x14ac:dyDescent="0.2">
      <c r="A2578" s="137"/>
      <c r="B2578" s="117" t="str">
        <f>IF(A2578="","",VLOOKUP(A2578,'6.A'!$A$11:$E$105,2,FALSE))</f>
        <v/>
      </c>
      <c r="C2578" s="138"/>
      <c r="D2578" s="139" t="str">
        <f>IF(A2578="","",VLOOKUP(A2578,'6.A'!$A$11:$E$105,4,FALSE))</f>
        <v/>
      </c>
      <c r="E2578" s="140" t="str">
        <f>IF(A2578="","",VLOOKUP(A2578,'6.A'!$A$11:$E$105,5,FALSE))</f>
        <v/>
      </c>
      <c r="F2578" s="141" t="str">
        <f t="shared" si="1077"/>
        <v>0,00</v>
      </c>
      <c r="G2578" s="51"/>
      <c r="H2578" s="51" t="str">
        <f>IF(A2578="","",VLOOKUP(A2578,'6.A'!$A$11:$E$7900,5,FALSE))</f>
        <v/>
      </c>
      <c r="I2578" s="51" t="str">
        <f t="shared" si="1078"/>
        <v/>
      </c>
      <c r="J2578" s="51" t="str">
        <f>IF(H2578="","",VLOOKUP(A2578,'6.A'!$A$11:$E$480,4,FALSE))</f>
        <v/>
      </c>
      <c r="K2578" s="51" t="str">
        <f t="shared" si="1079"/>
        <v/>
      </c>
      <c r="L2578" s="51" t="str">
        <f>IF(H2578="","",IF(C2578="","",G2560*C2578))</f>
        <v/>
      </c>
      <c r="M2578" s="93" t="str">
        <f>IF(A2578="","",VLOOKUP(A2578,'6.A'!$A$11:$C$480,2,FALSE))</f>
        <v/>
      </c>
      <c r="N2578" s="56" t="str">
        <f t="shared" si="1080"/>
        <v/>
      </c>
      <c r="O2578" s="55"/>
      <c r="P2578" s="55"/>
      <c r="Q2578" s="47"/>
      <c r="R2578" s="47"/>
      <c r="S2578" s="64"/>
      <c r="T2578" s="2"/>
      <c r="U2578" s="2"/>
      <c r="V2578" s="2"/>
    </row>
    <row r="2579" spans="1:22" s="128" customFormat="1" ht="12.75" customHeight="1" x14ac:dyDescent="0.2">
      <c r="A2579" s="137"/>
      <c r="B2579" s="158" t="str">
        <f>IF(A2579="","",VLOOKUP(A2579,'6.A'!$A$11:$E$105,2,FALSE))</f>
        <v/>
      </c>
      <c r="C2579" s="138"/>
      <c r="D2579" s="120" t="str">
        <f>IF(A2579="","",VLOOKUP(A2579,'6.A'!$A$11:$E$105,4,FALSE))</f>
        <v/>
      </c>
      <c r="E2579" s="142" t="str">
        <f>IF(A2579="","",VLOOKUP(A2579,'6.A'!$A$11:$E$105,5,FALSE))</f>
        <v/>
      </c>
      <c r="F2579" s="141" t="str">
        <f t="shared" si="1077"/>
        <v>0,00</v>
      </c>
      <c r="G2579" s="51"/>
      <c r="H2579" s="51" t="str">
        <f>IF(A2579="","",VLOOKUP(A2579,'6.A'!$A$11:$E$7900,5,FALSE))</f>
        <v/>
      </c>
      <c r="I2579" s="51" t="str">
        <f t="shared" si="1078"/>
        <v/>
      </c>
      <c r="J2579" s="51" t="str">
        <f>IF(H2579="","",VLOOKUP(A2579,'6.A'!$A$11:$E$480,4,FALSE))</f>
        <v/>
      </c>
      <c r="K2579" s="51" t="str">
        <f t="shared" si="1079"/>
        <v/>
      </c>
      <c r="L2579" s="51" t="str">
        <f>IF(H2579="","",IF(C2579="","",G2560*C2579))</f>
        <v/>
      </c>
      <c r="M2579" s="93" t="str">
        <f>IF(A2579="","",VLOOKUP(A2579,'6.A'!$A$11:$C$480,2,FALSE))</f>
        <v/>
      </c>
      <c r="N2579" s="56" t="str">
        <f t="shared" si="1080"/>
        <v/>
      </c>
      <c r="O2579" s="55"/>
      <c r="P2579" s="55"/>
      <c r="Q2579" s="47"/>
      <c r="R2579" s="47"/>
      <c r="S2579" s="64"/>
      <c r="T2579" s="2"/>
      <c r="U2579" s="2"/>
      <c r="V2579" s="2"/>
    </row>
    <row r="2580" spans="1:22" s="128" customFormat="1" ht="12.75" customHeight="1" x14ac:dyDescent="0.2">
      <c r="A2580" s="137"/>
      <c r="B2580" s="158" t="str">
        <f>IF(A2580="","",VLOOKUP(A2580,'6.A'!$A$11:$E$105,2,FALSE))</f>
        <v/>
      </c>
      <c r="C2580" s="138"/>
      <c r="D2580" s="120" t="str">
        <f>IF(A2580="","",VLOOKUP(A2580,'6.A'!$A$11:$E$105,4,FALSE))</f>
        <v/>
      </c>
      <c r="E2580" s="142" t="str">
        <f>IF(A2580="","",VLOOKUP(A2580,'6.A'!$A$11:$E$105,5,FALSE))</f>
        <v/>
      </c>
      <c r="F2580" s="141" t="str">
        <f t="shared" si="1077"/>
        <v>0,00</v>
      </c>
      <c r="G2580" s="51"/>
      <c r="H2580" s="51" t="str">
        <f>IF(A2580="","",VLOOKUP(A2580,'6.A'!$A$11:$E$7900,5,FALSE))</f>
        <v/>
      </c>
      <c r="I2580" s="51" t="str">
        <f t="shared" si="1078"/>
        <v/>
      </c>
      <c r="J2580" s="51" t="str">
        <f>IF(H2580="","",VLOOKUP(A2580,'6.A'!$A$11:$E$480,4,FALSE))</f>
        <v/>
      </c>
      <c r="K2580" s="51" t="str">
        <f t="shared" si="1079"/>
        <v/>
      </c>
      <c r="L2580" s="51" t="str">
        <f>IF(H2580="","",IF(C2580="","",G2560*C2580))</f>
        <v/>
      </c>
      <c r="M2580" s="93" t="str">
        <f>IF(A2580="","",VLOOKUP(A2580,'6.A'!$A$11:$C$480,2,FALSE))</f>
        <v/>
      </c>
      <c r="N2580" s="56" t="str">
        <f t="shared" si="1080"/>
        <v/>
      </c>
      <c r="O2580" s="55"/>
      <c r="P2580" s="55"/>
      <c r="Q2580" s="47"/>
      <c r="R2580" s="47"/>
      <c r="S2580" s="64"/>
      <c r="T2580" s="2"/>
      <c r="U2580" s="2"/>
      <c r="V2580" s="2"/>
    </row>
    <row r="2581" spans="1:22" s="128" customFormat="1" ht="12.75" customHeight="1" x14ac:dyDescent="0.2">
      <c r="A2581" s="137"/>
      <c r="B2581" s="158" t="str">
        <f>IF(A2581="","",VLOOKUP(A2581,'6.A'!$A$11:$E$105,2,FALSE))</f>
        <v/>
      </c>
      <c r="C2581" s="138"/>
      <c r="D2581" s="120" t="str">
        <f>IF(A2581="","",VLOOKUP(A2581,'6.A'!$A$11:$E$105,4,FALSE))</f>
        <v/>
      </c>
      <c r="E2581" s="142" t="str">
        <f>IF(A2581="","",VLOOKUP(A2581,'6.A'!$A$11:$E$105,5,FALSE))</f>
        <v/>
      </c>
      <c r="F2581" s="141" t="str">
        <f t="shared" si="1077"/>
        <v>0,00</v>
      </c>
      <c r="G2581" s="51"/>
      <c r="H2581" s="51" t="str">
        <f>IF(A2581="","",VLOOKUP(A2581,'6.A'!$A$11:$E$7900,5,FALSE))</f>
        <v/>
      </c>
      <c r="I2581" s="51" t="str">
        <f t="shared" si="1078"/>
        <v/>
      </c>
      <c r="J2581" s="51" t="str">
        <f>IF(H2581="","",VLOOKUP(A2581,'6.A'!$A$11:$E$480,4,FALSE))</f>
        <v/>
      </c>
      <c r="K2581" s="51" t="str">
        <f t="shared" si="1079"/>
        <v/>
      </c>
      <c r="L2581" s="51" t="str">
        <f>IF(H2581="","",IF(C2581="","",G2560*C2581))</f>
        <v/>
      </c>
      <c r="M2581" s="93" t="str">
        <f>IF(A2581="","",VLOOKUP(A2581,'6.A'!$A$11:$C$480,2,FALSE))</f>
        <v/>
      </c>
      <c r="N2581" s="56" t="str">
        <f t="shared" si="1080"/>
        <v/>
      </c>
      <c r="O2581" s="55"/>
      <c r="P2581" s="55"/>
      <c r="Q2581" s="47"/>
      <c r="R2581" s="47"/>
      <c r="S2581" s="64"/>
      <c r="T2581" s="2"/>
      <c r="U2581" s="2"/>
      <c r="V2581" s="2"/>
    </row>
    <row r="2582" spans="1:22" s="128" customFormat="1" ht="12.75" customHeight="1" x14ac:dyDescent="0.2">
      <c r="A2582" s="137"/>
      <c r="B2582" s="158" t="str">
        <f>IF(A2582="","",VLOOKUP(A2582,'6.A'!$A$11:$E$105,2,FALSE))</f>
        <v/>
      </c>
      <c r="C2582" s="138"/>
      <c r="D2582" s="120" t="str">
        <f>IF(A2582="","",VLOOKUP(A2582,'6.A'!$A$11:$E$105,4,FALSE))</f>
        <v/>
      </c>
      <c r="E2582" s="142" t="str">
        <f>IF(A2582="","",VLOOKUP(A2582,'6.A'!$A$11:$E$105,5,FALSE))</f>
        <v/>
      </c>
      <c r="F2582" s="141" t="str">
        <f t="shared" si="1077"/>
        <v>0,00</v>
      </c>
      <c r="G2582" s="51"/>
      <c r="H2582" s="51" t="str">
        <f>IF(A2582="","",VLOOKUP(A2582,'6.A'!$A$11:$E$7900,5,FALSE))</f>
        <v/>
      </c>
      <c r="I2582" s="51" t="str">
        <f t="shared" si="1078"/>
        <v/>
      </c>
      <c r="J2582" s="51" t="str">
        <f>IF(H2582="","",VLOOKUP(A2582,'6.A'!$A$11:$E$480,4,FALSE))</f>
        <v/>
      </c>
      <c r="K2582" s="51" t="str">
        <f t="shared" si="1079"/>
        <v/>
      </c>
      <c r="L2582" s="51" t="str">
        <f>IF(H2582="","",IF(C2582="","",G2560*C2582))</f>
        <v/>
      </c>
      <c r="M2582" s="93" t="str">
        <f>IF(A2582="","",VLOOKUP(A2582,'6.A'!$A$11:$C$480,2,FALSE))</f>
        <v/>
      </c>
      <c r="N2582" s="56" t="str">
        <f>IF(A2582="","",IF(M2582=B2582,"si","no"))</f>
        <v/>
      </c>
      <c r="O2582" s="55"/>
      <c r="P2582" s="55"/>
      <c r="Q2582" s="47"/>
      <c r="R2582" s="47"/>
      <c r="S2582" s="64"/>
      <c r="T2582" s="2"/>
      <c r="U2582" s="2"/>
      <c r="V2582" s="2"/>
    </row>
    <row r="2583" spans="1:22" s="128" customFormat="1" ht="12.75" customHeight="1" x14ac:dyDescent="0.2">
      <c r="A2583" s="137"/>
      <c r="B2583" s="117" t="str">
        <f>IF(A2583="","",VLOOKUP(A2583,'6.A'!$A$11:$E$105,2,FALSE))</f>
        <v/>
      </c>
      <c r="C2583" s="138"/>
      <c r="D2583" s="120" t="str">
        <f>IF(A2583="","",VLOOKUP(A2583,'6.A'!$A$11:$E$105,4,FALSE))</f>
        <v/>
      </c>
      <c r="E2583" s="142" t="str">
        <f>IF(A2583="","",VLOOKUP(A2583,'6.A'!$A$11:$E$105,5,FALSE))</f>
        <v/>
      </c>
      <c r="F2583" s="141" t="str">
        <f t="shared" si="1077"/>
        <v>0,00</v>
      </c>
      <c r="G2583" s="51"/>
      <c r="H2583" s="51" t="str">
        <f>IF(A2583="","",VLOOKUP(A2583,'6.A'!$A$11:$E$7900,5,FALSE))</f>
        <v/>
      </c>
      <c r="I2583" s="51" t="str">
        <f t="shared" si="1078"/>
        <v/>
      </c>
      <c r="J2583" s="51" t="str">
        <f>IF(H2583="","",VLOOKUP(A2583,'6.A'!$A$11:$E$480,4,FALSE))</f>
        <v/>
      </c>
      <c r="K2583" s="51" t="str">
        <f t="shared" si="1079"/>
        <v/>
      </c>
      <c r="L2583" s="51" t="str">
        <f>IF(H2583="","",IF(C2583="","",G2560*C2583))</f>
        <v/>
      </c>
      <c r="M2583" s="93" t="str">
        <f>IF(A2583="","",VLOOKUP(A2583,'6.A'!$A$11:$C$480,2,FALSE))</f>
        <v/>
      </c>
      <c r="N2583" s="56" t="str">
        <f>IF(A2583="","",IF(M2583=B2583,"si","no"))</f>
        <v/>
      </c>
      <c r="O2583" s="55"/>
      <c r="P2583" s="55"/>
      <c r="Q2583" s="47"/>
      <c r="R2583" s="47"/>
      <c r="S2583" s="64"/>
      <c r="T2583" s="2"/>
      <c r="U2583" s="2"/>
      <c r="V2583" s="2"/>
    </row>
    <row r="2584" spans="1:22" s="128" customFormat="1" ht="12.75" customHeight="1" x14ac:dyDescent="0.2">
      <c r="A2584" s="137"/>
      <c r="B2584" s="117" t="str">
        <f>IF(A2584="","",VLOOKUP(A2584,'6.A'!$A$11:$E$105,2,FALSE))</f>
        <v/>
      </c>
      <c r="C2584" s="138"/>
      <c r="D2584" s="120" t="str">
        <f>IF(A2584="","",VLOOKUP(A2584,'6.A'!$A$11:$E$105,4,FALSE))</f>
        <v/>
      </c>
      <c r="E2584" s="142" t="str">
        <f>IF(A2584="","",VLOOKUP(A2584,'6.A'!$A$11:$E$105,5,FALSE))</f>
        <v/>
      </c>
      <c r="F2584" s="141" t="str">
        <f t="shared" si="1077"/>
        <v>0,00</v>
      </c>
      <c r="G2584" s="51"/>
      <c r="H2584" s="51" t="str">
        <f>IF(A2584="","",VLOOKUP(A2584,'6.A'!$A$11:$E$7900,5,FALSE))</f>
        <v/>
      </c>
      <c r="I2584" s="51" t="str">
        <f t="shared" si="1078"/>
        <v/>
      </c>
      <c r="J2584" s="51" t="str">
        <f>IF(H2584="","",VLOOKUP(A2584,'6.A'!$A$11:$E$480,4,FALSE))</f>
        <v/>
      </c>
      <c r="K2584" s="51" t="str">
        <f t="shared" si="1079"/>
        <v/>
      </c>
      <c r="L2584" s="51" t="str">
        <f>IF(H2584="","",IF(C2584="","",G2560*C2584))</f>
        <v/>
      </c>
      <c r="M2584" s="93" t="str">
        <f>IF(A2584="","",VLOOKUP(A2584,'6.A'!$A$11:$C$480,2,FALSE))</f>
        <v/>
      </c>
      <c r="N2584" s="56" t="str">
        <f t="shared" ref="N2584:N2585" si="1081">IF(A2584="","",IF(M2584=B2584,"si","no"))</f>
        <v/>
      </c>
      <c r="O2584" s="55"/>
      <c r="P2584" s="55"/>
      <c r="Q2584" s="47"/>
      <c r="R2584" s="47"/>
      <c r="S2584" s="64"/>
      <c r="T2584" s="2"/>
      <c r="U2584" s="2"/>
      <c r="V2584" s="2"/>
    </row>
    <row r="2585" spans="1:22" s="128" customFormat="1" ht="12.75" customHeight="1" x14ac:dyDescent="0.2">
      <c r="A2585" s="137"/>
      <c r="B2585" s="117" t="str">
        <f>IF(A2585="","",VLOOKUP(A2585,'6.A'!$A$11:$E$105,2,FALSE))</f>
        <v/>
      </c>
      <c r="C2585" s="138"/>
      <c r="D2585" s="120" t="str">
        <f>IF(A2585="","",VLOOKUP(A2585,'6.A'!$A$11:$E$105,4,FALSE))</f>
        <v/>
      </c>
      <c r="E2585" s="142" t="str">
        <f>IF(A2585="","",VLOOKUP(A2585,'6.A'!$A$11:$E$105,5,FALSE))</f>
        <v/>
      </c>
      <c r="F2585" s="141" t="str">
        <f t="shared" si="1077"/>
        <v>0,00</v>
      </c>
      <c r="G2585" s="51"/>
      <c r="H2585" s="51" t="str">
        <f>IF(A2585="","",VLOOKUP(A2585,'6.A'!$A$11:$E$7900,5,FALSE))</f>
        <v/>
      </c>
      <c r="I2585" s="51" t="str">
        <f t="shared" si="1078"/>
        <v/>
      </c>
      <c r="J2585" s="51" t="str">
        <f>IF(H2585="","",VLOOKUP(A2585,'6.A'!$A$11:$E$480,4,FALSE))</f>
        <v/>
      </c>
      <c r="K2585" s="51" t="str">
        <f t="shared" si="1079"/>
        <v/>
      </c>
      <c r="L2585" s="51" t="str">
        <f>IF(H2585="","",IF(C2585="","",G2560*C2585))</f>
        <v/>
      </c>
      <c r="M2585" s="93" t="str">
        <f>IF(A2585="","",VLOOKUP(A2585,'6.A'!$A$11:$C$480,2,FALSE))</f>
        <v/>
      </c>
      <c r="N2585" s="56" t="str">
        <f t="shared" si="1081"/>
        <v/>
      </c>
      <c r="O2585" s="55"/>
      <c r="P2585" s="55"/>
      <c r="Q2585" s="47"/>
      <c r="R2585" s="47"/>
      <c r="S2585" s="64"/>
      <c r="T2585" s="2"/>
      <c r="U2585" s="2"/>
      <c r="V2585" s="2"/>
    </row>
    <row r="2586" spans="1:22" s="128" customFormat="1" ht="12.75" customHeight="1" x14ac:dyDescent="0.2">
      <c r="A2586" s="137"/>
      <c r="B2586" s="26" t="str">
        <f>$A$9</f>
        <v>BDI - MÃO DE OBRA / SERVIÇOS / MATERIAIS EM GERAL</v>
      </c>
      <c r="C2586" s="27">
        <f>$C$9</f>
        <v>0</v>
      </c>
      <c r="D2586" s="120"/>
      <c r="E2586" s="126"/>
      <c r="F2586" s="144">
        <f>ROUND(SUM(F2576:F2585)*C2586,2)</f>
        <v>0</v>
      </c>
      <c r="G2586" s="62"/>
      <c r="H2586" s="51"/>
      <c r="I2586" s="56"/>
      <c r="J2586" s="56"/>
      <c r="K2586" s="56"/>
      <c r="L2586" s="51"/>
      <c r="M2586" s="61"/>
      <c r="N2586" s="56"/>
      <c r="O2586" s="55"/>
      <c r="P2586" s="55"/>
      <c r="Q2586" s="47"/>
      <c r="R2586" s="47"/>
      <c r="S2586" s="64"/>
      <c r="T2586" s="2"/>
      <c r="U2586" s="2"/>
      <c r="V2586" s="2"/>
    </row>
    <row r="2587" spans="1:22" s="128" customFormat="1" ht="12.75" customHeight="1" x14ac:dyDescent="0.2">
      <c r="A2587" s="145"/>
      <c r="B2587" s="31" t="s">
        <v>120</v>
      </c>
      <c r="C2587" s="36"/>
      <c r="D2587" s="151"/>
      <c r="E2587" s="152"/>
      <c r="F2587" s="150">
        <f>ROUND(SUM(F2576:F2586),2)</f>
        <v>0</v>
      </c>
      <c r="G2587" s="62"/>
      <c r="H2587" s="51"/>
      <c r="I2587" s="56"/>
      <c r="J2587" s="56"/>
      <c r="K2587" s="56"/>
      <c r="L2587" s="51"/>
      <c r="M2587" s="61"/>
      <c r="N2587" s="56"/>
      <c r="O2587" s="55"/>
      <c r="P2587" s="55"/>
      <c r="Q2587" s="47"/>
      <c r="R2587" s="47"/>
      <c r="S2587" s="64"/>
      <c r="T2587" s="2"/>
      <c r="U2587" s="2"/>
      <c r="V2587" s="2"/>
    </row>
    <row r="2588" spans="1:22" s="128" customFormat="1" ht="12.75" customHeight="1" x14ac:dyDescent="0.2">
      <c r="A2588" s="134" t="s">
        <v>6</v>
      </c>
      <c r="B2588" s="135" t="s">
        <v>18</v>
      </c>
      <c r="C2588" s="119" t="s">
        <v>59</v>
      </c>
      <c r="D2588" s="119" t="s">
        <v>17</v>
      </c>
      <c r="E2588" s="136" t="s">
        <v>60</v>
      </c>
      <c r="F2588" s="127" t="s">
        <v>61</v>
      </c>
      <c r="G2588" s="21"/>
      <c r="H2588" s="51"/>
      <c r="I2588" s="56"/>
      <c r="J2588" s="56"/>
      <c r="K2588" s="56"/>
      <c r="L2588" s="51"/>
      <c r="M2588" s="61"/>
      <c r="N2588" s="56"/>
      <c r="O2588" s="55"/>
      <c r="P2588" s="55"/>
      <c r="Q2588" s="47"/>
      <c r="R2588" s="47"/>
      <c r="S2588" s="64"/>
      <c r="T2588" s="2"/>
      <c r="U2588" s="2"/>
      <c r="V2588" s="2"/>
    </row>
    <row r="2589" spans="1:22" s="128" customFormat="1" ht="12.75" customHeight="1" x14ac:dyDescent="0.2">
      <c r="A2589" s="137" t="str">
        <f>'6.A'!$A$67</f>
        <v>CV00201</v>
      </c>
      <c r="B2589" s="117" t="str">
        <f>IF(A2589="","",VLOOKUP(A2589,'6.A'!$A$11:$E$105,2,FALSE))</f>
        <v>CONCRETO ESTRUTURAL USINADO FCK 25 MPA</v>
      </c>
      <c r="C2589" s="138">
        <v>1.05</v>
      </c>
      <c r="D2589" s="139" t="str">
        <f>IF(A2589="","",VLOOKUP(A2589,'6.A'!$A$11:$E$105,4,FALSE))</f>
        <v>M3</v>
      </c>
      <c r="E2589" s="140">
        <f>IF(A2589="","",VLOOKUP(A2589,'6.A'!$A$11:$E$105,5,FALSE))</f>
        <v>0</v>
      </c>
      <c r="F2589" s="141">
        <f t="shared" ref="F2589:F2608" si="1082">IF(A2589="","0,00",ROUND(C2589*E2589,2))</f>
        <v>0</v>
      </c>
      <c r="G2589" s="51"/>
      <c r="H2589" s="51">
        <f>IF(A2589="","",VLOOKUP(A2589,'6.A'!$A$11:$E$7900,5,FALSE))</f>
        <v>0</v>
      </c>
      <c r="I2589" s="51" t="str">
        <f t="shared" ref="I2589:I2608" si="1083">IF(H2589="","",IF(E2589=H2589,"SIM","NÃO"))</f>
        <v>SIM</v>
      </c>
      <c r="J2589" s="51" t="str">
        <f>IF(H2589="","",VLOOKUP(A2589,'6.A'!$A$11:$E$480,4,FALSE))</f>
        <v>M3</v>
      </c>
      <c r="K2589" s="51" t="str">
        <f t="shared" ref="K2589:K2608" si="1084">IF(H2589="","",IF(J2589=D2589,"SIM","NÃO"))</f>
        <v>SIM</v>
      </c>
      <c r="L2589" s="51">
        <f>IF(H2589="","",IF(C2589="","",G2560*C2589))</f>
        <v>18.900000000000002</v>
      </c>
      <c r="M2589" s="93" t="str">
        <f>IF(A2589="","",VLOOKUP(A2589,'6.A'!$A$11:$C$480,2,FALSE))</f>
        <v>CONCRETO ESTRUTURAL USINADO FCK 25 MPA</v>
      </c>
      <c r="N2589" s="56" t="str">
        <f t="shared" ref="N2589:N2608" si="1085">IF(A2589="","",IF(M2589=B2589,"si","no"))</f>
        <v>si</v>
      </c>
      <c r="O2589" s="55"/>
      <c r="P2589" s="55"/>
      <c r="Q2589" s="47"/>
      <c r="R2589" s="47"/>
      <c r="S2589" s="64"/>
      <c r="T2589" s="2"/>
      <c r="U2589" s="2"/>
      <c r="V2589" s="2"/>
    </row>
    <row r="2590" spans="1:22" s="128" customFormat="1" ht="12.75" customHeight="1" x14ac:dyDescent="0.2">
      <c r="A2590" s="137"/>
      <c r="B2590" s="117" t="str">
        <f>IF(A2590="","",VLOOKUP(A2590,'6.A'!$A$11:$E$105,2,FALSE))</f>
        <v/>
      </c>
      <c r="C2590" s="138"/>
      <c r="D2590" s="139" t="str">
        <f>IF(A2590="","",VLOOKUP(A2590,'6.A'!$A$11:$E$105,4,FALSE))</f>
        <v/>
      </c>
      <c r="E2590" s="140" t="str">
        <f>IF(A2590="","",VLOOKUP(A2590,'6.A'!$A$11:$E$105,5,FALSE))</f>
        <v/>
      </c>
      <c r="F2590" s="141" t="str">
        <f t="shared" si="1082"/>
        <v>0,00</v>
      </c>
      <c r="G2590" s="51"/>
      <c r="H2590" s="51" t="str">
        <f>IF(A2590="","",VLOOKUP(A2590,'6.A'!$A$11:$E$7900,5,FALSE))</f>
        <v/>
      </c>
      <c r="I2590" s="51" t="str">
        <f t="shared" si="1083"/>
        <v/>
      </c>
      <c r="J2590" s="51" t="str">
        <f>IF(H2590="","",VLOOKUP(A2590,'6.A'!$A$11:$E$480,4,FALSE))</f>
        <v/>
      </c>
      <c r="K2590" s="51" t="str">
        <f t="shared" si="1084"/>
        <v/>
      </c>
      <c r="L2590" s="51" t="str">
        <f>IF(H2590="","",IF(C2590="","",G2560*C2590))</f>
        <v/>
      </c>
      <c r="M2590" s="93" t="str">
        <f>IF(A2590="","",VLOOKUP(A2590,'6.A'!$A$11:$C$480,2,FALSE))</f>
        <v/>
      </c>
      <c r="N2590" s="56" t="str">
        <f t="shared" si="1085"/>
        <v/>
      </c>
      <c r="O2590" s="55"/>
      <c r="P2590" s="55"/>
      <c r="Q2590" s="47"/>
      <c r="R2590" s="47"/>
      <c r="S2590" s="64"/>
      <c r="T2590" s="2"/>
      <c r="U2590" s="2"/>
      <c r="V2590" s="2"/>
    </row>
    <row r="2591" spans="1:22" s="128" customFormat="1" ht="12.75" customHeight="1" x14ac:dyDescent="0.2">
      <c r="A2591" s="137"/>
      <c r="B2591" s="117" t="str">
        <f>IF(A2591="","",VLOOKUP(A2591,'6.A'!$A$11:$E$105,2,FALSE))</f>
        <v/>
      </c>
      <c r="C2591" s="138"/>
      <c r="D2591" s="139" t="str">
        <f>IF(A2591="","",VLOOKUP(A2591,'6.A'!$A$11:$E$105,4,FALSE))</f>
        <v/>
      </c>
      <c r="E2591" s="140" t="str">
        <f>IF(A2591="","",VLOOKUP(A2591,'6.A'!$A$11:$E$105,5,FALSE))</f>
        <v/>
      </c>
      <c r="F2591" s="141" t="str">
        <f t="shared" si="1082"/>
        <v>0,00</v>
      </c>
      <c r="G2591" s="51"/>
      <c r="H2591" s="51" t="str">
        <f>IF(A2591="","",VLOOKUP(A2591,'6.A'!$A$11:$E$7900,5,FALSE))</f>
        <v/>
      </c>
      <c r="I2591" s="51" t="str">
        <f t="shared" si="1083"/>
        <v/>
      </c>
      <c r="J2591" s="51" t="str">
        <f>IF(H2591="","",VLOOKUP(A2591,'6.A'!$A$11:$E$480,4,FALSE))</f>
        <v/>
      </c>
      <c r="K2591" s="51" t="str">
        <f t="shared" si="1084"/>
        <v/>
      </c>
      <c r="L2591" s="51" t="str">
        <f>IF(H2591="","",IF(C2591="","",G2560*C2591))</f>
        <v/>
      </c>
      <c r="M2591" s="93" t="str">
        <f>IF(A2591="","",VLOOKUP(A2591,'6.A'!$A$11:$C$480,2,FALSE))</f>
        <v/>
      </c>
      <c r="N2591" s="56" t="str">
        <f t="shared" si="1085"/>
        <v/>
      </c>
      <c r="O2591" s="55"/>
      <c r="P2591" s="55"/>
      <c r="Q2591" s="47"/>
      <c r="R2591" s="47"/>
      <c r="S2591" s="64"/>
      <c r="T2591" s="2"/>
      <c r="U2591" s="2"/>
      <c r="V2591" s="2"/>
    </row>
    <row r="2592" spans="1:22" s="128" customFormat="1" ht="12.75" customHeight="1" x14ac:dyDescent="0.2">
      <c r="A2592" s="137"/>
      <c r="B2592" s="117" t="str">
        <f>IF(A2592="","",VLOOKUP(A2592,'6.A'!$A$11:$E$105,2,FALSE))</f>
        <v/>
      </c>
      <c r="C2592" s="138"/>
      <c r="D2592" s="139" t="str">
        <f>IF(A2592="","",VLOOKUP(A2592,'6.A'!$A$11:$E$105,4,FALSE))</f>
        <v/>
      </c>
      <c r="E2592" s="140" t="str">
        <f>IF(A2592="","",VLOOKUP(A2592,'6.A'!$A$11:$E$105,5,FALSE))</f>
        <v/>
      </c>
      <c r="F2592" s="141" t="str">
        <f t="shared" si="1082"/>
        <v>0,00</v>
      </c>
      <c r="G2592" s="51"/>
      <c r="H2592" s="51" t="str">
        <f>IF(A2592="","",VLOOKUP(A2592,'6.A'!$A$11:$E$7900,5,FALSE))</f>
        <v/>
      </c>
      <c r="I2592" s="51" t="str">
        <f t="shared" si="1083"/>
        <v/>
      </c>
      <c r="J2592" s="51" t="str">
        <f>IF(H2592="","",VLOOKUP(A2592,'6.A'!$A$11:$E$480,4,FALSE))</f>
        <v/>
      </c>
      <c r="K2592" s="51" t="str">
        <f t="shared" si="1084"/>
        <v/>
      </c>
      <c r="L2592" s="51" t="str">
        <f>IF(H2592="","",IF(C2592="","",G2560*C2592))</f>
        <v/>
      </c>
      <c r="M2592" s="93" t="str">
        <f>IF(A2592="","",VLOOKUP(A2592,'6.A'!$A$11:$C$480,2,FALSE))</f>
        <v/>
      </c>
      <c r="N2592" s="56" t="str">
        <f t="shared" si="1085"/>
        <v/>
      </c>
      <c r="O2592" s="55"/>
      <c r="P2592" s="55"/>
      <c r="Q2592" s="47"/>
      <c r="R2592" s="47"/>
      <c r="S2592" s="64"/>
      <c r="T2592" s="2"/>
      <c r="U2592" s="2"/>
      <c r="V2592" s="2"/>
    </row>
    <row r="2593" spans="1:22" s="128" customFormat="1" ht="12.75" customHeight="1" x14ac:dyDescent="0.2">
      <c r="A2593" s="137"/>
      <c r="B2593" s="117" t="str">
        <f>IF(A2593="","",VLOOKUP(A2593,'6.A'!$A$11:$E$105,2,FALSE))</f>
        <v/>
      </c>
      <c r="C2593" s="138"/>
      <c r="D2593" s="120" t="str">
        <f>IF(A2593="","",VLOOKUP(A2593,'6.A'!$A$11:$E$105,4,FALSE))</f>
        <v/>
      </c>
      <c r="E2593" s="142" t="str">
        <f>IF(A2593="","",VLOOKUP(A2593,'6.A'!$A$11:$E$105,5,FALSE))</f>
        <v/>
      </c>
      <c r="F2593" s="141" t="str">
        <f t="shared" si="1082"/>
        <v>0,00</v>
      </c>
      <c r="G2593" s="51"/>
      <c r="H2593" s="51" t="str">
        <f>IF(A2593="","",VLOOKUP(A2593,'6.A'!$A$11:$E$7900,5,FALSE))</f>
        <v/>
      </c>
      <c r="I2593" s="51" t="str">
        <f t="shared" si="1083"/>
        <v/>
      </c>
      <c r="J2593" s="51" t="str">
        <f>IF(H2593="","",VLOOKUP(A2593,'6.A'!$A$11:$E$480,4,FALSE))</f>
        <v/>
      </c>
      <c r="K2593" s="51" t="str">
        <f t="shared" si="1084"/>
        <v/>
      </c>
      <c r="L2593" s="51" t="str">
        <f>IF(H2593="","",IF(C2593="","",G2560*C2593))</f>
        <v/>
      </c>
      <c r="M2593" s="93" t="str">
        <f>IF(A2593="","",VLOOKUP(A2593,'6.A'!$A$11:$C$480,2,FALSE))</f>
        <v/>
      </c>
      <c r="N2593" s="56" t="str">
        <f t="shared" si="1085"/>
        <v/>
      </c>
      <c r="O2593" s="55"/>
      <c r="P2593" s="55"/>
      <c r="Q2593" s="47"/>
      <c r="R2593" s="47"/>
      <c r="S2593" s="64"/>
      <c r="T2593" s="2"/>
      <c r="U2593" s="2"/>
      <c r="V2593" s="2"/>
    </row>
    <row r="2594" spans="1:22" s="128" customFormat="1" ht="12.75" customHeight="1" x14ac:dyDescent="0.2">
      <c r="A2594" s="137"/>
      <c r="B2594" s="117" t="str">
        <f>IF(A2594="","",VLOOKUP(A2594,'6.A'!$A$11:$E$105,2,FALSE))</f>
        <v/>
      </c>
      <c r="C2594" s="138"/>
      <c r="D2594" s="120" t="str">
        <f>IF(A2594="","",VLOOKUP(A2594,'6.A'!$A$11:$E$105,4,FALSE))</f>
        <v/>
      </c>
      <c r="E2594" s="142" t="str">
        <f>IF(A2594="","",VLOOKUP(A2594,'6.A'!$A$11:$E$105,5,FALSE))</f>
        <v/>
      </c>
      <c r="F2594" s="141" t="str">
        <f t="shared" si="1082"/>
        <v>0,00</v>
      </c>
      <c r="G2594" s="51"/>
      <c r="H2594" s="51" t="str">
        <f>IF(A2594="","",VLOOKUP(A2594,'6.A'!$A$11:$E$7900,5,FALSE))</f>
        <v/>
      </c>
      <c r="I2594" s="51" t="str">
        <f t="shared" si="1083"/>
        <v/>
      </c>
      <c r="J2594" s="51" t="str">
        <f>IF(H2594="","",VLOOKUP(A2594,'6.A'!$A$11:$E$480,4,FALSE))</f>
        <v/>
      </c>
      <c r="K2594" s="51" t="str">
        <f t="shared" si="1084"/>
        <v/>
      </c>
      <c r="L2594" s="51" t="str">
        <f>IF(H2594="","",IF(C2594="","",G2560*C2594))</f>
        <v/>
      </c>
      <c r="M2594" s="93" t="str">
        <f>IF(A2594="","",VLOOKUP(A2594,'6.A'!$A$11:$C$480,2,FALSE))</f>
        <v/>
      </c>
      <c r="N2594" s="56" t="str">
        <f t="shared" si="1085"/>
        <v/>
      </c>
      <c r="O2594" s="55"/>
      <c r="P2594" s="55"/>
      <c r="Q2594" s="47"/>
      <c r="R2594" s="47"/>
      <c r="S2594" s="64"/>
      <c r="T2594" s="2"/>
      <c r="U2594" s="2"/>
      <c r="V2594" s="2"/>
    </row>
    <row r="2595" spans="1:22" s="128" customFormat="1" ht="12.75" customHeight="1" x14ac:dyDescent="0.2">
      <c r="A2595" s="137"/>
      <c r="B2595" s="117" t="str">
        <f>IF(A2595="","",VLOOKUP(A2595,'6.A'!$A$11:$E$105,2,FALSE))</f>
        <v/>
      </c>
      <c r="C2595" s="138"/>
      <c r="D2595" s="139" t="str">
        <f>IF(A2595="","",VLOOKUP(A2595,'6.A'!$A$11:$E$105,4,FALSE))</f>
        <v/>
      </c>
      <c r="E2595" s="140" t="str">
        <f>IF(A2595="","",VLOOKUP(A2595,'6.A'!$A$11:$E$105,5,FALSE))</f>
        <v/>
      </c>
      <c r="F2595" s="141" t="str">
        <f t="shared" si="1082"/>
        <v>0,00</v>
      </c>
      <c r="G2595" s="51"/>
      <c r="H2595" s="51" t="str">
        <f>IF(A2595="","",VLOOKUP(A2595,'6.A'!$A$11:$E$7900,5,FALSE))</f>
        <v/>
      </c>
      <c r="I2595" s="51" t="str">
        <f t="shared" si="1083"/>
        <v/>
      </c>
      <c r="J2595" s="51" t="str">
        <f>IF(H2595="","",VLOOKUP(A2595,'6.A'!$A$11:$E$480,4,FALSE))</f>
        <v/>
      </c>
      <c r="K2595" s="51" t="str">
        <f t="shared" si="1084"/>
        <v/>
      </c>
      <c r="L2595" s="51" t="str">
        <f>IF(H2595="","",IF(C2595="","",G2560*C2595))</f>
        <v/>
      </c>
      <c r="M2595" s="93" t="str">
        <f>IF(A2595="","",VLOOKUP(A2595,'6.A'!$A$11:$C$480,2,FALSE))</f>
        <v/>
      </c>
      <c r="N2595" s="56" t="str">
        <f t="shared" si="1085"/>
        <v/>
      </c>
      <c r="O2595" s="55"/>
      <c r="P2595" s="55"/>
      <c r="Q2595" s="47"/>
      <c r="R2595" s="47"/>
      <c r="S2595" s="64"/>
      <c r="T2595" s="2"/>
      <c r="U2595" s="2"/>
      <c r="V2595" s="2"/>
    </row>
    <row r="2596" spans="1:22" s="128" customFormat="1" ht="12.75" customHeight="1" x14ac:dyDescent="0.2">
      <c r="A2596" s="137"/>
      <c r="B2596" s="117" t="str">
        <f>IF(A2596="","",VLOOKUP(A2596,'6.A'!$A$11:$E$105,2,FALSE))</f>
        <v/>
      </c>
      <c r="C2596" s="138"/>
      <c r="D2596" s="139" t="str">
        <f>IF(A2596="","",VLOOKUP(A2596,'6.A'!$A$11:$E$105,4,FALSE))</f>
        <v/>
      </c>
      <c r="E2596" s="140" t="str">
        <f>IF(A2596="","",VLOOKUP(A2596,'6.A'!$A$11:$E$105,5,FALSE))</f>
        <v/>
      </c>
      <c r="F2596" s="141" t="str">
        <f t="shared" si="1082"/>
        <v>0,00</v>
      </c>
      <c r="G2596" s="51"/>
      <c r="H2596" s="51" t="str">
        <f>IF(A2596="","",VLOOKUP(A2596,'6.A'!$A$11:$E$7900,5,FALSE))</f>
        <v/>
      </c>
      <c r="I2596" s="51" t="str">
        <f t="shared" si="1083"/>
        <v/>
      </c>
      <c r="J2596" s="51" t="str">
        <f>IF(H2596="","",VLOOKUP(A2596,'6.A'!$A$11:$E$480,4,FALSE))</f>
        <v/>
      </c>
      <c r="K2596" s="51" t="str">
        <f t="shared" si="1084"/>
        <v/>
      </c>
      <c r="L2596" s="51" t="str">
        <f>IF(H2596="","",IF(C2596="","",G2560*C2596))</f>
        <v/>
      </c>
      <c r="M2596" s="93" t="str">
        <f>IF(A2596="","",VLOOKUP(A2596,'6.A'!$A$11:$C$480,2,FALSE))</f>
        <v/>
      </c>
      <c r="N2596" s="56" t="str">
        <f t="shared" si="1085"/>
        <v/>
      </c>
      <c r="O2596" s="55"/>
      <c r="P2596" s="55"/>
      <c r="Q2596" s="47"/>
      <c r="R2596" s="47"/>
      <c r="S2596" s="64"/>
      <c r="T2596" s="2"/>
      <c r="U2596" s="2"/>
      <c r="V2596" s="2"/>
    </row>
    <row r="2597" spans="1:22" s="128" customFormat="1" ht="12.75" customHeight="1" x14ac:dyDescent="0.2">
      <c r="A2597" s="137"/>
      <c r="B2597" s="117" t="str">
        <f>IF(A2597="","",VLOOKUP(A2597,'6.A'!$A$11:$E$105,2,FALSE))</f>
        <v/>
      </c>
      <c r="C2597" s="138"/>
      <c r="D2597" s="120" t="str">
        <f>IF(A2597="","",VLOOKUP(A2597,'6.A'!$A$11:$E$105,4,FALSE))</f>
        <v/>
      </c>
      <c r="E2597" s="142" t="str">
        <f>IF(A2597="","",VLOOKUP(A2597,'6.A'!$A$11:$E$105,5,FALSE))</f>
        <v/>
      </c>
      <c r="F2597" s="141" t="str">
        <f t="shared" si="1082"/>
        <v>0,00</v>
      </c>
      <c r="G2597" s="51"/>
      <c r="H2597" s="51" t="str">
        <f>IF(A2597="","",VLOOKUP(A2597,'6.A'!$A$11:$E$7900,5,FALSE))</f>
        <v/>
      </c>
      <c r="I2597" s="51" t="str">
        <f t="shared" si="1083"/>
        <v/>
      </c>
      <c r="J2597" s="51" t="str">
        <f>IF(H2597="","",VLOOKUP(A2597,'6.A'!$A$11:$E$480,4,FALSE))</f>
        <v/>
      </c>
      <c r="K2597" s="51" t="str">
        <f t="shared" si="1084"/>
        <v/>
      </c>
      <c r="L2597" s="51" t="str">
        <f>IF(H2597="","",IF(C2597="","",G2560*C2597))</f>
        <v/>
      </c>
      <c r="M2597" s="93" t="str">
        <f>IF(A2597="","",VLOOKUP(A2597,'6.A'!$A$11:$C$480,2,FALSE))</f>
        <v/>
      </c>
      <c r="N2597" s="56" t="str">
        <f t="shared" si="1085"/>
        <v/>
      </c>
      <c r="O2597" s="55"/>
      <c r="P2597" s="55"/>
      <c r="Q2597" s="47"/>
      <c r="R2597" s="47"/>
      <c r="S2597" s="64"/>
      <c r="T2597" s="2"/>
      <c r="U2597" s="2"/>
      <c r="V2597" s="2"/>
    </row>
    <row r="2598" spans="1:22" s="128" customFormat="1" ht="12.75" customHeight="1" x14ac:dyDescent="0.2">
      <c r="A2598" s="137"/>
      <c r="B2598" s="117" t="str">
        <f>IF(A2598="","",VLOOKUP(A2598,'6.A'!$A$11:$E$105,2,FALSE))</f>
        <v/>
      </c>
      <c r="C2598" s="138"/>
      <c r="D2598" s="120" t="str">
        <f>IF(A2598="","",VLOOKUP(A2598,'6.A'!$A$11:$E$105,4,FALSE))</f>
        <v/>
      </c>
      <c r="E2598" s="142" t="str">
        <f>IF(A2598="","",VLOOKUP(A2598,'6.A'!$A$11:$E$105,5,FALSE))</f>
        <v/>
      </c>
      <c r="F2598" s="141" t="str">
        <f t="shared" si="1082"/>
        <v>0,00</v>
      </c>
      <c r="G2598" s="51"/>
      <c r="H2598" s="51" t="str">
        <f>IF(A2598="","",VLOOKUP(A2598,'6.A'!$A$11:$E$7900,5,FALSE))</f>
        <v/>
      </c>
      <c r="I2598" s="51" t="str">
        <f t="shared" si="1083"/>
        <v/>
      </c>
      <c r="J2598" s="51" t="str">
        <f>IF(H2598="","",VLOOKUP(A2598,'6.A'!$A$11:$E$480,4,FALSE))</f>
        <v/>
      </c>
      <c r="K2598" s="51" t="str">
        <f t="shared" si="1084"/>
        <v/>
      </c>
      <c r="L2598" s="51" t="str">
        <f>IF(H2598="","",IF(C2598="","",G2560*C2598))</f>
        <v/>
      </c>
      <c r="M2598" s="93" t="str">
        <f>IF(A2598="","",VLOOKUP(A2598,'6.A'!$A$11:$C$480,2,FALSE))</f>
        <v/>
      </c>
      <c r="N2598" s="56" t="str">
        <f t="shared" si="1085"/>
        <v/>
      </c>
      <c r="O2598" s="55"/>
      <c r="P2598" s="55"/>
      <c r="Q2598" s="47"/>
      <c r="R2598" s="47"/>
      <c r="S2598" s="64"/>
      <c r="T2598" s="2"/>
      <c r="U2598" s="2"/>
      <c r="V2598" s="2"/>
    </row>
    <row r="2599" spans="1:22" s="128" customFormat="1" ht="12.75" customHeight="1" x14ac:dyDescent="0.2">
      <c r="A2599" s="137"/>
      <c r="B2599" s="117" t="str">
        <f>IF(A2599="","",VLOOKUP(A2599,'6.A'!$A$11:$E$105,2,FALSE))</f>
        <v/>
      </c>
      <c r="C2599" s="138"/>
      <c r="D2599" s="120" t="str">
        <f>IF(A2599="","",VLOOKUP(A2599,'6.A'!$A$11:$E$105,4,FALSE))</f>
        <v/>
      </c>
      <c r="E2599" s="142" t="str">
        <f>IF(A2599="","",VLOOKUP(A2599,'6.A'!$A$11:$E$105,5,FALSE))</f>
        <v/>
      </c>
      <c r="F2599" s="141" t="str">
        <f t="shared" si="1082"/>
        <v>0,00</v>
      </c>
      <c r="G2599" s="51"/>
      <c r="H2599" s="51" t="str">
        <f>IF(A2599="","",VLOOKUP(A2599,'6.A'!$A$11:$E$7900,5,FALSE))</f>
        <v/>
      </c>
      <c r="I2599" s="51" t="str">
        <f t="shared" si="1083"/>
        <v/>
      </c>
      <c r="J2599" s="51" t="str">
        <f>IF(H2599="","",VLOOKUP(A2599,'6.A'!$A$11:$E$480,4,FALSE))</f>
        <v/>
      </c>
      <c r="K2599" s="51" t="str">
        <f t="shared" si="1084"/>
        <v/>
      </c>
      <c r="L2599" s="51" t="str">
        <f>IF(H2599="","",IF(C2599="","",G2560*C2599))</f>
        <v/>
      </c>
      <c r="M2599" s="93" t="str">
        <f>IF(A2599="","",VLOOKUP(A2599,'6.A'!$A$11:$C$480,2,FALSE))</f>
        <v/>
      </c>
      <c r="N2599" s="56" t="str">
        <f t="shared" si="1085"/>
        <v/>
      </c>
      <c r="O2599" s="55"/>
      <c r="P2599" s="55"/>
      <c r="Q2599" s="47"/>
      <c r="R2599" s="47"/>
      <c r="S2599" s="64"/>
      <c r="T2599" s="2"/>
      <c r="U2599" s="2"/>
      <c r="V2599" s="2"/>
    </row>
    <row r="2600" spans="1:22" s="128" customFormat="1" ht="12.75" customHeight="1" x14ac:dyDescent="0.2">
      <c r="A2600" s="137"/>
      <c r="B2600" s="117" t="str">
        <f>IF(A2600="","",VLOOKUP(A2600,'6.A'!$A$11:$E$105,2,FALSE))</f>
        <v/>
      </c>
      <c r="C2600" s="138"/>
      <c r="D2600" s="120" t="str">
        <f>IF(A2600="","",VLOOKUP(A2600,'6.A'!$A$11:$E$105,4,FALSE))</f>
        <v/>
      </c>
      <c r="E2600" s="142" t="str">
        <f>IF(A2600="","",VLOOKUP(A2600,'6.A'!$A$11:$E$105,5,FALSE))</f>
        <v/>
      </c>
      <c r="F2600" s="141" t="str">
        <f t="shared" si="1082"/>
        <v>0,00</v>
      </c>
      <c r="G2600" s="51"/>
      <c r="H2600" s="51" t="str">
        <f>IF(A2600="","",VLOOKUP(A2600,'6.A'!$A$11:$E$7900,5,FALSE))</f>
        <v/>
      </c>
      <c r="I2600" s="51" t="str">
        <f t="shared" si="1083"/>
        <v/>
      </c>
      <c r="J2600" s="51" t="str">
        <f>IF(H2600="","",VLOOKUP(A2600,'6.A'!$A$11:$E$480,4,FALSE))</f>
        <v/>
      </c>
      <c r="K2600" s="51" t="str">
        <f t="shared" si="1084"/>
        <v/>
      </c>
      <c r="L2600" s="51" t="str">
        <f>IF(H2600="","",IF(C2600="","",G2560*C2600))</f>
        <v/>
      </c>
      <c r="M2600" s="93" t="str">
        <f>IF(A2600="","",VLOOKUP(A2600,'6.A'!$A$11:$C$480,2,FALSE))</f>
        <v/>
      </c>
      <c r="N2600" s="56" t="str">
        <f t="shared" si="1085"/>
        <v/>
      </c>
      <c r="O2600" s="55"/>
      <c r="P2600" s="55"/>
      <c r="Q2600" s="47"/>
      <c r="R2600" s="47"/>
      <c r="S2600" s="64"/>
      <c r="T2600" s="2"/>
      <c r="U2600" s="2"/>
      <c r="V2600" s="2"/>
    </row>
    <row r="2601" spans="1:22" s="128" customFormat="1" ht="12.75" customHeight="1" x14ac:dyDescent="0.2">
      <c r="A2601" s="137"/>
      <c r="B2601" s="117" t="str">
        <f>IF(A2601="","",VLOOKUP(A2601,'6.A'!$A$11:$E$105,2,FALSE))</f>
        <v/>
      </c>
      <c r="C2601" s="138"/>
      <c r="D2601" s="120" t="str">
        <f>IF(A2601="","",VLOOKUP(A2601,'6.A'!$A$11:$E$105,4,FALSE))</f>
        <v/>
      </c>
      <c r="E2601" s="142" t="str">
        <f>IF(A2601="","",VLOOKUP(A2601,'6.A'!$A$11:$E$105,5,FALSE))</f>
        <v/>
      </c>
      <c r="F2601" s="141" t="str">
        <f t="shared" si="1082"/>
        <v>0,00</v>
      </c>
      <c r="G2601" s="51"/>
      <c r="H2601" s="51" t="str">
        <f>IF(A2601="","",VLOOKUP(A2601,'6.A'!$A$11:$E$7900,5,FALSE))</f>
        <v/>
      </c>
      <c r="I2601" s="51" t="str">
        <f t="shared" si="1083"/>
        <v/>
      </c>
      <c r="J2601" s="51" t="str">
        <f>IF(H2601="","",VLOOKUP(A2601,'6.A'!$A$11:$E$480,4,FALSE))</f>
        <v/>
      </c>
      <c r="K2601" s="51" t="str">
        <f t="shared" si="1084"/>
        <v/>
      </c>
      <c r="L2601" s="51" t="str">
        <f>IF(H2601="","",IF(C2601="","",G2560*C2601))</f>
        <v/>
      </c>
      <c r="M2601" s="93" t="str">
        <f>IF(A2601="","",VLOOKUP(A2601,'6.A'!$A$11:$C$480,2,FALSE))</f>
        <v/>
      </c>
      <c r="N2601" s="56" t="str">
        <f t="shared" si="1085"/>
        <v/>
      </c>
      <c r="O2601" s="55"/>
      <c r="P2601" s="55"/>
      <c r="Q2601" s="47"/>
      <c r="R2601" s="47"/>
      <c r="S2601" s="64"/>
      <c r="T2601" s="2"/>
      <c r="U2601" s="2"/>
      <c r="V2601" s="2"/>
    </row>
    <row r="2602" spans="1:22" s="128" customFormat="1" ht="12.75" customHeight="1" x14ac:dyDescent="0.2">
      <c r="A2602" s="137"/>
      <c r="B2602" s="117" t="str">
        <f>IF(A2602="","",VLOOKUP(A2602,'6.A'!$A$11:$E$105,2,FALSE))</f>
        <v/>
      </c>
      <c r="C2602" s="138"/>
      <c r="D2602" s="120" t="str">
        <f>IF(A2602="","",VLOOKUP(A2602,'6.A'!$A$11:$E$105,4,FALSE))</f>
        <v/>
      </c>
      <c r="E2602" s="142" t="str">
        <f>IF(A2602="","",VLOOKUP(A2602,'6.A'!$A$11:$E$105,5,FALSE))</f>
        <v/>
      </c>
      <c r="F2602" s="141" t="str">
        <f t="shared" si="1082"/>
        <v>0,00</v>
      </c>
      <c r="G2602" s="51"/>
      <c r="H2602" s="51" t="str">
        <f>IF(A2602="","",VLOOKUP(A2602,'6.A'!$A$11:$E$7900,5,FALSE))</f>
        <v/>
      </c>
      <c r="I2602" s="51" t="str">
        <f t="shared" si="1083"/>
        <v/>
      </c>
      <c r="J2602" s="51" t="str">
        <f>IF(H2602="","",VLOOKUP(A2602,'6.A'!$A$11:$E$480,4,FALSE))</f>
        <v/>
      </c>
      <c r="K2602" s="51" t="str">
        <f t="shared" si="1084"/>
        <v/>
      </c>
      <c r="L2602" s="51" t="str">
        <f>IF(H2602="","",IF(C2602="","",G2560*C2602))</f>
        <v/>
      </c>
      <c r="M2602" s="93" t="str">
        <f>IF(A2602="","",VLOOKUP(A2602,'6.A'!$A$11:$C$480,2,FALSE))</f>
        <v/>
      </c>
      <c r="N2602" s="56" t="str">
        <f t="shared" si="1085"/>
        <v/>
      </c>
      <c r="O2602" s="55"/>
      <c r="P2602" s="55"/>
      <c r="Q2602" s="47"/>
      <c r="R2602" s="47"/>
      <c r="S2602" s="64"/>
      <c r="T2602" s="2"/>
      <c r="U2602" s="2"/>
      <c r="V2602" s="2"/>
    </row>
    <row r="2603" spans="1:22" s="128" customFormat="1" ht="12.75" customHeight="1" x14ac:dyDescent="0.2">
      <c r="A2603" s="137"/>
      <c r="B2603" s="117" t="str">
        <f>IF(A2603="","",VLOOKUP(A2603,'6.A'!$A$11:$E$105,2,FALSE))</f>
        <v/>
      </c>
      <c r="C2603" s="138"/>
      <c r="D2603" s="120" t="str">
        <f>IF(A2603="","",VLOOKUP(A2603,'6.A'!$A$11:$E$105,4,FALSE))</f>
        <v/>
      </c>
      <c r="E2603" s="142" t="str">
        <f>IF(A2603="","",VLOOKUP(A2603,'6.A'!$A$11:$E$105,5,FALSE))</f>
        <v/>
      </c>
      <c r="F2603" s="141" t="str">
        <f t="shared" si="1082"/>
        <v>0,00</v>
      </c>
      <c r="G2603" s="51"/>
      <c r="H2603" s="51" t="str">
        <f>IF(A2603="","",VLOOKUP(A2603,'6.A'!$A$11:$E$7900,5,FALSE))</f>
        <v/>
      </c>
      <c r="I2603" s="51" t="str">
        <f t="shared" si="1083"/>
        <v/>
      </c>
      <c r="J2603" s="51" t="str">
        <f>IF(H2603="","",VLOOKUP(A2603,'6.A'!$A$11:$E$480,4,FALSE))</f>
        <v/>
      </c>
      <c r="K2603" s="51" t="str">
        <f t="shared" si="1084"/>
        <v/>
      </c>
      <c r="L2603" s="51" t="str">
        <f>IF(H2603="","",IF(C2603="","",G2560*C2603))</f>
        <v/>
      </c>
      <c r="M2603" s="93" t="str">
        <f>IF(A2603="","",VLOOKUP(A2603,'6.A'!$A$11:$C$480,2,FALSE))</f>
        <v/>
      </c>
      <c r="N2603" s="56" t="str">
        <f t="shared" si="1085"/>
        <v/>
      </c>
      <c r="O2603" s="55"/>
      <c r="P2603" s="55"/>
      <c r="Q2603" s="47"/>
      <c r="R2603" s="47"/>
      <c r="S2603" s="64"/>
      <c r="T2603" s="2"/>
      <c r="U2603" s="2"/>
      <c r="V2603" s="2"/>
    </row>
    <row r="2604" spans="1:22" s="128" customFormat="1" ht="12.75" customHeight="1" x14ac:dyDescent="0.2">
      <c r="A2604" s="137"/>
      <c r="B2604" s="117" t="str">
        <f>IF(A2604="","",VLOOKUP(A2604,'6.A'!$A$11:$E$105,2,FALSE))</f>
        <v/>
      </c>
      <c r="C2604" s="138"/>
      <c r="D2604" s="120" t="str">
        <f>IF(A2604="","",VLOOKUP(A2604,'6.A'!$A$11:$E$105,4,FALSE))</f>
        <v/>
      </c>
      <c r="E2604" s="142" t="str">
        <f>IF(A2604="","",VLOOKUP(A2604,'6.A'!$A$11:$E$105,5,FALSE))</f>
        <v/>
      </c>
      <c r="F2604" s="141" t="str">
        <f t="shared" si="1082"/>
        <v>0,00</v>
      </c>
      <c r="G2604" s="51"/>
      <c r="H2604" s="51" t="str">
        <f>IF(A2604="","",VLOOKUP(A2604,'6.A'!$A$11:$E$7900,5,FALSE))</f>
        <v/>
      </c>
      <c r="I2604" s="51" t="str">
        <f t="shared" si="1083"/>
        <v/>
      </c>
      <c r="J2604" s="51" t="str">
        <f>IF(H2604="","",VLOOKUP(A2604,'6.A'!$A$11:$E$480,4,FALSE))</f>
        <v/>
      </c>
      <c r="K2604" s="51" t="str">
        <f t="shared" si="1084"/>
        <v/>
      </c>
      <c r="L2604" s="51" t="str">
        <f>IF(H2604="","",IF(C2604="","",G2560*C2604))</f>
        <v/>
      </c>
      <c r="M2604" s="93" t="str">
        <f>IF(A2604="","",VLOOKUP(A2604,'6.A'!$A$11:$C$480,2,FALSE))</f>
        <v/>
      </c>
      <c r="N2604" s="56" t="str">
        <f t="shared" si="1085"/>
        <v/>
      </c>
      <c r="O2604" s="55"/>
      <c r="P2604" s="55"/>
      <c r="Q2604" s="47"/>
      <c r="R2604" s="47"/>
      <c r="S2604" s="64"/>
      <c r="T2604" s="2"/>
      <c r="U2604" s="2"/>
      <c r="V2604" s="2"/>
    </row>
    <row r="2605" spans="1:22" s="116" customFormat="1" ht="12.75" customHeight="1" x14ac:dyDescent="0.2">
      <c r="A2605" s="137"/>
      <c r="B2605" s="153" t="str">
        <f>IF(A2605="","",VLOOKUP(A2605,'6.A'!$A$11:$E$105,2,FALSE))</f>
        <v/>
      </c>
      <c r="C2605" s="138"/>
      <c r="D2605" s="120" t="str">
        <f>IF(A2605="","",VLOOKUP(A2605,'6.A'!$A$11:$E$105,4,FALSE))</f>
        <v/>
      </c>
      <c r="E2605" s="142" t="str">
        <f>IF(A2605="","",VLOOKUP(A2605,'6.A'!$A$11:$E$105,5,FALSE))</f>
        <v/>
      </c>
      <c r="F2605" s="141" t="str">
        <f t="shared" si="1082"/>
        <v>0,00</v>
      </c>
      <c r="G2605" s="51"/>
      <c r="H2605" s="51" t="str">
        <f>IF(A2605="","",VLOOKUP(A2605,'6.A'!$A$11:$E$7900,5,FALSE))</f>
        <v/>
      </c>
      <c r="I2605" s="51" t="str">
        <f t="shared" si="1083"/>
        <v/>
      </c>
      <c r="J2605" s="51" t="str">
        <f>IF(H2605="","",VLOOKUP(A2605,'6.A'!$A$11:$E$480,4,FALSE))</f>
        <v/>
      </c>
      <c r="K2605" s="51" t="str">
        <f t="shared" si="1084"/>
        <v/>
      </c>
      <c r="L2605" s="51" t="str">
        <f>IF(H2605="","",IF(C2605="","",G2560*C2605))</f>
        <v/>
      </c>
      <c r="M2605" s="93" t="str">
        <f>IF(A2605="","",VLOOKUP(A2605,'6.A'!$A$11:$C$480,2,FALSE))</f>
        <v/>
      </c>
      <c r="N2605" s="56" t="str">
        <f t="shared" si="1085"/>
        <v/>
      </c>
      <c r="O2605" s="55"/>
      <c r="P2605" s="55"/>
      <c r="Q2605" s="47"/>
      <c r="R2605" s="47"/>
      <c r="S2605" s="64"/>
      <c r="T2605" s="2"/>
      <c r="U2605" s="2"/>
      <c r="V2605" s="2"/>
    </row>
    <row r="2606" spans="1:22" s="116" customFormat="1" ht="12.75" customHeight="1" x14ac:dyDescent="0.2">
      <c r="A2606" s="137"/>
      <c r="B2606" s="153" t="str">
        <f>IF(A2606="","",VLOOKUP(A2606,'6.A'!$A$11:$E$105,2,FALSE))</f>
        <v/>
      </c>
      <c r="C2606" s="138"/>
      <c r="D2606" s="120" t="str">
        <f>IF(A2606="","",VLOOKUP(A2606,'6.A'!$A$11:$E$105,4,FALSE))</f>
        <v/>
      </c>
      <c r="E2606" s="142" t="str">
        <f>IF(A2606="","",VLOOKUP(A2606,'6.A'!$A$11:$E$105,5,FALSE))</f>
        <v/>
      </c>
      <c r="F2606" s="141" t="str">
        <f t="shared" si="1082"/>
        <v>0,00</v>
      </c>
      <c r="G2606" s="51"/>
      <c r="H2606" s="51" t="str">
        <f>IF(A2606="","",VLOOKUP(A2606,'6.A'!$A$11:$E$7900,5,FALSE))</f>
        <v/>
      </c>
      <c r="I2606" s="51" t="str">
        <f t="shared" si="1083"/>
        <v/>
      </c>
      <c r="J2606" s="51" t="str">
        <f>IF(H2606="","",VLOOKUP(A2606,'6.A'!$A$11:$E$480,4,FALSE))</f>
        <v/>
      </c>
      <c r="K2606" s="51" t="str">
        <f t="shared" si="1084"/>
        <v/>
      </c>
      <c r="L2606" s="51" t="str">
        <f>IF(H2606="","",IF(C2606="","",G2560*C2606))</f>
        <v/>
      </c>
      <c r="M2606" s="93" t="str">
        <f>IF(A2606="","",VLOOKUP(A2606,'6.A'!$A$11:$C$480,2,FALSE))</f>
        <v/>
      </c>
      <c r="N2606" s="56" t="str">
        <f t="shared" si="1085"/>
        <v/>
      </c>
      <c r="O2606" s="55"/>
      <c r="P2606" s="55"/>
      <c r="Q2606" s="47"/>
      <c r="R2606" s="47"/>
      <c r="S2606" s="64"/>
      <c r="T2606" s="2"/>
      <c r="U2606" s="2"/>
      <c r="V2606" s="2"/>
    </row>
    <row r="2607" spans="1:22" s="116" customFormat="1" ht="12.75" customHeight="1" x14ac:dyDescent="0.2">
      <c r="A2607" s="137"/>
      <c r="B2607" s="153" t="str">
        <f>IF(A2607="","",VLOOKUP(A2607,'6.A'!$A$11:$E$105,2,FALSE))</f>
        <v/>
      </c>
      <c r="C2607" s="138"/>
      <c r="D2607" s="120" t="str">
        <f>IF(A2607="","",VLOOKUP(A2607,'6.A'!$A$11:$E$105,4,FALSE))</f>
        <v/>
      </c>
      <c r="E2607" s="142" t="str">
        <f>IF(A2607="","",VLOOKUP(A2607,'6.A'!$A$11:$E$105,5,FALSE))</f>
        <v/>
      </c>
      <c r="F2607" s="141" t="str">
        <f t="shared" si="1082"/>
        <v>0,00</v>
      </c>
      <c r="G2607" s="51"/>
      <c r="H2607" s="51" t="str">
        <f>IF(A2607="","",VLOOKUP(A2607,'6.A'!$A$11:$E$7900,5,FALSE))</f>
        <v/>
      </c>
      <c r="I2607" s="51" t="str">
        <f t="shared" si="1083"/>
        <v/>
      </c>
      <c r="J2607" s="51" t="str">
        <f>IF(H2607="","",VLOOKUP(A2607,'6.A'!$A$11:$E$480,4,FALSE))</f>
        <v/>
      </c>
      <c r="K2607" s="51" t="str">
        <f t="shared" si="1084"/>
        <v/>
      </c>
      <c r="L2607" s="51" t="str">
        <f>IF(H2607="","",IF(C2607="","",G2560*C2607))</f>
        <v/>
      </c>
      <c r="M2607" s="93" t="str">
        <f>IF(A2607="","",VLOOKUP(A2607,'6.A'!$A$11:$C$480,2,FALSE))</f>
        <v/>
      </c>
      <c r="N2607" s="56" t="str">
        <f t="shared" si="1085"/>
        <v/>
      </c>
      <c r="O2607" s="55"/>
      <c r="P2607" s="55"/>
      <c r="Q2607" s="47"/>
      <c r="R2607" s="47"/>
      <c r="S2607" s="64"/>
      <c r="T2607" s="2"/>
      <c r="U2607" s="2"/>
      <c r="V2607" s="2"/>
    </row>
    <row r="2608" spans="1:22" s="116" customFormat="1" ht="12.75" customHeight="1" x14ac:dyDescent="0.2">
      <c r="A2608" s="137"/>
      <c r="B2608" s="153" t="str">
        <f>IF(A2608="","",VLOOKUP(A2608,'6.A'!$A$11:$E$105,2,FALSE))</f>
        <v/>
      </c>
      <c r="C2608" s="138"/>
      <c r="D2608" s="120" t="str">
        <f>IF(A2608="","",VLOOKUP(A2608,'6.A'!$A$11:$E$105,4,FALSE))</f>
        <v/>
      </c>
      <c r="E2608" s="142" t="str">
        <f>IF(A2608="","",VLOOKUP(A2608,'6.A'!$A$11:$E$105,5,FALSE))</f>
        <v/>
      </c>
      <c r="F2608" s="141" t="str">
        <f t="shared" si="1082"/>
        <v>0,00</v>
      </c>
      <c r="G2608" s="51"/>
      <c r="H2608" s="51" t="str">
        <f>IF(A2608="","",VLOOKUP(A2608,'6.A'!$A$11:$E$7900,5,FALSE))</f>
        <v/>
      </c>
      <c r="I2608" s="51" t="str">
        <f t="shared" si="1083"/>
        <v/>
      </c>
      <c r="J2608" s="51" t="str">
        <f>IF(H2608="","",VLOOKUP(A2608,'6.A'!$A$11:$E$480,4,FALSE))</f>
        <v/>
      </c>
      <c r="K2608" s="51" t="str">
        <f t="shared" si="1084"/>
        <v/>
      </c>
      <c r="L2608" s="51" t="str">
        <f>IF(H2608="","",IF(C2608="","",G2560*C2608))</f>
        <v/>
      </c>
      <c r="M2608" s="93" t="str">
        <f>IF(A2608="","",VLOOKUP(A2608,'6.A'!$A$11:$C$480,2,FALSE))</f>
        <v/>
      </c>
      <c r="N2608" s="56" t="str">
        <f t="shared" si="1085"/>
        <v/>
      </c>
      <c r="O2608" s="55"/>
      <c r="P2608" s="55"/>
      <c r="Q2608" s="47"/>
      <c r="R2608" s="47"/>
      <c r="S2608" s="64"/>
      <c r="T2608" s="2"/>
      <c r="U2608" s="2"/>
      <c r="V2608" s="2"/>
    </row>
    <row r="2609" spans="1:22" s="116" customFormat="1" ht="12.75" customHeight="1" x14ac:dyDescent="0.2">
      <c r="A2609" s="137"/>
      <c r="B2609" s="26" t="str">
        <f>$A$9</f>
        <v>BDI - MÃO DE OBRA / SERVIÇOS / MATERIAIS EM GERAL</v>
      </c>
      <c r="C2609" s="27">
        <f>$C$9</f>
        <v>0</v>
      </c>
      <c r="D2609" s="120"/>
      <c r="E2609" s="126"/>
      <c r="F2609" s="144">
        <f>ROUND(SUM(F2589:F2608)*C2609,2)</f>
        <v>0</v>
      </c>
      <c r="G2609" s="62"/>
      <c r="H2609" s="51"/>
      <c r="I2609" s="56"/>
      <c r="J2609" s="56"/>
      <c r="K2609" s="56"/>
      <c r="L2609" s="51"/>
      <c r="M2609" s="56"/>
      <c r="N2609" s="56"/>
      <c r="O2609" s="55"/>
      <c r="P2609" s="55"/>
      <c r="Q2609" s="47"/>
      <c r="R2609" s="47"/>
      <c r="S2609" s="64"/>
      <c r="T2609" s="2"/>
      <c r="U2609" s="2"/>
      <c r="V2609" s="2"/>
    </row>
    <row r="2610" spans="1:22" s="116" customFormat="1" ht="12.75" customHeight="1" thickBot="1" x14ac:dyDescent="0.25">
      <c r="A2610" s="154"/>
      <c r="B2610" s="41" t="s">
        <v>57</v>
      </c>
      <c r="C2610" s="42"/>
      <c r="D2610" s="155"/>
      <c r="E2610" s="156"/>
      <c r="F2610" s="157">
        <f>ROUND(SUM(F2589:F2609),2)</f>
        <v>0</v>
      </c>
      <c r="G2610" s="62"/>
      <c r="H2610" s="51"/>
      <c r="I2610" s="56"/>
      <c r="J2610" s="56"/>
      <c r="K2610" s="56"/>
      <c r="L2610" s="51"/>
      <c r="M2610" s="56"/>
      <c r="N2610" s="56"/>
      <c r="O2610" s="55"/>
      <c r="P2610" s="55"/>
      <c r="Q2610" s="47"/>
      <c r="R2610" s="47"/>
      <c r="S2610" s="64"/>
      <c r="T2610" s="2"/>
      <c r="U2610" s="2"/>
      <c r="V2610" s="2"/>
    </row>
    <row r="2611" spans="1:22" s="128" customFormat="1" ht="12" customHeight="1" thickBot="1" x14ac:dyDescent="0.25">
      <c r="A2611" s="129"/>
      <c r="B2611" s="124"/>
      <c r="C2611" s="125"/>
      <c r="D2611" s="120"/>
      <c r="E2611" s="126"/>
      <c r="F2611" s="121"/>
      <c r="G2611" s="121"/>
      <c r="H2611" s="118"/>
      <c r="I2611" s="120"/>
      <c r="J2611" s="120"/>
      <c r="K2611" s="120"/>
      <c r="L2611" s="118"/>
      <c r="M2611" s="122"/>
      <c r="N2611" s="122"/>
      <c r="O2611" s="123"/>
      <c r="P2611" s="123"/>
      <c r="Q2611" s="114"/>
      <c r="R2611" s="114"/>
      <c r="T2611" s="116"/>
      <c r="U2611" s="116"/>
      <c r="V2611" s="116"/>
    </row>
    <row r="2612" spans="1:22" s="116" customFormat="1" ht="50.1" customHeight="1" x14ac:dyDescent="0.2">
      <c r="A2612" s="130" t="str">
        <f>'3.A'!A84</f>
        <v>4.3.3</v>
      </c>
      <c r="B2612" s="131" t="str">
        <f>IF(A2612="","",VLOOKUP(A2612,'3.A'!$A$16:$M$111,2,FALSE))</f>
        <v>ARMADURA EM AÇO CA 50 - FORNECIMENTO, CORTE, DOBRA E MONTAGEM</v>
      </c>
      <c r="C2612" s="284" t="s">
        <v>62</v>
      </c>
      <c r="D2612" s="284"/>
      <c r="E2612" s="132" t="str">
        <f>IF(A2612="","",VLOOKUP(A2612,'3.A'!$A$16:$M$111,3,FALSE))</f>
        <v>KG</v>
      </c>
      <c r="F2612" s="133">
        <f>ROUND(F2626+F2639+F2662,2)</f>
        <v>0</v>
      </c>
      <c r="G2612" s="94">
        <f>VLOOKUP(A2612,'3.A'!$A$18:$I$111,4,FALSE)</f>
        <v>1800</v>
      </c>
      <c r="H2612" s="46">
        <f>SUM(F2614:F2625)</f>
        <v>0</v>
      </c>
      <c r="I2612" s="46">
        <f>SUM(F2628:F2638)</f>
        <v>0</v>
      </c>
      <c r="J2612" s="46">
        <f>SUM(F2641:F2661)</f>
        <v>0</v>
      </c>
      <c r="K2612" s="46">
        <f>SUM(H2612:J2612)</f>
        <v>0</v>
      </c>
      <c r="L2612" s="46" t="str">
        <f>IF(K2612=F2612,"SIM","NÃO")</f>
        <v>SIM</v>
      </c>
      <c r="M2612" s="57">
        <f>ROUND(SUM(F2614:F2623)*C2624,2)+ROUND(SUM(F2614:F2624)*C2625,2)+ROUND(SUM(F2614:F2623),2)+ROUND(SUM(F2628:F2637)*C2638,2)+ROUND(SUM(F2628:F2637),2)+ROUND(SUM(F2641:F2660)*C2661,2)+ROUND(SUM(F2641:F2660),2)</f>
        <v>0</v>
      </c>
      <c r="N2612" s="49" t="str">
        <f>IF(M2612=F2612,"SIM","NÃO")</f>
        <v>SIM</v>
      </c>
      <c r="O2612" s="50" t="str">
        <f>VLOOKUP(A2612,'3.A'!$A$8:$E$111,3,FALSE)</f>
        <v>KG</v>
      </c>
      <c r="P2612" s="50" t="str">
        <f>IF(O2612=E2612,"SIM","NÃO")</f>
        <v>SIM</v>
      </c>
      <c r="Q2612" s="52">
        <f>ROUND(G2612*F2626,2)+ROUND(G2612*F2639,2)+ROUND(G2612*F2662,2)</f>
        <v>0</v>
      </c>
      <c r="R2612" s="58">
        <f>VLOOKUP(A2612,'3.A'!$A$16:$L$111,12,FALSE)</f>
        <v>0</v>
      </c>
      <c r="S2612" s="59" t="str">
        <f>IF(Q2612=R2612,"si","no")</f>
        <v>si</v>
      </c>
      <c r="T2612" s="60">
        <f>SUM(L2614:L2623)+SUM(L2628:L2637)+SUM(L2641:L2660)</f>
        <v>2250</v>
      </c>
      <c r="U2612" s="51">
        <f>G2612*C2620+G2612*C2622+G2612*C2616+G2612*C2615+G2612*C2617+G2612*C2621+G2612*C2619+G2612*C2618+G2612*C2614+G2612*C2623+G2612*C2634+G2612*C2628+G2612*C2636+G2612*C2635+G2612*C2633+G2612*C2630+G2612*C2629+G2612*C2631+G2612*C2637+G2612*C2632+G2612*C2641+G2612*C2642+G2612*C2643+G2612*C2651+G2612*C2652+G2612*C2653+G2612*C2654+G2612*C2655+G2612*C2656+G2612*C2657+G2612*C2658+G2612*C2659+G2612*C2660+G2612*C2649+G2612*C2650+G2612*C2644+G2612*C2645+G2612*C2646+G2612*C2647+G2612*C2648</f>
        <v>2250</v>
      </c>
      <c r="V2612" s="53" t="str">
        <f>IF(T2612=U2612,"si","no")</f>
        <v>si</v>
      </c>
    </row>
    <row r="2613" spans="1:22" s="116" customFormat="1" ht="12.75" customHeight="1" x14ac:dyDescent="0.2">
      <c r="A2613" s="134" t="s">
        <v>3</v>
      </c>
      <c r="B2613" s="135" t="s">
        <v>58</v>
      </c>
      <c r="C2613" s="119" t="s">
        <v>59</v>
      </c>
      <c r="D2613" s="119" t="s">
        <v>17</v>
      </c>
      <c r="E2613" s="136" t="s">
        <v>60</v>
      </c>
      <c r="F2613" s="127" t="s">
        <v>61</v>
      </c>
      <c r="G2613" s="21"/>
      <c r="H2613" s="51"/>
      <c r="I2613" s="56"/>
      <c r="J2613" s="56"/>
      <c r="K2613" s="56"/>
      <c r="L2613" s="51"/>
      <c r="M2613" s="56"/>
      <c r="N2613" s="56"/>
      <c r="O2613" s="55"/>
      <c r="P2613" s="55"/>
      <c r="Q2613" s="47"/>
      <c r="R2613" s="47"/>
      <c r="S2613" s="64"/>
      <c r="T2613" s="2"/>
      <c r="U2613" s="2"/>
      <c r="V2613" s="2"/>
    </row>
    <row r="2614" spans="1:22" s="116" customFormat="1" ht="12.75" customHeight="1" x14ac:dyDescent="0.2">
      <c r="A2614" s="22">
        <f>'6.A'!$A$12</f>
        <v>88238</v>
      </c>
      <c r="B2614" s="23" t="str">
        <f>IF(A2614="","",VLOOKUP(A2614,'6.A'!$A$11:$E$105,2,FALSE))</f>
        <v xml:space="preserve">AJUDANTE DE ARMADOR COM ENCARGOS COMPLEMENTARES </v>
      </c>
      <c r="C2614" s="87">
        <v>0.08</v>
      </c>
      <c r="D2614" s="56" t="str">
        <f>IF(A2614="","",VLOOKUP(A2614,'6.A'!$A$11:$E$105,4,FALSE))</f>
        <v>H</v>
      </c>
      <c r="E2614" s="88">
        <f>IF(A2614="","",VLOOKUP(A2614,'6.A'!$A$11:$E$105,5,FALSE))</f>
        <v>0</v>
      </c>
      <c r="F2614" s="141">
        <f t="shared" ref="F2614:F2623" si="1086">IF(A2614="","0,00",ROUND(C2614*E2614,2))</f>
        <v>0</v>
      </c>
      <c r="G2614" s="51"/>
      <c r="H2614" s="51">
        <f>IF(A2614="","",VLOOKUP(A2614,'6.A'!$A$11:$E$7900,5,FALSE))</f>
        <v>0</v>
      </c>
      <c r="I2614" s="51" t="str">
        <f>IF(H2614="","",IF(E2614=H2614,"SIM","NÃO"))</f>
        <v>SIM</v>
      </c>
      <c r="J2614" s="51" t="str">
        <f>IF(H2614="","",VLOOKUP(A2614,'6.A'!$A$11:$E$480,4,FALSE))</f>
        <v>H</v>
      </c>
      <c r="K2614" s="51" t="str">
        <f>IF(H2614="","",IF(J2614=D2614,"SIM","NÃO"))</f>
        <v>SIM</v>
      </c>
      <c r="L2614" s="51">
        <f>IF(H2614="","",IF(C2614="","",G2612*C2614))</f>
        <v>144</v>
      </c>
      <c r="M2614" s="93" t="str">
        <f>IF(A2614="","",VLOOKUP(A2614,'6.A'!$A$11:$C$480,2,FALSE))</f>
        <v xml:space="preserve">AJUDANTE DE ARMADOR COM ENCARGOS COMPLEMENTARES </v>
      </c>
      <c r="N2614" s="56" t="str">
        <f>IF(A2614="","",IF(M2614=B2614,"si","no"))</f>
        <v>si</v>
      </c>
      <c r="O2614" s="55"/>
      <c r="P2614" s="55"/>
      <c r="Q2614" s="47"/>
      <c r="R2614" s="47"/>
      <c r="S2614" s="64"/>
      <c r="T2614" s="2"/>
      <c r="U2614" s="2"/>
      <c r="V2614" s="2"/>
    </row>
    <row r="2615" spans="1:22" s="116" customFormat="1" ht="12.75" customHeight="1" x14ac:dyDescent="0.2">
      <c r="A2615" s="22">
        <f>'6.A'!$A$14</f>
        <v>88245</v>
      </c>
      <c r="B2615" s="23" t="str">
        <f>IF(A2615="","",VLOOKUP(A2615,'6.A'!$A$11:$E$105,2,FALSE))</f>
        <v>ARMADOR COM ENCARGOS COMPLEMENTARES</v>
      </c>
      <c r="C2615" s="87">
        <v>0.04</v>
      </c>
      <c r="D2615" s="56" t="str">
        <f>IF(A2615="","",VLOOKUP(A2615,'6.A'!$A$11:$E$105,4,FALSE))</f>
        <v>H</v>
      </c>
      <c r="E2615" s="88">
        <f>IF(A2615="","",VLOOKUP(A2615,'6.A'!$A$11:$E$105,5,FALSE))</f>
        <v>0</v>
      </c>
      <c r="F2615" s="141">
        <f t="shared" si="1086"/>
        <v>0</v>
      </c>
      <c r="G2615" s="51"/>
      <c r="H2615" s="51">
        <f>IF(A2615="","",VLOOKUP(A2615,'6.A'!$A$11:$E$7900,5,FALSE))</f>
        <v>0</v>
      </c>
      <c r="I2615" s="51" t="str">
        <f>IF(H2615="","",IF(E2615=H2615,"SIM","NÃO"))</f>
        <v>SIM</v>
      </c>
      <c r="J2615" s="51" t="str">
        <f>IF(H2615="","",VLOOKUP(A2615,'6.A'!$A$11:$E$480,4,FALSE))</f>
        <v>H</v>
      </c>
      <c r="K2615" s="51" t="str">
        <f>IF(H2615="","",IF(J2615=D2615,"SIM","NÃO"))</f>
        <v>SIM</v>
      </c>
      <c r="L2615" s="51">
        <f>IF(H2615="","",IF(C2615="","",G2612*C2615))</f>
        <v>72</v>
      </c>
      <c r="M2615" s="93" t="str">
        <f>IF(A2615="","",VLOOKUP(A2615,'6.A'!$A$11:$C$480,2,FALSE))</f>
        <v>ARMADOR COM ENCARGOS COMPLEMENTARES</v>
      </c>
      <c r="N2615" s="56" t="str">
        <f>IF(A2615="","",IF(M2615=B2615,"si","no"))</f>
        <v>si</v>
      </c>
      <c r="O2615" s="55"/>
      <c r="P2615" s="55"/>
      <c r="Q2615" s="47"/>
      <c r="R2615" s="47"/>
      <c r="S2615" s="64"/>
      <c r="T2615" s="2"/>
      <c r="U2615" s="2"/>
      <c r="V2615" s="2"/>
    </row>
    <row r="2616" spans="1:22" s="116" customFormat="1" ht="12.75" customHeight="1" x14ac:dyDescent="0.2">
      <c r="A2616" s="22"/>
      <c r="B2616" s="23" t="str">
        <f>IF(A2616="","",VLOOKUP(A2616,'6.A'!$A$11:$E$105,2,FALSE))</f>
        <v/>
      </c>
      <c r="C2616" s="87"/>
      <c r="D2616" s="56" t="str">
        <f>IF(A2616="","",VLOOKUP(A2616,'6.A'!$A$11:$E$105,4,FALSE))</f>
        <v/>
      </c>
      <c r="E2616" s="88" t="str">
        <f>IF(A2616="","",VLOOKUP(A2616,'6.A'!$A$11:$E$105,5,FALSE))</f>
        <v/>
      </c>
      <c r="F2616" s="141" t="str">
        <f t="shared" si="1086"/>
        <v>0,00</v>
      </c>
      <c r="G2616" s="51"/>
      <c r="H2616" s="51" t="str">
        <f>IF(A2616="","",VLOOKUP(A2616,'6.A'!$A$11:$E$7900,5,FALSE))</f>
        <v/>
      </c>
      <c r="I2616" s="51" t="str">
        <f>IF(H2616="","",IF(E2616=H2616,"SIM","NÃO"))</f>
        <v/>
      </c>
      <c r="J2616" s="51" t="str">
        <f>IF(H2616="","",VLOOKUP(A2616,'6.A'!$A$11:$E$480,4,FALSE))</f>
        <v/>
      </c>
      <c r="K2616" s="51" t="str">
        <f t="shared" ref="K2616" si="1087">IF(H2616="","",IF(J2616=D2616,"SIM","NÃO"))</f>
        <v/>
      </c>
      <c r="L2616" s="51" t="str">
        <f>IF(H2616="","",IF(C2616="","",G2612*C2616))</f>
        <v/>
      </c>
      <c r="M2616" s="93" t="str">
        <f>IF(A2616="","",VLOOKUP(A2616,'6.A'!$A$11:$C$480,2,FALSE))</f>
        <v/>
      </c>
      <c r="N2616" s="56" t="str">
        <f t="shared" ref="N2616" si="1088">IF(A2616="","",IF(M2616=B2616,"si","no"))</f>
        <v/>
      </c>
      <c r="O2616" s="55"/>
      <c r="P2616" s="55"/>
      <c r="Q2616" s="47"/>
      <c r="R2616" s="47"/>
      <c r="S2616" s="64"/>
      <c r="T2616" s="2"/>
      <c r="U2616" s="2"/>
      <c r="V2616" s="2"/>
    </row>
    <row r="2617" spans="1:22" s="116" customFormat="1" ht="12.75" customHeight="1" x14ac:dyDescent="0.2">
      <c r="A2617" s="22"/>
      <c r="B2617" s="23" t="str">
        <f>IF(A2617="","",VLOOKUP(A2617,'6.A'!$A$11:$E$105,2,FALSE))</f>
        <v/>
      </c>
      <c r="C2617" s="87"/>
      <c r="D2617" s="56" t="str">
        <f>IF(A2617="","",VLOOKUP(A2617,'6.A'!$A$11:$E$105,4,FALSE))</f>
        <v/>
      </c>
      <c r="E2617" s="88" t="str">
        <f>IF(A2617="","",VLOOKUP(A2617,'6.A'!$A$11:$E$105,5,FALSE))</f>
        <v/>
      </c>
      <c r="F2617" s="141" t="str">
        <f t="shared" si="1086"/>
        <v>0,00</v>
      </c>
      <c r="G2617" s="51"/>
      <c r="H2617" s="51" t="str">
        <f>IF(A2617="","",VLOOKUP(A2617,'6.A'!$A$11:$E$7900,5,FALSE))</f>
        <v/>
      </c>
      <c r="I2617" s="51" t="str">
        <f>IF(H2617="","",IF(E2617=H2617,"SIM","NÃO"))</f>
        <v/>
      </c>
      <c r="J2617" s="51" t="str">
        <f>IF(H2617="","",VLOOKUP(A2617,'6.A'!$A$11:$E$480,4,FALSE))</f>
        <v/>
      </c>
      <c r="K2617" s="51" t="str">
        <f>IF(H2617="","",IF(J2617=D2617,"SIM","NÃO"))</f>
        <v/>
      </c>
      <c r="L2617" s="51" t="str">
        <f>IF(H2617="","",IF(C2617="","",G2612*C2617))</f>
        <v/>
      </c>
      <c r="M2617" s="93" t="str">
        <f>IF(A2617="","",VLOOKUP(A2617,'6.A'!$A$11:$C$480,2,FALSE))</f>
        <v/>
      </c>
      <c r="N2617" s="56" t="str">
        <f>IF(A2617="","",IF(M2617=B2617,"si","no"))</f>
        <v/>
      </c>
      <c r="O2617" s="55"/>
      <c r="P2617" s="55"/>
      <c r="Q2617" s="47"/>
      <c r="R2617" s="47"/>
      <c r="S2617" s="64"/>
      <c r="T2617" s="2"/>
      <c r="U2617" s="2"/>
      <c r="V2617" s="2"/>
    </row>
    <row r="2618" spans="1:22" s="116" customFormat="1" ht="12.75" customHeight="1" x14ac:dyDescent="0.2">
      <c r="A2618" s="22"/>
      <c r="B2618" s="23" t="str">
        <f>IF(A2618="","",VLOOKUP(A2618,'6.A'!$A$11:$E$105,2,FALSE))</f>
        <v/>
      </c>
      <c r="C2618" s="87"/>
      <c r="D2618" s="56" t="str">
        <f>IF(A2618="","",VLOOKUP(A2618,'6.A'!$A$11:$E$105,4,FALSE))</f>
        <v/>
      </c>
      <c r="E2618" s="88" t="str">
        <f>IF(A2618="","",VLOOKUP(A2618,'6.A'!$A$11:$E$105,5,FALSE))</f>
        <v/>
      </c>
      <c r="F2618" s="141" t="str">
        <f t="shared" si="1086"/>
        <v>0,00</v>
      </c>
      <c r="G2618" s="51"/>
      <c r="H2618" s="51" t="str">
        <f>IF(A2618="","",VLOOKUP(A2618,'6.A'!$A$11:$E$7900,5,FALSE))</f>
        <v/>
      </c>
      <c r="I2618" s="51" t="str">
        <f t="shared" ref="I2618" si="1089">IF(H2618="","",IF(E2618=H2618,"SIM","NÃO"))</f>
        <v/>
      </c>
      <c r="J2618" s="51" t="str">
        <f>IF(H2618="","",VLOOKUP(A2618,'6.A'!$A$11:$E$480,4,FALSE))</f>
        <v/>
      </c>
      <c r="K2618" s="51" t="str">
        <f t="shared" ref="K2618" si="1090">IF(H2618="","",IF(J2618=D2618,"SIM","NÃO"))</f>
        <v/>
      </c>
      <c r="L2618" s="51" t="str">
        <f>IF(H2618="","",IF(C2618="","",G2612*C2618))</f>
        <v/>
      </c>
      <c r="M2618" s="93" t="str">
        <f>IF(A2618="","",VLOOKUP(A2618,'6.A'!$A$11:$C$480,2,FALSE))</f>
        <v/>
      </c>
      <c r="N2618" s="56" t="str">
        <f t="shared" ref="N2618" si="1091">IF(A2618="","",IF(M2618=B2618,"si","no"))</f>
        <v/>
      </c>
      <c r="O2618" s="55"/>
      <c r="P2618" s="55"/>
      <c r="Q2618" s="47"/>
      <c r="R2618" s="47"/>
      <c r="S2618" s="64"/>
      <c r="T2618" s="2"/>
      <c r="U2618" s="2"/>
      <c r="V2618" s="2"/>
    </row>
    <row r="2619" spans="1:22" s="116" customFormat="1" ht="12.75" customHeight="1" x14ac:dyDescent="0.2">
      <c r="A2619" s="22"/>
      <c r="B2619" s="23" t="str">
        <f>IF(A2619="","",VLOOKUP(A2619,'6.A'!$A$11:$E$105,2,FALSE))</f>
        <v/>
      </c>
      <c r="C2619" s="87"/>
      <c r="D2619" s="56" t="str">
        <f>IF(A2619="","",VLOOKUP(A2619,'6.A'!$A$11:$E$105,4,FALSE))</f>
        <v/>
      </c>
      <c r="E2619" s="89" t="str">
        <f>IF(A2619="","",VLOOKUP(A2619,'6.A'!$A$11:$E$105,5,FALSE))</f>
        <v/>
      </c>
      <c r="F2619" s="141" t="str">
        <f t="shared" si="1086"/>
        <v>0,00</v>
      </c>
      <c r="G2619" s="51"/>
      <c r="H2619" s="51" t="str">
        <f>IF(A2619="","",VLOOKUP(A2619,'6.A'!$A$11:$E$7900,5,FALSE))</f>
        <v/>
      </c>
      <c r="I2619" s="51" t="str">
        <f>IF(H2619="","",IF(E2619=H2619,"SIM","NÃO"))</f>
        <v/>
      </c>
      <c r="J2619" s="51" t="str">
        <f>IF(H2619="","",VLOOKUP(A2619,'6.A'!$A$11:$E$480,4,FALSE))</f>
        <v/>
      </c>
      <c r="K2619" s="51" t="str">
        <f>IF(H2619="","",IF(J2619=D2619,"SIM","NÃO"))</f>
        <v/>
      </c>
      <c r="L2619" s="51" t="str">
        <f>IF(H2619="","",IF(C2619="","",G2612*C2619))</f>
        <v/>
      </c>
      <c r="M2619" s="93" t="str">
        <f>IF(A2619="","",VLOOKUP(A2619,'6.A'!$A$11:$C$480,2,FALSE))</f>
        <v/>
      </c>
      <c r="N2619" s="56" t="str">
        <f>IF(A2619="","",IF(M2619=B2619,"si","no"))</f>
        <v/>
      </c>
      <c r="O2619" s="55"/>
      <c r="P2619" s="55"/>
      <c r="Q2619" s="47"/>
      <c r="R2619" s="47"/>
      <c r="S2619" s="64"/>
      <c r="T2619" s="2"/>
      <c r="U2619" s="2"/>
      <c r="V2619" s="2"/>
    </row>
    <row r="2620" spans="1:22" s="116" customFormat="1" ht="12.75" customHeight="1" x14ac:dyDescent="0.2">
      <c r="A2620" s="22"/>
      <c r="B2620" s="23" t="str">
        <f>IF(A2620="","",VLOOKUP(A2620,'6.A'!$A$11:$E$105,2,FALSE))</f>
        <v/>
      </c>
      <c r="C2620" s="87"/>
      <c r="D2620" s="56" t="str">
        <f>IF(A2620="","",VLOOKUP(A2620,'6.A'!$A$11:$E$105,4,FALSE))</f>
        <v/>
      </c>
      <c r="E2620" s="88" t="str">
        <f>IF(A2620="","",VLOOKUP(A2620,'6.A'!$A$11:$E$105,5,FALSE))</f>
        <v/>
      </c>
      <c r="F2620" s="141" t="str">
        <f t="shared" si="1086"/>
        <v>0,00</v>
      </c>
      <c r="G2620" s="51"/>
      <c r="H2620" s="51" t="str">
        <f>IF(A2620="","",VLOOKUP(A2620,'6.A'!$A$11:$E$7900,5,FALSE))</f>
        <v/>
      </c>
      <c r="I2620" s="51" t="str">
        <f>IF(H2620="","",IF(E2620=H2620,"SIM","NÃO"))</f>
        <v/>
      </c>
      <c r="J2620" s="51" t="str">
        <f>IF(H2620="","",VLOOKUP(A2620,'6.A'!$A$11:$E$480,4,FALSE))</f>
        <v/>
      </c>
      <c r="K2620" s="51" t="str">
        <f>IF(H2620="","",IF(J2620=D2620,"SIM","NÃO"))</f>
        <v/>
      </c>
      <c r="L2620" s="51" t="str">
        <f>IF(H2620="","",IF(C2620="","",G2612*C2620))</f>
        <v/>
      </c>
      <c r="M2620" s="93" t="str">
        <f>IF(A2620="","",VLOOKUP(A2620,'6.A'!$A$11:$C$480,2,FALSE))</f>
        <v/>
      </c>
      <c r="N2620" s="56" t="str">
        <f>IF(A2620="","",IF(M2620=B2620,"si","no"))</f>
        <v/>
      </c>
      <c r="O2620" s="55"/>
      <c r="P2620" s="55"/>
      <c r="Q2620" s="47"/>
      <c r="R2620" s="47"/>
      <c r="S2620" s="64"/>
      <c r="T2620" s="2"/>
      <c r="U2620" s="2"/>
      <c r="V2620" s="2"/>
    </row>
    <row r="2621" spans="1:22" s="116" customFormat="1" ht="12.75" customHeight="1" x14ac:dyDescent="0.2">
      <c r="A2621" s="22"/>
      <c r="B2621" s="23" t="str">
        <f>IF(A2621="","",VLOOKUP(A2621,'6.A'!$A$11:$E$105,2,FALSE))</f>
        <v/>
      </c>
      <c r="C2621" s="87"/>
      <c r="D2621" s="56" t="str">
        <f>IF(A2621="","",VLOOKUP(A2621,'6.A'!$A$11:$E$105,4,FALSE))</f>
        <v/>
      </c>
      <c r="E2621" s="88" t="str">
        <f>IF(A2621="","",VLOOKUP(A2621,'6.A'!$A$11:$E$105,5,FALSE))</f>
        <v/>
      </c>
      <c r="F2621" s="141" t="str">
        <f t="shared" si="1086"/>
        <v>0,00</v>
      </c>
      <c r="G2621" s="51"/>
      <c r="H2621" s="51" t="str">
        <f>IF(A2621="","",VLOOKUP(A2621,'6.A'!$A$11:$E$7900,5,FALSE))</f>
        <v/>
      </c>
      <c r="I2621" s="51" t="str">
        <f t="shared" ref="I2621" si="1092">IF(H2621="","",IF(E2621=H2621,"SIM","NÃO"))</f>
        <v/>
      </c>
      <c r="J2621" s="51" t="str">
        <f>IF(H2621="","",VLOOKUP(A2621,'6.A'!$A$11:$E$480,4,FALSE))</f>
        <v/>
      </c>
      <c r="K2621" s="51" t="str">
        <f t="shared" ref="K2621" si="1093">IF(H2621="","",IF(J2621=D2621,"SIM","NÃO"))</f>
        <v/>
      </c>
      <c r="L2621" s="51" t="str">
        <f>IF(H2621="","",IF(C2621="","",G2612*C2621))</f>
        <v/>
      </c>
      <c r="M2621" s="93" t="str">
        <f>IF(A2621="","",VLOOKUP(A2621,'6.A'!$A$11:$C$480,2,FALSE))</f>
        <v/>
      </c>
      <c r="N2621" s="56" t="str">
        <f t="shared" ref="N2621" si="1094">IF(A2621="","",IF(M2621=B2621,"si","no"))</f>
        <v/>
      </c>
      <c r="O2621" s="55"/>
      <c r="P2621" s="55"/>
      <c r="Q2621" s="47"/>
      <c r="R2621" s="47"/>
      <c r="S2621" s="64"/>
      <c r="T2621" s="2"/>
      <c r="U2621" s="2"/>
      <c r="V2621" s="2"/>
    </row>
    <row r="2622" spans="1:22" s="116" customFormat="1" ht="12.75" customHeight="1" x14ac:dyDescent="0.2">
      <c r="A2622" s="22"/>
      <c r="B2622" s="23" t="str">
        <f>IF(A2622="","",VLOOKUP(A2622,'6.A'!$A$11:$E$105,2,FALSE))</f>
        <v/>
      </c>
      <c r="C2622" s="87"/>
      <c r="D2622" s="69" t="str">
        <f>IF(A2622="","",VLOOKUP(A2622,'6.A'!$A$11:$E$105,4,FALSE))</f>
        <v/>
      </c>
      <c r="E2622" s="89" t="str">
        <f>IF(A2622="","",VLOOKUP(A2622,'6.A'!$A$11:$E$105,5,FALSE))</f>
        <v/>
      </c>
      <c r="F2622" s="141" t="str">
        <f t="shared" si="1086"/>
        <v>0,00</v>
      </c>
      <c r="G2622" s="51"/>
      <c r="H2622" s="51" t="str">
        <f>IF(A2622="","",VLOOKUP(A2622,'6.A'!$A$11:$E$7900,5,FALSE))</f>
        <v/>
      </c>
      <c r="I2622" s="51" t="str">
        <f>IF(H2622="","",IF(E2622=H2622,"SIM","NÃO"))</f>
        <v/>
      </c>
      <c r="J2622" s="51" t="str">
        <f>IF(H2622="","",VLOOKUP(A2622,'6.A'!$A$11:$E$480,4,FALSE))</f>
        <v/>
      </c>
      <c r="K2622" s="51" t="str">
        <f>IF(H2622="","",IF(J2622=D2622,"SIM","NÃO"))</f>
        <v/>
      </c>
      <c r="L2622" s="51" t="str">
        <f>IF(H2622="","",IF(C2622="","",G2612*C2622))</f>
        <v/>
      </c>
      <c r="M2622" s="93" t="str">
        <f>IF(A2622="","",VLOOKUP(A2622,'6.A'!$A$11:$C$480,2,FALSE))</f>
        <v/>
      </c>
      <c r="N2622" s="56" t="str">
        <f>IF(A2622="","",IF(M2622=B2622,"si","no"))</f>
        <v/>
      </c>
      <c r="O2622" s="55"/>
      <c r="P2622" s="55"/>
      <c r="Q2622" s="47"/>
      <c r="R2622" s="47"/>
      <c r="S2622" s="64"/>
      <c r="T2622" s="2"/>
      <c r="U2622" s="2"/>
      <c r="V2622" s="2"/>
    </row>
    <row r="2623" spans="1:22" s="116" customFormat="1" ht="12.75" customHeight="1" x14ac:dyDescent="0.2">
      <c r="A2623" s="22"/>
      <c r="B2623" s="23" t="str">
        <f>IF(A2623="","",VLOOKUP(A2623,'6.A'!$A$11:$E$105,2,FALSE))</f>
        <v/>
      </c>
      <c r="C2623" s="87"/>
      <c r="D2623" s="25" t="str">
        <f>IF(A2623="","",VLOOKUP(A2623,'6.A'!$A$11:$E$105,4,FALSE))</f>
        <v/>
      </c>
      <c r="E2623" s="89" t="str">
        <f>IF(A2623="","",VLOOKUP(A2623,'6.A'!$A$11:$E$105,5,FALSE))</f>
        <v/>
      </c>
      <c r="F2623" s="141" t="str">
        <f t="shared" si="1086"/>
        <v>0,00</v>
      </c>
      <c r="G2623" s="51"/>
      <c r="H2623" s="51" t="str">
        <f>IF(A2623="","",VLOOKUP(A2623,'6.A'!$A$11:$E$7900,5,FALSE))</f>
        <v/>
      </c>
      <c r="I2623" s="51" t="str">
        <f t="shared" ref="I2623" si="1095">IF(H2623="","",IF(E2623=H2623,"SIM","NÃO"))</f>
        <v/>
      </c>
      <c r="J2623" s="51" t="str">
        <f>IF(H2623="","",VLOOKUP(A2623,'6.A'!$A$11:$E$480,4,FALSE))</f>
        <v/>
      </c>
      <c r="K2623" s="51" t="str">
        <f t="shared" ref="K2623" si="1096">IF(H2623="","",IF(J2623=D2623,"SIM","NÃO"))</f>
        <v/>
      </c>
      <c r="L2623" s="51" t="str">
        <f>IF(H2623="","",IF(C2623="","",G2612*C2623))</f>
        <v/>
      </c>
      <c r="M2623" s="93" t="str">
        <f>IF(A2623="","",VLOOKUP(A2623,'6.A'!$A$11:$C$480,2,FALSE))</f>
        <v/>
      </c>
      <c r="N2623" s="56" t="str">
        <f t="shared" ref="N2623" si="1097">IF(A2623="","",IF(M2623=B2623,"si","no"))</f>
        <v/>
      </c>
      <c r="O2623" s="55"/>
      <c r="P2623" s="55"/>
      <c r="Q2623" s="47"/>
      <c r="R2623" s="47"/>
      <c r="S2623" s="64"/>
      <c r="T2623" s="2"/>
      <c r="U2623" s="2"/>
      <c r="V2623" s="2"/>
    </row>
    <row r="2624" spans="1:22" s="116" customFormat="1" ht="12.75" customHeight="1" x14ac:dyDescent="0.2">
      <c r="A2624" s="17"/>
      <c r="B2624" s="26" t="str">
        <f>$A$8</f>
        <v>LEIS SOCIAIS HORISTA - JORNADA NORMAL</v>
      </c>
      <c r="C2624" s="27">
        <f>$C$8</f>
        <v>0</v>
      </c>
      <c r="D2624" s="56"/>
      <c r="E2624" s="11"/>
      <c r="F2624" s="144">
        <f>ROUND(SUM(F2614:F2623)*C2624,2)</f>
        <v>0</v>
      </c>
      <c r="G2624" s="62"/>
      <c r="H2624" s="51"/>
      <c r="I2624" s="56"/>
      <c r="J2624" s="56"/>
      <c r="K2624" s="56"/>
      <c r="L2624" s="51"/>
      <c r="M2624" s="61"/>
      <c r="N2624" s="56"/>
      <c r="O2624" s="55"/>
      <c r="P2624" s="55"/>
      <c r="Q2624" s="47"/>
      <c r="R2624" s="47"/>
      <c r="S2624" s="64"/>
      <c r="T2624" s="2"/>
      <c r="U2624" s="2"/>
      <c r="V2624" s="2"/>
    </row>
    <row r="2625" spans="1:22" s="116" customFormat="1" ht="12.75" customHeight="1" x14ac:dyDescent="0.2">
      <c r="A2625" s="22"/>
      <c r="B2625" s="26" t="str">
        <f>$A$9</f>
        <v>BDI - MÃO DE OBRA / SERVIÇOS / MATERIAIS EM GERAL</v>
      </c>
      <c r="C2625" s="27">
        <f>$C$9</f>
        <v>0</v>
      </c>
      <c r="D2625" s="29"/>
      <c r="E2625" s="11"/>
      <c r="F2625" s="144">
        <f>ROUND(SUM(F2614:F2624)*C2625,2)</f>
        <v>0</v>
      </c>
      <c r="G2625" s="62"/>
      <c r="H2625" s="51"/>
      <c r="I2625" s="56"/>
      <c r="J2625" s="56"/>
      <c r="K2625" s="56"/>
      <c r="L2625" s="51"/>
      <c r="M2625" s="61"/>
      <c r="N2625" s="56"/>
      <c r="O2625" s="55"/>
      <c r="P2625" s="55"/>
      <c r="Q2625" s="47"/>
      <c r="R2625" s="47"/>
      <c r="S2625" s="64"/>
      <c r="T2625" s="2"/>
      <c r="U2625" s="2"/>
      <c r="V2625" s="2"/>
    </row>
    <row r="2626" spans="1:22" s="128" customFormat="1" ht="12.75" customHeight="1" x14ac:dyDescent="0.2">
      <c r="A2626" s="30"/>
      <c r="B2626" s="31" t="s">
        <v>56</v>
      </c>
      <c r="C2626" s="32"/>
      <c r="D2626" s="33"/>
      <c r="E2626" s="34"/>
      <c r="F2626" s="150">
        <f>ROUND(SUM(F2614:F2625),2)</f>
        <v>0</v>
      </c>
      <c r="G2626" s="62"/>
      <c r="H2626" s="51"/>
      <c r="I2626" s="56"/>
      <c r="J2626" s="56"/>
      <c r="K2626" s="56"/>
      <c r="L2626" s="51"/>
      <c r="M2626" s="61"/>
      <c r="N2626" s="56"/>
      <c r="O2626" s="55"/>
      <c r="P2626" s="55"/>
      <c r="Q2626" s="47"/>
      <c r="R2626" s="47"/>
      <c r="S2626" s="64"/>
      <c r="T2626" s="2"/>
      <c r="U2626" s="2"/>
      <c r="V2626" s="2"/>
    </row>
    <row r="2627" spans="1:22" s="128" customFormat="1" ht="12.75" customHeight="1" x14ac:dyDescent="0.2">
      <c r="A2627" s="17" t="s">
        <v>5</v>
      </c>
      <c r="B2627" s="135" t="s">
        <v>132</v>
      </c>
      <c r="C2627" s="55" t="s">
        <v>59</v>
      </c>
      <c r="D2627" s="55" t="s">
        <v>17</v>
      </c>
      <c r="E2627" s="19" t="s">
        <v>60</v>
      </c>
      <c r="F2627" s="127" t="s">
        <v>61</v>
      </c>
      <c r="G2627" s="21"/>
      <c r="H2627" s="51"/>
      <c r="I2627" s="56"/>
      <c r="J2627" s="56"/>
      <c r="K2627" s="56"/>
      <c r="L2627" s="51"/>
      <c r="M2627" s="61"/>
      <c r="N2627" s="56"/>
      <c r="O2627" s="55"/>
      <c r="P2627" s="55"/>
      <c r="Q2627" s="47"/>
      <c r="R2627" s="47"/>
      <c r="S2627" s="64"/>
      <c r="T2627" s="2"/>
      <c r="U2627" s="2"/>
      <c r="V2627" s="2"/>
    </row>
    <row r="2628" spans="1:22" s="128" customFormat="1" ht="12.75" customHeight="1" x14ac:dyDescent="0.2">
      <c r="A2628" s="22"/>
      <c r="B2628" s="23" t="str">
        <f>IF(A2628="","",VLOOKUP(A2628,'6.A'!$A$11:$E$105,2,FALSE))</f>
        <v/>
      </c>
      <c r="C2628" s="87"/>
      <c r="D2628" s="56" t="str">
        <f>IF(A2628="","",VLOOKUP(A2628,'6.A'!$A$11:$E$105,4,FALSE))</f>
        <v/>
      </c>
      <c r="E2628" s="88" t="str">
        <f>IF(A2628="","",VLOOKUP(A2628,'6.A'!$A$11:$E$105,5,FALSE))</f>
        <v/>
      </c>
      <c r="F2628" s="141" t="str">
        <f t="shared" ref="F2628:F2637" si="1098">IF(A2628="","0,00",ROUND(C2628*E2628,2))</f>
        <v>0,00</v>
      </c>
      <c r="G2628" s="51"/>
      <c r="H2628" s="51" t="str">
        <f>IF(A2628="","",VLOOKUP(A2628,'6.A'!$A$11:$E$7900,5,FALSE))</f>
        <v/>
      </c>
      <c r="I2628" s="51" t="str">
        <f t="shared" ref="I2628:I2637" si="1099">IF(H2628="","",IF(E2628=H2628,"SIM","NÃO"))</f>
        <v/>
      </c>
      <c r="J2628" s="51" t="str">
        <f>IF(H2628="","",VLOOKUP(A2628,'6.A'!$A$11:$E$480,4,FALSE))</f>
        <v/>
      </c>
      <c r="K2628" s="51" t="str">
        <f t="shared" ref="K2628:K2637" si="1100">IF(H2628="","",IF(J2628=D2628,"SIM","NÃO"))</f>
        <v/>
      </c>
      <c r="L2628" s="51" t="str">
        <f>IF(H2628="","",IF(C2628="","",G2612*C2628))</f>
        <v/>
      </c>
      <c r="M2628" s="93" t="str">
        <f>IF(A2628="","",VLOOKUP(A2628,'6.A'!$A$11:$C$480,2,FALSE))</f>
        <v/>
      </c>
      <c r="N2628" s="56" t="str">
        <f t="shared" ref="N2628:N2633" si="1101">IF(A2628="","",IF(M2628=B2628,"si","no"))</f>
        <v/>
      </c>
      <c r="O2628" s="55"/>
      <c r="P2628" s="55"/>
      <c r="Q2628" s="47"/>
      <c r="R2628" s="47"/>
      <c r="S2628" s="64"/>
      <c r="T2628" s="2"/>
      <c r="U2628" s="2"/>
      <c r="V2628" s="2"/>
    </row>
    <row r="2629" spans="1:22" s="128" customFormat="1" ht="12.75" customHeight="1" x14ac:dyDescent="0.2">
      <c r="A2629" s="22"/>
      <c r="B2629" s="23" t="str">
        <f>IF(A2629="","",VLOOKUP(A2629,'6.A'!$A$11:$E$105,2,FALSE))</f>
        <v/>
      </c>
      <c r="C2629" s="87"/>
      <c r="D2629" s="56" t="str">
        <f>IF(A2629="","",VLOOKUP(A2629,'6.A'!$A$11:$E$105,4,FALSE))</f>
        <v/>
      </c>
      <c r="E2629" s="88" t="str">
        <f>IF(A2629="","",VLOOKUP(A2629,'6.A'!$A$11:$E$105,5,FALSE))</f>
        <v/>
      </c>
      <c r="F2629" s="141" t="str">
        <f t="shared" si="1098"/>
        <v>0,00</v>
      </c>
      <c r="G2629" s="51"/>
      <c r="H2629" s="51" t="str">
        <f>IF(A2629="","",VLOOKUP(A2629,'6.A'!$A$11:$E$7900,5,FALSE))</f>
        <v/>
      </c>
      <c r="I2629" s="51" t="str">
        <f t="shared" si="1099"/>
        <v/>
      </c>
      <c r="J2629" s="51" t="str">
        <f>IF(H2629="","",VLOOKUP(A2629,'6.A'!$A$11:$E$480,4,FALSE))</f>
        <v/>
      </c>
      <c r="K2629" s="51" t="str">
        <f t="shared" si="1100"/>
        <v/>
      </c>
      <c r="L2629" s="51" t="str">
        <f>IF(H2629="","",IF(C2629="","",G2612*C2629))</f>
        <v/>
      </c>
      <c r="M2629" s="93" t="str">
        <f>IF(A2629="","",VLOOKUP(A2629,'6.A'!$A$11:$C$480,2,FALSE))</f>
        <v/>
      </c>
      <c r="N2629" s="56" t="str">
        <f t="shared" si="1101"/>
        <v/>
      </c>
      <c r="O2629" s="55"/>
      <c r="P2629" s="55"/>
      <c r="Q2629" s="47"/>
      <c r="R2629" s="47"/>
      <c r="S2629" s="64"/>
      <c r="T2629" s="2"/>
      <c r="U2629" s="2"/>
      <c r="V2629" s="2"/>
    </row>
    <row r="2630" spans="1:22" s="128" customFormat="1" ht="12.75" customHeight="1" x14ac:dyDescent="0.2">
      <c r="A2630" s="22"/>
      <c r="B2630" s="23" t="str">
        <f>IF(A2630="","",VLOOKUP(A2630,'6.A'!$A$11:$E$105,2,FALSE))</f>
        <v/>
      </c>
      <c r="C2630" s="87"/>
      <c r="D2630" s="56" t="str">
        <f>IF(A2630="","",VLOOKUP(A2630,'6.A'!$A$11:$E$105,4,FALSE))</f>
        <v/>
      </c>
      <c r="E2630" s="88" t="str">
        <f>IF(A2630="","",VLOOKUP(A2630,'6.A'!$A$11:$E$105,5,FALSE))</f>
        <v/>
      </c>
      <c r="F2630" s="141" t="str">
        <f t="shared" si="1098"/>
        <v>0,00</v>
      </c>
      <c r="G2630" s="51"/>
      <c r="H2630" s="51" t="str">
        <f>IF(A2630="","",VLOOKUP(A2630,'6.A'!$A$11:$E$7900,5,FALSE))</f>
        <v/>
      </c>
      <c r="I2630" s="51" t="str">
        <f t="shared" si="1099"/>
        <v/>
      </c>
      <c r="J2630" s="51" t="str">
        <f>IF(H2630="","",VLOOKUP(A2630,'6.A'!$A$11:$E$480,4,FALSE))</f>
        <v/>
      </c>
      <c r="K2630" s="51" t="str">
        <f t="shared" si="1100"/>
        <v/>
      </c>
      <c r="L2630" s="51" t="str">
        <f>IF(H2630="","",IF(C2630="","",G2612*C2630))</f>
        <v/>
      </c>
      <c r="M2630" s="93" t="str">
        <f>IF(A2630="","",VLOOKUP(A2630,'6.A'!$A$11:$C$480,2,FALSE))</f>
        <v/>
      </c>
      <c r="N2630" s="56" t="str">
        <f t="shared" si="1101"/>
        <v/>
      </c>
      <c r="O2630" s="55"/>
      <c r="P2630" s="55"/>
      <c r="Q2630" s="47"/>
      <c r="R2630" s="47"/>
      <c r="S2630" s="64"/>
      <c r="T2630" s="2"/>
      <c r="U2630" s="2"/>
      <c r="V2630" s="2"/>
    </row>
    <row r="2631" spans="1:22" s="128" customFormat="1" ht="12.75" customHeight="1" x14ac:dyDescent="0.2">
      <c r="A2631" s="22"/>
      <c r="B2631" s="54" t="str">
        <f>IF(A2631="","",VLOOKUP(A2631,'6.A'!$A$11:$E$105,2,FALSE))</f>
        <v/>
      </c>
      <c r="C2631" s="113"/>
      <c r="D2631" s="56" t="str">
        <f>IF(A2631="","",VLOOKUP(A2631,'6.A'!$A$11:$E$105,4,FALSE))</f>
        <v/>
      </c>
      <c r="E2631" s="88" t="str">
        <f>IF(A2631="","",VLOOKUP(A2631,'6.A'!$A$11:$E$105,5,FALSE))</f>
        <v/>
      </c>
      <c r="F2631" s="141" t="str">
        <f t="shared" si="1098"/>
        <v>0,00</v>
      </c>
      <c r="G2631" s="51"/>
      <c r="H2631" s="51" t="str">
        <f>IF(A2631="","",VLOOKUP(A2631,'6.A'!$A$11:$E$7900,5,FALSE))</f>
        <v/>
      </c>
      <c r="I2631" s="51" t="str">
        <f t="shared" si="1099"/>
        <v/>
      </c>
      <c r="J2631" s="51" t="str">
        <f>IF(H2631="","",VLOOKUP(A2631,'6.A'!$A$11:$E$480,4,FALSE))</f>
        <v/>
      </c>
      <c r="K2631" s="51" t="str">
        <f t="shared" si="1100"/>
        <v/>
      </c>
      <c r="L2631" s="51" t="str">
        <f>IF(H2631="","",IF(C2631="","",G2612*C2631))</f>
        <v/>
      </c>
      <c r="M2631" s="93" t="str">
        <f>IF(A2631="","",VLOOKUP(A2631,'6.A'!$A$11:$C$480,2,FALSE))</f>
        <v/>
      </c>
      <c r="N2631" s="56" t="str">
        <f t="shared" si="1101"/>
        <v/>
      </c>
      <c r="O2631" s="55"/>
      <c r="P2631" s="55"/>
      <c r="Q2631" s="47"/>
      <c r="R2631" s="47"/>
      <c r="S2631" s="64"/>
      <c r="T2631" s="2"/>
      <c r="U2631" s="2"/>
      <c r="V2631" s="2"/>
    </row>
    <row r="2632" spans="1:22" s="128" customFormat="1" ht="12.75" customHeight="1" x14ac:dyDescent="0.2">
      <c r="A2632" s="22"/>
      <c r="B2632" s="23" t="str">
        <f>IF(A2632="","",VLOOKUP(A2632,'6.A'!$A$11:$E$105,2,FALSE))</f>
        <v/>
      </c>
      <c r="C2632" s="87"/>
      <c r="D2632" s="56" t="str">
        <f>IF(A2632="","",VLOOKUP(A2632,'6.A'!$A$11:$E$105,4,FALSE))</f>
        <v/>
      </c>
      <c r="E2632" s="88" t="str">
        <f>IF(A2632="","",VLOOKUP(A2632,'6.A'!$A$11:$E$105,5,FALSE))</f>
        <v/>
      </c>
      <c r="F2632" s="141" t="str">
        <f t="shared" si="1098"/>
        <v>0,00</v>
      </c>
      <c r="G2632" s="51"/>
      <c r="H2632" s="51" t="str">
        <f>IF(A2632="","",VLOOKUP(A2632,'6.A'!$A$11:$E$7900,5,FALSE))</f>
        <v/>
      </c>
      <c r="I2632" s="51" t="str">
        <f t="shared" si="1099"/>
        <v/>
      </c>
      <c r="J2632" s="51" t="str">
        <f>IF(H2632="","",VLOOKUP(A2632,'6.A'!$A$11:$E$480,4,FALSE))</f>
        <v/>
      </c>
      <c r="K2632" s="51" t="str">
        <f t="shared" si="1100"/>
        <v/>
      </c>
      <c r="L2632" s="51" t="str">
        <f>IF(H2632="","",IF(C2632="","",G2612*C2632))</f>
        <v/>
      </c>
      <c r="M2632" s="93" t="str">
        <f>IF(A2632="","",VLOOKUP(A2632,'6.A'!$A$11:$C$480,2,FALSE))</f>
        <v/>
      </c>
      <c r="N2632" s="56" t="str">
        <f t="shared" si="1101"/>
        <v/>
      </c>
      <c r="O2632" s="55"/>
      <c r="P2632" s="55"/>
      <c r="Q2632" s="47"/>
      <c r="R2632" s="47"/>
      <c r="S2632" s="64"/>
      <c r="T2632" s="2"/>
      <c r="U2632" s="2"/>
      <c r="V2632" s="2"/>
    </row>
    <row r="2633" spans="1:22" s="128" customFormat="1" ht="12.75" customHeight="1" x14ac:dyDescent="0.2">
      <c r="A2633" s="22"/>
      <c r="B2633" s="23" t="str">
        <f>IF(A2633="","",VLOOKUP(A2633,'6.A'!$A$11:$E$105,2,FALSE))</f>
        <v/>
      </c>
      <c r="C2633" s="87"/>
      <c r="D2633" s="56" t="str">
        <f>IF(A2633="","",VLOOKUP(A2633,'6.A'!$A$11:$E$105,4,FALSE))</f>
        <v/>
      </c>
      <c r="E2633" s="88" t="str">
        <f>IF(A2633="","",VLOOKUP(A2633,'6.A'!$A$11:$E$105,5,FALSE))</f>
        <v/>
      </c>
      <c r="F2633" s="141" t="str">
        <f t="shared" si="1098"/>
        <v>0,00</v>
      </c>
      <c r="G2633" s="51"/>
      <c r="H2633" s="51" t="str">
        <f>IF(A2633="","",VLOOKUP(A2633,'6.A'!$A$11:$E$7900,5,FALSE))</f>
        <v/>
      </c>
      <c r="I2633" s="51" t="str">
        <f t="shared" si="1099"/>
        <v/>
      </c>
      <c r="J2633" s="51" t="str">
        <f>IF(H2633="","",VLOOKUP(A2633,'6.A'!$A$11:$E$480,4,FALSE))</f>
        <v/>
      </c>
      <c r="K2633" s="51" t="str">
        <f t="shared" si="1100"/>
        <v/>
      </c>
      <c r="L2633" s="51" t="str">
        <f>IF(H2633="","",IF(C2633="","",G2612*C2633))</f>
        <v/>
      </c>
      <c r="M2633" s="93" t="str">
        <f>IF(A2633="","",VLOOKUP(A2633,'6.A'!$A$11:$C$480,2,FALSE))</f>
        <v/>
      </c>
      <c r="N2633" s="56" t="str">
        <f t="shared" si="1101"/>
        <v/>
      </c>
      <c r="O2633" s="55"/>
      <c r="P2633" s="55"/>
      <c r="Q2633" s="47"/>
      <c r="R2633" s="47"/>
      <c r="S2633" s="64"/>
      <c r="T2633" s="2"/>
      <c r="U2633" s="2"/>
      <c r="V2633" s="2"/>
    </row>
    <row r="2634" spans="1:22" s="128" customFormat="1" ht="12.75" customHeight="1" x14ac:dyDescent="0.2">
      <c r="A2634" s="22"/>
      <c r="B2634" s="23" t="str">
        <f>IF(A2634="","",VLOOKUP(A2634,'6.A'!$A$11:$E$105,2,FALSE))</f>
        <v/>
      </c>
      <c r="C2634" s="87"/>
      <c r="D2634" s="56" t="str">
        <f>IF(A2634="","",VLOOKUP(A2634,'6.A'!$A$11:$E$105,4,FALSE))</f>
        <v/>
      </c>
      <c r="E2634" s="88" t="str">
        <f>IF(A2634="","",VLOOKUP(A2634,'6.A'!$A$11:$E$105,5,FALSE))</f>
        <v/>
      </c>
      <c r="F2634" s="141" t="str">
        <f t="shared" si="1098"/>
        <v>0,00</v>
      </c>
      <c r="G2634" s="51"/>
      <c r="H2634" s="51" t="str">
        <f>IF(A2634="","",VLOOKUP(A2634,'6.A'!$A$11:$E$7900,5,FALSE))</f>
        <v/>
      </c>
      <c r="I2634" s="51" t="str">
        <f t="shared" si="1099"/>
        <v/>
      </c>
      <c r="J2634" s="51" t="str">
        <f>IF(H2634="","",VLOOKUP(A2634,'6.A'!$A$11:$E$480,4,FALSE))</f>
        <v/>
      </c>
      <c r="K2634" s="51" t="str">
        <f t="shared" si="1100"/>
        <v/>
      </c>
      <c r="L2634" s="51" t="str">
        <f>IF(H2634="","",IF(C2634="","",G2612*C2634))</f>
        <v/>
      </c>
      <c r="M2634" s="93" t="str">
        <f>IF(A2634="","",VLOOKUP(A2634,'6.A'!$A$11:$C$480,2,FALSE))</f>
        <v/>
      </c>
      <c r="N2634" s="56" t="str">
        <f>IF(A2634="","",IF(M2634=B2634,"si","no"))</f>
        <v/>
      </c>
      <c r="O2634" s="55"/>
      <c r="P2634" s="55"/>
      <c r="Q2634" s="47"/>
      <c r="R2634" s="47"/>
      <c r="S2634" s="64"/>
      <c r="T2634" s="2"/>
      <c r="U2634" s="2"/>
      <c r="V2634" s="2"/>
    </row>
    <row r="2635" spans="1:22" s="128" customFormat="1" ht="12.75" customHeight="1" x14ac:dyDescent="0.2">
      <c r="A2635" s="22"/>
      <c r="B2635" s="23" t="str">
        <f>IF(A2635="","",VLOOKUP(A2635,'6.A'!$A$11:$E$105,2,FALSE))</f>
        <v/>
      </c>
      <c r="C2635" s="87"/>
      <c r="D2635" s="56" t="str">
        <f>IF(A2635="","",VLOOKUP(A2635,'6.A'!$A$11:$E$105,4,FALSE))</f>
        <v/>
      </c>
      <c r="E2635" s="88" t="str">
        <f>IF(A2635="","",VLOOKUP(A2635,'6.A'!$A$11:$E$105,5,FALSE))</f>
        <v/>
      </c>
      <c r="F2635" s="141" t="str">
        <f t="shared" si="1098"/>
        <v>0,00</v>
      </c>
      <c r="G2635" s="51"/>
      <c r="H2635" s="51" t="str">
        <f>IF(A2635="","",VLOOKUP(A2635,'6.A'!$A$11:$E$7900,5,FALSE))</f>
        <v/>
      </c>
      <c r="I2635" s="51" t="str">
        <f t="shared" si="1099"/>
        <v/>
      </c>
      <c r="J2635" s="51" t="str">
        <f>IF(H2635="","",VLOOKUP(A2635,'6.A'!$A$11:$E$480,4,FALSE))</f>
        <v/>
      </c>
      <c r="K2635" s="51" t="str">
        <f t="shared" si="1100"/>
        <v/>
      </c>
      <c r="L2635" s="51" t="str">
        <f>IF(H2635="","",IF(C2635="","",G2612*C2635))</f>
        <v/>
      </c>
      <c r="M2635" s="93" t="str">
        <f>IF(A2635="","",VLOOKUP(A2635,'6.A'!$A$11:$C$480,2,FALSE))</f>
        <v/>
      </c>
      <c r="N2635" s="56" t="str">
        <f>IF(A2635="","",IF(M2635=B2635,"si","no"))</f>
        <v/>
      </c>
      <c r="O2635" s="55"/>
      <c r="P2635" s="55"/>
      <c r="Q2635" s="47"/>
      <c r="R2635" s="47"/>
      <c r="S2635" s="64"/>
      <c r="T2635" s="2"/>
      <c r="U2635" s="2"/>
      <c r="V2635" s="2"/>
    </row>
    <row r="2636" spans="1:22" s="128" customFormat="1" ht="12.75" customHeight="1" x14ac:dyDescent="0.2">
      <c r="A2636" s="22"/>
      <c r="B2636" s="23" t="str">
        <f>IF(A2636="","",VLOOKUP(A2636,'6.A'!$A$11:$E$105,2,FALSE))</f>
        <v/>
      </c>
      <c r="C2636" s="87"/>
      <c r="D2636" s="56" t="str">
        <f>IF(A2636="","",VLOOKUP(A2636,'6.A'!$A$11:$E$105,4,FALSE))</f>
        <v/>
      </c>
      <c r="E2636" s="88" t="str">
        <f>IF(A2636="","",VLOOKUP(A2636,'6.A'!$A$11:$E$105,5,FALSE))</f>
        <v/>
      </c>
      <c r="F2636" s="141" t="str">
        <f t="shared" si="1098"/>
        <v>0,00</v>
      </c>
      <c r="G2636" s="51"/>
      <c r="H2636" s="51" t="str">
        <f>IF(A2636="","",VLOOKUP(A2636,'6.A'!$A$11:$E$7900,5,FALSE))</f>
        <v/>
      </c>
      <c r="I2636" s="51" t="str">
        <f t="shared" si="1099"/>
        <v/>
      </c>
      <c r="J2636" s="51" t="str">
        <f>IF(H2636="","",VLOOKUP(A2636,'6.A'!$A$11:$E$480,4,FALSE))</f>
        <v/>
      </c>
      <c r="K2636" s="51" t="str">
        <f t="shared" si="1100"/>
        <v/>
      </c>
      <c r="L2636" s="51" t="str">
        <f>IF(H2636="","",IF(C2636="","",G2612*C2636))</f>
        <v/>
      </c>
      <c r="M2636" s="93" t="str">
        <f>IF(A2636="","",VLOOKUP(A2636,'6.A'!$A$11:$C$480,2,FALSE))</f>
        <v/>
      </c>
      <c r="N2636" s="56" t="str">
        <f t="shared" ref="N2636:N2637" si="1102">IF(A2636="","",IF(M2636=B2636,"si","no"))</f>
        <v/>
      </c>
      <c r="O2636" s="55"/>
      <c r="P2636" s="55"/>
      <c r="Q2636" s="47"/>
      <c r="R2636" s="47"/>
      <c r="S2636" s="64"/>
      <c r="T2636" s="2"/>
      <c r="U2636" s="2"/>
      <c r="V2636" s="2"/>
    </row>
    <row r="2637" spans="1:22" s="128" customFormat="1" ht="12.75" customHeight="1" x14ac:dyDescent="0.2">
      <c r="A2637" s="22"/>
      <c r="B2637" s="23" t="str">
        <f>IF(A2637="","",VLOOKUP(A2637,'6.A'!$A$11:$E$105,2,FALSE))</f>
        <v/>
      </c>
      <c r="C2637" s="87"/>
      <c r="D2637" s="56" t="str">
        <f>IF(A2637="","",VLOOKUP(A2637,'6.A'!$A$11:$E$105,4,FALSE))</f>
        <v/>
      </c>
      <c r="E2637" s="88" t="str">
        <f>IF(A2637="","",VLOOKUP(A2637,'6.A'!$A$11:$E$105,5,FALSE))</f>
        <v/>
      </c>
      <c r="F2637" s="141" t="str">
        <f t="shared" si="1098"/>
        <v>0,00</v>
      </c>
      <c r="G2637" s="51"/>
      <c r="H2637" s="51" t="str">
        <f>IF(A2637="","",VLOOKUP(A2637,'6.A'!$A$11:$E$7900,5,FALSE))</f>
        <v/>
      </c>
      <c r="I2637" s="51" t="str">
        <f t="shared" si="1099"/>
        <v/>
      </c>
      <c r="J2637" s="51" t="str">
        <f>IF(H2637="","",VLOOKUP(A2637,'6.A'!$A$11:$E$480,4,FALSE))</f>
        <v/>
      </c>
      <c r="K2637" s="51" t="str">
        <f t="shared" si="1100"/>
        <v/>
      </c>
      <c r="L2637" s="51" t="str">
        <f>IF(H2637="","",IF(C2637="","",G2612*C2637))</f>
        <v/>
      </c>
      <c r="M2637" s="93" t="str">
        <f>IF(A2637="","",VLOOKUP(A2637,'6.A'!$A$11:$C$480,2,FALSE))</f>
        <v/>
      </c>
      <c r="N2637" s="56" t="str">
        <f t="shared" si="1102"/>
        <v/>
      </c>
      <c r="O2637" s="55"/>
      <c r="P2637" s="55"/>
      <c r="Q2637" s="47"/>
      <c r="R2637" s="47"/>
      <c r="S2637" s="64"/>
      <c r="T2637" s="2"/>
      <c r="U2637" s="2"/>
      <c r="V2637" s="2"/>
    </row>
    <row r="2638" spans="1:22" s="128" customFormat="1" ht="12.75" customHeight="1" x14ac:dyDescent="0.2">
      <c r="A2638" s="22"/>
      <c r="B2638" s="26" t="str">
        <f>$A$9</f>
        <v>BDI - MÃO DE OBRA / SERVIÇOS / MATERIAIS EM GERAL</v>
      </c>
      <c r="C2638" s="27">
        <f>$C$9</f>
        <v>0</v>
      </c>
      <c r="D2638" s="56"/>
      <c r="E2638" s="11"/>
      <c r="F2638" s="144">
        <f>ROUND(SUM(F2628:F2637)*C2638,2)</f>
        <v>0</v>
      </c>
      <c r="G2638" s="62"/>
      <c r="H2638" s="51"/>
      <c r="I2638" s="56"/>
      <c r="J2638" s="56"/>
      <c r="K2638" s="56"/>
      <c r="L2638" s="51"/>
      <c r="M2638" s="61"/>
      <c r="N2638" s="56"/>
      <c r="O2638" s="55"/>
      <c r="P2638" s="55"/>
      <c r="Q2638" s="47"/>
      <c r="R2638" s="47"/>
      <c r="S2638" s="64"/>
      <c r="T2638" s="2"/>
      <c r="U2638" s="2"/>
      <c r="V2638" s="2"/>
    </row>
    <row r="2639" spans="1:22" s="128" customFormat="1" ht="12.75" customHeight="1" x14ac:dyDescent="0.2">
      <c r="A2639" s="30"/>
      <c r="B2639" s="31" t="s">
        <v>120</v>
      </c>
      <c r="C2639" s="36"/>
      <c r="D2639" s="37"/>
      <c r="E2639" s="38"/>
      <c r="F2639" s="150">
        <f>ROUND(SUM(F2628:F2638),2)</f>
        <v>0</v>
      </c>
      <c r="G2639" s="62"/>
      <c r="H2639" s="51"/>
      <c r="I2639" s="56"/>
      <c r="J2639" s="56"/>
      <c r="K2639" s="56"/>
      <c r="L2639" s="51"/>
      <c r="M2639" s="61"/>
      <c r="N2639" s="56"/>
      <c r="O2639" s="55"/>
      <c r="P2639" s="55"/>
      <c r="Q2639" s="47"/>
      <c r="R2639" s="47"/>
      <c r="S2639" s="64"/>
      <c r="T2639" s="2"/>
      <c r="U2639" s="2"/>
      <c r="V2639" s="2"/>
    </row>
    <row r="2640" spans="1:22" s="128" customFormat="1" ht="12.75" customHeight="1" x14ac:dyDescent="0.2">
      <c r="A2640" s="17" t="s">
        <v>6</v>
      </c>
      <c r="B2640" s="18" t="s">
        <v>18</v>
      </c>
      <c r="C2640" s="55" t="s">
        <v>59</v>
      </c>
      <c r="D2640" s="55" t="s">
        <v>17</v>
      </c>
      <c r="E2640" s="19" t="s">
        <v>60</v>
      </c>
      <c r="F2640" s="127" t="s">
        <v>61</v>
      </c>
      <c r="G2640" s="21"/>
      <c r="H2640" s="51"/>
      <c r="I2640" s="56"/>
      <c r="J2640" s="56"/>
      <c r="K2640" s="56"/>
      <c r="L2640" s="51"/>
      <c r="M2640" s="61"/>
      <c r="N2640" s="56"/>
      <c r="O2640" s="55"/>
      <c r="P2640" s="55"/>
      <c r="Q2640" s="47"/>
      <c r="R2640" s="47"/>
      <c r="S2640" s="64"/>
      <c r="T2640" s="2"/>
      <c r="U2640" s="2"/>
      <c r="V2640" s="2"/>
    </row>
    <row r="2641" spans="1:22" s="128" customFormat="1" ht="12.75" customHeight="1" x14ac:dyDescent="0.2">
      <c r="A2641" s="22" t="str">
        <f>'6.A'!$A$68</f>
        <v>CV00238</v>
      </c>
      <c r="B2641" s="23" t="str">
        <f>IF(A2641="","",VLOOKUP(A2641,'6.A'!$A$11:$E$105,2,FALSE))</f>
        <v>VERGALHÃO (AÇO-CA-50) - (MÉDIA DAS BITOLAS ENTRE 6,3 A 25,0MM)</v>
      </c>
      <c r="C2641" s="87">
        <v>1.1000000000000001</v>
      </c>
      <c r="D2641" s="56" t="str">
        <f>IF(A2641="","",VLOOKUP(A2641,'6.A'!$A$11:$E$105,4,FALSE))</f>
        <v>KG</v>
      </c>
      <c r="E2641" s="88">
        <f>IF(A2641="","",VLOOKUP(A2641,'6.A'!$A$11:$E$105,5,FALSE))</f>
        <v>0</v>
      </c>
      <c r="F2641" s="141">
        <f t="shared" ref="F2641:F2660" si="1103">IF(A2641="","0,00",ROUND(C2641*E2641,2))</f>
        <v>0</v>
      </c>
      <c r="G2641" s="51"/>
      <c r="H2641" s="51">
        <f>IF(A2641="","",VLOOKUP(A2641,'6.A'!$A$11:$E$7900,5,FALSE))</f>
        <v>0</v>
      </c>
      <c r="I2641" s="51" t="str">
        <f t="shared" ref="I2641:I2660" si="1104">IF(H2641="","",IF(E2641=H2641,"SIM","NÃO"))</f>
        <v>SIM</v>
      </c>
      <c r="J2641" s="51" t="str">
        <f>IF(H2641="","",VLOOKUP(A2641,'6.A'!$A$11:$E$480,4,FALSE))</f>
        <v>KG</v>
      </c>
      <c r="K2641" s="51" t="str">
        <f t="shared" ref="K2641:K2660" si="1105">IF(H2641="","",IF(J2641=D2641,"SIM","NÃO"))</f>
        <v>SIM</v>
      </c>
      <c r="L2641" s="51">
        <f>IF(H2641="","",IF(C2641="","",G2612*C2641))</f>
        <v>1980.0000000000002</v>
      </c>
      <c r="M2641" s="93" t="str">
        <f>IF(A2641="","",VLOOKUP(A2641,'6.A'!$A$11:$C$480,2,FALSE))</f>
        <v>VERGALHÃO (AÇO-CA-50) - (MÉDIA DAS BITOLAS ENTRE 6,3 A 25,0MM)</v>
      </c>
      <c r="N2641" s="56" t="str">
        <f t="shared" ref="N2641:N2660" si="1106">IF(A2641="","",IF(M2641=B2641,"si","no"))</f>
        <v>si</v>
      </c>
      <c r="O2641" s="55"/>
      <c r="P2641" s="55"/>
      <c r="Q2641" s="47"/>
      <c r="R2641" s="47"/>
      <c r="S2641" s="64"/>
      <c r="T2641" s="2"/>
      <c r="U2641" s="2"/>
      <c r="V2641" s="2"/>
    </row>
    <row r="2642" spans="1:22" s="128" customFormat="1" ht="12.75" customHeight="1" x14ac:dyDescent="0.2">
      <c r="A2642" s="22">
        <f>'6.A'!$A$101</f>
        <v>43132</v>
      </c>
      <c r="B2642" s="23" t="str">
        <f>IF(A2642="","",VLOOKUP(A2642,'6.A'!$A$11:$E$105,2,FALSE))</f>
        <v>ARAME RECOZIDO 16 BWG, D = 1,65 MM (0,016 KG/M) OU 18 BWG, D = 1,25 MM (0,01 KG/M)</v>
      </c>
      <c r="C2642" s="87">
        <v>0.03</v>
      </c>
      <c r="D2642" s="56" t="str">
        <f>IF(A2642="","",VLOOKUP(A2642,'6.A'!$A$11:$E$105,4,FALSE))</f>
        <v>KG</v>
      </c>
      <c r="E2642" s="88">
        <f>IF(A2642="","",VLOOKUP(A2642,'6.A'!$A$11:$E$105,5,FALSE))</f>
        <v>0</v>
      </c>
      <c r="F2642" s="141">
        <f t="shared" si="1103"/>
        <v>0</v>
      </c>
      <c r="G2642" s="51"/>
      <c r="H2642" s="51">
        <f>IF(A2642="","",VLOOKUP(A2642,'6.A'!$A$11:$E$7900,5,FALSE))</f>
        <v>0</v>
      </c>
      <c r="I2642" s="51" t="str">
        <f t="shared" si="1104"/>
        <v>SIM</v>
      </c>
      <c r="J2642" s="51" t="str">
        <f>IF(H2642="","",VLOOKUP(A2642,'6.A'!$A$11:$E$480,4,FALSE))</f>
        <v>KG</v>
      </c>
      <c r="K2642" s="51" t="str">
        <f t="shared" si="1105"/>
        <v>SIM</v>
      </c>
      <c r="L2642" s="51">
        <f>IF(H2642="","",IF(C2642="","",G2612*C2642))</f>
        <v>54</v>
      </c>
      <c r="M2642" s="93" t="str">
        <f>IF(A2642="","",VLOOKUP(A2642,'6.A'!$A$11:$C$480,2,FALSE))</f>
        <v>ARAME RECOZIDO 16 BWG, D = 1,65 MM (0,016 KG/M) OU 18 BWG, D = 1,25 MM (0,01 KG/M)</v>
      </c>
      <c r="N2642" s="56" t="str">
        <f t="shared" si="1106"/>
        <v>si</v>
      </c>
      <c r="O2642" s="55"/>
      <c r="P2642" s="55"/>
      <c r="Q2642" s="47"/>
      <c r="R2642" s="47"/>
      <c r="S2642" s="64"/>
      <c r="T2642" s="2"/>
      <c r="U2642" s="2"/>
      <c r="V2642" s="2"/>
    </row>
    <row r="2643" spans="1:22" s="128" customFormat="1" ht="12.75" customHeight="1" x14ac:dyDescent="0.2">
      <c r="A2643" s="22"/>
      <c r="B2643" s="23" t="str">
        <f>IF(A2643="","",VLOOKUP(A2643,'6.A'!$A$11:$E$105,2,FALSE))</f>
        <v/>
      </c>
      <c r="C2643" s="87"/>
      <c r="D2643" s="56" t="str">
        <f>IF(A2643="","",VLOOKUP(A2643,'6.A'!$A$11:$E$105,4,FALSE))</f>
        <v/>
      </c>
      <c r="E2643" s="88" t="str">
        <f>IF(A2643="","",VLOOKUP(A2643,'6.A'!$A$11:$E$105,5,FALSE))</f>
        <v/>
      </c>
      <c r="F2643" s="141" t="str">
        <f t="shared" si="1103"/>
        <v>0,00</v>
      </c>
      <c r="G2643" s="51"/>
      <c r="H2643" s="51" t="str">
        <f>IF(A2643="","",VLOOKUP(A2643,'6.A'!$A$11:$E$7900,5,FALSE))</f>
        <v/>
      </c>
      <c r="I2643" s="51" t="str">
        <f t="shared" si="1104"/>
        <v/>
      </c>
      <c r="J2643" s="51" t="str">
        <f>IF(H2643="","",VLOOKUP(A2643,'6.A'!$A$11:$E$480,4,FALSE))</f>
        <v/>
      </c>
      <c r="K2643" s="51" t="str">
        <f t="shared" si="1105"/>
        <v/>
      </c>
      <c r="L2643" s="51" t="str">
        <f>IF(H2643="","",IF(C2643="","",G2612*C2643))</f>
        <v/>
      </c>
      <c r="M2643" s="93" t="str">
        <f>IF(A2643="","",VLOOKUP(A2643,'6.A'!$A$11:$C$480,2,FALSE))</f>
        <v/>
      </c>
      <c r="N2643" s="56" t="str">
        <f t="shared" si="1106"/>
        <v/>
      </c>
      <c r="O2643" s="55"/>
      <c r="P2643" s="55"/>
      <c r="Q2643" s="47"/>
      <c r="R2643" s="47"/>
      <c r="S2643" s="64"/>
      <c r="T2643" s="2"/>
      <c r="U2643" s="2"/>
      <c r="V2643" s="2"/>
    </row>
    <row r="2644" spans="1:22" s="128" customFormat="1" ht="12.75" customHeight="1" x14ac:dyDescent="0.2">
      <c r="A2644" s="22"/>
      <c r="B2644" s="23" t="str">
        <f>IF(A2644="","",VLOOKUP(A2644,'6.A'!$A$11:$E$105,2,FALSE))</f>
        <v/>
      </c>
      <c r="C2644" s="87"/>
      <c r="D2644" s="56" t="str">
        <f>IF(A2644="","",VLOOKUP(A2644,'6.A'!$A$11:$E$105,4,FALSE))</f>
        <v/>
      </c>
      <c r="E2644" s="88" t="str">
        <f>IF(A2644="","",VLOOKUP(A2644,'6.A'!$A$11:$E$105,5,FALSE))</f>
        <v/>
      </c>
      <c r="F2644" s="141" t="str">
        <f t="shared" si="1103"/>
        <v>0,00</v>
      </c>
      <c r="G2644" s="51"/>
      <c r="H2644" s="51" t="str">
        <f>IF(A2644="","",VLOOKUP(A2644,'6.A'!$A$11:$E$7900,5,FALSE))</f>
        <v/>
      </c>
      <c r="I2644" s="51" t="str">
        <f t="shared" si="1104"/>
        <v/>
      </c>
      <c r="J2644" s="51" t="str">
        <f>IF(H2644="","",VLOOKUP(A2644,'6.A'!$A$11:$E$480,4,FALSE))</f>
        <v/>
      </c>
      <c r="K2644" s="51" t="str">
        <f t="shared" si="1105"/>
        <v/>
      </c>
      <c r="L2644" s="51" t="str">
        <f>IF(H2644="","",IF(C2644="","",G2612*C2644))</f>
        <v/>
      </c>
      <c r="M2644" s="93" t="str">
        <f>IF(A2644="","",VLOOKUP(A2644,'6.A'!$A$11:$C$480,2,FALSE))</f>
        <v/>
      </c>
      <c r="N2644" s="56" t="str">
        <f t="shared" si="1106"/>
        <v/>
      </c>
      <c r="O2644" s="55"/>
      <c r="P2644" s="55"/>
      <c r="Q2644" s="47"/>
      <c r="R2644" s="47"/>
      <c r="S2644" s="64"/>
      <c r="T2644" s="2"/>
      <c r="U2644" s="2"/>
      <c r="V2644" s="2"/>
    </row>
    <row r="2645" spans="1:22" s="128" customFormat="1" ht="12.75" customHeight="1" x14ac:dyDescent="0.2">
      <c r="A2645" s="22"/>
      <c r="B2645" s="23" t="str">
        <f>IF(A2645="","",VLOOKUP(A2645,'6.A'!$A$11:$E$105,2,FALSE))</f>
        <v/>
      </c>
      <c r="C2645" s="87"/>
      <c r="D2645" s="56" t="str">
        <f>IF(A2645="","",VLOOKUP(A2645,'6.A'!$A$11:$E$105,4,FALSE))</f>
        <v/>
      </c>
      <c r="E2645" s="88" t="str">
        <f>IF(A2645="","",VLOOKUP(A2645,'6.A'!$A$11:$E$105,5,FALSE))</f>
        <v/>
      </c>
      <c r="F2645" s="141" t="str">
        <f t="shared" si="1103"/>
        <v>0,00</v>
      </c>
      <c r="G2645" s="51"/>
      <c r="H2645" s="51" t="str">
        <f>IF(A2645="","",VLOOKUP(A2645,'6.A'!$A$11:$E$7900,5,FALSE))</f>
        <v/>
      </c>
      <c r="I2645" s="51" t="str">
        <f t="shared" si="1104"/>
        <v/>
      </c>
      <c r="J2645" s="51" t="str">
        <f>IF(H2645="","",VLOOKUP(A2645,'6.A'!$A$11:$E$480,4,FALSE))</f>
        <v/>
      </c>
      <c r="K2645" s="51" t="str">
        <f t="shared" si="1105"/>
        <v/>
      </c>
      <c r="L2645" s="51" t="str">
        <f>IF(H2645="","",IF(C2645="","",G2612*C2645))</f>
        <v/>
      </c>
      <c r="M2645" s="93" t="str">
        <f>IF(A2645="","",VLOOKUP(A2645,'6.A'!$A$11:$C$480,2,FALSE))</f>
        <v/>
      </c>
      <c r="N2645" s="56" t="str">
        <f t="shared" si="1106"/>
        <v/>
      </c>
      <c r="O2645" s="55"/>
      <c r="P2645" s="55"/>
      <c r="Q2645" s="47"/>
      <c r="R2645" s="47"/>
      <c r="S2645" s="64"/>
      <c r="T2645" s="2"/>
      <c r="U2645" s="2"/>
      <c r="V2645" s="2"/>
    </row>
    <row r="2646" spans="1:22" s="128" customFormat="1" ht="12.75" customHeight="1" x14ac:dyDescent="0.2">
      <c r="A2646" s="22"/>
      <c r="B2646" s="23" t="str">
        <f>IF(A2646="","",VLOOKUP(A2646,'6.A'!$A$11:$E$105,2,FALSE))</f>
        <v/>
      </c>
      <c r="C2646" s="87"/>
      <c r="D2646" s="56" t="str">
        <f>IF(A2646="","",VLOOKUP(A2646,'6.A'!$A$11:$E$105,4,FALSE))</f>
        <v/>
      </c>
      <c r="E2646" s="88" t="str">
        <f>IF(A2646="","",VLOOKUP(A2646,'6.A'!$A$11:$E$105,5,FALSE))</f>
        <v/>
      </c>
      <c r="F2646" s="141" t="str">
        <f t="shared" si="1103"/>
        <v>0,00</v>
      </c>
      <c r="G2646" s="51"/>
      <c r="H2646" s="51" t="str">
        <f>IF(A2646="","",VLOOKUP(A2646,'6.A'!$A$11:$E$7900,5,FALSE))</f>
        <v/>
      </c>
      <c r="I2646" s="51" t="str">
        <f t="shared" si="1104"/>
        <v/>
      </c>
      <c r="J2646" s="51" t="str">
        <f>IF(H2646="","",VLOOKUP(A2646,'6.A'!$A$11:$E$480,4,FALSE))</f>
        <v/>
      </c>
      <c r="K2646" s="51" t="str">
        <f t="shared" si="1105"/>
        <v/>
      </c>
      <c r="L2646" s="51" t="str">
        <f>IF(H2646="","",IF(C2646="","",G2612*C2646))</f>
        <v/>
      </c>
      <c r="M2646" s="93" t="str">
        <f>IF(A2646="","",VLOOKUP(A2646,'6.A'!$A$11:$C$480,2,FALSE))</f>
        <v/>
      </c>
      <c r="N2646" s="56" t="str">
        <f t="shared" si="1106"/>
        <v/>
      </c>
      <c r="O2646" s="55"/>
      <c r="P2646" s="55"/>
      <c r="Q2646" s="47"/>
      <c r="R2646" s="47"/>
      <c r="S2646" s="64"/>
      <c r="T2646" s="2"/>
      <c r="U2646" s="2"/>
      <c r="V2646" s="2"/>
    </row>
    <row r="2647" spans="1:22" s="128" customFormat="1" ht="12.75" customHeight="1" x14ac:dyDescent="0.2">
      <c r="A2647" s="137"/>
      <c r="B2647" s="117" t="str">
        <f>IF(A2647="","",VLOOKUP(A2647,'6.A'!$A$11:$E$105,2,FALSE))</f>
        <v/>
      </c>
      <c r="C2647" s="138"/>
      <c r="D2647" s="139" t="str">
        <f>IF(A2647="","",VLOOKUP(A2647,'6.A'!$A$11:$E$105,4,FALSE))</f>
        <v/>
      </c>
      <c r="E2647" s="140" t="str">
        <f>IF(A2647="","",VLOOKUP(A2647,'6.A'!$A$11:$E$105,5,FALSE))</f>
        <v/>
      </c>
      <c r="F2647" s="141" t="str">
        <f t="shared" si="1103"/>
        <v>0,00</v>
      </c>
      <c r="G2647" s="51"/>
      <c r="H2647" s="51" t="str">
        <f>IF(A2647="","",VLOOKUP(A2647,'6.A'!$A$11:$E$7900,5,FALSE))</f>
        <v/>
      </c>
      <c r="I2647" s="51" t="str">
        <f t="shared" si="1104"/>
        <v/>
      </c>
      <c r="J2647" s="51" t="str">
        <f>IF(H2647="","",VLOOKUP(A2647,'6.A'!$A$11:$E$480,4,FALSE))</f>
        <v/>
      </c>
      <c r="K2647" s="51" t="str">
        <f t="shared" si="1105"/>
        <v/>
      </c>
      <c r="L2647" s="51" t="str">
        <f>IF(H2647="","",IF(C2647="","",G2612*C2647))</f>
        <v/>
      </c>
      <c r="M2647" s="93" t="str">
        <f>IF(A2647="","",VLOOKUP(A2647,'6.A'!$A$11:$C$480,2,FALSE))</f>
        <v/>
      </c>
      <c r="N2647" s="56" t="str">
        <f t="shared" si="1106"/>
        <v/>
      </c>
      <c r="O2647" s="55"/>
      <c r="P2647" s="55"/>
      <c r="Q2647" s="47"/>
      <c r="R2647" s="47"/>
      <c r="S2647" s="64"/>
      <c r="T2647" s="2"/>
      <c r="U2647" s="2"/>
      <c r="V2647" s="2"/>
    </row>
    <row r="2648" spans="1:22" s="128" customFormat="1" ht="12.75" customHeight="1" x14ac:dyDescent="0.2">
      <c r="A2648" s="137"/>
      <c r="B2648" s="117" t="str">
        <f>IF(A2648="","",VLOOKUP(A2648,'6.A'!$A$11:$E$105,2,FALSE))</f>
        <v/>
      </c>
      <c r="C2648" s="138"/>
      <c r="D2648" s="139" t="str">
        <f>IF(A2648="","",VLOOKUP(A2648,'6.A'!$A$11:$E$105,4,FALSE))</f>
        <v/>
      </c>
      <c r="E2648" s="140" t="str">
        <f>IF(A2648="","",VLOOKUP(A2648,'6.A'!$A$11:$E$105,5,FALSE))</f>
        <v/>
      </c>
      <c r="F2648" s="141" t="str">
        <f t="shared" si="1103"/>
        <v>0,00</v>
      </c>
      <c r="G2648" s="51"/>
      <c r="H2648" s="51" t="str">
        <f>IF(A2648="","",VLOOKUP(A2648,'6.A'!$A$11:$E$7900,5,FALSE))</f>
        <v/>
      </c>
      <c r="I2648" s="51" t="str">
        <f t="shared" si="1104"/>
        <v/>
      </c>
      <c r="J2648" s="51" t="str">
        <f>IF(H2648="","",VLOOKUP(A2648,'6.A'!$A$11:$E$480,4,FALSE))</f>
        <v/>
      </c>
      <c r="K2648" s="51" t="str">
        <f t="shared" si="1105"/>
        <v/>
      </c>
      <c r="L2648" s="51" t="str">
        <f>IF(H2648="","",IF(C2648="","",G2612*C2648))</f>
        <v/>
      </c>
      <c r="M2648" s="93" t="str">
        <f>IF(A2648="","",VLOOKUP(A2648,'6.A'!$A$11:$C$480,2,FALSE))</f>
        <v/>
      </c>
      <c r="N2648" s="56" t="str">
        <f t="shared" si="1106"/>
        <v/>
      </c>
      <c r="O2648" s="55"/>
      <c r="P2648" s="55"/>
      <c r="Q2648" s="47"/>
      <c r="R2648" s="47"/>
      <c r="S2648" s="64"/>
      <c r="T2648" s="2"/>
      <c r="U2648" s="2"/>
      <c r="V2648" s="2"/>
    </row>
    <row r="2649" spans="1:22" s="128" customFormat="1" ht="12.75" customHeight="1" x14ac:dyDescent="0.2">
      <c r="A2649" s="137"/>
      <c r="B2649" s="117" t="str">
        <f>IF(A2649="","",VLOOKUP(A2649,'6.A'!$A$11:$E$105,2,FALSE))</f>
        <v/>
      </c>
      <c r="C2649" s="138"/>
      <c r="D2649" s="120" t="str">
        <f>IF(A2649="","",VLOOKUP(A2649,'6.A'!$A$11:$E$105,4,FALSE))</f>
        <v/>
      </c>
      <c r="E2649" s="142" t="str">
        <f>IF(A2649="","",VLOOKUP(A2649,'6.A'!$A$11:$E$105,5,FALSE))</f>
        <v/>
      </c>
      <c r="F2649" s="141" t="str">
        <f t="shared" si="1103"/>
        <v>0,00</v>
      </c>
      <c r="G2649" s="51"/>
      <c r="H2649" s="51" t="str">
        <f>IF(A2649="","",VLOOKUP(A2649,'6.A'!$A$11:$E$7900,5,FALSE))</f>
        <v/>
      </c>
      <c r="I2649" s="51" t="str">
        <f t="shared" si="1104"/>
        <v/>
      </c>
      <c r="J2649" s="51" t="str">
        <f>IF(H2649="","",VLOOKUP(A2649,'6.A'!$A$11:$E$480,4,FALSE))</f>
        <v/>
      </c>
      <c r="K2649" s="51" t="str">
        <f t="shared" si="1105"/>
        <v/>
      </c>
      <c r="L2649" s="51" t="str">
        <f>IF(H2649="","",IF(C2649="","",G2612*C2649))</f>
        <v/>
      </c>
      <c r="M2649" s="93" t="str">
        <f>IF(A2649="","",VLOOKUP(A2649,'6.A'!$A$11:$C$480,2,FALSE))</f>
        <v/>
      </c>
      <c r="N2649" s="56" t="str">
        <f t="shared" si="1106"/>
        <v/>
      </c>
      <c r="O2649" s="55"/>
      <c r="P2649" s="55"/>
      <c r="Q2649" s="47"/>
      <c r="R2649" s="47"/>
      <c r="S2649" s="64"/>
      <c r="T2649" s="2"/>
      <c r="U2649" s="2"/>
      <c r="V2649" s="2"/>
    </row>
    <row r="2650" spans="1:22" s="128" customFormat="1" ht="12.75" customHeight="1" x14ac:dyDescent="0.2">
      <c r="A2650" s="137"/>
      <c r="B2650" s="117" t="str">
        <f>IF(A2650="","",VLOOKUP(A2650,'6.A'!$A$11:$E$105,2,FALSE))</f>
        <v/>
      </c>
      <c r="C2650" s="138"/>
      <c r="D2650" s="120" t="str">
        <f>IF(A2650="","",VLOOKUP(A2650,'6.A'!$A$11:$E$105,4,FALSE))</f>
        <v/>
      </c>
      <c r="E2650" s="142" t="str">
        <f>IF(A2650="","",VLOOKUP(A2650,'6.A'!$A$11:$E$105,5,FALSE))</f>
        <v/>
      </c>
      <c r="F2650" s="141" t="str">
        <f t="shared" si="1103"/>
        <v>0,00</v>
      </c>
      <c r="G2650" s="51"/>
      <c r="H2650" s="51" t="str">
        <f>IF(A2650="","",VLOOKUP(A2650,'6.A'!$A$11:$E$7900,5,FALSE))</f>
        <v/>
      </c>
      <c r="I2650" s="51" t="str">
        <f t="shared" si="1104"/>
        <v/>
      </c>
      <c r="J2650" s="51" t="str">
        <f>IF(H2650="","",VLOOKUP(A2650,'6.A'!$A$11:$E$480,4,FALSE))</f>
        <v/>
      </c>
      <c r="K2650" s="51" t="str">
        <f t="shared" si="1105"/>
        <v/>
      </c>
      <c r="L2650" s="51" t="str">
        <f>IF(H2650="","",IF(C2650="","",G2612*C2650))</f>
        <v/>
      </c>
      <c r="M2650" s="93" t="str">
        <f>IF(A2650="","",VLOOKUP(A2650,'6.A'!$A$11:$C$480,2,FALSE))</f>
        <v/>
      </c>
      <c r="N2650" s="56" t="str">
        <f t="shared" si="1106"/>
        <v/>
      </c>
      <c r="O2650" s="55"/>
      <c r="P2650" s="55"/>
      <c r="Q2650" s="47"/>
      <c r="R2650" s="47"/>
      <c r="S2650" s="64"/>
      <c r="T2650" s="2"/>
      <c r="U2650" s="2"/>
      <c r="V2650" s="2"/>
    </row>
    <row r="2651" spans="1:22" s="128" customFormat="1" ht="12.75" customHeight="1" x14ac:dyDescent="0.2">
      <c r="A2651" s="137"/>
      <c r="B2651" s="117" t="str">
        <f>IF(A2651="","",VLOOKUP(A2651,'6.A'!$A$11:$E$105,2,FALSE))</f>
        <v/>
      </c>
      <c r="C2651" s="138"/>
      <c r="D2651" s="120" t="str">
        <f>IF(A2651="","",VLOOKUP(A2651,'6.A'!$A$11:$E$105,4,FALSE))</f>
        <v/>
      </c>
      <c r="E2651" s="142" t="str">
        <f>IF(A2651="","",VLOOKUP(A2651,'6.A'!$A$11:$E$105,5,FALSE))</f>
        <v/>
      </c>
      <c r="F2651" s="141" t="str">
        <f t="shared" si="1103"/>
        <v>0,00</v>
      </c>
      <c r="G2651" s="51"/>
      <c r="H2651" s="51" t="str">
        <f>IF(A2651="","",VLOOKUP(A2651,'6.A'!$A$11:$E$7900,5,FALSE))</f>
        <v/>
      </c>
      <c r="I2651" s="51" t="str">
        <f t="shared" si="1104"/>
        <v/>
      </c>
      <c r="J2651" s="51" t="str">
        <f>IF(H2651="","",VLOOKUP(A2651,'6.A'!$A$11:$E$480,4,FALSE))</f>
        <v/>
      </c>
      <c r="K2651" s="51" t="str">
        <f t="shared" si="1105"/>
        <v/>
      </c>
      <c r="L2651" s="51" t="str">
        <f>IF(H2651="","",IF(C2651="","",G2612*C2651))</f>
        <v/>
      </c>
      <c r="M2651" s="93" t="str">
        <f>IF(A2651="","",VLOOKUP(A2651,'6.A'!$A$11:$C$480,2,FALSE))</f>
        <v/>
      </c>
      <c r="N2651" s="56" t="str">
        <f t="shared" si="1106"/>
        <v/>
      </c>
      <c r="O2651" s="55"/>
      <c r="P2651" s="55"/>
      <c r="Q2651" s="47"/>
      <c r="R2651" s="47"/>
      <c r="S2651" s="64"/>
      <c r="T2651" s="2"/>
      <c r="U2651" s="2"/>
      <c r="V2651" s="2"/>
    </row>
    <row r="2652" spans="1:22" s="128" customFormat="1" ht="12.75" customHeight="1" x14ac:dyDescent="0.2">
      <c r="A2652" s="137"/>
      <c r="B2652" s="117" t="str">
        <f>IF(A2652="","",VLOOKUP(A2652,'6.A'!$A$11:$E$105,2,FALSE))</f>
        <v/>
      </c>
      <c r="C2652" s="138"/>
      <c r="D2652" s="120" t="str">
        <f>IF(A2652="","",VLOOKUP(A2652,'6.A'!$A$11:$E$105,4,FALSE))</f>
        <v/>
      </c>
      <c r="E2652" s="142" t="str">
        <f>IF(A2652="","",VLOOKUP(A2652,'6.A'!$A$11:$E$105,5,FALSE))</f>
        <v/>
      </c>
      <c r="F2652" s="141" t="str">
        <f t="shared" si="1103"/>
        <v>0,00</v>
      </c>
      <c r="G2652" s="51"/>
      <c r="H2652" s="51" t="str">
        <f>IF(A2652="","",VLOOKUP(A2652,'6.A'!$A$11:$E$7900,5,FALSE))</f>
        <v/>
      </c>
      <c r="I2652" s="51" t="str">
        <f t="shared" si="1104"/>
        <v/>
      </c>
      <c r="J2652" s="51" t="str">
        <f>IF(H2652="","",VLOOKUP(A2652,'6.A'!$A$11:$E$480,4,FALSE))</f>
        <v/>
      </c>
      <c r="K2652" s="51" t="str">
        <f t="shared" si="1105"/>
        <v/>
      </c>
      <c r="L2652" s="51" t="str">
        <f>IF(H2652="","",IF(C2652="","",G2612*C2652))</f>
        <v/>
      </c>
      <c r="M2652" s="93" t="str">
        <f>IF(A2652="","",VLOOKUP(A2652,'6.A'!$A$11:$C$480,2,FALSE))</f>
        <v/>
      </c>
      <c r="N2652" s="56" t="str">
        <f t="shared" si="1106"/>
        <v/>
      </c>
      <c r="O2652" s="55"/>
      <c r="P2652" s="55"/>
      <c r="Q2652" s="47"/>
      <c r="R2652" s="47"/>
      <c r="S2652" s="64"/>
      <c r="T2652" s="2"/>
      <c r="U2652" s="2"/>
      <c r="V2652" s="2"/>
    </row>
    <row r="2653" spans="1:22" s="128" customFormat="1" ht="12.75" customHeight="1" x14ac:dyDescent="0.2">
      <c r="A2653" s="137"/>
      <c r="B2653" s="117" t="str">
        <f>IF(A2653="","",VLOOKUP(A2653,'6.A'!$A$11:$E$105,2,FALSE))</f>
        <v/>
      </c>
      <c r="C2653" s="138"/>
      <c r="D2653" s="120" t="str">
        <f>IF(A2653="","",VLOOKUP(A2653,'6.A'!$A$11:$E$105,4,FALSE))</f>
        <v/>
      </c>
      <c r="E2653" s="142" t="str">
        <f>IF(A2653="","",VLOOKUP(A2653,'6.A'!$A$11:$E$105,5,FALSE))</f>
        <v/>
      </c>
      <c r="F2653" s="141" t="str">
        <f t="shared" si="1103"/>
        <v>0,00</v>
      </c>
      <c r="G2653" s="51"/>
      <c r="H2653" s="51" t="str">
        <f>IF(A2653="","",VLOOKUP(A2653,'6.A'!$A$11:$E$7900,5,FALSE))</f>
        <v/>
      </c>
      <c r="I2653" s="51" t="str">
        <f t="shared" si="1104"/>
        <v/>
      </c>
      <c r="J2653" s="51" t="str">
        <f>IF(H2653="","",VLOOKUP(A2653,'6.A'!$A$11:$E$480,4,FALSE))</f>
        <v/>
      </c>
      <c r="K2653" s="51" t="str">
        <f t="shared" si="1105"/>
        <v/>
      </c>
      <c r="L2653" s="51" t="str">
        <f>IF(H2653="","",IF(C2653="","",G2612*C2653))</f>
        <v/>
      </c>
      <c r="M2653" s="93" t="str">
        <f>IF(A2653="","",VLOOKUP(A2653,'6.A'!$A$11:$C$480,2,FALSE))</f>
        <v/>
      </c>
      <c r="N2653" s="56" t="str">
        <f t="shared" si="1106"/>
        <v/>
      </c>
      <c r="O2653" s="55"/>
      <c r="P2653" s="55"/>
      <c r="Q2653" s="47"/>
      <c r="R2653" s="47"/>
      <c r="S2653" s="64"/>
      <c r="T2653" s="2"/>
      <c r="U2653" s="2"/>
      <c r="V2653" s="2"/>
    </row>
    <row r="2654" spans="1:22" s="128" customFormat="1" ht="12.75" customHeight="1" x14ac:dyDescent="0.2">
      <c r="A2654" s="137"/>
      <c r="B2654" s="117" t="str">
        <f>IF(A2654="","",VLOOKUP(A2654,'6.A'!$A$11:$E$105,2,FALSE))</f>
        <v/>
      </c>
      <c r="C2654" s="138"/>
      <c r="D2654" s="120" t="str">
        <f>IF(A2654="","",VLOOKUP(A2654,'6.A'!$A$11:$E$105,4,FALSE))</f>
        <v/>
      </c>
      <c r="E2654" s="142" t="str">
        <f>IF(A2654="","",VLOOKUP(A2654,'6.A'!$A$11:$E$105,5,FALSE))</f>
        <v/>
      </c>
      <c r="F2654" s="141" t="str">
        <f t="shared" si="1103"/>
        <v>0,00</v>
      </c>
      <c r="G2654" s="51"/>
      <c r="H2654" s="51" t="str">
        <f>IF(A2654="","",VLOOKUP(A2654,'6.A'!$A$11:$E$7900,5,FALSE))</f>
        <v/>
      </c>
      <c r="I2654" s="51" t="str">
        <f t="shared" si="1104"/>
        <v/>
      </c>
      <c r="J2654" s="51" t="str">
        <f>IF(H2654="","",VLOOKUP(A2654,'6.A'!$A$11:$E$480,4,FALSE))</f>
        <v/>
      </c>
      <c r="K2654" s="51" t="str">
        <f t="shared" si="1105"/>
        <v/>
      </c>
      <c r="L2654" s="51" t="str">
        <f>IF(H2654="","",IF(C2654="","",G2612*C2654))</f>
        <v/>
      </c>
      <c r="M2654" s="93" t="str">
        <f>IF(A2654="","",VLOOKUP(A2654,'6.A'!$A$11:$C$480,2,FALSE))</f>
        <v/>
      </c>
      <c r="N2654" s="56" t="str">
        <f t="shared" si="1106"/>
        <v/>
      </c>
      <c r="O2654" s="55"/>
      <c r="P2654" s="55"/>
      <c r="Q2654" s="47"/>
      <c r="R2654" s="47"/>
      <c r="S2654" s="64"/>
      <c r="T2654" s="2"/>
      <c r="U2654" s="2"/>
      <c r="V2654" s="2"/>
    </row>
    <row r="2655" spans="1:22" s="128" customFormat="1" ht="12.75" customHeight="1" x14ac:dyDescent="0.2">
      <c r="A2655" s="137"/>
      <c r="B2655" s="117" t="str">
        <f>IF(A2655="","",VLOOKUP(A2655,'6.A'!$A$11:$E$105,2,FALSE))</f>
        <v/>
      </c>
      <c r="C2655" s="138"/>
      <c r="D2655" s="120" t="str">
        <f>IF(A2655="","",VLOOKUP(A2655,'6.A'!$A$11:$E$105,4,FALSE))</f>
        <v/>
      </c>
      <c r="E2655" s="142" t="str">
        <f>IF(A2655="","",VLOOKUP(A2655,'6.A'!$A$11:$E$105,5,FALSE))</f>
        <v/>
      </c>
      <c r="F2655" s="141" t="str">
        <f t="shared" si="1103"/>
        <v>0,00</v>
      </c>
      <c r="G2655" s="51"/>
      <c r="H2655" s="51" t="str">
        <f>IF(A2655="","",VLOOKUP(A2655,'6.A'!$A$11:$E$7900,5,FALSE))</f>
        <v/>
      </c>
      <c r="I2655" s="51" t="str">
        <f t="shared" si="1104"/>
        <v/>
      </c>
      <c r="J2655" s="51" t="str">
        <f>IF(H2655="","",VLOOKUP(A2655,'6.A'!$A$11:$E$480,4,FALSE))</f>
        <v/>
      </c>
      <c r="K2655" s="51" t="str">
        <f t="shared" si="1105"/>
        <v/>
      </c>
      <c r="L2655" s="51" t="str">
        <f>IF(H2655="","",IF(C2655="","",G2612*C2655))</f>
        <v/>
      </c>
      <c r="M2655" s="93" t="str">
        <f>IF(A2655="","",VLOOKUP(A2655,'6.A'!$A$11:$C$480,2,FALSE))</f>
        <v/>
      </c>
      <c r="N2655" s="56" t="str">
        <f t="shared" si="1106"/>
        <v/>
      </c>
      <c r="O2655" s="55"/>
      <c r="P2655" s="55"/>
      <c r="Q2655" s="47"/>
      <c r="R2655" s="47"/>
      <c r="S2655" s="64"/>
      <c r="T2655" s="2"/>
      <c r="U2655" s="2"/>
      <c r="V2655" s="2"/>
    </row>
    <row r="2656" spans="1:22" s="128" customFormat="1" ht="12.75" customHeight="1" x14ac:dyDescent="0.2">
      <c r="A2656" s="137"/>
      <c r="B2656" s="117" t="str">
        <f>IF(A2656="","",VLOOKUP(A2656,'6.A'!$A$11:$E$105,2,FALSE))</f>
        <v/>
      </c>
      <c r="C2656" s="138"/>
      <c r="D2656" s="120" t="str">
        <f>IF(A2656="","",VLOOKUP(A2656,'6.A'!$A$11:$E$105,4,FALSE))</f>
        <v/>
      </c>
      <c r="E2656" s="142" t="str">
        <f>IF(A2656="","",VLOOKUP(A2656,'6.A'!$A$11:$E$105,5,FALSE))</f>
        <v/>
      </c>
      <c r="F2656" s="141" t="str">
        <f t="shared" si="1103"/>
        <v>0,00</v>
      </c>
      <c r="G2656" s="51"/>
      <c r="H2656" s="51" t="str">
        <f>IF(A2656="","",VLOOKUP(A2656,'6.A'!$A$11:$E$7900,5,FALSE))</f>
        <v/>
      </c>
      <c r="I2656" s="51" t="str">
        <f t="shared" si="1104"/>
        <v/>
      </c>
      <c r="J2656" s="51" t="str">
        <f>IF(H2656="","",VLOOKUP(A2656,'6.A'!$A$11:$E$480,4,FALSE))</f>
        <v/>
      </c>
      <c r="K2656" s="51" t="str">
        <f t="shared" si="1105"/>
        <v/>
      </c>
      <c r="L2656" s="51" t="str">
        <f>IF(H2656="","",IF(C2656="","",G2612*C2656))</f>
        <v/>
      </c>
      <c r="M2656" s="93" t="str">
        <f>IF(A2656="","",VLOOKUP(A2656,'6.A'!$A$11:$C$480,2,FALSE))</f>
        <v/>
      </c>
      <c r="N2656" s="56" t="str">
        <f t="shared" si="1106"/>
        <v/>
      </c>
      <c r="O2656" s="55"/>
      <c r="P2656" s="55"/>
      <c r="Q2656" s="47"/>
      <c r="R2656" s="47"/>
      <c r="S2656" s="64"/>
      <c r="T2656" s="2"/>
      <c r="U2656" s="2"/>
      <c r="V2656" s="2"/>
    </row>
    <row r="2657" spans="1:22" s="116" customFormat="1" ht="12.75" customHeight="1" x14ac:dyDescent="0.2">
      <c r="A2657" s="137"/>
      <c r="B2657" s="153" t="str">
        <f>IF(A2657="","",VLOOKUP(A2657,'6.A'!$A$11:$E$105,2,FALSE))</f>
        <v/>
      </c>
      <c r="C2657" s="138"/>
      <c r="D2657" s="120" t="str">
        <f>IF(A2657="","",VLOOKUP(A2657,'6.A'!$A$11:$E$105,4,FALSE))</f>
        <v/>
      </c>
      <c r="E2657" s="142" t="str">
        <f>IF(A2657="","",VLOOKUP(A2657,'6.A'!$A$11:$E$105,5,FALSE))</f>
        <v/>
      </c>
      <c r="F2657" s="141" t="str">
        <f t="shared" si="1103"/>
        <v>0,00</v>
      </c>
      <c r="G2657" s="51"/>
      <c r="H2657" s="51" t="str">
        <f>IF(A2657="","",VLOOKUP(A2657,'6.A'!$A$11:$E$7900,5,FALSE))</f>
        <v/>
      </c>
      <c r="I2657" s="51" t="str">
        <f t="shared" si="1104"/>
        <v/>
      </c>
      <c r="J2657" s="51" t="str">
        <f>IF(H2657="","",VLOOKUP(A2657,'6.A'!$A$11:$E$480,4,FALSE))</f>
        <v/>
      </c>
      <c r="K2657" s="51" t="str">
        <f t="shared" si="1105"/>
        <v/>
      </c>
      <c r="L2657" s="51" t="str">
        <f>IF(H2657="","",IF(C2657="","",G2612*C2657))</f>
        <v/>
      </c>
      <c r="M2657" s="93" t="str">
        <f>IF(A2657="","",VLOOKUP(A2657,'6.A'!$A$11:$C$480,2,FALSE))</f>
        <v/>
      </c>
      <c r="N2657" s="56" t="str">
        <f t="shared" si="1106"/>
        <v/>
      </c>
      <c r="O2657" s="55"/>
      <c r="P2657" s="55"/>
      <c r="Q2657" s="47"/>
      <c r="R2657" s="47"/>
      <c r="S2657" s="64"/>
      <c r="T2657" s="2"/>
      <c r="U2657" s="2"/>
      <c r="V2657" s="2"/>
    </row>
    <row r="2658" spans="1:22" s="116" customFormat="1" ht="12.75" customHeight="1" x14ac:dyDescent="0.2">
      <c r="A2658" s="137"/>
      <c r="B2658" s="153" t="str">
        <f>IF(A2658="","",VLOOKUP(A2658,'6.A'!$A$11:$E$105,2,FALSE))</f>
        <v/>
      </c>
      <c r="C2658" s="138"/>
      <c r="D2658" s="120" t="str">
        <f>IF(A2658="","",VLOOKUP(A2658,'6.A'!$A$11:$E$105,4,FALSE))</f>
        <v/>
      </c>
      <c r="E2658" s="142" t="str">
        <f>IF(A2658="","",VLOOKUP(A2658,'6.A'!$A$11:$E$105,5,FALSE))</f>
        <v/>
      </c>
      <c r="F2658" s="141" t="str">
        <f t="shared" si="1103"/>
        <v>0,00</v>
      </c>
      <c r="G2658" s="51"/>
      <c r="H2658" s="51" t="str">
        <f>IF(A2658="","",VLOOKUP(A2658,'6.A'!$A$11:$E$7900,5,FALSE))</f>
        <v/>
      </c>
      <c r="I2658" s="51" t="str">
        <f t="shared" si="1104"/>
        <v/>
      </c>
      <c r="J2658" s="51" t="str">
        <f>IF(H2658="","",VLOOKUP(A2658,'6.A'!$A$11:$E$480,4,FALSE))</f>
        <v/>
      </c>
      <c r="K2658" s="51" t="str">
        <f t="shared" si="1105"/>
        <v/>
      </c>
      <c r="L2658" s="51" t="str">
        <f>IF(H2658="","",IF(C2658="","",G2612*C2658))</f>
        <v/>
      </c>
      <c r="M2658" s="93" t="str">
        <f>IF(A2658="","",VLOOKUP(A2658,'6.A'!$A$11:$C$480,2,FALSE))</f>
        <v/>
      </c>
      <c r="N2658" s="56" t="str">
        <f t="shared" si="1106"/>
        <v/>
      </c>
      <c r="O2658" s="55"/>
      <c r="P2658" s="55"/>
      <c r="Q2658" s="47"/>
      <c r="R2658" s="47"/>
      <c r="S2658" s="64"/>
      <c r="T2658" s="2"/>
      <c r="U2658" s="2"/>
      <c r="V2658" s="2"/>
    </row>
    <row r="2659" spans="1:22" s="116" customFormat="1" ht="12.75" customHeight="1" x14ac:dyDescent="0.2">
      <c r="A2659" s="137"/>
      <c r="B2659" s="153" t="str">
        <f>IF(A2659="","",VLOOKUP(A2659,'6.A'!$A$11:$E$105,2,FALSE))</f>
        <v/>
      </c>
      <c r="C2659" s="138"/>
      <c r="D2659" s="120" t="str">
        <f>IF(A2659="","",VLOOKUP(A2659,'6.A'!$A$11:$E$105,4,FALSE))</f>
        <v/>
      </c>
      <c r="E2659" s="142" t="str">
        <f>IF(A2659="","",VLOOKUP(A2659,'6.A'!$A$11:$E$105,5,FALSE))</f>
        <v/>
      </c>
      <c r="F2659" s="141" t="str">
        <f t="shared" si="1103"/>
        <v>0,00</v>
      </c>
      <c r="G2659" s="51"/>
      <c r="H2659" s="51" t="str">
        <f>IF(A2659="","",VLOOKUP(A2659,'6.A'!$A$11:$E$7900,5,FALSE))</f>
        <v/>
      </c>
      <c r="I2659" s="51" t="str">
        <f t="shared" si="1104"/>
        <v/>
      </c>
      <c r="J2659" s="51" t="str">
        <f>IF(H2659="","",VLOOKUP(A2659,'6.A'!$A$11:$E$480,4,FALSE))</f>
        <v/>
      </c>
      <c r="K2659" s="51" t="str">
        <f t="shared" si="1105"/>
        <v/>
      </c>
      <c r="L2659" s="51" t="str">
        <f>IF(H2659="","",IF(C2659="","",G2612*C2659))</f>
        <v/>
      </c>
      <c r="M2659" s="93" t="str">
        <f>IF(A2659="","",VLOOKUP(A2659,'6.A'!$A$11:$C$480,2,FALSE))</f>
        <v/>
      </c>
      <c r="N2659" s="56" t="str">
        <f t="shared" si="1106"/>
        <v/>
      </c>
      <c r="O2659" s="55"/>
      <c r="P2659" s="55"/>
      <c r="Q2659" s="47"/>
      <c r="R2659" s="47"/>
      <c r="S2659" s="64"/>
      <c r="T2659" s="2"/>
      <c r="U2659" s="2"/>
      <c r="V2659" s="2"/>
    </row>
    <row r="2660" spans="1:22" s="116" customFormat="1" ht="12.75" customHeight="1" x14ac:dyDescent="0.2">
      <c r="A2660" s="137"/>
      <c r="B2660" s="153" t="str">
        <f>IF(A2660="","",VLOOKUP(A2660,'6.A'!$A$11:$E$105,2,FALSE))</f>
        <v/>
      </c>
      <c r="C2660" s="138"/>
      <c r="D2660" s="120" t="str">
        <f>IF(A2660="","",VLOOKUP(A2660,'6.A'!$A$11:$E$105,4,FALSE))</f>
        <v/>
      </c>
      <c r="E2660" s="142" t="str">
        <f>IF(A2660="","",VLOOKUP(A2660,'6.A'!$A$11:$E$105,5,FALSE))</f>
        <v/>
      </c>
      <c r="F2660" s="141" t="str">
        <f t="shared" si="1103"/>
        <v>0,00</v>
      </c>
      <c r="G2660" s="51"/>
      <c r="H2660" s="51" t="str">
        <f>IF(A2660="","",VLOOKUP(A2660,'6.A'!$A$11:$E$7900,5,FALSE))</f>
        <v/>
      </c>
      <c r="I2660" s="51" t="str">
        <f t="shared" si="1104"/>
        <v/>
      </c>
      <c r="J2660" s="51" t="str">
        <f>IF(H2660="","",VLOOKUP(A2660,'6.A'!$A$11:$E$480,4,FALSE))</f>
        <v/>
      </c>
      <c r="K2660" s="51" t="str">
        <f t="shared" si="1105"/>
        <v/>
      </c>
      <c r="L2660" s="51" t="str">
        <f>IF(H2660="","",IF(C2660="","",G2612*C2660))</f>
        <v/>
      </c>
      <c r="M2660" s="93" t="str">
        <f>IF(A2660="","",VLOOKUP(A2660,'6.A'!$A$11:$C$480,2,FALSE))</f>
        <v/>
      </c>
      <c r="N2660" s="56" t="str">
        <f t="shared" si="1106"/>
        <v/>
      </c>
      <c r="O2660" s="55"/>
      <c r="P2660" s="55"/>
      <c r="Q2660" s="47"/>
      <c r="R2660" s="47"/>
      <c r="S2660" s="64"/>
      <c r="T2660" s="2"/>
      <c r="U2660" s="2"/>
      <c r="V2660" s="2"/>
    </row>
    <row r="2661" spans="1:22" s="116" customFormat="1" ht="12.75" customHeight="1" x14ac:dyDescent="0.2">
      <c r="A2661" s="137"/>
      <c r="B2661" s="26" t="str">
        <f>$A$9</f>
        <v>BDI - MÃO DE OBRA / SERVIÇOS / MATERIAIS EM GERAL</v>
      </c>
      <c r="C2661" s="27">
        <f>$C$9</f>
        <v>0</v>
      </c>
      <c r="D2661" s="120"/>
      <c r="E2661" s="126"/>
      <c r="F2661" s="144">
        <f>ROUND(SUM(F2641:F2660)*C2661,2)</f>
        <v>0</v>
      </c>
      <c r="G2661" s="62"/>
      <c r="H2661" s="51"/>
      <c r="I2661" s="56"/>
      <c r="J2661" s="56"/>
      <c r="K2661" s="56"/>
      <c r="L2661" s="51"/>
      <c r="M2661" s="56"/>
      <c r="N2661" s="56"/>
      <c r="O2661" s="55"/>
      <c r="P2661" s="55"/>
      <c r="Q2661" s="47"/>
      <c r="R2661" s="47"/>
      <c r="S2661" s="64"/>
      <c r="T2661" s="2"/>
      <c r="U2661" s="2"/>
      <c r="V2661" s="2"/>
    </row>
    <row r="2662" spans="1:22" s="116" customFormat="1" ht="12.75" customHeight="1" thickBot="1" x14ac:dyDescent="0.25">
      <c r="A2662" s="154"/>
      <c r="B2662" s="41" t="s">
        <v>57</v>
      </c>
      <c r="C2662" s="42"/>
      <c r="D2662" s="155"/>
      <c r="E2662" s="156"/>
      <c r="F2662" s="157">
        <f>ROUND(SUM(F2641:F2661),2)</f>
        <v>0</v>
      </c>
      <c r="G2662" s="62"/>
      <c r="H2662" s="51"/>
      <c r="I2662" s="56"/>
      <c r="J2662" s="56"/>
      <c r="K2662" s="56"/>
      <c r="L2662" s="51"/>
      <c r="M2662" s="56"/>
      <c r="N2662" s="56"/>
      <c r="O2662" s="55"/>
      <c r="P2662" s="55"/>
      <c r="Q2662" s="47"/>
      <c r="R2662" s="47"/>
      <c r="S2662" s="64"/>
      <c r="T2662" s="2"/>
      <c r="U2662" s="2"/>
      <c r="V2662" s="2"/>
    </row>
    <row r="2663" spans="1:22" s="128" customFormat="1" ht="12" customHeight="1" thickBot="1" x14ac:dyDescent="0.25">
      <c r="A2663" s="129"/>
      <c r="B2663" s="124"/>
      <c r="C2663" s="125"/>
      <c r="D2663" s="120"/>
      <c r="E2663" s="126"/>
      <c r="F2663" s="121"/>
      <c r="G2663" s="121"/>
      <c r="H2663" s="118"/>
      <c r="I2663" s="120"/>
      <c r="J2663" s="120"/>
      <c r="K2663" s="120"/>
      <c r="L2663" s="118"/>
      <c r="M2663" s="122"/>
      <c r="N2663" s="122"/>
      <c r="O2663" s="123"/>
      <c r="P2663" s="123"/>
      <c r="Q2663" s="114"/>
      <c r="R2663" s="114"/>
      <c r="T2663" s="116"/>
      <c r="U2663" s="116"/>
      <c r="V2663" s="116"/>
    </row>
    <row r="2664" spans="1:22" s="116" customFormat="1" ht="50.1" customHeight="1" x14ac:dyDescent="0.2">
      <c r="A2664" s="130" t="str">
        <f>'3.A'!$A$85</f>
        <v>4.3.4</v>
      </c>
      <c r="B2664" s="131" t="str">
        <f>IF(A2664="","",VLOOKUP(A2664,'3.A'!$A$16:$M$111,2,FALSE))</f>
        <v>TAXA DE MOBILIZAÇÃO E DESMOBILIZAÇÃO DE EQUIPAMENTOS PARA EXECUÇÃO DE ESTACA ESCAVADA</v>
      </c>
      <c r="C2664" s="284" t="s">
        <v>62</v>
      </c>
      <c r="D2664" s="284"/>
      <c r="E2664" s="132" t="str">
        <f>IF(A2664="","",VLOOKUP(A2664,'3.A'!$A$16:$M$111,3,FALSE))</f>
        <v>TX</v>
      </c>
      <c r="F2664" s="133">
        <f>ROUND(F2678+F2691+F2714,2)</f>
        <v>0</v>
      </c>
      <c r="G2664" s="94">
        <f>VLOOKUP(A2664,'3.A'!$A$18:$I$111,4,FALSE)</f>
        <v>1</v>
      </c>
      <c r="H2664" s="46">
        <f>SUM(F2666:F2677)</f>
        <v>0</v>
      </c>
      <c r="I2664" s="46">
        <f>SUM(F2680:F2690)</f>
        <v>0</v>
      </c>
      <c r="J2664" s="46">
        <f>SUM(F2693:F2713)</f>
        <v>0</v>
      </c>
      <c r="K2664" s="46">
        <f>SUM(H2664:J2664)</f>
        <v>0</v>
      </c>
      <c r="L2664" s="46" t="str">
        <f>IF(K2664=F2664,"SIM","NÃO")</f>
        <v>SIM</v>
      </c>
      <c r="M2664" s="57">
        <f>ROUND(SUM(F2666:F2675)*C2676,2)+ROUND(SUM(F2666:F2676)*C2677,2)+ROUND(SUM(F2666:F2675),2)+ROUND(SUM(F2680:F2689)*C2690,2)+ROUND(SUM(F2680:F2689),2)+ROUND(SUM(F2693:F2712)*C2713,2)+ROUND(SUM(F2693:F2712),2)</f>
        <v>0</v>
      </c>
      <c r="N2664" s="49" t="str">
        <f>IF(M2664=F2664,"SIM","NÃO")</f>
        <v>SIM</v>
      </c>
      <c r="O2664" s="50" t="str">
        <f>VLOOKUP(A2664,'3.A'!$A$8:$E$111,3,FALSE)</f>
        <v>TX</v>
      </c>
      <c r="P2664" s="50" t="str">
        <f>IF(O2664=E2664,"SIM","NÃO")</f>
        <v>SIM</v>
      </c>
      <c r="Q2664" s="52">
        <f>ROUND(G2664*F2678,2)+ROUND(G2664*F2691,2)+ROUND(G2664*F2714,2)</f>
        <v>0</v>
      </c>
      <c r="R2664" s="58">
        <f>VLOOKUP(A2664,'3.A'!$A$16:$L$111,12,FALSE)</f>
        <v>0</v>
      </c>
      <c r="S2664" s="59" t="str">
        <f>IF(Q2664=R2664,"si","no")</f>
        <v>si</v>
      </c>
      <c r="T2664" s="60">
        <f>SUM(L2666:L2675)+SUM(L2680:L2689)+SUM(L2693:L2712)</f>
        <v>1</v>
      </c>
      <c r="U2664" s="51">
        <f>G2664*C2672+G2664*C2674+G2664*C2668+G2664*C2667+G2664*C2669+G2664*C2673+G2664*C2671+G2664*C2670+G2664*C2666+G2664*C2675+G2664*C2686+G2664*C2680+G2664*C2688+G2664*C2687+G2664*C2685+G2664*C2682+G2664*C2681+G2664*C2683+G2664*C2689+G2664*C2684+G2664*C2693+G2664*C2694+G2664*C2695+G2664*C2703+G2664*C2704+G2664*C2705+G2664*C2706+G2664*C2707+G2664*C2708+G2664*C2709+G2664*C2710+G2664*C2711+G2664*C2712+G2664*C2701+G2664*C2702+G2664*C2696+G2664*C2697+G2664*C2698+G2664*C2699+G2664*C2700</f>
        <v>1</v>
      </c>
      <c r="V2664" s="53" t="str">
        <f>IF(T2664=U2664,"si","no")</f>
        <v>si</v>
      </c>
    </row>
    <row r="2665" spans="1:22" s="116" customFormat="1" ht="12.75" customHeight="1" x14ac:dyDescent="0.2">
      <c r="A2665" s="134" t="s">
        <v>3</v>
      </c>
      <c r="B2665" s="135" t="s">
        <v>58</v>
      </c>
      <c r="C2665" s="119" t="s">
        <v>59</v>
      </c>
      <c r="D2665" s="119" t="s">
        <v>17</v>
      </c>
      <c r="E2665" s="136" t="s">
        <v>60</v>
      </c>
      <c r="F2665" s="127" t="s">
        <v>61</v>
      </c>
      <c r="G2665" s="21"/>
      <c r="H2665" s="51"/>
      <c r="I2665" s="56"/>
      <c r="J2665" s="56"/>
      <c r="K2665" s="56"/>
      <c r="L2665" s="51"/>
      <c r="M2665" s="56"/>
      <c r="N2665" s="56"/>
      <c r="O2665" s="55"/>
      <c r="P2665" s="55"/>
      <c r="Q2665" s="47"/>
      <c r="R2665" s="47"/>
      <c r="S2665" s="64"/>
      <c r="T2665" s="2"/>
      <c r="U2665" s="2"/>
      <c r="V2665" s="2"/>
    </row>
    <row r="2666" spans="1:22" s="116" customFormat="1" ht="12.75" customHeight="1" x14ac:dyDescent="0.2">
      <c r="A2666" s="137"/>
      <c r="B2666" s="117" t="str">
        <f>IF(A2666="","",VLOOKUP(A2666,'6.A'!$A$11:$E$105,2,FALSE))</f>
        <v/>
      </c>
      <c r="C2666" s="138"/>
      <c r="D2666" s="139" t="str">
        <f>IF(A2666="","",VLOOKUP(A2666,'6.A'!$A$11:$E$105,4,FALSE))</f>
        <v/>
      </c>
      <c r="E2666" s="140" t="str">
        <f>IF(A2666="","",VLOOKUP(A2666,'6.A'!$A$11:$E$105,5,FALSE))</f>
        <v/>
      </c>
      <c r="F2666" s="141" t="str">
        <f t="shared" ref="F2666:F2675" si="1107">IF(A2666="","0,00",ROUND(C2666*E2666,2))</f>
        <v>0,00</v>
      </c>
      <c r="G2666" s="51"/>
      <c r="H2666" s="51" t="str">
        <f>IF(A2666="","",VLOOKUP(A2666,'6.A'!$A$11:$E$7900,5,FALSE))</f>
        <v/>
      </c>
      <c r="I2666" s="51" t="str">
        <f>IF(H2666="","",IF(E2666=H2666,"SIM","NÃO"))</f>
        <v/>
      </c>
      <c r="J2666" s="51" t="str">
        <f>IF(H2666="","",VLOOKUP(A2666,'6.A'!$A$11:$E$480,4,FALSE))</f>
        <v/>
      </c>
      <c r="K2666" s="51" t="str">
        <f>IF(H2666="","",IF(J2666=D2666,"SIM","NÃO"))</f>
        <v/>
      </c>
      <c r="L2666" s="51" t="str">
        <f>IF(H2666="","",IF(C2666="","",G2664*C2666))</f>
        <v/>
      </c>
      <c r="M2666" s="93" t="str">
        <f>IF(A2666="","",VLOOKUP(A2666,'6.A'!$A$11:$C$480,2,FALSE))</f>
        <v/>
      </c>
      <c r="N2666" s="56" t="str">
        <f>IF(A2666="","",IF(M2666=B2666,"si","no"))</f>
        <v/>
      </c>
      <c r="O2666" s="55"/>
      <c r="P2666" s="55"/>
      <c r="Q2666" s="47"/>
      <c r="R2666" s="47"/>
      <c r="S2666" s="64"/>
      <c r="T2666" s="2"/>
      <c r="U2666" s="2"/>
      <c r="V2666" s="2"/>
    </row>
    <row r="2667" spans="1:22" s="116" customFormat="1" ht="12.75" customHeight="1" x14ac:dyDescent="0.2">
      <c r="A2667" s="137"/>
      <c r="B2667" s="117" t="str">
        <f>IF(A2667="","",VLOOKUP(A2667,'6.A'!$A$11:$E$105,2,FALSE))</f>
        <v/>
      </c>
      <c r="C2667" s="138"/>
      <c r="D2667" s="139" t="str">
        <f>IF(A2667="","",VLOOKUP(A2667,'6.A'!$A$11:$E$105,4,FALSE))</f>
        <v/>
      </c>
      <c r="E2667" s="140" t="str">
        <f>IF(A2667="","",VLOOKUP(A2667,'6.A'!$A$11:$E$105,5,FALSE))</f>
        <v/>
      </c>
      <c r="F2667" s="141" t="str">
        <f t="shared" si="1107"/>
        <v>0,00</v>
      </c>
      <c r="G2667" s="51"/>
      <c r="H2667" s="51" t="str">
        <f>IF(A2667="","",VLOOKUP(A2667,'6.A'!$A$11:$E$7900,5,FALSE))</f>
        <v/>
      </c>
      <c r="I2667" s="51" t="str">
        <f>IF(H2667="","",IF(E2667=H2667,"SIM","NÃO"))</f>
        <v/>
      </c>
      <c r="J2667" s="51" t="str">
        <f>IF(H2667="","",VLOOKUP(A2667,'6.A'!$A$11:$E$480,4,FALSE))</f>
        <v/>
      </c>
      <c r="K2667" s="51" t="str">
        <f>IF(H2667="","",IF(J2667=D2667,"SIM","NÃO"))</f>
        <v/>
      </c>
      <c r="L2667" s="51" t="str">
        <f>IF(H2667="","",IF(C2667="","",G2664*C2667))</f>
        <v/>
      </c>
      <c r="M2667" s="93" t="str">
        <f>IF(A2667="","",VLOOKUP(A2667,'6.A'!$A$11:$C$480,2,FALSE))</f>
        <v/>
      </c>
      <c r="N2667" s="56" t="str">
        <f>IF(A2667="","",IF(M2667=B2667,"si","no"))</f>
        <v/>
      </c>
      <c r="O2667" s="55"/>
      <c r="P2667" s="55"/>
      <c r="Q2667" s="47"/>
      <c r="R2667" s="47"/>
      <c r="S2667" s="64"/>
      <c r="T2667" s="2"/>
      <c r="U2667" s="2"/>
      <c r="V2667" s="2"/>
    </row>
    <row r="2668" spans="1:22" s="116" customFormat="1" ht="12.75" customHeight="1" x14ac:dyDescent="0.2">
      <c r="A2668" s="137"/>
      <c r="B2668" s="117" t="str">
        <f>IF(A2668="","",VLOOKUP(A2668,'6.A'!$A$11:$E$105,2,FALSE))</f>
        <v/>
      </c>
      <c r="C2668" s="138"/>
      <c r="D2668" s="139" t="str">
        <f>IF(A2668="","",VLOOKUP(A2668,'6.A'!$A$11:$E$105,4,FALSE))</f>
        <v/>
      </c>
      <c r="E2668" s="140" t="str">
        <f>IF(A2668="","",VLOOKUP(A2668,'6.A'!$A$11:$E$105,5,FALSE))</f>
        <v/>
      </c>
      <c r="F2668" s="141" t="str">
        <f t="shared" si="1107"/>
        <v>0,00</v>
      </c>
      <c r="G2668" s="51"/>
      <c r="H2668" s="51" t="str">
        <f>IF(A2668="","",VLOOKUP(A2668,'6.A'!$A$11:$E$7900,5,FALSE))</f>
        <v/>
      </c>
      <c r="I2668" s="51" t="str">
        <f>IF(H2668="","",IF(E2668=H2668,"SIM","NÃO"))</f>
        <v/>
      </c>
      <c r="J2668" s="51" t="str">
        <f>IF(H2668="","",VLOOKUP(A2668,'6.A'!$A$11:$E$480,4,FALSE))</f>
        <v/>
      </c>
      <c r="K2668" s="51" t="str">
        <f t="shared" ref="K2668" si="1108">IF(H2668="","",IF(J2668=D2668,"SIM","NÃO"))</f>
        <v/>
      </c>
      <c r="L2668" s="51" t="str">
        <f>IF(H2668="","",IF(C2668="","",G2664*C2668))</f>
        <v/>
      </c>
      <c r="M2668" s="93" t="str">
        <f>IF(A2668="","",VLOOKUP(A2668,'6.A'!$A$11:$C$480,2,FALSE))</f>
        <v/>
      </c>
      <c r="N2668" s="56" t="str">
        <f t="shared" ref="N2668" si="1109">IF(A2668="","",IF(M2668=B2668,"si","no"))</f>
        <v/>
      </c>
      <c r="O2668" s="55"/>
      <c r="P2668" s="55"/>
      <c r="Q2668" s="47"/>
      <c r="R2668" s="47"/>
      <c r="S2668" s="64"/>
      <c r="T2668" s="2"/>
      <c r="U2668" s="2"/>
      <c r="V2668" s="2"/>
    </row>
    <row r="2669" spans="1:22" s="116" customFormat="1" ht="12.75" customHeight="1" x14ac:dyDescent="0.2">
      <c r="A2669" s="137"/>
      <c r="B2669" s="117" t="str">
        <f>IF(A2669="","",VLOOKUP(A2669,'6.A'!$A$11:$E$105,2,FALSE))</f>
        <v/>
      </c>
      <c r="C2669" s="138"/>
      <c r="D2669" s="139" t="str">
        <f>IF(A2669="","",VLOOKUP(A2669,'6.A'!$A$11:$E$105,4,FALSE))</f>
        <v/>
      </c>
      <c r="E2669" s="140" t="str">
        <f>IF(A2669="","",VLOOKUP(A2669,'6.A'!$A$11:$E$105,5,FALSE))</f>
        <v/>
      </c>
      <c r="F2669" s="141" t="str">
        <f t="shared" si="1107"/>
        <v>0,00</v>
      </c>
      <c r="G2669" s="51"/>
      <c r="H2669" s="51" t="str">
        <f>IF(A2669="","",VLOOKUP(A2669,'6.A'!$A$11:$E$7900,5,FALSE))</f>
        <v/>
      </c>
      <c r="I2669" s="51" t="str">
        <f>IF(H2669="","",IF(E2669=H2669,"SIM","NÃO"))</f>
        <v/>
      </c>
      <c r="J2669" s="51" t="str">
        <f>IF(H2669="","",VLOOKUP(A2669,'6.A'!$A$11:$E$480,4,FALSE))</f>
        <v/>
      </c>
      <c r="K2669" s="51" t="str">
        <f>IF(H2669="","",IF(J2669=D2669,"SIM","NÃO"))</f>
        <v/>
      </c>
      <c r="L2669" s="51" t="str">
        <f>IF(H2669="","",IF(C2669="","",G2664*C2669))</f>
        <v/>
      </c>
      <c r="M2669" s="93" t="str">
        <f>IF(A2669="","",VLOOKUP(A2669,'6.A'!$A$11:$C$480,2,FALSE))</f>
        <v/>
      </c>
      <c r="N2669" s="56" t="str">
        <f>IF(A2669="","",IF(M2669=B2669,"si","no"))</f>
        <v/>
      </c>
      <c r="O2669" s="55"/>
      <c r="P2669" s="55"/>
      <c r="Q2669" s="47"/>
      <c r="R2669" s="47"/>
      <c r="S2669" s="64"/>
      <c r="T2669" s="2"/>
      <c r="U2669" s="2"/>
      <c r="V2669" s="2"/>
    </row>
    <row r="2670" spans="1:22" s="116" customFormat="1" ht="12.75" customHeight="1" x14ac:dyDescent="0.2">
      <c r="A2670" s="137"/>
      <c r="B2670" s="117" t="str">
        <f>IF(A2670="","",VLOOKUP(A2670,'6.A'!$A$11:$E$105,2,FALSE))</f>
        <v/>
      </c>
      <c r="C2670" s="138"/>
      <c r="D2670" s="139" t="str">
        <f>IF(A2670="","",VLOOKUP(A2670,'6.A'!$A$11:$E$105,4,FALSE))</f>
        <v/>
      </c>
      <c r="E2670" s="140" t="str">
        <f>IF(A2670="","",VLOOKUP(A2670,'6.A'!$A$11:$E$105,5,FALSE))</f>
        <v/>
      </c>
      <c r="F2670" s="141" t="str">
        <f t="shared" si="1107"/>
        <v>0,00</v>
      </c>
      <c r="G2670" s="51"/>
      <c r="H2670" s="51" t="str">
        <f>IF(A2670="","",VLOOKUP(A2670,'6.A'!$A$11:$E$7900,5,FALSE))</f>
        <v/>
      </c>
      <c r="I2670" s="51" t="str">
        <f t="shared" ref="I2670" si="1110">IF(H2670="","",IF(E2670=H2670,"SIM","NÃO"))</f>
        <v/>
      </c>
      <c r="J2670" s="51" t="str">
        <f>IF(H2670="","",VLOOKUP(A2670,'6.A'!$A$11:$E$480,4,FALSE))</f>
        <v/>
      </c>
      <c r="K2670" s="51" t="str">
        <f t="shared" ref="K2670" si="1111">IF(H2670="","",IF(J2670=D2670,"SIM","NÃO"))</f>
        <v/>
      </c>
      <c r="L2670" s="51" t="str">
        <f>IF(H2670="","",IF(C2670="","",G2664*C2670))</f>
        <v/>
      </c>
      <c r="M2670" s="93" t="str">
        <f>IF(A2670="","",VLOOKUP(A2670,'6.A'!$A$11:$C$480,2,FALSE))</f>
        <v/>
      </c>
      <c r="N2670" s="56" t="str">
        <f t="shared" ref="N2670" si="1112">IF(A2670="","",IF(M2670=B2670,"si","no"))</f>
        <v/>
      </c>
      <c r="O2670" s="55"/>
      <c r="P2670" s="55"/>
      <c r="Q2670" s="47"/>
      <c r="R2670" s="47"/>
      <c r="S2670" s="64"/>
      <c r="T2670" s="2"/>
      <c r="U2670" s="2"/>
      <c r="V2670" s="2"/>
    </row>
    <row r="2671" spans="1:22" s="116" customFormat="1" ht="12.75" customHeight="1" x14ac:dyDescent="0.2">
      <c r="A2671" s="137"/>
      <c r="B2671" s="117" t="str">
        <f>IF(A2671="","",VLOOKUP(A2671,'6.A'!$A$11:$E$105,2,FALSE))</f>
        <v/>
      </c>
      <c r="C2671" s="138"/>
      <c r="D2671" s="139" t="str">
        <f>IF(A2671="","",VLOOKUP(A2671,'6.A'!$A$11:$E$105,4,FALSE))</f>
        <v/>
      </c>
      <c r="E2671" s="140" t="str">
        <f>IF(A2671="","",VLOOKUP(A2671,'6.A'!$A$11:$E$105,5,FALSE))</f>
        <v/>
      </c>
      <c r="F2671" s="141" t="str">
        <f t="shared" si="1107"/>
        <v>0,00</v>
      </c>
      <c r="G2671" s="51"/>
      <c r="H2671" s="51" t="str">
        <f>IF(A2671="","",VLOOKUP(A2671,'6.A'!$A$11:$E$7900,5,FALSE))</f>
        <v/>
      </c>
      <c r="I2671" s="51" t="str">
        <f>IF(H2671="","",IF(E2671=H2671,"SIM","NÃO"))</f>
        <v/>
      </c>
      <c r="J2671" s="51" t="str">
        <f>IF(H2671="","",VLOOKUP(A2671,'6.A'!$A$11:$E$480,4,FALSE))</f>
        <v/>
      </c>
      <c r="K2671" s="51" t="str">
        <f>IF(H2671="","",IF(J2671=D2671,"SIM","NÃO"))</f>
        <v/>
      </c>
      <c r="L2671" s="51" t="str">
        <f>IF(H2671="","",IF(C2671="","",G2664*C2671))</f>
        <v/>
      </c>
      <c r="M2671" s="93" t="str">
        <f>IF(A2671="","",VLOOKUP(A2671,'6.A'!$A$11:$C$480,2,FALSE))</f>
        <v/>
      </c>
      <c r="N2671" s="56" t="str">
        <f>IF(A2671="","",IF(M2671=B2671,"si","no"))</f>
        <v/>
      </c>
      <c r="O2671" s="55"/>
      <c r="P2671" s="55"/>
      <c r="Q2671" s="47"/>
      <c r="R2671" s="47"/>
      <c r="S2671" s="64"/>
      <c r="T2671" s="2"/>
      <c r="U2671" s="2"/>
      <c r="V2671" s="2"/>
    </row>
    <row r="2672" spans="1:22" s="116" customFormat="1" ht="12.75" customHeight="1" x14ac:dyDescent="0.2">
      <c r="A2672" s="137"/>
      <c r="B2672" s="117" t="str">
        <f>IF(A2672="","",VLOOKUP(A2672,'6.A'!$A$11:$E$105,2,FALSE))</f>
        <v/>
      </c>
      <c r="C2672" s="138"/>
      <c r="D2672" s="120" t="str">
        <f>IF(A2672="","",VLOOKUP(A2672,'6.A'!$A$11:$E$105,4,FALSE))</f>
        <v/>
      </c>
      <c r="E2672" s="142" t="str">
        <f>IF(A2672="","",VLOOKUP(A2672,'6.A'!$A$11:$E$105,5,FALSE))</f>
        <v/>
      </c>
      <c r="F2672" s="141" t="str">
        <f t="shared" si="1107"/>
        <v>0,00</v>
      </c>
      <c r="G2672" s="51"/>
      <c r="H2672" s="51" t="str">
        <f>IF(A2672="","",VLOOKUP(A2672,'6.A'!$A$11:$E$7900,5,FALSE))</f>
        <v/>
      </c>
      <c r="I2672" s="51" t="str">
        <f>IF(H2672="","",IF(E2672=H2672,"SIM","NÃO"))</f>
        <v/>
      </c>
      <c r="J2672" s="51" t="str">
        <f>IF(H2672="","",VLOOKUP(A2672,'6.A'!$A$11:$E$480,4,FALSE))</f>
        <v/>
      </c>
      <c r="K2672" s="51" t="str">
        <f>IF(H2672="","",IF(J2672=D2672,"SIM","NÃO"))</f>
        <v/>
      </c>
      <c r="L2672" s="51" t="str">
        <f>IF(H2672="","",IF(C2672="","",G2664*C2672))</f>
        <v/>
      </c>
      <c r="M2672" s="93" t="str">
        <f>IF(A2672="","",VLOOKUP(A2672,'6.A'!$A$11:$C$480,2,FALSE))</f>
        <v/>
      </c>
      <c r="N2672" s="56" t="str">
        <f>IF(A2672="","",IF(M2672=B2672,"si","no"))</f>
        <v/>
      </c>
      <c r="O2672" s="55"/>
      <c r="P2672" s="55"/>
      <c r="Q2672" s="47"/>
      <c r="R2672" s="47"/>
      <c r="S2672" s="64"/>
      <c r="T2672" s="2"/>
      <c r="U2672" s="2"/>
      <c r="V2672" s="2"/>
    </row>
    <row r="2673" spans="1:22" s="116" customFormat="1" ht="12.75" customHeight="1" x14ac:dyDescent="0.2">
      <c r="A2673" s="137"/>
      <c r="B2673" s="117" t="str">
        <f>IF(A2673="","",VLOOKUP(A2673,'6.A'!$A$11:$E$105,2,FALSE))</f>
        <v/>
      </c>
      <c r="C2673" s="138"/>
      <c r="D2673" s="120" t="str">
        <f>IF(A2673="","",VLOOKUP(A2673,'6.A'!$A$11:$E$105,4,FALSE))</f>
        <v/>
      </c>
      <c r="E2673" s="140" t="str">
        <f>IF(A2673="","",VLOOKUP(A2673,'6.A'!$A$11:$E$105,5,FALSE))</f>
        <v/>
      </c>
      <c r="F2673" s="141" t="str">
        <f t="shared" si="1107"/>
        <v>0,00</v>
      </c>
      <c r="G2673" s="51"/>
      <c r="H2673" s="51" t="str">
        <f>IF(A2673="","",VLOOKUP(A2673,'6.A'!$A$11:$E$7900,5,FALSE))</f>
        <v/>
      </c>
      <c r="I2673" s="51" t="str">
        <f t="shared" ref="I2673" si="1113">IF(H2673="","",IF(E2673=H2673,"SIM","NÃO"))</f>
        <v/>
      </c>
      <c r="J2673" s="51" t="str">
        <f>IF(H2673="","",VLOOKUP(A2673,'6.A'!$A$11:$E$480,4,FALSE))</f>
        <v/>
      </c>
      <c r="K2673" s="51" t="str">
        <f t="shared" ref="K2673" si="1114">IF(H2673="","",IF(J2673=D2673,"SIM","NÃO"))</f>
        <v/>
      </c>
      <c r="L2673" s="51" t="str">
        <f>IF(H2673="","",IF(C2673="","",G2664*C2673))</f>
        <v/>
      </c>
      <c r="M2673" s="93" t="str">
        <f>IF(A2673="","",VLOOKUP(A2673,'6.A'!$A$11:$C$480,2,FALSE))</f>
        <v/>
      </c>
      <c r="N2673" s="56" t="str">
        <f t="shared" ref="N2673" si="1115">IF(A2673="","",IF(M2673=B2673,"si","no"))</f>
        <v/>
      </c>
      <c r="O2673" s="55"/>
      <c r="P2673" s="55"/>
      <c r="Q2673" s="47"/>
      <c r="R2673" s="47"/>
      <c r="S2673" s="64"/>
      <c r="T2673" s="2"/>
      <c r="U2673" s="2"/>
      <c r="V2673" s="2"/>
    </row>
    <row r="2674" spans="1:22" s="116" customFormat="1" ht="12.75" customHeight="1" x14ac:dyDescent="0.2">
      <c r="A2674" s="137"/>
      <c r="B2674" s="117" t="str">
        <f>IF(A2674="","",VLOOKUP(A2674,'6.A'!$A$11:$E$105,2,FALSE))</f>
        <v/>
      </c>
      <c r="C2674" s="138"/>
      <c r="D2674" s="120" t="str">
        <f>IF(A2674="","",VLOOKUP(A2674,'6.A'!$A$11:$E$105,4,FALSE))</f>
        <v/>
      </c>
      <c r="E2674" s="140" t="str">
        <f>IF(A2674="","",VLOOKUP(A2674,'6.A'!$A$11:$E$105,5,FALSE))</f>
        <v/>
      </c>
      <c r="F2674" s="141" t="str">
        <f t="shared" si="1107"/>
        <v>0,00</v>
      </c>
      <c r="G2674" s="51"/>
      <c r="H2674" s="51" t="str">
        <f>IF(A2674="","",VLOOKUP(A2674,'6.A'!$A$11:$E$7900,5,FALSE))</f>
        <v/>
      </c>
      <c r="I2674" s="51" t="str">
        <f>IF(H2674="","",IF(E2674=H2674,"SIM","NÃO"))</f>
        <v/>
      </c>
      <c r="J2674" s="51" t="str">
        <f>IF(H2674="","",VLOOKUP(A2674,'6.A'!$A$11:$E$480,4,FALSE))</f>
        <v/>
      </c>
      <c r="K2674" s="51" t="str">
        <f>IF(H2674="","",IF(J2674=D2674,"SIM","NÃO"))</f>
        <v/>
      </c>
      <c r="L2674" s="51" t="str">
        <f>IF(H2674="","",IF(C2674="","",G2664*C2674))</f>
        <v/>
      </c>
      <c r="M2674" s="93" t="str">
        <f>IF(A2674="","",VLOOKUP(A2674,'6.A'!$A$11:$C$480,2,FALSE))</f>
        <v/>
      </c>
      <c r="N2674" s="56" t="str">
        <f>IF(A2674="","",IF(M2674=B2674,"si","no"))</f>
        <v/>
      </c>
      <c r="O2674" s="55"/>
      <c r="P2674" s="55"/>
      <c r="Q2674" s="47"/>
      <c r="R2674" s="47"/>
      <c r="S2674" s="64"/>
      <c r="T2674" s="2"/>
      <c r="U2674" s="2"/>
      <c r="V2674" s="2"/>
    </row>
    <row r="2675" spans="1:22" s="116" customFormat="1" ht="12.75" customHeight="1" x14ac:dyDescent="0.2">
      <c r="A2675" s="137"/>
      <c r="B2675" s="117" t="str">
        <f>IF(A2675="","",VLOOKUP(A2675,'6.A'!$A$11:$E$105,2,FALSE))</f>
        <v/>
      </c>
      <c r="C2675" s="138"/>
      <c r="D2675" s="143" t="str">
        <f>IF(A2675="","",VLOOKUP(A2675,'6.A'!$A$11:$E$105,4,FALSE))</f>
        <v/>
      </c>
      <c r="E2675" s="140" t="str">
        <f>IF(A2675="","",VLOOKUP(A2675,'6.A'!$A$11:$E$105,5,FALSE))</f>
        <v/>
      </c>
      <c r="F2675" s="141" t="str">
        <f t="shared" si="1107"/>
        <v>0,00</v>
      </c>
      <c r="G2675" s="51"/>
      <c r="H2675" s="51" t="str">
        <f>IF(A2675="","",VLOOKUP(A2675,'6.A'!$A$11:$E$7900,5,FALSE))</f>
        <v/>
      </c>
      <c r="I2675" s="51" t="str">
        <f t="shared" ref="I2675" si="1116">IF(H2675="","",IF(E2675=H2675,"SIM","NÃO"))</f>
        <v/>
      </c>
      <c r="J2675" s="51" t="str">
        <f>IF(H2675="","",VLOOKUP(A2675,'6.A'!$A$11:$E$480,4,FALSE))</f>
        <v/>
      </c>
      <c r="K2675" s="51" t="str">
        <f t="shared" ref="K2675" si="1117">IF(H2675="","",IF(J2675=D2675,"SIM","NÃO"))</f>
        <v/>
      </c>
      <c r="L2675" s="51" t="str">
        <f>IF(H2675="","",IF(C2675="","",G2664*C2675))</f>
        <v/>
      </c>
      <c r="M2675" s="93" t="str">
        <f>IF(A2675="","",VLOOKUP(A2675,'6.A'!$A$11:$C$480,2,FALSE))</f>
        <v/>
      </c>
      <c r="N2675" s="56" t="str">
        <f t="shared" ref="N2675" si="1118">IF(A2675="","",IF(M2675=B2675,"si","no"))</f>
        <v/>
      </c>
      <c r="O2675" s="55"/>
      <c r="P2675" s="55"/>
      <c r="Q2675" s="47"/>
      <c r="R2675" s="47"/>
      <c r="S2675" s="64"/>
      <c r="T2675" s="2"/>
      <c r="U2675" s="2"/>
      <c r="V2675" s="2"/>
    </row>
    <row r="2676" spans="1:22" s="116" customFormat="1" ht="12.75" customHeight="1" x14ac:dyDescent="0.2">
      <c r="A2676" s="134"/>
      <c r="B2676" s="26" t="str">
        <f>$A$8</f>
        <v>LEIS SOCIAIS HORISTA - JORNADA NORMAL</v>
      </c>
      <c r="C2676" s="27">
        <f>$C$8</f>
        <v>0</v>
      </c>
      <c r="D2676" s="120"/>
      <c r="E2676" s="126"/>
      <c r="F2676" s="144">
        <f>ROUND(SUM(F2666:F2675)*C2676,2)</f>
        <v>0</v>
      </c>
      <c r="G2676" s="62"/>
      <c r="H2676" s="51"/>
      <c r="I2676" s="56"/>
      <c r="J2676" s="56"/>
      <c r="K2676" s="56"/>
      <c r="L2676" s="51"/>
      <c r="M2676" s="61"/>
      <c r="N2676" s="56"/>
      <c r="O2676" s="55"/>
      <c r="P2676" s="55"/>
      <c r="Q2676" s="47"/>
      <c r="R2676" s="47"/>
      <c r="S2676" s="64"/>
      <c r="T2676" s="2"/>
      <c r="U2676" s="2"/>
      <c r="V2676" s="2"/>
    </row>
    <row r="2677" spans="1:22" s="116" customFormat="1" ht="12.75" customHeight="1" x14ac:dyDescent="0.2">
      <c r="A2677" s="137"/>
      <c r="B2677" s="26" t="str">
        <f>$A$9</f>
        <v>BDI - MÃO DE OBRA / SERVIÇOS / MATERIAIS EM GERAL</v>
      </c>
      <c r="C2677" s="27">
        <f>$C$9</f>
        <v>0</v>
      </c>
      <c r="D2677" s="115"/>
      <c r="E2677" s="126"/>
      <c r="F2677" s="144">
        <f>ROUND(SUM(F2666:F2676)*C2677,2)</f>
        <v>0</v>
      </c>
      <c r="G2677" s="62"/>
      <c r="H2677" s="51"/>
      <c r="I2677" s="56"/>
      <c r="J2677" s="56"/>
      <c r="K2677" s="56"/>
      <c r="L2677" s="51"/>
      <c r="M2677" s="61"/>
      <c r="N2677" s="56"/>
      <c r="O2677" s="55"/>
      <c r="P2677" s="55"/>
      <c r="Q2677" s="47"/>
      <c r="R2677" s="47"/>
      <c r="S2677" s="64"/>
      <c r="T2677" s="2"/>
      <c r="U2677" s="2"/>
      <c r="V2677" s="2"/>
    </row>
    <row r="2678" spans="1:22" s="128" customFormat="1" ht="12.75" customHeight="1" x14ac:dyDescent="0.2">
      <c r="A2678" s="145"/>
      <c r="B2678" s="146" t="s">
        <v>56</v>
      </c>
      <c r="C2678" s="147"/>
      <c r="D2678" s="148"/>
      <c r="E2678" s="149"/>
      <c r="F2678" s="150">
        <f>ROUND(SUM(F2666:F2677),2)</f>
        <v>0</v>
      </c>
      <c r="G2678" s="62"/>
      <c r="H2678" s="51"/>
      <c r="I2678" s="56"/>
      <c r="J2678" s="56"/>
      <c r="K2678" s="56"/>
      <c r="L2678" s="51"/>
      <c r="M2678" s="61"/>
      <c r="N2678" s="56"/>
      <c r="O2678" s="55"/>
      <c r="P2678" s="55"/>
      <c r="Q2678" s="47"/>
      <c r="R2678" s="47"/>
      <c r="S2678" s="64"/>
      <c r="T2678" s="2"/>
      <c r="U2678" s="2"/>
      <c r="V2678" s="2"/>
    </row>
    <row r="2679" spans="1:22" s="128" customFormat="1" ht="12.75" customHeight="1" x14ac:dyDescent="0.2">
      <c r="A2679" s="134" t="s">
        <v>5</v>
      </c>
      <c r="B2679" s="135" t="s">
        <v>132</v>
      </c>
      <c r="C2679" s="119" t="s">
        <v>59</v>
      </c>
      <c r="D2679" s="119" t="s">
        <v>17</v>
      </c>
      <c r="E2679" s="136" t="s">
        <v>60</v>
      </c>
      <c r="F2679" s="127" t="s">
        <v>61</v>
      </c>
      <c r="G2679" s="21"/>
      <c r="H2679" s="51"/>
      <c r="I2679" s="56"/>
      <c r="J2679" s="56"/>
      <c r="K2679" s="56"/>
      <c r="L2679" s="51"/>
      <c r="M2679" s="61"/>
      <c r="N2679" s="56"/>
      <c r="O2679" s="55"/>
      <c r="P2679" s="55"/>
      <c r="Q2679" s="47"/>
      <c r="R2679" s="47"/>
      <c r="S2679" s="64"/>
      <c r="T2679" s="2"/>
      <c r="U2679" s="2"/>
      <c r="V2679" s="2"/>
    </row>
    <row r="2680" spans="1:22" s="128" customFormat="1" ht="12.75" customHeight="1" x14ac:dyDescent="0.2">
      <c r="A2680" s="137">
        <f>'6.A'!$A$33</f>
        <v>20109</v>
      </c>
      <c r="B2680" s="117" t="str">
        <f>IF(A2680="","",VLOOKUP(A2680,'6.A'!$A$11:$E$105,2,FALSE))</f>
        <v xml:space="preserve"> TAXA DE MOBILIZAÇÃO E DESMOBILIZAÇÃO DE EQUIPAMENTOS PARA EXECUÇÃO DE ESTACA ESCAVADA</v>
      </c>
      <c r="C2680" s="138">
        <v>1</v>
      </c>
      <c r="D2680" s="139" t="str">
        <f>IF(A2680="","",VLOOKUP(A2680,'6.A'!$A$11:$E$105,4,FALSE))</f>
        <v>TX</v>
      </c>
      <c r="E2680" s="140">
        <f>IF(A2680="","",VLOOKUP(A2680,'6.A'!$A$11:$E$105,5,FALSE))</f>
        <v>0</v>
      </c>
      <c r="F2680" s="141">
        <f t="shared" ref="F2680:F2689" si="1119">IF(A2680="","0,00",ROUND(C2680*E2680,2))</f>
        <v>0</v>
      </c>
      <c r="G2680" s="51"/>
      <c r="H2680" s="51">
        <f>IF(A2680="","",VLOOKUP(A2680,'6.A'!$A$11:$E$7900,5,FALSE))</f>
        <v>0</v>
      </c>
      <c r="I2680" s="51" t="str">
        <f t="shared" ref="I2680:I2689" si="1120">IF(H2680="","",IF(E2680=H2680,"SIM","NÃO"))</f>
        <v>SIM</v>
      </c>
      <c r="J2680" s="51" t="str">
        <f>IF(H2680="","",VLOOKUP(A2680,'6.A'!$A$11:$E$480,4,FALSE))</f>
        <v>TX</v>
      </c>
      <c r="K2680" s="51" t="str">
        <f t="shared" ref="K2680:K2689" si="1121">IF(H2680="","",IF(J2680=D2680,"SIM","NÃO"))</f>
        <v>SIM</v>
      </c>
      <c r="L2680" s="51">
        <f>IF(H2680="","",IF(C2680="","",G2664*C2680))</f>
        <v>1</v>
      </c>
      <c r="M2680" s="93" t="str">
        <f>IF(A2680="","",VLOOKUP(A2680,'6.A'!$A$11:$C$480,2,FALSE))</f>
        <v xml:space="preserve"> TAXA DE MOBILIZAÇÃO E DESMOBILIZAÇÃO DE EQUIPAMENTOS PARA EXECUÇÃO DE ESTACA ESCAVADA</v>
      </c>
      <c r="N2680" s="56" t="str">
        <f t="shared" ref="N2680:N2685" si="1122">IF(A2680="","",IF(M2680=B2680,"si","no"))</f>
        <v>si</v>
      </c>
      <c r="O2680" s="55"/>
      <c r="P2680" s="55"/>
      <c r="Q2680" s="47"/>
      <c r="R2680" s="47"/>
      <c r="S2680" s="64"/>
      <c r="T2680" s="2"/>
      <c r="U2680" s="2"/>
      <c r="V2680" s="2"/>
    </row>
    <row r="2681" spans="1:22" s="128" customFormat="1" ht="12.75" customHeight="1" x14ac:dyDescent="0.2">
      <c r="A2681" s="137"/>
      <c r="B2681" s="117" t="str">
        <f>IF(A2681="","",VLOOKUP(A2681,'6.A'!$A$11:$E$105,2,FALSE))</f>
        <v/>
      </c>
      <c r="C2681" s="138"/>
      <c r="D2681" s="139" t="str">
        <f>IF(A2681="","",VLOOKUP(A2681,'6.A'!$A$11:$E$105,4,FALSE))</f>
        <v/>
      </c>
      <c r="E2681" s="140" t="str">
        <f>IF(A2681="","",VLOOKUP(A2681,'6.A'!$A$11:$E$105,5,FALSE))</f>
        <v/>
      </c>
      <c r="F2681" s="141" t="str">
        <f t="shared" si="1119"/>
        <v>0,00</v>
      </c>
      <c r="G2681" s="51"/>
      <c r="H2681" s="51" t="str">
        <f>IF(A2681="","",VLOOKUP(A2681,'6.A'!$A$11:$E$7900,5,FALSE))</f>
        <v/>
      </c>
      <c r="I2681" s="51" t="str">
        <f t="shared" si="1120"/>
        <v/>
      </c>
      <c r="J2681" s="51" t="str">
        <f>IF(H2681="","",VLOOKUP(A2681,'6.A'!$A$11:$E$480,4,FALSE))</f>
        <v/>
      </c>
      <c r="K2681" s="51" t="str">
        <f t="shared" si="1121"/>
        <v/>
      </c>
      <c r="L2681" s="51" t="str">
        <f>IF(H2681="","",IF(C2681="","",G2664*C2681))</f>
        <v/>
      </c>
      <c r="M2681" s="93" t="str">
        <f>IF(A2681="","",VLOOKUP(A2681,'6.A'!$A$11:$C$480,2,FALSE))</f>
        <v/>
      </c>
      <c r="N2681" s="56" t="str">
        <f t="shared" si="1122"/>
        <v/>
      </c>
      <c r="O2681" s="55"/>
      <c r="P2681" s="55"/>
      <c r="Q2681" s="47"/>
      <c r="R2681" s="47"/>
      <c r="S2681" s="64"/>
      <c r="T2681" s="2"/>
      <c r="U2681" s="2"/>
      <c r="V2681" s="2"/>
    </row>
    <row r="2682" spans="1:22" s="128" customFormat="1" ht="12.75" customHeight="1" x14ac:dyDescent="0.2">
      <c r="A2682" s="137"/>
      <c r="B2682" s="117" t="str">
        <f>IF(A2682="","",VLOOKUP(A2682,'6.A'!$A$11:$E$105,2,FALSE))</f>
        <v/>
      </c>
      <c r="C2682" s="138"/>
      <c r="D2682" s="139" t="str">
        <f>IF(A2682="","",VLOOKUP(A2682,'6.A'!$A$11:$E$105,4,FALSE))</f>
        <v/>
      </c>
      <c r="E2682" s="140" t="str">
        <f>IF(A2682="","",VLOOKUP(A2682,'6.A'!$A$11:$E$105,5,FALSE))</f>
        <v/>
      </c>
      <c r="F2682" s="141" t="str">
        <f t="shared" si="1119"/>
        <v>0,00</v>
      </c>
      <c r="G2682" s="51"/>
      <c r="H2682" s="51" t="str">
        <f>IF(A2682="","",VLOOKUP(A2682,'6.A'!$A$11:$E$7900,5,FALSE))</f>
        <v/>
      </c>
      <c r="I2682" s="51" t="str">
        <f t="shared" si="1120"/>
        <v/>
      </c>
      <c r="J2682" s="51" t="str">
        <f>IF(H2682="","",VLOOKUP(A2682,'6.A'!$A$11:$E$480,4,FALSE))</f>
        <v/>
      </c>
      <c r="K2682" s="51" t="str">
        <f t="shared" si="1121"/>
        <v/>
      </c>
      <c r="L2682" s="51" t="str">
        <f>IF(H2682="","",IF(C2682="","",G2664*C2682))</f>
        <v/>
      </c>
      <c r="M2682" s="93" t="str">
        <f>IF(A2682="","",VLOOKUP(A2682,'6.A'!$A$11:$C$480,2,FALSE))</f>
        <v/>
      </c>
      <c r="N2682" s="56" t="str">
        <f t="shared" si="1122"/>
        <v/>
      </c>
      <c r="O2682" s="55"/>
      <c r="P2682" s="55"/>
      <c r="Q2682" s="47"/>
      <c r="R2682" s="47"/>
      <c r="S2682" s="64"/>
      <c r="T2682" s="2"/>
      <c r="U2682" s="2"/>
      <c r="V2682" s="2"/>
    </row>
    <row r="2683" spans="1:22" s="128" customFormat="1" ht="12.75" customHeight="1" x14ac:dyDescent="0.2">
      <c r="A2683" s="137"/>
      <c r="B2683" s="117" t="str">
        <f>IF(A2683="","",VLOOKUP(A2683,'6.A'!$A$11:$E$105,2,FALSE))</f>
        <v/>
      </c>
      <c r="C2683" s="138"/>
      <c r="D2683" s="139" t="str">
        <f>IF(A2683="","",VLOOKUP(A2683,'6.A'!$A$11:$E$105,4,FALSE))</f>
        <v/>
      </c>
      <c r="E2683" s="140" t="str">
        <f>IF(A2683="","",VLOOKUP(A2683,'6.A'!$A$11:$E$105,5,FALSE))</f>
        <v/>
      </c>
      <c r="F2683" s="141" t="str">
        <f t="shared" si="1119"/>
        <v>0,00</v>
      </c>
      <c r="G2683" s="51"/>
      <c r="H2683" s="51" t="str">
        <f>IF(A2683="","",VLOOKUP(A2683,'6.A'!$A$11:$E$7900,5,FALSE))</f>
        <v/>
      </c>
      <c r="I2683" s="51" t="str">
        <f t="shared" si="1120"/>
        <v/>
      </c>
      <c r="J2683" s="51" t="str">
        <f>IF(H2683="","",VLOOKUP(A2683,'6.A'!$A$11:$E$480,4,FALSE))</f>
        <v/>
      </c>
      <c r="K2683" s="51" t="str">
        <f t="shared" si="1121"/>
        <v/>
      </c>
      <c r="L2683" s="51" t="str">
        <f>IF(H2683="","",IF(C2683="","",G2664*C2683))</f>
        <v/>
      </c>
      <c r="M2683" s="93" t="str">
        <f>IF(A2683="","",VLOOKUP(A2683,'6.A'!$A$11:$C$480,2,FALSE))</f>
        <v/>
      </c>
      <c r="N2683" s="56" t="str">
        <f t="shared" si="1122"/>
        <v/>
      </c>
      <c r="O2683" s="55"/>
      <c r="P2683" s="55"/>
      <c r="Q2683" s="47"/>
      <c r="R2683" s="47"/>
      <c r="S2683" s="64"/>
      <c r="T2683" s="2"/>
      <c r="U2683" s="2"/>
      <c r="V2683" s="2"/>
    </row>
    <row r="2684" spans="1:22" s="128" customFormat="1" ht="12.75" customHeight="1" x14ac:dyDescent="0.2">
      <c r="A2684" s="137"/>
      <c r="B2684" s="117" t="str">
        <f>IF(A2684="","",VLOOKUP(A2684,'6.A'!$A$11:$E$105,2,FALSE))</f>
        <v/>
      </c>
      <c r="C2684" s="138"/>
      <c r="D2684" s="139" t="str">
        <f>IF(A2684="","",VLOOKUP(A2684,'6.A'!$A$11:$E$105,4,FALSE))</f>
        <v/>
      </c>
      <c r="E2684" s="140" t="str">
        <f>IF(A2684="","",VLOOKUP(A2684,'6.A'!$A$11:$E$105,5,FALSE))</f>
        <v/>
      </c>
      <c r="F2684" s="141" t="str">
        <f t="shared" si="1119"/>
        <v>0,00</v>
      </c>
      <c r="G2684" s="51"/>
      <c r="H2684" s="51" t="str">
        <f>IF(A2684="","",VLOOKUP(A2684,'6.A'!$A$11:$E$7900,5,FALSE))</f>
        <v/>
      </c>
      <c r="I2684" s="51" t="str">
        <f t="shared" si="1120"/>
        <v/>
      </c>
      <c r="J2684" s="51" t="str">
        <f>IF(H2684="","",VLOOKUP(A2684,'6.A'!$A$11:$E$480,4,FALSE))</f>
        <v/>
      </c>
      <c r="K2684" s="51" t="str">
        <f t="shared" si="1121"/>
        <v/>
      </c>
      <c r="L2684" s="51" t="str">
        <f>IF(H2684="","",IF(C2684="","",G2664*C2684))</f>
        <v/>
      </c>
      <c r="M2684" s="93" t="str">
        <f>IF(A2684="","",VLOOKUP(A2684,'6.A'!$A$11:$C$480,2,FALSE))</f>
        <v/>
      </c>
      <c r="N2684" s="56" t="str">
        <f t="shared" si="1122"/>
        <v/>
      </c>
      <c r="O2684" s="55"/>
      <c r="P2684" s="55"/>
      <c r="Q2684" s="47"/>
      <c r="R2684" s="47"/>
      <c r="S2684" s="64"/>
      <c r="T2684" s="2"/>
      <c r="U2684" s="2"/>
      <c r="V2684" s="2"/>
    </row>
    <row r="2685" spans="1:22" s="128" customFormat="1" ht="12.75" customHeight="1" x14ac:dyDescent="0.2">
      <c r="A2685" s="137"/>
      <c r="B2685" s="158" t="str">
        <f>IF(A2685="","",VLOOKUP(A2685,'6.A'!$A$11:$E$105,2,FALSE))</f>
        <v/>
      </c>
      <c r="C2685" s="138"/>
      <c r="D2685" s="120" t="str">
        <f>IF(A2685="","",VLOOKUP(A2685,'6.A'!$A$11:$E$105,4,FALSE))</f>
        <v/>
      </c>
      <c r="E2685" s="142" t="str">
        <f>IF(A2685="","",VLOOKUP(A2685,'6.A'!$A$11:$E$105,5,FALSE))</f>
        <v/>
      </c>
      <c r="F2685" s="141" t="str">
        <f t="shared" si="1119"/>
        <v>0,00</v>
      </c>
      <c r="G2685" s="51"/>
      <c r="H2685" s="51" t="str">
        <f>IF(A2685="","",VLOOKUP(A2685,'6.A'!$A$11:$E$7900,5,FALSE))</f>
        <v/>
      </c>
      <c r="I2685" s="51" t="str">
        <f t="shared" si="1120"/>
        <v/>
      </c>
      <c r="J2685" s="51" t="str">
        <f>IF(H2685="","",VLOOKUP(A2685,'6.A'!$A$11:$E$480,4,FALSE))</f>
        <v/>
      </c>
      <c r="K2685" s="51" t="str">
        <f t="shared" si="1121"/>
        <v/>
      </c>
      <c r="L2685" s="51" t="str">
        <f>IF(H2685="","",IF(C2685="","",G2664*C2685))</f>
        <v/>
      </c>
      <c r="M2685" s="93" t="str">
        <f>IF(A2685="","",VLOOKUP(A2685,'6.A'!$A$11:$C$480,2,FALSE))</f>
        <v/>
      </c>
      <c r="N2685" s="56" t="str">
        <f t="shared" si="1122"/>
        <v/>
      </c>
      <c r="O2685" s="55"/>
      <c r="P2685" s="55"/>
      <c r="Q2685" s="47"/>
      <c r="R2685" s="47"/>
      <c r="S2685" s="64"/>
      <c r="T2685" s="2"/>
      <c r="U2685" s="2"/>
      <c r="V2685" s="2"/>
    </row>
    <row r="2686" spans="1:22" s="128" customFormat="1" ht="12.75" customHeight="1" x14ac:dyDescent="0.2">
      <c r="A2686" s="137"/>
      <c r="B2686" s="158" t="str">
        <f>IF(A2686="","",VLOOKUP(A2686,'6.A'!$A$11:$E$105,2,FALSE))</f>
        <v/>
      </c>
      <c r="C2686" s="138"/>
      <c r="D2686" s="120" t="str">
        <f>IF(A2686="","",VLOOKUP(A2686,'6.A'!$A$11:$E$105,4,FALSE))</f>
        <v/>
      </c>
      <c r="E2686" s="142" t="str">
        <f>IF(A2686="","",VLOOKUP(A2686,'6.A'!$A$11:$E$105,5,FALSE))</f>
        <v/>
      </c>
      <c r="F2686" s="141" t="str">
        <f t="shared" si="1119"/>
        <v>0,00</v>
      </c>
      <c r="G2686" s="51"/>
      <c r="H2686" s="51" t="str">
        <f>IF(A2686="","",VLOOKUP(A2686,'6.A'!$A$11:$E$7900,5,FALSE))</f>
        <v/>
      </c>
      <c r="I2686" s="51" t="str">
        <f t="shared" si="1120"/>
        <v/>
      </c>
      <c r="J2686" s="51" t="str">
        <f>IF(H2686="","",VLOOKUP(A2686,'6.A'!$A$11:$E$480,4,FALSE))</f>
        <v/>
      </c>
      <c r="K2686" s="51" t="str">
        <f t="shared" si="1121"/>
        <v/>
      </c>
      <c r="L2686" s="51" t="str">
        <f>IF(H2686="","",IF(C2686="","",G2664*C2686))</f>
        <v/>
      </c>
      <c r="M2686" s="93" t="str">
        <f>IF(A2686="","",VLOOKUP(A2686,'6.A'!$A$11:$C$480,2,FALSE))</f>
        <v/>
      </c>
      <c r="N2686" s="56" t="str">
        <f>IF(A2686="","",IF(M2686=B2686,"si","no"))</f>
        <v/>
      </c>
      <c r="O2686" s="55"/>
      <c r="P2686" s="55"/>
      <c r="Q2686" s="47"/>
      <c r="R2686" s="47"/>
      <c r="S2686" s="64"/>
      <c r="T2686" s="2"/>
      <c r="U2686" s="2"/>
      <c r="V2686" s="2"/>
    </row>
    <row r="2687" spans="1:22" s="128" customFormat="1" ht="12.75" customHeight="1" x14ac:dyDescent="0.2">
      <c r="A2687" s="137"/>
      <c r="B2687" s="117" t="str">
        <f>IF(A2687="","",VLOOKUP(A2687,'6.A'!$A$11:$E$105,2,FALSE))</f>
        <v/>
      </c>
      <c r="C2687" s="138"/>
      <c r="D2687" s="120" t="str">
        <f>IF(A2687="","",VLOOKUP(A2687,'6.A'!$A$11:$E$105,4,FALSE))</f>
        <v/>
      </c>
      <c r="E2687" s="142" t="str">
        <f>IF(A2687="","",VLOOKUP(A2687,'6.A'!$A$11:$E$105,5,FALSE))</f>
        <v/>
      </c>
      <c r="F2687" s="141" t="str">
        <f t="shared" si="1119"/>
        <v>0,00</v>
      </c>
      <c r="G2687" s="51"/>
      <c r="H2687" s="51" t="str">
        <f>IF(A2687="","",VLOOKUP(A2687,'6.A'!$A$11:$E$7900,5,FALSE))</f>
        <v/>
      </c>
      <c r="I2687" s="51" t="str">
        <f t="shared" si="1120"/>
        <v/>
      </c>
      <c r="J2687" s="51" t="str">
        <f>IF(H2687="","",VLOOKUP(A2687,'6.A'!$A$11:$E$480,4,FALSE))</f>
        <v/>
      </c>
      <c r="K2687" s="51" t="str">
        <f t="shared" si="1121"/>
        <v/>
      </c>
      <c r="L2687" s="51" t="str">
        <f>IF(H2687="","",IF(C2687="","",G2664*C2687))</f>
        <v/>
      </c>
      <c r="M2687" s="93" t="str">
        <f>IF(A2687="","",VLOOKUP(A2687,'6.A'!$A$11:$C$480,2,FALSE))</f>
        <v/>
      </c>
      <c r="N2687" s="56" t="str">
        <f>IF(A2687="","",IF(M2687=B2687,"si","no"))</f>
        <v/>
      </c>
      <c r="O2687" s="55"/>
      <c r="P2687" s="55"/>
      <c r="Q2687" s="47"/>
      <c r="R2687" s="47"/>
      <c r="S2687" s="64"/>
      <c r="T2687" s="2"/>
      <c r="U2687" s="2"/>
      <c r="V2687" s="2"/>
    </row>
    <row r="2688" spans="1:22" s="128" customFormat="1" ht="12.75" customHeight="1" x14ac:dyDescent="0.2">
      <c r="A2688" s="137"/>
      <c r="B2688" s="117" t="str">
        <f>IF(A2688="","",VLOOKUP(A2688,'6.A'!$A$11:$E$105,2,FALSE))</f>
        <v/>
      </c>
      <c r="C2688" s="138"/>
      <c r="D2688" s="120" t="str">
        <f>IF(A2688="","",VLOOKUP(A2688,'6.A'!$A$11:$E$105,4,FALSE))</f>
        <v/>
      </c>
      <c r="E2688" s="142" t="str">
        <f>IF(A2688="","",VLOOKUP(A2688,'6.A'!$A$11:$E$105,5,FALSE))</f>
        <v/>
      </c>
      <c r="F2688" s="141" t="str">
        <f t="shared" si="1119"/>
        <v>0,00</v>
      </c>
      <c r="G2688" s="51"/>
      <c r="H2688" s="51" t="str">
        <f>IF(A2688="","",VLOOKUP(A2688,'6.A'!$A$11:$E$7900,5,FALSE))</f>
        <v/>
      </c>
      <c r="I2688" s="51" t="str">
        <f t="shared" si="1120"/>
        <v/>
      </c>
      <c r="J2688" s="51" t="str">
        <f>IF(H2688="","",VLOOKUP(A2688,'6.A'!$A$11:$E$480,4,FALSE))</f>
        <v/>
      </c>
      <c r="K2688" s="51" t="str">
        <f t="shared" si="1121"/>
        <v/>
      </c>
      <c r="L2688" s="51" t="str">
        <f>IF(H2688="","",IF(C2688="","",G2664*C2688))</f>
        <v/>
      </c>
      <c r="M2688" s="93" t="str">
        <f>IF(A2688="","",VLOOKUP(A2688,'6.A'!$A$11:$C$480,2,FALSE))</f>
        <v/>
      </c>
      <c r="N2688" s="56" t="str">
        <f t="shared" ref="N2688:N2689" si="1123">IF(A2688="","",IF(M2688=B2688,"si","no"))</f>
        <v/>
      </c>
      <c r="O2688" s="55"/>
      <c r="P2688" s="55"/>
      <c r="Q2688" s="47"/>
      <c r="R2688" s="47"/>
      <c r="S2688" s="64"/>
      <c r="T2688" s="2"/>
      <c r="U2688" s="2"/>
      <c r="V2688" s="2"/>
    </row>
    <row r="2689" spans="1:22" s="128" customFormat="1" ht="12.75" customHeight="1" x14ac:dyDescent="0.2">
      <c r="A2689" s="137"/>
      <c r="B2689" s="117" t="str">
        <f>IF(A2689="","",VLOOKUP(A2689,'6.A'!$A$11:$E$105,2,FALSE))</f>
        <v/>
      </c>
      <c r="C2689" s="138"/>
      <c r="D2689" s="120" t="str">
        <f>IF(A2689="","",VLOOKUP(A2689,'6.A'!$A$11:$E$105,4,FALSE))</f>
        <v/>
      </c>
      <c r="E2689" s="142" t="str">
        <f>IF(A2689="","",VLOOKUP(A2689,'6.A'!$A$11:$E$105,5,FALSE))</f>
        <v/>
      </c>
      <c r="F2689" s="141" t="str">
        <f t="shared" si="1119"/>
        <v>0,00</v>
      </c>
      <c r="G2689" s="51"/>
      <c r="H2689" s="51" t="str">
        <f>IF(A2689="","",VLOOKUP(A2689,'6.A'!$A$11:$E$7900,5,FALSE))</f>
        <v/>
      </c>
      <c r="I2689" s="51" t="str">
        <f t="shared" si="1120"/>
        <v/>
      </c>
      <c r="J2689" s="51" t="str">
        <f>IF(H2689="","",VLOOKUP(A2689,'6.A'!$A$11:$E$480,4,FALSE))</f>
        <v/>
      </c>
      <c r="K2689" s="51" t="str">
        <f t="shared" si="1121"/>
        <v/>
      </c>
      <c r="L2689" s="51" t="str">
        <f>IF(H2689="","",IF(C2689="","",G2664*C2689))</f>
        <v/>
      </c>
      <c r="M2689" s="93" t="str">
        <f>IF(A2689="","",VLOOKUP(A2689,'6.A'!$A$11:$C$480,2,FALSE))</f>
        <v/>
      </c>
      <c r="N2689" s="56" t="str">
        <f t="shared" si="1123"/>
        <v/>
      </c>
      <c r="O2689" s="55"/>
      <c r="P2689" s="55"/>
      <c r="Q2689" s="47"/>
      <c r="R2689" s="47"/>
      <c r="S2689" s="64"/>
      <c r="T2689" s="2"/>
      <c r="U2689" s="2"/>
      <c r="V2689" s="2"/>
    </row>
    <row r="2690" spans="1:22" s="128" customFormat="1" ht="12.75" customHeight="1" x14ac:dyDescent="0.2">
      <c r="A2690" s="137"/>
      <c r="B2690" s="26" t="str">
        <f>$A$9</f>
        <v>BDI - MÃO DE OBRA / SERVIÇOS / MATERIAIS EM GERAL</v>
      </c>
      <c r="C2690" s="27">
        <f>$C$9</f>
        <v>0</v>
      </c>
      <c r="D2690" s="120"/>
      <c r="E2690" s="126"/>
      <c r="F2690" s="144">
        <f>ROUND(SUM(F2680:F2689)*C2690,2)</f>
        <v>0</v>
      </c>
      <c r="G2690" s="62"/>
      <c r="H2690" s="51"/>
      <c r="I2690" s="56"/>
      <c r="J2690" s="56"/>
      <c r="K2690" s="56"/>
      <c r="L2690" s="51"/>
      <c r="M2690" s="61"/>
      <c r="N2690" s="56"/>
      <c r="O2690" s="55"/>
      <c r="P2690" s="55"/>
      <c r="Q2690" s="47"/>
      <c r="R2690" s="47"/>
      <c r="S2690" s="64"/>
      <c r="T2690" s="2"/>
      <c r="U2690" s="2"/>
      <c r="V2690" s="2"/>
    </row>
    <row r="2691" spans="1:22" s="128" customFormat="1" ht="12.75" customHeight="1" x14ac:dyDescent="0.2">
      <c r="A2691" s="145"/>
      <c r="B2691" s="31" t="s">
        <v>120</v>
      </c>
      <c r="C2691" s="36"/>
      <c r="D2691" s="151"/>
      <c r="E2691" s="152"/>
      <c r="F2691" s="150">
        <f>ROUND(SUM(F2680:F2690),2)</f>
        <v>0</v>
      </c>
      <c r="G2691" s="62"/>
      <c r="H2691" s="51"/>
      <c r="I2691" s="56"/>
      <c r="J2691" s="56"/>
      <c r="K2691" s="56"/>
      <c r="L2691" s="51"/>
      <c r="M2691" s="61"/>
      <c r="N2691" s="56"/>
      <c r="O2691" s="55"/>
      <c r="P2691" s="55"/>
      <c r="Q2691" s="47"/>
      <c r="R2691" s="47"/>
      <c r="S2691" s="64"/>
      <c r="T2691" s="2"/>
      <c r="U2691" s="2"/>
      <c r="V2691" s="2"/>
    </row>
    <row r="2692" spans="1:22" s="128" customFormat="1" ht="12.75" customHeight="1" x14ac:dyDescent="0.2">
      <c r="A2692" s="134" t="s">
        <v>6</v>
      </c>
      <c r="B2692" s="135" t="s">
        <v>18</v>
      </c>
      <c r="C2692" s="119" t="s">
        <v>59</v>
      </c>
      <c r="D2692" s="119" t="s">
        <v>17</v>
      </c>
      <c r="E2692" s="136" t="s">
        <v>60</v>
      </c>
      <c r="F2692" s="127" t="s">
        <v>61</v>
      </c>
      <c r="G2692" s="21"/>
      <c r="H2692" s="51"/>
      <c r="I2692" s="56"/>
      <c r="J2692" s="56"/>
      <c r="K2692" s="56"/>
      <c r="L2692" s="51"/>
      <c r="M2692" s="61"/>
      <c r="N2692" s="56"/>
      <c r="O2692" s="55"/>
      <c r="P2692" s="55"/>
      <c r="Q2692" s="47"/>
      <c r="R2692" s="47"/>
      <c r="S2692" s="64"/>
      <c r="T2692" s="2"/>
      <c r="U2692" s="2"/>
      <c r="V2692" s="2"/>
    </row>
    <row r="2693" spans="1:22" s="128" customFormat="1" ht="12.75" customHeight="1" x14ac:dyDescent="0.2">
      <c r="A2693" s="137"/>
      <c r="B2693" s="117" t="str">
        <f>IF(A2693="","",VLOOKUP(A2693,'6.A'!$A$11:$E$105,2,FALSE))</f>
        <v/>
      </c>
      <c r="C2693" s="138"/>
      <c r="D2693" s="139" t="str">
        <f>IF(A2693="","",VLOOKUP(A2693,'6.A'!$A$11:$E$105,4,FALSE))</f>
        <v/>
      </c>
      <c r="E2693" s="140" t="str">
        <f>IF(A2693="","",VLOOKUP(A2693,'6.A'!$A$11:$E$105,5,FALSE))</f>
        <v/>
      </c>
      <c r="F2693" s="141" t="str">
        <f t="shared" ref="F2693:F2712" si="1124">IF(A2693="","0,00",ROUND(C2693*E2693,2))</f>
        <v>0,00</v>
      </c>
      <c r="G2693" s="51"/>
      <c r="H2693" s="51" t="str">
        <f>IF(A2693="","",VLOOKUP(A2693,'6.A'!$A$11:$E$7900,5,FALSE))</f>
        <v/>
      </c>
      <c r="I2693" s="51" t="str">
        <f t="shared" ref="I2693:I2712" si="1125">IF(H2693="","",IF(E2693=H2693,"SIM","NÃO"))</f>
        <v/>
      </c>
      <c r="J2693" s="51" t="str">
        <f>IF(H2693="","",VLOOKUP(A2693,'6.A'!$A$11:$E$480,4,FALSE))</f>
        <v/>
      </c>
      <c r="K2693" s="51" t="str">
        <f t="shared" ref="K2693:K2712" si="1126">IF(H2693="","",IF(J2693=D2693,"SIM","NÃO"))</f>
        <v/>
      </c>
      <c r="L2693" s="51" t="str">
        <f>IF(H2693="","",IF(C2693="","",G2664*C2693))</f>
        <v/>
      </c>
      <c r="M2693" s="93" t="str">
        <f>IF(A2693="","",VLOOKUP(A2693,'6.A'!$A$11:$C$480,2,FALSE))</f>
        <v/>
      </c>
      <c r="N2693" s="56" t="str">
        <f t="shared" ref="N2693:N2712" si="1127">IF(A2693="","",IF(M2693=B2693,"si","no"))</f>
        <v/>
      </c>
      <c r="O2693" s="55"/>
      <c r="P2693" s="55"/>
      <c r="Q2693" s="47"/>
      <c r="R2693" s="47"/>
      <c r="S2693" s="64"/>
      <c r="T2693" s="2"/>
      <c r="U2693" s="2"/>
      <c r="V2693" s="2"/>
    </row>
    <row r="2694" spans="1:22" s="128" customFormat="1" ht="12.75" customHeight="1" x14ac:dyDescent="0.2">
      <c r="A2694" s="137"/>
      <c r="B2694" s="117" t="str">
        <f>IF(A2694="","",VLOOKUP(A2694,'6.A'!$A$11:$E$105,2,FALSE))</f>
        <v/>
      </c>
      <c r="C2694" s="138"/>
      <c r="D2694" s="139" t="str">
        <f>IF(A2694="","",VLOOKUP(A2694,'6.A'!$A$11:$E$105,4,FALSE))</f>
        <v/>
      </c>
      <c r="E2694" s="140" t="str">
        <f>IF(A2694="","",VLOOKUP(A2694,'6.A'!$A$11:$E$105,5,FALSE))</f>
        <v/>
      </c>
      <c r="F2694" s="141" t="str">
        <f t="shared" si="1124"/>
        <v>0,00</v>
      </c>
      <c r="G2694" s="51"/>
      <c r="H2694" s="51" t="str">
        <f>IF(A2694="","",VLOOKUP(A2694,'6.A'!$A$11:$E$7900,5,FALSE))</f>
        <v/>
      </c>
      <c r="I2694" s="51" t="str">
        <f t="shared" si="1125"/>
        <v/>
      </c>
      <c r="J2694" s="51" t="str">
        <f>IF(H2694="","",VLOOKUP(A2694,'6.A'!$A$11:$E$480,4,FALSE))</f>
        <v/>
      </c>
      <c r="K2694" s="51" t="str">
        <f t="shared" si="1126"/>
        <v/>
      </c>
      <c r="L2694" s="51" t="str">
        <f>IF(H2694="","",IF(C2694="","",G2664*C2694))</f>
        <v/>
      </c>
      <c r="M2694" s="93" t="str">
        <f>IF(A2694="","",VLOOKUP(A2694,'6.A'!$A$11:$C$480,2,FALSE))</f>
        <v/>
      </c>
      <c r="N2694" s="56" t="str">
        <f t="shared" si="1127"/>
        <v/>
      </c>
      <c r="O2694" s="55"/>
      <c r="P2694" s="55"/>
      <c r="Q2694" s="47"/>
      <c r="R2694" s="47"/>
      <c r="S2694" s="64"/>
      <c r="T2694" s="2"/>
      <c r="U2694" s="2"/>
      <c r="V2694" s="2"/>
    </row>
    <row r="2695" spans="1:22" s="128" customFormat="1" ht="12.75" customHeight="1" x14ac:dyDescent="0.2">
      <c r="A2695" s="137"/>
      <c r="B2695" s="117" t="str">
        <f>IF(A2695="","",VLOOKUP(A2695,'6.A'!$A$11:$E$105,2,FALSE))</f>
        <v/>
      </c>
      <c r="C2695" s="138"/>
      <c r="D2695" s="139" t="str">
        <f>IF(A2695="","",VLOOKUP(A2695,'6.A'!$A$11:$E$105,4,FALSE))</f>
        <v/>
      </c>
      <c r="E2695" s="140" t="str">
        <f>IF(A2695="","",VLOOKUP(A2695,'6.A'!$A$11:$E$105,5,FALSE))</f>
        <v/>
      </c>
      <c r="F2695" s="141" t="str">
        <f t="shared" si="1124"/>
        <v>0,00</v>
      </c>
      <c r="G2695" s="51"/>
      <c r="H2695" s="51" t="str">
        <f>IF(A2695="","",VLOOKUP(A2695,'6.A'!$A$11:$E$7900,5,FALSE))</f>
        <v/>
      </c>
      <c r="I2695" s="51" t="str">
        <f t="shared" si="1125"/>
        <v/>
      </c>
      <c r="J2695" s="51" t="str">
        <f>IF(H2695="","",VLOOKUP(A2695,'6.A'!$A$11:$E$480,4,FALSE))</f>
        <v/>
      </c>
      <c r="K2695" s="51" t="str">
        <f t="shared" si="1126"/>
        <v/>
      </c>
      <c r="L2695" s="51" t="str">
        <f>IF(H2695="","",IF(C2695="","",G2664*C2695))</f>
        <v/>
      </c>
      <c r="M2695" s="93" t="str">
        <f>IF(A2695="","",VLOOKUP(A2695,'6.A'!$A$11:$C$480,2,FALSE))</f>
        <v/>
      </c>
      <c r="N2695" s="56" t="str">
        <f t="shared" si="1127"/>
        <v/>
      </c>
      <c r="O2695" s="55"/>
      <c r="P2695" s="55"/>
      <c r="Q2695" s="47"/>
      <c r="R2695" s="47"/>
      <c r="S2695" s="64"/>
      <c r="T2695" s="2"/>
      <c r="U2695" s="2"/>
      <c r="V2695" s="2"/>
    </row>
    <row r="2696" spans="1:22" s="128" customFormat="1" ht="12.75" customHeight="1" x14ac:dyDescent="0.2">
      <c r="A2696" s="137"/>
      <c r="B2696" s="117" t="str">
        <f>IF(A2696="","",VLOOKUP(A2696,'6.A'!$A$11:$E$105,2,FALSE))</f>
        <v/>
      </c>
      <c r="C2696" s="138"/>
      <c r="D2696" s="139" t="str">
        <f>IF(A2696="","",VLOOKUP(A2696,'6.A'!$A$11:$E$105,4,FALSE))</f>
        <v/>
      </c>
      <c r="E2696" s="140" t="str">
        <f>IF(A2696="","",VLOOKUP(A2696,'6.A'!$A$11:$E$105,5,FALSE))</f>
        <v/>
      </c>
      <c r="F2696" s="141" t="str">
        <f t="shared" si="1124"/>
        <v>0,00</v>
      </c>
      <c r="G2696" s="51"/>
      <c r="H2696" s="51" t="str">
        <f>IF(A2696="","",VLOOKUP(A2696,'6.A'!$A$11:$E$7900,5,FALSE))</f>
        <v/>
      </c>
      <c r="I2696" s="51" t="str">
        <f t="shared" si="1125"/>
        <v/>
      </c>
      <c r="J2696" s="51" t="str">
        <f>IF(H2696="","",VLOOKUP(A2696,'6.A'!$A$11:$E$480,4,FALSE))</f>
        <v/>
      </c>
      <c r="K2696" s="51" t="str">
        <f t="shared" si="1126"/>
        <v/>
      </c>
      <c r="L2696" s="51" t="str">
        <f>IF(H2696="","",IF(C2696="","",G2664*C2696))</f>
        <v/>
      </c>
      <c r="M2696" s="93" t="str">
        <f>IF(A2696="","",VLOOKUP(A2696,'6.A'!$A$11:$C$480,2,FALSE))</f>
        <v/>
      </c>
      <c r="N2696" s="56" t="str">
        <f t="shared" si="1127"/>
        <v/>
      </c>
      <c r="O2696" s="55"/>
      <c r="P2696" s="55"/>
      <c r="Q2696" s="47"/>
      <c r="R2696" s="47"/>
      <c r="S2696" s="64"/>
      <c r="T2696" s="2"/>
      <c r="U2696" s="2"/>
      <c r="V2696" s="2"/>
    </row>
    <row r="2697" spans="1:22" s="128" customFormat="1" ht="12.75" customHeight="1" x14ac:dyDescent="0.2">
      <c r="A2697" s="137"/>
      <c r="B2697" s="117" t="str">
        <f>IF(A2697="","",VLOOKUP(A2697,'6.A'!$A$11:$E$105,2,FALSE))</f>
        <v/>
      </c>
      <c r="C2697" s="138"/>
      <c r="D2697" s="120" t="str">
        <f>IF(A2697="","",VLOOKUP(A2697,'6.A'!$A$11:$E$105,4,FALSE))</f>
        <v/>
      </c>
      <c r="E2697" s="142" t="str">
        <f>IF(A2697="","",VLOOKUP(A2697,'6.A'!$A$11:$E$105,5,FALSE))</f>
        <v/>
      </c>
      <c r="F2697" s="141" t="str">
        <f t="shared" si="1124"/>
        <v>0,00</v>
      </c>
      <c r="G2697" s="51"/>
      <c r="H2697" s="51" t="str">
        <f>IF(A2697="","",VLOOKUP(A2697,'6.A'!$A$11:$E$7900,5,FALSE))</f>
        <v/>
      </c>
      <c r="I2697" s="51" t="str">
        <f t="shared" si="1125"/>
        <v/>
      </c>
      <c r="J2697" s="51" t="str">
        <f>IF(H2697="","",VLOOKUP(A2697,'6.A'!$A$11:$E$480,4,FALSE))</f>
        <v/>
      </c>
      <c r="K2697" s="51" t="str">
        <f t="shared" si="1126"/>
        <v/>
      </c>
      <c r="L2697" s="51" t="str">
        <f>IF(H2697="","",IF(C2697="","",G2664*C2697))</f>
        <v/>
      </c>
      <c r="M2697" s="93" t="str">
        <f>IF(A2697="","",VLOOKUP(A2697,'6.A'!$A$11:$C$480,2,FALSE))</f>
        <v/>
      </c>
      <c r="N2697" s="56" t="str">
        <f t="shared" si="1127"/>
        <v/>
      </c>
      <c r="O2697" s="55"/>
      <c r="P2697" s="55"/>
      <c r="Q2697" s="47"/>
      <c r="R2697" s="47"/>
      <c r="S2697" s="64"/>
      <c r="T2697" s="2"/>
      <c r="U2697" s="2"/>
      <c r="V2697" s="2"/>
    </row>
    <row r="2698" spans="1:22" s="128" customFormat="1" ht="12.75" customHeight="1" x14ac:dyDescent="0.2">
      <c r="A2698" s="137"/>
      <c r="B2698" s="117" t="str">
        <f>IF(A2698="","",VLOOKUP(A2698,'6.A'!$A$11:$E$105,2,FALSE))</f>
        <v/>
      </c>
      <c r="C2698" s="138"/>
      <c r="D2698" s="120" t="str">
        <f>IF(A2698="","",VLOOKUP(A2698,'6.A'!$A$11:$E$105,4,FALSE))</f>
        <v/>
      </c>
      <c r="E2698" s="142" t="str">
        <f>IF(A2698="","",VLOOKUP(A2698,'6.A'!$A$11:$E$105,5,FALSE))</f>
        <v/>
      </c>
      <c r="F2698" s="141" t="str">
        <f t="shared" si="1124"/>
        <v>0,00</v>
      </c>
      <c r="G2698" s="51"/>
      <c r="H2698" s="51" t="str">
        <f>IF(A2698="","",VLOOKUP(A2698,'6.A'!$A$11:$E$7900,5,FALSE))</f>
        <v/>
      </c>
      <c r="I2698" s="51" t="str">
        <f t="shared" si="1125"/>
        <v/>
      </c>
      <c r="J2698" s="51" t="str">
        <f>IF(H2698="","",VLOOKUP(A2698,'6.A'!$A$11:$E$480,4,FALSE))</f>
        <v/>
      </c>
      <c r="K2698" s="51" t="str">
        <f t="shared" si="1126"/>
        <v/>
      </c>
      <c r="L2698" s="51" t="str">
        <f>IF(H2698="","",IF(C2698="","",G2664*C2698))</f>
        <v/>
      </c>
      <c r="M2698" s="93" t="str">
        <f>IF(A2698="","",VLOOKUP(A2698,'6.A'!$A$11:$C$480,2,FALSE))</f>
        <v/>
      </c>
      <c r="N2698" s="56" t="str">
        <f t="shared" si="1127"/>
        <v/>
      </c>
      <c r="O2698" s="55"/>
      <c r="P2698" s="55"/>
      <c r="Q2698" s="47"/>
      <c r="R2698" s="47"/>
      <c r="S2698" s="64"/>
      <c r="T2698" s="2"/>
      <c r="U2698" s="2"/>
      <c r="V2698" s="2"/>
    </row>
    <row r="2699" spans="1:22" s="128" customFormat="1" ht="12.75" customHeight="1" x14ac:dyDescent="0.2">
      <c r="A2699" s="137"/>
      <c r="B2699" s="117" t="str">
        <f>IF(A2699="","",VLOOKUP(A2699,'6.A'!$A$11:$E$105,2,FALSE))</f>
        <v/>
      </c>
      <c r="C2699" s="138"/>
      <c r="D2699" s="139" t="str">
        <f>IF(A2699="","",VLOOKUP(A2699,'6.A'!$A$11:$E$105,4,FALSE))</f>
        <v/>
      </c>
      <c r="E2699" s="140" t="str">
        <f>IF(A2699="","",VLOOKUP(A2699,'6.A'!$A$11:$E$105,5,FALSE))</f>
        <v/>
      </c>
      <c r="F2699" s="141" t="str">
        <f t="shared" si="1124"/>
        <v>0,00</v>
      </c>
      <c r="G2699" s="51"/>
      <c r="H2699" s="51" t="str">
        <f>IF(A2699="","",VLOOKUP(A2699,'6.A'!$A$11:$E$7900,5,FALSE))</f>
        <v/>
      </c>
      <c r="I2699" s="51" t="str">
        <f t="shared" si="1125"/>
        <v/>
      </c>
      <c r="J2699" s="51" t="str">
        <f>IF(H2699="","",VLOOKUP(A2699,'6.A'!$A$11:$E$480,4,FALSE))</f>
        <v/>
      </c>
      <c r="K2699" s="51" t="str">
        <f t="shared" si="1126"/>
        <v/>
      </c>
      <c r="L2699" s="51" t="str">
        <f>IF(H2699="","",IF(C2699="","",G2664*C2699))</f>
        <v/>
      </c>
      <c r="M2699" s="93" t="str">
        <f>IF(A2699="","",VLOOKUP(A2699,'6.A'!$A$11:$C$480,2,FALSE))</f>
        <v/>
      </c>
      <c r="N2699" s="56" t="str">
        <f t="shared" si="1127"/>
        <v/>
      </c>
      <c r="O2699" s="55"/>
      <c r="P2699" s="55"/>
      <c r="Q2699" s="47"/>
      <c r="R2699" s="47"/>
      <c r="S2699" s="64"/>
      <c r="T2699" s="2"/>
      <c r="U2699" s="2"/>
      <c r="V2699" s="2"/>
    </row>
    <row r="2700" spans="1:22" s="128" customFormat="1" ht="12.75" customHeight="1" x14ac:dyDescent="0.2">
      <c r="A2700" s="137"/>
      <c r="B2700" s="117" t="str">
        <f>IF(A2700="","",VLOOKUP(A2700,'6.A'!$A$11:$E$105,2,FALSE))</f>
        <v/>
      </c>
      <c r="C2700" s="138"/>
      <c r="D2700" s="139" t="str">
        <f>IF(A2700="","",VLOOKUP(A2700,'6.A'!$A$11:$E$105,4,FALSE))</f>
        <v/>
      </c>
      <c r="E2700" s="140" t="str">
        <f>IF(A2700="","",VLOOKUP(A2700,'6.A'!$A$11:$E$105,5,FALSE))</f>
        <v/>
      </c>
      <c r="F2700" s="141" t="str">
        <f t="shared" si="1124"/>
        <v>0,00</v>
      </c>
      <c r="G2700" s="51"/>
      <c r="H2700" s="51" t="str">
        <f>IF(A2700="","",VLOOKUP(A2700,'6.A'!$A$11:$E$7900,5,FALSE))</f>
        <v/>
      </c>
      <c r="I2700" s="51" t="str">
        <f t="shared" si="1125"/>
        <v/>
      </c>
      <c r="J2700" s="51" t="str">
        <f>IF(H2700="","",VLOOKUP(A2700,'6.A'!$A$11:$E$480,4,FALSE))</f>
        <v/>
      </c>
      <c r="K2700" s="51" t="str">
        <f t="shared" si="1126"/>
        <v/>
      </c>
      <c r="L2700" s="51" t="str">
        <f>IF(H2700="","",IF(C2700="","",G2664*C2700))</f>
        <v/>
      </c>
      <c r="M2700" s="93" t="str">
        <f>IF(A2700="","",VLOOKUP(A2700,'6.A'!$A$11:$C$480,2,FALSE))</f>
        <v/>
      </c>
      <c r="N2700" s="56" t="str">
        <f t="shared" si="1127"/>
        <v/>
      </c>
      <c r="O2700" s="55"/>
      <c r="P2700" s="55"/>
      <c r="Q2700" s="47"/>
      <c r="R2700" s="47"/>
      <c r="S2700" s="64"/>
      <c r="T2700" s="2"/>
      <c r="U2700" s="2"/>
      <c r="V2700" s="2"/>
    </row>
    <row r="2701" spans="1:22" s="128" customFormat="1" ht="12.75" customHeight="1" x14ac:dyDescent="0.2">
      <c r="A2701" s="137"/>
      <c r="B2701" s="117" t="str">
        <f>IF(A2701="","",VLOOKUP(A2701,'6.A'!$A$11:$E$105,2,FALSE))</f>
        <v/>
      </c>
      <c r="C2701" s="138"/>
      <c r="D2701" s="120" t="str">
        <f>IF(A2701="","",VLOOKUP(A2701,'6.A'!$A$11:$E$105,4,FALSE))</f>
        <v/>
      </c>
      <c r="E2701" s="142" t="str">
        <f>IF(A2701="","",VLOOKUP(A2701,'6.A'!$A$11:$E$105,5,FALSE))</f>
        <v/>
      </c>
      <c r="F2701" s="141" t="str">
        <f t="shared" si="1124"/>
        <v>0,00</v>
      </c>
      <c r="G2701" s="51"/>
      <c r="H2701" s="51" t="str">
        <f>IF(A2701="","",VLOOKUP(A2701,'6.A'!$A$11:$E$7900,5,FALSE))</f>
        <v/>
      </c>
      <c r="I2701" s="51" t="str">
        <f t="shared" si="1125"/>
        <v/>
      </c>
      <c r="J2701" s="51" t="str">
        <f>IF(H2701="","",VLOOKUP(A2701,'6.A'!$A$11:$E$480,4,FALSE))</f>
        <v/>
      </c>
      <c r="K2701" s="51" t="str">
        <f t="shared" si="1126"/>
        <v/>
      </c>
      <c r="L2701" s="51" t="str">
        <f>IF(H2701="","",IF(C2701="","",G2664*C2701))</f>
        <v/>
      </c>
      <c r="M2701" s="93" t="str">
        <f>IF(A2701="","",VLOOKUP(A2701,'6.A'!$A$11:$C$480,2,FALSE))</f>
        <v/>
      </c>
      <c r="N2701" s="56" t="str">
        <f t="shared" si="1127"/>
        <v/>
      </c>
      <c r="O2701" s="55"/>
      <c r="P2701" s="55"/>
      <c r="Q2701" s="47"/>
      <c r="R2701" s="47"/>
      <c r="S2701" s="64"/>
      <c r="T2701" s="2"/>
      <c r="U2701" s="2"/>
      <c r="V2701" s="2"/>
    </row>
    <row r="2702" spans="1:22" s="128" customFormat="1" ht="12.75" customHeight="1" x14ac:dyDescent="0.2">
      <c r="A2702" s="137"/>
      <c r="B2702" s="117" t="str">
        <f>IF(A2702="","",VLOOKUP(A2702,'6.A'!$A$11:$E$105,2,FALSE))</f>
        <v/>
      </c>
      <c r="C2702" s="138"/>
      <c r="D2702" s="120" t="str">
        <f>IF(A2702="","",VLOOKUP(A2702,'6.A'!$A$11:$E$105,4,FALSE))</f>
        <v/>
      </c>
      <c r="E2702" s="142" t="str">
        <f>IF(A2702="","",VLOOKUP(A2702,'6.A'!$A$11:$E$105,5,FALSE))</f>
        <v/>
      </c>
      <c r="F2702" s="141" t="str">
        <f t="shared" si="1124"/>
        <v>0,00</v>
      </c>
      <c r="G2702" s="51"/>
      <c r="H2702" s="51" t="str">
        <f>IF(A2702="","",VLOOKUP(A2702,'6.A'!$A$11:$E$7900,5,FALSE))</f>
        <v/>
      </c>
      <c r="I2702" s="51" t="str">
        <f t="shared" si="1125"/>
        <v/>
      </c>
      <c r="J2702" s="51" t="str">
        <f>IF(H2702="","",VLOOKUP(A2702,'6.A'!$A$11:$E$480,4,FALSE))</f>
        <v/>
      </c>
      <c r="K2702" s="51" t="str">
        <f t="shared" si="1126"/>
        <v/>
      </c>
      <c r="L2702" s="51" t="str">
        <f>IF(H2702="","",IF(C2702="","",G2664*C2702))</f>
        <v/>
      </c>
      <c r="M2702" s="93" t="str">
        <f>IF(A2702="","",VLOOKUP(A2702,'6.A'!$A$11:$C$480,2,FALSE))</f>
        <v/>
      </c>
      <c r="N2702" s="56" t="str">
        <f t="shared" si="1127"/>
        <v/>
      </c>
      <c r="O2702" s="55"/>
      <c r="P2702" s="55"/>
      <c r="Q2702" s="47"/>
      <c r="R2702" s="47"/>
      <c r="S2702" s="64"/>
      <c r="T2702" s="2"/>
      <c r="U2702" s="2"/>
      <c r="V2702" s="2"/>
    </row>
    <row r="2703" spans="1:22" s="128" customFormat="1" ht="12.75" customHeight="1" x14ac:dyDescent="0.2">
      <c r="A2703" s="137"/>
      <c r="B2703" s="117" t="str">
        <f>IF(A2703="","",VLOOKUP(A2703,'6.A'!$A$11:$E$105,2,FALSE))</f>
        <v/>
      </c>
      <c r="C2703" s="138"/>
      <c r="D2703" s="120" t="str">
        <f>IF(A2703="","",VLOOKUP(A2703,'6.A'!$A$11:$E$105,4,FALSE))</f>
        <v/>
      </c>
      <c r="E2703" s="142" t="str">
        <f>IF(A2703="","",VLOOKUP(A2703,'6.A'!$A$11:$E$105,5,FALSE))</f>
        <v/>
      </c>
      <c r="F2703" s="141" t="str">
        <f t="shared" si="1124"/>
        <v>0,00</v>
      </c>
      <c r="G2703" s="51"/>
      <c r="H2703" s="51" t="str">
        <f>IF(A2703="","",VLOOKUP(A2703,'6.A'!$A$11:$E$7900,5,FALSE))</f>
        <v/>
      </c>
      <c r="I2703" s="51" t="str">
        <f t="shared" si="1125"/>
        <v/>
      </c>
      <c r="J2703" s="51" t="str">
        <f>IF(H2703="","",VLOOKUP(A2703,'6.A'!$A$11:$E$480,4,FALSE))</f>
        <v/>
      </c>
      <c r="K2703" s="51" t="str">
        <f t="shared" si="1126"/>
        <v/>
      </c>
      <c r="L2703" s="51" t="str">
        <f>IF(H2703="","",IF(C2703="","",G2664*C2703))</f>
        <v/>
      </c>
      <c r="M2703" s="93" t="str">
        <f>IF(A2703="","",VLOOKUP(A2703,'6.A'!$A$11:$C$480,2,FALSE))</f>
        <v/>
      </c>
      <c r="N2703" s="56" t="str">
        <f t="shared" si="1127"/>
        <v/>
      </c>
      <c r="O2703" s="55"/>
      <c r="P2703" s="55"/>
      <c r="Q2703" s="47"/>
      <c r="R2703" s="47"/>
      <c r="S2703" s="64"/>
      <c r="T2703" s="2"/>
      <c r="U2703" s="2"/>
      <c r="V2703" s="2"/>
    </row>
    <row r="2704" spans="1:22" s="128" customFormat="1" ht="12.75" customHeight="1" x14ac:dyDescent="0.2">
      <c r="A2704" s="137"/>
      <c r="B2704" s="117" t="str">
        <f>IF(A2704="","",VLOOKUP(A2704,'6.A'!$A$11:$E$105,2,FALSE))</f>
        <v/>
      </c>
      <c r="C2704" s="138"/>
      <c r="D2704" s="120" t="str">
        <f>IF(A2704="","",VLOOKUP(A2704,'6.A'!$A$11:$E$105,4,FALSE))</f>
        <v/>
      </c>
      <c r="E2704" s="142" t="str">
        <f>IF(A2704="","",VLOOKUP(A2704,'6.A'!$A$11:$E$105,5,FALSE))</f>
        <v/>
      </c>
      <c r="F2704" s="141" t="str">
        <f t="shared" si="1124"/>
        <v>0,00</v>
      </c>
      <c r="G2704" s="51"/>
      <c r="H2704" s="51" t="str">
        <f>IF(A2704="","",VLOOKUP(A2704,'6.A'!$A$11:$E$7900,5,FALSE))</f>
        <v/>
      </c>
      <c r="I2704" s="51" t="str">
        <f t="shared" si="1125"/>
        <v/>
      </c>
      <c r="J2704" s="51" t="str">
        <f>IF(H2704="","",VLOOKUP(A2704,'6.A'!$A$11:$E$480,4,FALSE))</f>
        <v/>
      </c>
      <c r="K2704" s="51" t="str">
        <f t="shared" si="1126"/>
        <v/>
      </c>
      <c r="L2704" s="51" t="str">
        <f>IF(H2704="","",IF(C2704="","",G2664*C2704))</f>
        <v/>
      </c>
      <c r="M2704" s="93" t="str">
        <f>IF(A2704="","",VLOOKUP(A2704,'6.A'!$A$11:$C$480,2,FALSE))</f>
        <v/>
      </c>
      <c r="N2704" s="56" t="str">
        <f t="shared" si="1127"/>
        <v/>
      </c>
      <c r="O2704" s="55"/>
      <c r="P2704" s="55"/>
      <c r="Q2704" s="47"/>
      <c r="R2704" s="47"/>
      <c r="S2704" s="64"/>
      <c r="T2704" s="2"/>
      <c r="U2704" s="2"/>
      <c r="V2704" s="2"/>
    </row>
    <row r="2705" spans="1:22" s="128" customFormat="1" ht="12.75" customHeight="1" x14ac:dyDescent="0.2">
      <c r="A2705" s="137"/>
      <c r="B2705" s="117" t="str">
        <f>IF(A2705="","",VLOOKUP(A2705,'6.A'!$A$11:$E$105,2,FALSE))</f>
        <v/>
      </c>
      <c r="C2705" s="138"/>
      <c r="D2705" s="120" t="str">
        <f>IF(A2705="","",VLOOKUP(A2705,'6.A'!$A$11:$E$105,4,FALSE))</f>
        <v/>
      </c>
      <c r="E2705" s="142" t="str">
        <f>IF(A2705="","",VLOOKUP(A2705,'6.A'!$A$11:$E$105,5,FALSE))</f>
        <v/>
      </c>
      <c r="F2705" s="141" t="str">
        <f t="shared" si="1124"/>
        <v>0,00</v>
      </c>
      <c r="G2705" s="51"/>
      <c r="H2705" s="51" t="str">
        <f>IF(A2705="","",VLOOKUP(A2705,'6.A'!$A$11:$E$7900,5,FALSE))</f>
        <v/>
      </c>
      <c r="I2705" s="51" t="str">
        <f t="shared" si="1125"/>
        <v/>
      </c>
      <c r="J2705" s="51" t="str">
        <f>IF(H2705="","",VLOOKUP(A2705,'6.A'!$A$11:$E$480,4,FALSE))</f>
        <v/>
      </c>
      <c r="K2705" s="51" t="str">
        <f t="shared" si="1126"/>
        <v/>
      </c>
      <c r="L2705" s="51" t="str">
        <f>IF(H2705="","",IF(C2705="","",G2664*C2705))</f>
        <v/>
      </c>
      <c r="M2705" s="93" t="str">
        <f>IF(A2705="","",VLOOKUP(A2705,'6.A'!$A$11:$C$480,2,FALSE))</f>
        <v/>
      </c>
      <c r="N2705" s="56" t="str">
        <f t="shared" si="1127"/>
        <v/>
      </c>
      <c r="O2705" s="55"/>
      <c r="P2705" s="55"/>
      <c r="Q2705" s="47"/>
      <c r="R2705" s="47"/>
      <c r="S2705" s="64"/>
      <c r="T2705" s="2"/>
      <c r="U2705" s="2"/>
      <c r="V2705" s="2"/>
    </row>
    <row r="2706" spans="1:22" s="128" customFormat="1" ht="12.75" customHeight="1" x14ac:dyDescent="0.2">
      <c r="A2706" s="137"/>
      <c r="B2706" s="117" t="str">
        <f>IF(A2706="","",VLOOKUP(A2706,'6.A'!$A$11:$E$105,2,FALSE))</f>
        <v/>
      </c>
      <c r="C2706" s="138"/>
      <c r="D2706" s="120" t="str">
        <f>IF(A2706="","",VLOOKUP(A2706,'6.A'!$A$11:$E$105,4,FALSE))</f>
        <v/>
      </c>
      <c r="E2706" s="142" t="str">
        <f>IF(A2706="","",VLOOKUP(A2706,'6.A'!$A$11:$E$105,5,FALSE))</f>
        <v/>
      </c>
      <c r="F2706" s="141" t="str">
        <f t="shared" si="1124"/>
        <v>0,00</v>
      </c>
      <c r="G2706" s="51"/>
      <c r="H2706" s="51" t="str">
        <f>IF(A2706="","",VLOOKUP(A2706,'6.A'!$A$11:$E$7900,5,FALSE))</f>
        <v/>
      </c>
      <c r="I2706" s="51" t="str">
        <f t="shared" si="1125"/>
        <v/>
      </c>
      <c r="J2706" s="51" t="str">
        <f>IF(H2706="","",VLOOKUP(A2706,'6.A'!$A$11:$E$480,4,FALSE))</f>
        <v/>
      </c>
      <c r="K2706" s="51" t="str">
        <f t="shared" si="1126"/>
        <v/>
      </c>
      <c r="L2706" s="51" t="str">
        <f>IF(H2706="","",IF(C2706="","",G2664*C2706))</f>
        <v/>
      </c>
      <c r="M2706" s="93" t="str">
        <f>IF(A2706="","",VLOOKUP(A2706,'6.A'!$A$11:$C$480,2,FALSE))</f>
        <v/>
      </c>
      <c r="N2706" s="56" t="str">
        <f t="shared" si="1127"/>
        <v/>
      </c>
      <c r="O2706" s="55"/>
      <c r="P2706" s="55"/>
      <c r="Q2706" s="47"/>
      <c r="R2706" s="47"/>
      <c r="S2706" s="64"/>
      <c r="T2706" s="2"/>
      <c r="U2706" s="2"/>
      <c r="V2706" s="2"/>
    </row>
    <row r="2707" spans="1:22" s="128" customFormat="1" ht="12.75" customHeight="1" x14ac:dyDescent="0.2">
      <c r="A2707" s="137"/>
      <c r="B2707" s="117" t="str">
        <f>IF(A2707="","",VLOOKUP(A2707,'6.A'!$A$11:$E$105,2,FALSE))</f>
        <v/>
      </c>
      <c r="C2707" s="138"/>
      <c r="D2707" s="120" t="str">
        <f>IF(A2707="","",VLOOKUP(A2707,'6.A'!$A$11:$E$105,4,FALSE))</f>
        <v/>
      </c>
      <c r="E2707" s="142" t="str">
        <f>IF(A2707="","",VLOOKUP(A2707,'6.A'!$A$11:$E$105,5,FALSE))</f>
        <v/>
      </c>
      <c r="F2707" s="141" t="str">
        <f t="shared" si="1124"/>
        <v>0,00</v>
      </c>
      <c r="G2707" s="51"/>
      <c r="H2707" s="51" t="str">
        <f>IF(A2707="","",VLOOKUP(A2707,'6.A'!$A$11:$E$7900,5,FALSE))</f>
        <v/>
      </c>
      <c r="I2707" s="51" t="str">
        <f t="shared" si="1125"/>
        <v/>
      </c>
      <c r="J2707" s="51" t="str">
        <f>IF(H2707="","",VLOOKUP(A2707,'6.A'!$A$11:$E$480,4,FALSE))</f>
        <v/>
      </c>
      <c r="K2707" s="51" t="str">
        <f t="shared" si="1126"/>
        <v/>
      </c>
      <c r="L2707" s="51" t="str">
        <f>IF(H2707="","",IF(C2707="","",G2664*C2707))</f>
        <v/>
      </c>
      <c r="M2707" s="93" t="str">
        <f>IF(A2707="","",VLOOKUP(A2707,'6.A'!$A$11:$C$480,2,FALSE))</f>
        <v/>
      </c>
      <c r="N2707" s="56" t="str">
        <f t="shared" si="1127"/>
        <v/>
      </c>
      <c r="O2707" s="55"/>
      <c r="P2707" s="55"/>
      <c r="Q2707" s="47"/>
      <c r="R2707" s="47"/>
      <c r="S2707" s="64"/>
      <c r="T2707" s="2"/>
      <c r="U2707" s="2"/>
      <c r="V2707" s="2"/>
    </row>
    <row r="2708" spans="1:22" s="128" customFormat="1" ht="12.75" customHeight="1" x14ac:dyDescent="0.2">
      <c r="A2708" s="137"/>
      <c r="B2708" s="117" t="str">
        <f>IF(A2708="","",VLOOKUP(A2708,'6.A'!$A$11:$E$105,2,FALSE))</f>
        <v/>
      </c>
      <c r="C2708" s="138"/>
      <c r="D2708" s="120" t="str">
        <f>IF(A2708="","",VLOOKUP(A2708,'6.A'!$A$11:$E$105,4,FALSE))</f>
        <v/>
      </c>
      <c r="E2708" s="142" t="str">
        <f>IF(A2708="","",VLOOKUP(A2708,'6.A'!$A$11:$E$105,5,FALSE))</f>
        <v/>
      </c>
      <c r="F2708" s="141" t="str">
        <f t="shared" si="1124"/>
        <v>0,00</v>
      </c>
      <c r="G2708" s="51"/>
      <c r="H2708" s="51" t="str">
        <f>IF(A2708="","",VLOOKUP(A2708,'6.A'!$A$11:$E$7900,5,FALSE))</f>
        <v/>
      </c>
      <c r="I2708" s="51" t="str">
        <f t="shared" si="1125"/>
        <v/>
      </c>
      <c r="J2708" s="51" t="str">
        <f>IF(H2708="","",VLOOKUP(A2708,'6.A'!$A$11:$E$480,4,FALSE))</f>
        <v/>
      </c>
      <c r="K2708" s="51" t="str">
        <f t="shared" si="1126"/>
        <v/>
      </c>
      <c r="L2708" s="51" t="str">
        <f>IF(H2708="","",IF(C2708="","",G2664*C2708))</f>
        <v/>
      </c>
      <c r="M2708" s="93" t="str">
        <f>IF(A2708="","",VLOOKUP(A2708,'6.A'!$A$11:$C$480,2,FALSE))</f>
        <v/>
      </c>
      <c r="N2708" s="56" t="str">
        <f t="shared" si="1127"/>
        <v/>
      </c>
      <c r="O2708" s="55"/>
      <c r="P2708" s="55"/>
      <c r="Q2708" s="47"/>
      <c r="R2708" s="47"/>
      <c r="S2708" s="64"/>
      <c r="T2708" s="2"/>
      <c r="U2708" s="2"/>
      <c r="V2708" s="2"/>
    </row>
    <row r="2709" spans="1:22" s="116" customFormat="1" ht="12.75" customHeight="1" x14ac:dyDescent="0.2">
      <c r="A2709" s="137"/>
      <c r="B2709" s="153" t="str">
        <f>IF(A2709="","",VLOOKUP(A2709,'6.A'!$A$11:$E$105,2,FALSE))</f>
        <v/>
      </c>
      <c r="C2709" s="138"/>
      <c r="D2709" s="120" t="str">
        <f>IF(A2709="","",VLOOKUP(A2709,'6.A'!$A$11:$E$105,4,FALSE))</f>
        <v/>
      </c>
      <c r="E2709" s="142" t="str">
        <f>IF(A2709="","",VLOOKUP(A2709,'6.A'!$A$11:$E$105,5,FALSE))</f>
        <v/>
      </c>
      <c r="F2709" s="141" t="str">
        <f t="shared" si="1124"/>
        <v>0,00</v>
      </c>
      <c r="G2709" s="51"/>
      <c r="H2709" s="51" t="str">
        <f>IF(A2709="","",VLOOKUP(A2709,'6.A'!$A$11:$E$7900,5,FALSE))</f>
        <v/>
      </c>
      <c r="I2709" s="51" t="str">
        <f t="shared" si="1125"/>
        <v/>
      </c>
      <c r="J2709" s="51" t="str">
        <f>IF(H2709="","",VLOOKUP(A2709,'6.A'!$A$11:$E$480,4,FALSE))</f>
        <v/>
      </c>
      <c r="K2709" s="51" t="str">
        <f t="shared" si="1126"/>
        <v/>
      </c>
      <c r="L2709" s="51" t="str">
        <f>IF(H2709="","",IF(C2709="","",G2664*C2709))</f>
        <v/>
      </c>
      <c r="M2709" s="93" t="str">
        <f>IF(A2709="","",VLOOKUP(A2709,'6.A'!$A$11:$C$480,2,FALSE))</f>
        <v/>
      </c>
      <c r="N2709" s="56" t="str">
        <f t="shared" si="1127"/>
        <v/>
      </c>
      <c r="O2709" s="55"/>
      <c r="P2709" s="55"/>
      <c r="Q2709" s="47"/>
      <c r="R2709" s="47"/>
      <c r="S2709" s="64"/>
      <c r="T2709" s="2"/>
      <c r="U2709" s="2"/>
      <c r="V2709" s="2"/>
    </row>
    <row r="2710" spans="1:22" s="116" customFormat="1" ht="12.75" customHeight="1" x14ac:dyDescent="0.2">
      <c r="A2710" s="137"/>
      <c r="B2710" s="153" t="str">
        <f>IF(A2710="","",VLOOKUP(A2710,'6.A'!$A$11:$E$105,2,FALSE))</f>
        <v/>
      </c>
      <c r="C2710" s="138"/>
      <c r="D2710" s="120" t="str">
        <f>IF(A2710="","",VLOOKUP(A2710,'6.A'!$A$11:$E$105,4,FALSE))</f>
        <v/>
      </c>
      <c r="E2710" s="142" t="str">
        <f>IF(A2710="","",VLOOKUP(A2710,'6.A'!$A$11:$E$105,5,FALSE))</f>
        <v/>
      </c>
      <c r="F2710" s="141" t="str">
        <f t="shared" si="1124"/>
        <v>0,00</v>
      </c>
      <c r="G2710" s="51"/>
      <c r="H2710" s="51" t="str">
        <f>IF(A2710="","",VLOOKUP(A2710,'6.A'!$A$11:$E$7900,5,FALSE))</f>
        <v/>
      </c>
      <c r="I2710" s="51" t="str">
        <f t="shared" si="1125"/>
        <v/>
      </c>
      <c r="J2710" s="51" t="str">
        <f>IF(H2710="","",VLOOKUP(A2710,'6.A'!$A$11:$E$480,4,FALSE))</f>
        <v/>
      </c>
      <c r="K2710" s="51" t="str">
        <f t="shared" si="1126"/>
        <v/>
      </c>
      <c r="L2710" s="51" t="str">
        <f>IF(H2710="","",IF(C2710="","",G2664*C2710))</f>
        <v/>
      </c>
      <c r="M2710" s="93" t="str">
        <f>IF(A2710="","",VLOOKUP(A2710,'6.A'!$A$11:$C$480,2,FALSE))</f>
        <v/>
      </c>
      <c r="N2710" s="56" t="str">
        <f t="shared" si="1127"/>
        <v/>
      </c>
      <c r="O2710" s="55"/>
      <c r="P2710" s="55"/>
      <c r="Q2710" s="47"/>
      <c r="R2710" s="47"/>
      <c r="S2710" s="64"/>
      <c r="T2710" s="2"/>
      <c r="U2710" s="2"/>
      <c r="V2710" s="2"/>
    </row>
    <row r="2711" spans="1:22" s="116" customFormat="1" ht="12.75" customHeight="1" x14ac:dyDescent="0.2">
      <c r="A2711" s="137"/>
      <c r="B2711" s="153" t="str">
        <f>IF(A2711="","",VLOOKUP(A2711,'6.A'!$A$11:$E$105,2,FALSE))</f>
        <v/>
      </c>
      <c r="C2711" s="138"/>
      <c r="D2711" s="120" t="str">
        <f>IF(A2711="","",VLOOKUP(A2711,'6.A'!$A$11:$E$105,4,FALSE))</f>
        <v/>
      </c>
      <c r="E2711" s="142" t="str">
        <f>IF(A2711="","",VLOOKUP(A2711,'6.A'!$A$11:$E$105,5,FALSE))</f>
        <v/>
      </c>
      <c r="F2711" s="141" t="str">
        <f t="shared" si="1124"/>
        <v>0,00</v>
      </c>
      <c r="G2711" s="51"/>
      <c r="H2711" s="51" t="str">
        <f>IF(A2711="","",VLOOKUP(A2711,'6.A'!$A$11:$E$7900,5,FALSE))</f>
        <v/>
      </c>
      <c r="I2711" s="51" t="str">
        <f t="shared" si="1125"/>
        <v/>
      </c>
      <c r="J2711" s="51" t="str">
        <f>IF(H2711="","",VLOOKUP(A2711,'6.A'!$A$11:$E$480,4,FALSE))</f>
        <v/>
      </c>
      <c r="K2711" s="51" t="str">
        <f t="shared" si="1126"/>
        <v/>
      </c>
      <c r="L2711" s="51" t="str">
        <f>IF(H2711="","",IF(C2711="","",G2664*C2711))</f>
        <v/>
      </c>
      <c r="M2711" s="93" t="str">
        <f>IF(A2711="","",VLOOKUP(A2711,'6.A'!$A$11:$C$480,2,FALSE))</f>
        <v/>
      </c>
      <c r="N2711" s="56" t="str">
        <f t="shared" si="1127"/>
        <v/>
      </c>
      <c r="O2711" s="55"/>
      <c r="P2711" s="55"/>
      <c r="Q2711" s="47"/>
      <c r="R2711" s="47"/>
      <c r="S2711" s="64"/>
      <c r="T2711" s="2"/>
      <c r="U2711" s="2"/>
      <c r="V2711" s="2"/>
    </row>
    <row r="2712" spans="1:22" s="116" customFormat="1" ht="12.75" customHeight="1" x14ac:dyDescent="0.2">
      <c r="A2712" s="137"/>
      <c r="B2712" s="153" t="str">
        <f>IF(A2712="","",VLOOKUP(A2712,'6.A'!$A$11:$E$105,2,FALSE))</f>
        <v/>
      </c>
      <c r="C2712" s="138"/>
      <c r="D2712" s="120" t="str">
        <f>IF(A2712="","",VLOOKUP(A2712,'6.A'!$A$11:$E$105,4,FALSE))</f>
        <v/>
      </c>
      <c r="E2712" s="142" t="str">
        <f>IF(A2712="","",VLOOKUP(A2712,'6.A'!$A$11:$E$105,5,FALSE))</f>
        <v/>
      </c>
      <c r="F2712" s="141" t="str">
        <f t="shared" si="1124"/>
        <v>0,00</v>
      </c>
      <c r="G2712" s="51"/>
      <c r="H2712" s="51" t="str">
        <f>IF(A2712="","",VLOOKUP(A2712,'6.A'!$A$11:$E$7900,5,FALSE))</f>
        <v/>
      </c>
      <c r="I2712" s="51" t="str">
        <f t="shared" si="1125"/>
        <v/>
      </c>
      <c r="J2712" s="51" t="str">
        <f>IF(H2712="","",VLOOKUP(A2712,'6.A'!$A$11:$E$480,4,FALSE))</f>
        <v/>
      </c>
      <c r="K2712" s="51" t="str">
        <f t="shared" si="1126"/>
        <v/>
      </c>
      <c r="L2712" s="51" t="str">
        <f>IF(H2712="","",IF(C2712="","",G2664*C2712))</f>
        <v/>
      </c>
      <c r="M2712" s="93" t="str">
        <f>IF(A2712="","",VLOOKUP(A2712,'6.A'!$A$11:$C$480,2,FALSE))</f>
        <v/>
      </c>
      <c r="N2712" s="56" t="str">
        <f t="shared" si="1127"/>
        <v/>
      </c>
      <c r="O2712" s="55"/>
      <c r="P2712" s="55"/>
      <c r="Q2712" s="47"/>
      <c r="R2712" s="47"/>
      <c r="S2712" s="64"/>
      <c r="T2712" s="2"/>
      <c r="U2712" s="2"/>
      <c r="V2712" s="2"/>
    </row>
    <row r="2713" spans="1:22" s="116" customFormat="1" ht="12.75" customHeight="1" x14ac:dyDescent="0.2">
      <c r="A2713" s="137"/>
      <c r="B2713" s="26" t="str">
        <f>$A$9</f>
        <v>BDI - MÃO DE OBRA / SERVIÇOS / MATERIAIS EM GERAL</v>
      </c>
      <c r="C2713" s="27">
        <f>$C$9</f>
        <v>0</v>
      </c>
      <c r="D2713" s="120"/>
      <c r="E2713" s="126"/>
      <c r="F2713" s="144">
        <f>ROUND(SUM(F2693:F2712)*C2713,2)</f>
        <v>0</v>
      </c>
      <c r="G2713" s="62"/>
      <c r="H2713" s="51"/>
      <c r="I2713" s="56"/>
      <c r="J2713" s="56"/>
      <c r="K2713" s="56"/>
      <c r="L2713" s="51"/>
      <c r="M2713" s="56"/>
      <c r="N2713" s="56"/>
      <c r="O2713" s="55"/>
      <c r="P2713" s="55"/>
      <c r="Q2713" s="47"/>
      <c r="R2713" s="47"/>
      <c r="S2713" s="64"/>
      <c r="T2713" s="2"/>
      <c r="U2713" s="2"/>
      <c r="V2713" s="2"/>
    </row>
    <row r="2714" spans="1:22" s="116" customFormat="1" ht="12.75" customHeight="1" thickBot="1" x14ac:dyDescent="0.25">
      <c r="A2714" s="154"/>
      <c r="B2714" s="41" t="s">
        <v>57</v>
      </c>
      <c r="C2714" s="42"/>
      <c r="D2714" s="155"/>
      <c r="E2714" s="156"/>
      <c r="F2714" s="157">
        <f>ROUND(SUM(F2693:F2713),2)</f>
        <v>0</v>
      </c>
      <c r="G2714" s="62"/>
      <c r="H2714" s="51"/>
      <c r="I2714" s="56"/>
      <c r="J2714" s="56"/>
      <c r="K2714" s="56"/>
      <c r="L2714" s="51"/>
      <c r="M2714" s="56"/>
      <c r="N2714" s="56"/>
      <c r="O2714" s="55"/>
      <c r="P2714" s="55"/>
      <c r="Q2714" s="47"/>
      <c r="R2714" s="47"/>
      <c r="S2714" s="64"/>
      <c r="T2714" s="2"/>
      <c r="U2714" s="2"/>
      <c r="V2714" s="2"/>
    </row>
    <row r="2715" spans="1:22" s="128" customFormat="1" ht="12" customHeight="1" thickBot="1" x14ac:dyDescent="0.25">
      <c r="A2715" s="129"/>
      <c r="B2715" s="124"/>
      <c r="C2715" s="125"/>
      <c r="D2715" s="120"/>
      <c r="E2715" s="126"/>
      <c r="F2715" s="121"/>
      <c r="G2715" s="121"/>
      <c r="H2715" s="118"/>
      <c r="I2715" s="120"/>
      <c r="J2715" s="120"/>
      <c r="K2715" s="120"/>
      <c r="L2715" s="118"/>
      <c r="M2715" s="122"/>
      <c r="N2715" s="122"/>
      <c r="O2715" s="123"/>
      <c r="P2715" s="123"/>
      <c r="Q2715" s="114"/>
      <c r="R2715" s="114"/>
      <c r="T2715" s="116"/>
      <c r="U2715" s="116"/>
      <c r="V2715" s="116"/>
    </row>
    <row r="2716" spans="1:22" s="116" customFormat="1" ht="50.1" customHeight="1" x14ac:dyDescent="0.2">
      <c r="A2716" s="130" t="str">
        <f>'3.A'!$A$86</f>
        <v>4.3.5</v>
      </c>
      <c r="B2716" s="131" t="str">
        <f>IF(A2716="","",VLOOKUP(A2716,'3.A'!$A$16:$M$111,2,FALSE))</f>
        <v>ESTACA ESCAVADA MECANICAMENTE, DIÂMETRO DE 25CM</v>
      </c>
      <c r="C2716" s="284" t="s">
        <v>62</v>
      </c>
      <c r="D2716" s="284"/>
      <c r="E2716" s="132" t="str">
        <f>IF(A2716="","",VLOOKUP(A2716,'3.A'!$A$16:$M$111,3,FALSE))</f>
        <v>M</v>
      </c>
      <c r="F2716" s="133">
        <f>ROUND(F2730+F2743+F2766,2)</f>
        <v>0</v>
      </c>
      <c r="G2716" s="94">
        <f>VLOOKUP(A2716,'3.A'!$A$18:$I$111,4,FALSE)</f>
        <v>48</v>
      </c>
      <c r="H2716" s="46">
        <f>SUM(F2718:F2729)</f>
        <v>0</v>
      </c>
      <c r="I2716" s="46">
        <f>SUM(F2732:F2742)</f>
        <v>0</v>
      </c>
      <c r="J2716" s="46">
        <f>SUM(F2745:F2765)</f>
        <v>0</v>
      </c>
      <c r="K2716" s="46">
        <f>SUM(H2716:J2716)</f>
        <v>0</v>
      </c>
      <c r="L2716" s="46" t="str">
        <f>IF(K2716=F2716,"SIM","NÃO")</f>
        <v>SIM</v>
      </c>
      <c r="M2716" s="57">
        <f>ROUND(SUM(F2718:F2727)*C2728,2)+ROUND(SUM(F2718:F2728)*C2729,2)+ROUND(SUM(F2718:F2727),2)+ROUND(SUM(F2732:F2741)*C2742,2)+ROUND(SUM(F2732:F2741),2)+ROUND(SUM(F2745:F2764)*C2765,2)+ROUND(SUM(F2745:F2764),2)</f>
        <v>0</v>
      </c>
      <c r="N2716" s="49" t="str">
        <f>IF(M2716=F2716,"SIM","NÃO")</f>
        <v>SIM</v>
      </c>
      <c r="O2716" s="50" t="str">
        <f>VLOOKUP(A2716,'3.A'!$A$8:$E$111,3,FALSE)</f>
        <v>M</v>
      </c>
      <c r="P2716" s="50" t="str">
        <f>IF(O2716=E2716,"SIM","NÃO")</f>
        <v>SIM</v>
      </c>
      <c r="Q2716" s="52">
        <f>ROUND(G2716*F2730,2)+ROUND(G2716*F2743,2)+ROUND(G2716*F2766,2)</f>
        <v>0</v>
      </c>
      <c r="R2716" s="58">
        <f>VLOOKUP(A2716,'3.A'!$A$16:$L$111,12,FALSE)</f>
        <v>0</v>
      </c>
      <c r="S2716" s="59" t="str">
        <f>IF(Q2716=R2716,"si","no")</f>
        <v>si</v>
      </c>
      <c r="T2716" s="60">
        <f>SUM(L2718:L2727)+SUM(L2732:L2741)+SUM(L2745:L2764)</f>
        <v>97.761599999999987</v>
      </c>
      <c r="U2716" s="51">
        <f>G2716*C2724+G2716*C2726+G2716*C2720+G2716*C2719+G2716*C2721+G2716*C2725+G2716*C2723+G2716*C2722+G2716*C2718+G2716*C2727+G2716*C2738+G2716*C2732+G2716*C2740+G2716*C2739+G2716*C2737+G2716*C2734+G2716*C2733+G2716*C2735+G2716*C2741+G2716*C2736+G2716*C2745+G2716*C2746+G2716*C2747+G2716*C2755+G2716*C2756+G2716*C2757+G2716*C2758+G2716*C2759+G2716*C2760+G2716*C2761+G2716*C2762+G2716*C2763+G2716*C2764+G2716*C2753+G2716*C2754+G2716*C2748+G2716*C2749+G2716*C2750+G2716*C2751+G2716*C2752</f>
        <v>97.761599999999987</v>
      </c>
      <c r="V2716" s="53" t="str">
        <f>IF(T2716=U2716,"si","no")</f>
        <v>si</v>
      </c>
    </row>
    <row r="2717" spans="1:22" s="116" customFormat="1" ht="12.75" customHeight="1" x14ac:dyDescent="0.2">
      <c r="A2717" s="134" t="s">
        <v>3</v>
      </c>
      <c r="B2717" s="135" t="s">
        <v>58</v>
      </c>
      <c r="C2717" s="119" t="s">
        <v>59</v>
      </c>
      <c r="D2717" s="119" t="s">
        <v>17</v>
      </c>
      <c r="E2717" s="136" t="s">
        <v>60</v>
      </c>
      <c r="F2717" s="127" t="s">
        <v>61</v>
      </c>
      <c r="G2717" s="21"/>
      <c r="H2717" s="51"/>
      <c r="I2717" s="56"/>
      <c r="J2717" s="56"/>
      <c r="K2717" s="56"/>
      <c r="L2717" s="51"/>
      <c r="M2717" s="56"/>
      <c r="N2717" s="56"/>
      <c r="O2717" s="55"/>
      <c r="P2717" s="55"/>
      <c r="Q2717" s="47"/>
      <c r="R2717" s="47"/>
      <c r="S2717" s="64"/>
      <c r="T2717" s="2"/>
      <c r="U2717" s="2"/>
      <c r="V2717" s="2"/>
    </row>
    <row r="2718" spans="1:22" s="116" customFormat="1" ht="12.75" customHeight="1" x14ac:dyDescent="0.2">
      <c r="A2718" s="137">
        <f>'6.A'!$A$14</f>
        <v>88245</v>
      </c>
      <c r="B2718" s="117" t="str">
        <f>IF(A2718="","",VLOOKUP(A2718,'6.A'!$A$11:$E$105,2,FALSE))</f>
        <v>ARMADOR COM ENCARGOS COMPLEMENTARES</v>
      </c>
      <c r="C2718" s="138">
        <v>9.7000000000000003E-3</v>
      </c>
      <c r="D2718" s="139" t="str">
        <f>IF(A2718="","",VLOOKUP(A2718,'6.A'!$A$11:$E$105,4,FALSE))</f>
        <v>H</v>
      </c>
      <c r="E2718" s="140">
        <f>IF(A2718="","",VLOOKUP(A2718,'6.A'!$A$11:$E$105,5,FALSE))</f>
        <v>0</v>
      </c>
      <c r="F2718" s="141">
        <f t="shared" ref="F2718:F2727" si="1128">IF(A2718="","0,00",ROUND(C2718*E2718,2))</f>
        <v>0</v>
      </c>
      <c r="G2718" s="51"/>
      <c r="H2718" s="51">
        <f>IF(A2718="","",VLOOKUP(A2718,'6.A'!$A$11:$E$7900,5,FALSE))</f>
        <v>0</v>
      </c>
      <c r="I2718" s="51" t="str">
        <f>IF(H2718="","",IF(E2718=H2718,"SIM","NÃO"))</f>
        <v>SIM</v>
      </c>
      <c r="J2718" s="51" t="str">
        <f>IF(H2718="","",VLOOKUP(A2718,'6.A'!$A$11:$E$480,4,FALSE))</f>
        <v>H</v>
      </c>
      <c r="K2718" s="51" t="str">
        <f>IF(H2718="","",IF(J2718=D2718,"SIM","NÃO"))</f>
        <v>SIM</v>
      </c>
      <c r="L2718" s="51">
        <f>IF(H2718="","",IF(C2718="","",G2716*C2718))</f>
        <v>0.46560000000000001</v>
      </c>
      <c r="M2718" s="93" t="str">
        <f>IF(A2718="","",VLOOKUP(A2718,'6.A'!$A$11:$C$480,2,FALSE))</f>
        <v>ARMADOR COM ENCARGOS COMPLEMENTARES</v>
      </c>
      <c r="N2718" s="56" t="str">
        <f>IF(A2718="","",IF(M2718=B2718,"si","no"))</f>
        <v>si</v>
      </c>
      <c r="O2718" s="55"/>
      <c r="P2718" s="55"/>
      <c r="Q2718" s="47"/>
      <c r="R2718" s="47"/>
      <c r="S2718" s="64"/>
      <c r="T2718" s="2"/>
      <c r="U2718" s="2"/>
      <c r="V2718" s="2"/>
    </row>
    <row r="2719" spans="1:22" s="116" customFormat="1" ht="12.75" customHeight="1" x14ac:dyDescent="0.2">
      <c r="A2719" s="137">
        <f>'6.A'!$A$12</f>
        <v>88238</v>
      </c>
      <c r="B2719" s="117" t="str">
        <f>IF(A2719="","",VLOOKUP(A2719,'6.A'!$A$11:$E$105,2,FALSE))</f>
        <v xml:space="preserve">AJUDANTE DE ARMADOR COM ENCARGOS COMPLEMENTARES </v>
      </c>
      <c r="C2719" s="138">
        <v>1.9400000000000001E-2</v>
      </c>
      <c r="D2719" s="139" t="str">
        <f>IF(A2719="","",VLOOKUP(A2719,'6.A'!$A$11:$E$105,4,FALSE))</f>
        <v>H</v>
      </c>
      <c r="E2719" s="140">
        <f>IF(A2719="","",VLOOKUP(A2719,'6.A'!$A$11:$E$105,5,FALSE))</f>
        <v>0</v>
      </c>
      <c r="F2719" s="141">
        <f t="shared" si="1128"/>
        <v>0</v>
      </c>
      <c r="G2719" s="51"/>
      <c r="H2719" s="51">
        <f>IF(A2719="","",VLOOKUP(A2719,'6.A'!$A$11:$E$7900,5,FALSE))</f>
        <v>0</v>
      </c>
      <c r="I2719" s="51" t="str">
        <f>IF(H2719="","",IF(E2719=H2719,"SIM","NÃO"))</f>
        <v>SIM</v>
      </c>
      <c r="J2719" s="51" t="str">
        <f>IF(H2719="","",VLOOKUP(A2719,'6.A'!$A$11:$E$480,4,FALSE))</f>
        <v>H</v>
      </c>
      <c r="K2719" s="51" t="str">
        <f>IF(H2719="","",IF(J2719=D2719,"SIM","NÃO"))</f>
        <v>SIM</v>
      </c>
      <c r="L2719" s="51">
        <f>IF(H2719="","",IF(C2719="","",G2716*C2719))</f>
        <v>0.93120000000000003</v>
      </c>
      <c r="M2719" s="93" t="str">
        <f>IF(A2719="","",VLOOKUP(A2719,'6.A'!$A$11:$C$480,2,FALSE))</f>
        <v xml:space="preserve">AJUDANTE DE ARMADOR COM ENCARGOS COMPLEMENTARES </v>
      </c>
      <c r="N2719" s="56" t="str">
        <f>IF(A2719="","",IF(M2719=B2719,"si","no"))</f>
        <v>si</v>
      </c>
      <c r="O2719" s="55"/>
      <c r="P2719" s="55"/>
      <c r="Q2719" s="47"/>
      <c r="R2719" s="47"/>
      <c r="S2719" s="64"/>
      <c r="T2719" s="2"/>
      <c r="U2719" s="2"/>
      <c r="V2719" s="2"/>
    </row>
    <row r="2720" spans="1:22" s="116" customFormat="1" ht="12.75" customHeight="1" x14ac:dyDescent="0.2">
      <c r="A2720" s="137">
        <f>'6.A'!$A$19</f>
        <v>88309</v>
      </c>
      <c r="B2720" s="117" t="str">
        <f>IF(A2720="","",VLOOKUP(A2720,'6.A'!$A$11:$E$105,2,FALSE))</f>
        <v>PEDREIRO COM ENCARGOS COMPLEMENTARES</v>
      </c>
      <c r="C2720" s="138">
        <v>9.8100000000000007E-2</v>
      </c>
      <c r="D2720" s="139" t="str">
        <f>IF(A2720="","",VLOOKUP(A2720,'6.A'!$A$11:$E$105,4,FALSE))</f>
        <v>H</v>
      </c>
      <c r="E2720" s="140">
        <f>IF(A2720="","",VLOOKUP(A2720,'6.A'!$A$11:$E$105,5,FALSE))</f>
        <v>0</v>
      </c>
      <c r="F2720" s="141">
        <f t="shared" si="1128"/>
        <v>0</v>
      </c>
      <c r="G2720" s="51"/>
      <c r="H2720" s="51">
        <f>IF(A2720="","",VLOOKUP(A2720,'6.A'!$A$11:$E$7900,5,FALSE))</f>
        <v>0</v>
      </c>
      <c r="I2720" s="51" t="str">
        <f>IF(H2720="","",IF(E2720=H2720,"SIM","NÃO"))</f>
        <v>SIM</v>
      </c>
      <c r="J2720" s="51" t="str">
        <f>IF(H2720="","",VLOOKUP(A2720,'6.A'!$A$11:$E$480,4,FALSE))</f>
        <v>H</v>
      </c>
      <c r="K2720" s="51" t="str">
        <f t="shared" ref="K2720" si="1129">IF(H2720="","",IF(J2720=D2720,"SIM","NÃO"))</f>
        <v>SIM</v>
      </c>
      <c r="L2720" s="51">
        <f>IF(H2720="","",IF(C2720="","",G2716*C2720))</f>
        <v>4.7088000000000001</v>
      </c>
      <c r="M2720" s="93" t="str">
        <f>IF(A2720="","",VLOOKUP(A2720,'6.A'!$A$11:$C$480,2,FALSE))</f>
        <v>PEDREIRO COM ENCARGOS COMPLEMENTARES</v>
      </c>
      <c r="N2720" s="56" t="str">
        <f t="shared" ref="N2720" si="1130">IF(A2720="","",IF(M2720=B2720,"si","no"))</f>
        <v>si</v>
      </c>
      <c r="O2720" s="55"/>
      <c r="P2720" s="55"/>
      <c r="Q2720" s="47"/>
      <c r="R2720" s="47"/>
      <c r="S2720" s="64"/>
      <c r="T2720" s="2"/>
      <c r="U2720" s="2"/>
      <c r="V2720" s="2"/>
    </row>
    <row r="2721" spans="1:22" s="116" customFormat="1" ht="12.75" customHeight="1" x14ac:dyDescent="0.2">
      <c r="A2721" s="137">
        <f>'6.A'!$A$21</f>
        <v>88316</v>
      </c>
      <c r="B2721" s="117" t="str">
        <f>IF(A2721="","",VLOOKUP(A2721,'6.A'!$A$11:$E$105,2,FALSE))</f>
        <v>SERVENTE COM ENCARGOS COMPLEMENTARES</v>
      </c>
      <c r="C2721" s="138">
        <v>0.58879999999999999</v>
      </c>
      <c r="D2721" s="139" t="str">
        <f>IF(A2721="","",VLOOKUP(A2721,'6.A'!$A$11:$E$105,4,FALSE))</f>
        <v>H</v>
      </c>
      <c r="E2721" s="140">
        <f>IF(A2721="","",VLOOKUP(A2721,'6.A'!$A$11:$E$105,5,FALSE))</f>
        <v>0</v>
      </c>
      <c r="F2721" s="141">
        <f t="shared" si="1128"/>
        <v>0</v>
      </c>
      <c r="G2721" s="51"/>
      <c r="H2721" s="51">
        <f>IF(A2721="","",VLOOKUP(A2721,'6.A'!$A$11:$E$7900,5,FALSE))</f>
        <v>0</v>
      </c>
      <c r="I2721" s="51" t="str">
        <f>IF(H2721="","",IF(E2721=H2721,"SIM","NÃO"))</f>
        <v>SIM</v>
      </c>
      <c r="J2721" s="51" t="str">
        <f>IF(H2721="","",VLOOKUP(A2721,'6.A'!$A$11:$E$480,4,FALSE))</f>
        <v>H</v>
      </c>
      <c r="K2721" s="51" t="str">
        <f>IF(H2721="","",IF(J2721=D2721,"SIM","NÃO"))</f>
        <v>SIM</v>
      </c>
      <c r="L2721" s="51">
        <f>IF(H2721="","",IF(C2721="","",G2716*C2721))</f>
        <v>28.2624</v>
      </c>
      <c r="M2721" s="93" t="str">
        <f>IF(A2721="","",VLOOKUP(A2721,'6.A'!$A$11:$C$480,2,FALSE))</f>
        <v>SERVENTE COM ENCARGOS COMPLEMENTARES</v>
      </c>
      <c r="N2721" s="56" t="str">
        <f>IF(A2721="","",IF(M2721=B2721,"si","no"))</f>
        <v>si</v>
      </c>
      <c r="O2721" s="55"/>
      <c r="P2721" s="55"/>
      <c r="Q2721" s="47"/>
      <c r="R2721" s="47"/>
      <c r="S2721" s="64"/>
      <c r="T2721" s="2"/>
      <c r="U2721" s="2"/>
      <c r="V2721" s="2"/>
    </row>
    <row r="2722" spans="1:22" s="116" customFormat="1" ht="12.75" customHeight="1" x14ac:dyDescent="0.2">
      <c r="A2722" s="137"/>
      <c r="B2722" s="117" t="str">
        <f>IF(A2722="","",VLOOKUP(A2722,'6.A'!$A$11:$E$105,2,FALSE))</f>
        <v/>
      </c>
      <c r="C2722" s="138"/>
      <c r="D2722" s="139" t="str">
        <f>IF(A2722="","",VLOOKUP(A2722,'6.A'!$A$11:$E$105,4,FALSE))</f>
        <v/>
      </c>
      <c r="E2722" s="140" t="str">
        <f>IF(A2722="","",VLOOKUP(A2722,'6.A'!$A$11:$E$105,5,FALSE))</f>
        <v/>
      </c>
      <c r="F2722" s="141" t="str">
        <f t="shared" si="1128"/>
        <v>0,00</v>
      </c>
      <c r="G2722" s="51"/>
      <c r="H2722" s="51" t="str">
        <f>IF(A2722="","",VLOOKUP(A2722,'6.A'!$A$11:$E$7900,5,FALSE))</f>
        <v/>
      </c>
      <c r="I2722" s="51" t="str">
        <f t="shared" ref="I2722" si="1131">IF(H2722="","",IF(E2722=H2722,"SIM","NÃO"))</f>
        <v/>
      </c>
      <c r="J2722" s="51" t="str">
        <f>IF(H2722="","",VLOOKUP(A2722,'6.A'!$A$11:$E$480,4,FALSE))</f>
        <v/>
      </c>
      <c r="K2722" s="51" t="str">
        <f t="shared" ref="K2722" si="1132">IF(H2722="","",IF(J2722=D2722,"SIM","NÃO"))</f>
        <v/>
      </c>
      <c r="L2722" s="51" t="str">
        <f>IF(H2722="","",IF(C2722="","",G2716*C2722))</f>
        <v/>
      </c>
      <c r="M2722" s="93" t="str">
        <f>IF(A2722="","",VLOOKUP(A2722,'6.A'!$A$11:$C$480,2,FALSE))</f>
        <v/>
      </c>
      <c r="N2722" s="56" t="str">
        <f t="shared" ref="N2722" si="1133">IF(A2722="","",IF(M2722=B2722,"si","no"))</f>
        <v/>
      </c>
      <c r="O2722" s="55"/>
      <c r="P2722" s="55"/>
      <c r="Q2722" s="47"/>
      <c r="R2722" s="47"/>
      <c r="S2722" s="64"/>
      <c r="T2722" s="2"/>
      <c r="U2722" s="2"/>
      <c r="V2722" s="2"/>
    </row>
    <row r="2723" spans="1:22" s="116" customFormat="1" ht="12.75" customHeight="1" x14ac:dyDescent="0.2">
      <c r="A2723" s="137"/>
      <c r="B2723" s="117" t="str">
        <f>IF(A2723="","",VLOOKUP(A2723,'6.A'!$A$11:$E$105,2,FALSE))</f>
        <v/>
      </c>
      <c r="C2723" s="138"/>
      <c r="D2723" s="139" t="str">
        <f>IF(A2723="","",VLOOKUP(A2723,'6.A'!$A$11:$E$105,4,FALSE))</f>
        <v/>
      </c>
      <c r="E2723" s="140" t="str">
        <f>IF(A2723="","",VLOOKUP(A2723,'6.A'!$A$11:$E$105,5,FALSE))</f>
        <v/>
      </c>
      <c r="F2723" s="141" t="str">
        <f t="shared" si="1128"/>
        <v>0,00</v>
      </c>
      <c r="G2723" s="51"/>
      <c r="H2723" s="51" t="str">
        <f>IF(A2723="","",VLOOKUP(A2723,'6.A'!$A$11:$E$7900,5,FALSE))</f>
        <v/>
      </c>
      <c r="I2723" s="51" t="str">
        <f>IF(H2723="","",IF(E2723=H2723,"SIM","NÃO"))</f>
        <v/>
      </c>
      <c r="J2723" s="51" t="str">
        <f>IF(H2723="","",VLOOKUP(A2723,'6.A'!$A$11:$E$480,4,FALSE))</f>
        <v/>
      </c>
      <c r="K2723" s="51" t="str">
        <f>IF(H2723="","",IF(J2723=D2723,"SIM","NÃO"))</f>
        <v/>
      </c>
      <c r="L2723" s="51" t="str">
        <f>IF(H2723="","",IF(C2723="","",G2716*C2723))</f>
        <v/>
      </c>
      <c r="M2723" s="93" t="str">
        <f>IF(A2723="","",VLOOKUP(A2723,'6.A'!$A$11:$C$480,2,FALSE))</f>
        <v/>
      </c>
      <c r="N2723" s="56" t="str">
        <f>IF(A2723="","",IF(M2723=B2723,"si","no"))</f>
        <v/>
      </c>
      <c r="O2723" s="55"/>
      <c r="P2723" s="55"/>
      <c r="Q2723" s="47"/>
      <c r="R2723" s="47"/>
      <c r="S2723" s="64"/>
      <c r="T2723" s="2"/>
      <c r="U2723" s="2"/>
      <c r="V2723" s="2"/>
    </row>
    <row r="2724" spans="1:22" s="116" customFormat="1" ht="12.75" customHeight="1" x14ac:dyDescent="0.2">
      <c r="A2724" s="137"/>
      <c r="B2724" s="117" t="str">
        <f>IF(A2724="","",VLOOKUP(A2724,'6.A'!$A$11:$E$105,2,FALSE))</f>
        <v/>
      </c>
      <c r="C2724" s="138"/>
      <c r="D2724" s="120" t="str">
        <f>IF(A2724="","",VLOOKUP(A2724,'6.A'!$A$11:$E$105,4,FALSE))</f>
        <v/>
      </c>
      <c r="E2724" s="142" t="str">
        <f>IF(A2724="","",VLOOKUP(A2724,'6.A'!$A$11:$E$105,5,FALSE))</f>
        <v/>
      </c>
      <c r="F2724" s="141" t="str">
        <f t="shared" si="1128"/>
        <v>0,00</v>
      </c>
      <c r="G2724" s="51"/>
      <c r="H2724" s="51" t="str">
        <f>IF(A2724="","",VLOOKUP(A2724,'6.A'!$A$11:$E$7900,5,FALSE))</f>
        <v/>
      </c>
      <c r="I2724" s="51" t="str">
        <f>IF(H2724="","",IF(E2724=H2724,"SIM","NÃO"))</f>
        <v/>
      </c>
      <c r="J2724" s="51" t="str">
        <f>IF(H2724="","",VLOOKUP(A2724,'6.A'!$A$11:$E$480,4,FALSE))</f>
        <v/>
      </c>
      <c r="K2724" s="51" t="str">
        <f>IF(H2724="","",IF(J2724=D2724,"SIM","NÃO"))</f>
        <v/>
      </c>
      <c r="L2724" s="51" t="str">
        <f>IF(H2724="","",IF(C2724="","",G2716*C2724))</f>
        <v/>
      </c>
      <c r="M2724" s="93" t="str">
        <f>IF(A2724="","",VLOOKUP(A2724,'6.A'!$A$11:$C$480,2,FALSE))</f>
        <v/>
      </c>
      <c r="N2724" s="56" t="str">
        <f>IF(A2724="","",IF(M2724=B2724,"si","no"))</f>
        <v/>
      </c>
      <c r="O2724" s="55"/>
      <c r="P2724" s="55"/>
      <c r="Q2724" s="47"/>
      <c r="R2724" s="47"/>
      <c r="S2724" s="64"/>
      <c r="T2724" s="2"/>
      <c r="U2724" s="2"/>
      <c r="V2724" s="2"/>
    </row>
    <row r="2725" spans="1:22" s="116" customFormat="1" ht="12.75" customHeight="1" x14ac:dyDescent="0.2">
      <c r="A2725" s="137"/>
      <c r="B2725" s="117" t="str">
        <f>IF(A2725="","",VLOOKUP(A2725,'6.A'!$A$11:$E$105,2,FALSE))</f>
        <v/>
      </c>
      <c r="C2725" s="138"/>
      <c r="D2725" s="120" t="str">
        <f>IF(A2725="","",VLOOKUP(A2725,'6.A'!$A$11:$E$105,4,FALSE))</f>
        <v/>
      </c>
      <c r="E2725" s="140" t="str">
        <f>IF(A2725="","",VLOOKUP(A2725,'6.A'!$A$11:$E$105,5,FALSE))</f>
        <v/>
      </c>
      <c r="F2725" s="141" t="str">
        <f t="shared" si="1128"/>
        <v>0,00</v>
      </c>
      <c r="G2725" s="51"/>
      <c r="H2725" s="51" t="str">
        <f>IF(A2725="","",VLOOKUP(A2725,'6.A'!$A$11:$E$7900,5,FALSE))</f>
        <v/>
      </c>
      <c r="I2725" s="51" t="str">
        <f t="shared" ref="I2725" si="1134">IF(H2725="","",IF(E2725=H2725,"SIM","NÃO"))</f>
        <v/>
      </c>
      <c r="J2725" s="51" t="str">
        <f>IF(H2725="","",VLOOKUP(A2725,'6.A'!$A$11:$E$480,4,FALSE))</f>
        <v/>
      </c>
      <c r="K2725" s="51" t="str">
        <f t="shared" ref="K2725" si="1135">IF(H2725="","",IF(J2725=D2725,"SIM","NÃO"))</f>
        <v/>
      </c>
      <c r="L2725" s="51" t="str">
        <f>IF(H2725="","",IF(C2725="","",G2716*C2725))</f>
        <v/>
      </c>
      <c r="M2725" s="93" t="str">
        <f>IF(A2725="","",VLOOKUP(A2725,'6.A'!$A$11:$C$480,2,FALSE))</f>
        <v/>
      </c>
      <c r="N2725" s="56" t="str">
        <f t="shared" ref="N2725" si="1136">IF(A2725="","",IF(M2725=B2725,"si","no"))</f>
        <v/>
      </c>
      <c r="O2725" s="55"/>
      <c r="P2725" s="55"/>
      <c r="Q2725" s="47"/>
      <c r="R2725" s="47"/>
      <c r="S2725" s="64"/>
      <c r="T2725" s="2"/>
      <c r="U2725" s="2"/>
      <c r="V2725" s="2"/>
    </row>
    <row r="2726" spans="1:22" s="116" customFormat="1" ht="12.75" customHeight="1" x14ac:dyDescent="0.2">
      <c r="A2726" s="137"/>
      <c r="B2726" s="117" t="str">
        <f>IF(A2726="","",VLOOKUP(A2726,'6.A'!$A$11:$E$105,2,FALSE))</f>
        <v/>
      </c>
      <c r="C2726" s="138"/>
      <c r="D2726" s="120" t="str">
        <f>IF(A2726="","",VLOOKUP(A2726,'6.A'!$A$11:$E$105,4,FALSE))</f>
        <v/>
      </c>
      <c r="E2726" s="140" t="str">
        <f>IF(A2726="","",VLOOKUP(A2726,'6.A'!$A$11:$E$105,5,FALSE))</f>
        <v/>
      </c>
      <c r="F2726" s="141" t="str">
        <f t="shared" si="1128"/>
        <v>0,00</v>
      </c>
      <c r="G2726" s="51"/>
      <c r="H2726" s="51" t="str">
        <f>IF(A2726="","",VLOOKUP(A2726,'6.A'!$A$11:$E$7900,5,FALSE))</f>
        <v/>
      </c>
      <c r="I2726" s="51" t="str">
        <f>IF(H2726="","",IF(E2726=H2726,"SIM","NÃO"))</f>
        <v/>
      </c>
      <c r="J2726" s="51" t="str">
        <f>IF(H2726="","",VLOOKUP(A2726,'6.A'!$A$11:$E$480,4,FALSE))</f>
        <v/>
      </c>
      <c r="K2726" s="51" t="str">
        <f>IF(H2726="","",IF(J2726=D2726,"SIM","NÃO"))</f>
        <v/>
      </c>
      <c r="L2726" s="51" t="str">
        <f>IF(H2726="","",IF(C2726="","",G2716*C2726))</f>
        <v/>
      </c>
      <c r="M2726" s="93" t="str">
        <f>IF(A2726="","",VLOOKUP(A2726,'6.A'!$A$11:$C$480,2,FALSE))</f>
        <v/>
      </c>
      <c r="N2726" s="56" t="str">
        <f>IF(A2726="","",IF(M2726=B2726,"si","no"))</f>
        <v/>
      </c>
      <c r="O2726" s="55"/>
      <c r="P2726" s="55"/>
      <c r="Q2726" s="47"/>
      <c r="R2726" s="47"/>
      <c r="S2726" s="64"/>
      <c r="T2726" s="2"/>
      <c r="U2726" s="2"/>
      <c r="V2726" s="2"/>
    </row>
    <row r="2727" spans="1:22" s="116" customFormat="1" ht="12.75" customHeight="1" x14ac:dyDescent="0.2">
      <c r="A2727" s="137"/>
      <c r="B2727" s="117" t="str">
        <f>IF(A2727="","",VLOOKUP(A2727,'6.A'!$A$11:$E$105,2,FALSE))</f>
        <v/>
      </c>
      <c r="C2727" s="138"/>
      <c r="D2727" s="143" t="str">
        <f>IF(A2727="","",VLOOKUP(A2727,'6.A'!$A$11:$E$105,4,FALSE))</f>
        <v/>
      </c>
      <c r="E2727" s="140" t="str">
        <f>IF(A2727="","",VLOOKUP(A2727,'6.A'!$A$11:$E$105,5,FALSE))</f>
        <v/>
      </c>
      <c r="F2727" s="141" t="str">
        <f t="shared" si="1128"/>
        <v>0,00</v>
      </c>
      <c r="G2727" s="51"/>
      <c r="H2727" s="51" t="str">
        <f>IF(A2727="","",VLOOKUP(A2727,'6.A'!$A$11:$E$7900,5,FALSE))</f>
        <v/>
      </c>
      <c r="I2727" s="51" t="str">
        <f t="shared" ref="I2727" si="1137">IF(H2727="","",IF(E2727=H2727,"SIM","NÃO"))</f>
        <v/>
      </c>
      <c r="J2727" s="51" t="str">
        <f>IF(H2727="","",VLOOKUP(A2727,'6.A'!$A$11:$E$480,4,FALSE))</f>
        <v/>
      </c>
      <c r="K2727" s="51" t="str">
        <f t="shared" ref="K2727" si="1138">IF(H2727="","",IF(J2727=D2727,"SIM","NÃO"))</f>
        <v/>
      </c>
      <c r="L2727" s="51" t="str">
        <f>IF(H2727="","",IF(C2727="","",G2716*C2727))</f>
        <v/>
      </c>
      <c r="M2727" s="93" t="str">
        <f>IF(A2727="","",VLOOKUP(A2727,'6.A'!$A$11:$C$480,2,FALSE))</f>
        <v/>
      </c>
      <c r="N2727" s="56" t="str">
        <f t="shared" ref="N2727" si="1139">IF(A2727="","",IF(M2727=B2727,"si","no"))</f>
        <v/>
      </c>
      <c r="O2727" s="55"/>
      <c r="P2727" s="55"/>
      <c r="Q2727" s="47"/>
      <c r="R2727" s="47"/>
      <c r="S2727" s="64"/>
      <c r="T2727" s="2"/>
      <c r="U2727" s="2"/>
      <c r="V2727" s="2"/>
    </row>
    <row r="2728" spans="1:22" s="116" customFormat="1" ht="12.75" customHeight="1" x14ac:dyDescent="0.2">
      <c r="A2728" s="134"/>
      <c r="B2728" s="26" t="str">
        <f>$A$8</f>
        <v>LEIS SOCIAIS HORISTA - JORNADA NORMAL</v>
      </c>
      <c r="C2728" s="27">
        <f>$C$8</f>
        <v>0</v>
      </c>
      <c r="D2728" s="120"/>
      <c r="E2728" s="126"/>
      <c r="F2728" s="144">
        <f>ROUND(SUM(F2718:F2727)*C2728,2)</f>
        <v>0</v>
      </c>
      <c r="G2728" s="62"/>
      <c r="H2728" s="51"/>
      <c r="I2728" s="56"/>
      <c r="J2728" s="56"/>
      <c r="K2728" s="56"/>
      <c r="L2728" s="51"/>
      <c r="M2728" s="61"/>
      <c r="N2728" s="56"/>
      <c r="O2728" s="55"/>
      <c r="P2728" s="55"/>
      <c r="Q2728" s="47"/>
      <c r="R2728" s="47"/>
      <c r="S2728" s="64"/>
      <c r="T2728" s="2"/>
      <c r="U2728" s="2"/>
      <c r="V2728" s="2"/>
    </row>
    <row r="2729" spans="1:22" s="116" customFormat="1" ht="12.75" customHeight="1" x14ac:dyDescent="0.2">
      <c r="A2729" s="137"/>
      <c r="B2729" s="26" t="str">
        <f>$A$9</f>
        <v>BDI - MÃO DE OBRA / SERVIÇOS / MATERIAIS EM GERAL</v>
      </c>
      <c r="C2729" s="27">
        <f>$C$9</f>
        <v>0</v>
      </c>
      <c r="D2729" s="115"/>
      <c r="E2729" s="126"/>
      <c r="F2729" s="144">
        <f>ROUND(SUM(F2718:F2728)*C2729,2)</f>
        <v>0</v>
      </c>
      <c r="G2729" s="62"/>
      <c r="H2729" s="51"/>
      <c r="I2729" s="56"/>
      <c r="J2729" s="56"/>
      <c r="K2729" s="56"/>
      <c r="L2729" s="51"/>
      <c r="M2729" s="61"/>
      <c r="N2729" s="56"/>
      <c r="O2729" s="55"/>
      <c r="P2729" s="55"/>
      <c r="Q2729" s="47"/>
      <c r="R2729" s="47"/>
      <c r="S2729" s="64"/>
      <c r="T2729" s="2"/>
      <c r="U2729" s="2"/>
      <c r="V2729" s="2"/>
    </row>
    <row r="2730" spans="1:22" s="128" customFormat="1" ht="12.75" customHeight="1" x14ac:dyDescent="0.2">
      <c r="A2730" s="145"/>
      <c r="B2730" s="146" t="s">
        <v>56</v>
      </c>
      <c r="C2730" s="147"/>
      <c r="D2730" s="148"/>
      <c r="E2730" s="149"/>
      <c r="F2730" s="150">
        <f>ROUND(SUM(F2718:F2729),2)</f>
        <v>0</v>
      </c>
      <c r="G2730" s="62"/>
      <c r="H2730" s="51"/>
      <c r="I2730" s="56"/>
      <c r="J2730" s="56"/>
      <c r="K2730" s="56"/>
      <c r="L2730" s="51"/>
      <c r="M2730" s="61"/>
      <c r="N2730" s="56"/>
      <c r="O2730" s="55"/>
      <c r="P2730" s="55"/>
      <c r="Q2730" s="47"/>
      <c r="R2730" s="47"/>
      <c r="S2730" s="64"/>
      <c r="T2730" s="2"/>
      <c r="U2730" s="2"/>
      <c r="V2730" s="2"/>
    </row>
    <row r="2731" spans="1:22" s="128" customFormat="1" ht="12.75" customHeight="1" x14ac:dyDescent="0.2">
      <c r="A2731" s="134" t="s">
        <v>5</v>
      </c>
      <c r="B2731" s="135" t="s">
        <v>132</v>
      </c>
      <c r="C2731" s="119" t="s">
        <v>59</v>
      </c>
      <c r="D2731" s="119" t="s">
        <v>17</v>
      </c>
      <c r="E2731" s="136" t="s">
        <v>60</v>
      </c>
      <c r="F2731" s="127" t="s">
        <v>61</v>
      </c>
      <c r="G2731" s="21"/>
      <c r="H2731" s="51"/>
      <c r="I2731" s="56"/>
      <c r="J2731" s="56"/>
      <c r="K2731" s="56"/>
      <c r="L2731" s="51"/>
      <c r="M2731" s="61"/>
      <c r="N2731" s="56"/>
      <c r="O2731" s="55"/>
      <c r="P2731" s="55"/>
      <c r="Q2731" s="47"/>
      <c r="R2731" s="47"/>
      <c r="S2731" s="64"/>
      <c r="T2731" s="2"/>
      <c r="U2731" s="2"/>
      <c r="V2731" s="2"/>
    </row>
    <row r="2732" spans="1:22" s="128" customFormat="1" ht="12.75" customHeight="1" x14ac:dyDescent="0.2">
      <c r="A2732" s="137">
        <f>'6.A'!$A$34</f>
        <v>20144</v>
      </c>
      <c r="B2732" s="117" t="str">
        <f>IF(A2732="","",VLOOKUP(A2732,'6.A'!$A$11:$E$105,2,FALSE))</f>
        <v>ESTACA ESCAVADA MECANICAMENTE, DIÂMETRO DE 25 CM ATÉ 20 T</v>
      </c>
      <c r="C2732" s="138">
        <v>1</v>
      </c>
      <c r="D2732" s="139" t="str">
        <f>IF(A2732="","",VLOOKUP(A2732,'6.A'!$A$11:$E$105,4,FALSE))</f>
        <v>M</v>
      </c>
      <c r="E2732" s="140">
        <f>IF(A2732="","",VLOOKUP(A2732,'6.A'!$A$11:$E$105,5,FALSE))</f>
        <v>0</v>
      </c>
      <c r="F2732" s="141">
        <f t="shared" ref="F2732:F2741" si="1140">IF(A2732="","0,00",ROUND(C2732*E2732,2))</f>
        <v>0</v>
      </c>
      <c r="G2732" s="51"/>
      <c r="H2732" s="51">
        <f>IF(A2732="","",VLOOKUP(A2732,'6.A'!$A$11:$E$7900,5,FALSE))</f>
        <v>0</v>
      </c>
      <c r="I2732" s="51" t="str">
        <f t="shared" ref="I2732:I2741" si="1141">IF(H2732="","",IF(E2732=H2732,"SIM","NÃO"))</f>
        <v>SIM</v>
      </c>
      <c r="J2732" s="51" t="str">
        <f>IF(H2732="","",VLOOKUP(A2732,'6.A'!$A$11:$E$480,4,FALSE))</f>
        <v>M</v>
      </c>
      <c r="K2732" s="51" t="str">
        <f t="shared" ref="K2732:K2741" si="1142">IF(H2732="","",IF(J2732=D2732,"SIM","NÃO"))</f>
        <v>SIM</v>
      </c>
      <c r="L2732" s="51">
        <f>IF(H2732="","",IF(C2732="","",G2716*C2732))</f>
        <v>48</v>
      </c>
      <c r="M2732" s="93" t="str">
        <f>IF(A2732="","",VLOOKUP(A2732,'6.A'!$A$11:$C$480,2,FALSE))</f>
        <v>ESTACA ESCAVADA MECANICAMENTE, DIÂMETRO DE 25 CM ATÉ 20 T</v>
      </c>
      <c r="N2732" s="56" t="str">
        <f t="shared" ref="N2732:N2737" si="1143">IF(A2732="","",IF(M2732=B2732,"si","no"))</f>
        <v>si</v>
      </c>
      <c r="O2732" s="55"/>
      <c r="P2732" s="55"/>
      <c r="Q2732" s="47"/>
      <c r="R2732" s="47"/>
      <c r="S2732" s="64"/>
      <c r="T2732" s="2"/>
      <c r="U2732" s="2"/>
      <c r="V2732" s="2"/>
    </row>
    <row r="2733" spans="1:22" s="128" customFormat="1" ht="12.75" customHeight="1" x14ac:dyDescent="0.2">
      <c r="A2733" s="137"/>
      <c r="B2733" s="117" t="str">
        <f>IF(A2733="","",VLOOKUP(A2733,'6.A'!$A$11:$E$105,2,FALSE))</f>
        <v/>
      </c>
      <c r="C2733" s="138"/>
      <c r="D2733" s="139" t="str">
        <f>IF(A2733="","",VLOOKUP(A2733,'6.A'!$A$11:$E$105,4,FALSE))</f>
        <v/>
      </c>
      <c r="E2733" s="140" t="str">
        <f>IF(A2733="","",VLOOKUP(A2733,'6.A'!$A$11:$E$105,5,FALSE))</f>
        <v/>
      </c>
      <c r="F2733" s="141" t="str">
        <f t="shared" si="1140"/>
        <v>0,00</v>
      </c>
      <c r="G2733" s="51"/>
      <c r="H2733" s="51" t="str">
        <f>IF(A2733="","",VLOOKUP(A2733,'6.A'!$A$11:$E$7900,5,FALSE))</f>
        <v/>
      </c>
      <c r="I2733" s="51" t="str">
        <f t="shared" si="1141"/>
        <v/>
      </c>
      <c r="J2733" s="51" t="str">
        <f>IF(H2733="","",VLOOKUP(A2733,'6.A'!$A$11:$E$480,4,FALSE))</f>
        <v/>
      </c>
      <c r="K2733" s="51" t="str">
        <f t="shared" si="1142"/>
        <v/>
      </c>
      <c r="L2733" s="51" t="str">
        <f>IF(H2733="","",IF(C2733="","",G2716*C2733))</f>
        <v/>
      </c>
      <c r="M2733" s="93" t="str">
        <f>IF(A2733="","",VLOOKUP(A2733,'6.A'!$A$11:$C$480,2,FALSE))</f>
        <v/>
      </c>
      <c r="N2733" s="56" t="str">
        <f t="shared" si="1143"/>
        <v/>
      </c>
      <c r="O2733" s="55"/>
      <c r="P2733" s="55"/>
      <c r="Q2733" s="47"/>
      <c r="R2733" s="47"/>
      <c r="S2733" s="64"/>
      <c r="T2733" s="2"/>
      <c r="U2733" s="2"/>
      <c r="V2733" s="2"/>
    </row>
    <row r="2734" spans="1:22" s="128" customFormat="1" ht="12.75" customHeight="1" x14ac:dyDescent="0.2">
      <c r="A2734" s="137"/>
      <c r="B2734" s="117" t="str">
        <f>IF(A2734="","",VLOOKUP(A2734,'6.A'!$A$11:$E$105,2,FALSE))</f>
        <v/>
      </c>
      <c r="C2734" s="138"/>
      <c r="D2734" s="139" t="str">
        <f>IF(A2734="","",VLOOKUP(A2734,'6.A'!$A$11:$E$105,4,FALSE))</f>
        <v/>
      </c>
      <c r="E2734" s="140" t="str">
        <f>IF(A2734="","",VLOOKUP(A2734,'6.A'!$A$11:$E$105,5,FALSE))</f>
        <v/>
      </c>
      <c r="F2734" s="141" t="str">
        <f t="shared" si="1140"/>
        <v>0,00</v>
      </c>
      <c r="G2734" s="51"/>
      <c r="H2734" s="51" t="str">
        <f>IF(A2734="","",VLOOKUP(A2734,'6.A'!$A$11:$E$7900,5,FALSE))</f>
        <v/>
      </c>
      <c r="I2734" s="51" t="str">
        <f t="shared" si="1141"/>
        <v/>
      </c>
      <c r="J2734" s="51" t="str">
        <f>IF(H2734="","",VLOOKUP(A2734,'6.A'!$A$11:$E$480,4,FALSE))</f>
        <v/>
      </c>
      <c r="K2734" s="51" t="str">
        <f t="shared" si="1142"/>
        <v/>
      </c>
      <c r="L2734" s="51" t="str">
        <f>IF(H2734="","",IF(C2734="","",G2716*C2734))</f>
        <v/>
      </c>
      <c r="M2734" s="93" t="str">
        <f>IF(A2734="","",VLOOKUP(A2734,'6.A'!$A$11:$C$480,2,FALSE))</f>
        <v/>
      </c>
      <c r="N2734" s="56" t="str">
        <f t="shared" si="1143"/>
        <v/>
      </c>
      <c r="O2734" s="55"/>
      <c r="P2734" s="55"/>
      <c r="Q2734" s="47"/>
      <c r="R2734" s="47"/>
      <c r="S2734" s="64"/>
      <c r="T2734" s="2"/>
      <c r="U2734" s="2"/>
      <c r="V2734" s="2"/>
    </row>
    <row r="2735" spans="1:22" s="128" customFormat="1" ht="12.75" customHeight="1" x14ac:dyDescent="0.2">
      <c r="A2735" s="137"/>
      <c r="B2735" s="117" t="str">
        <f>IF(A2735="","",VLOOKUP(A2735,'6.A'!$A$11:$E$105,2,FALSE))</f>
        <v/>
      </c>
      <c r="C2735" s="138"/>
      <c r="D2735" s="139" t="str">
        <f>IF(A2735="","",VLOOKUP(A2735,'6.A'!$A$11:$E$105,4,FALSE))</f>
        <v/>
      </c>
      <c r="E2735" s="140" t="str">
        <f>IF(A2735="","",VLOOKUP(A2735,'6.A'!$A$11:$E$105,5,FALSE))</f>
        <v/>
      </c>
      <c r="F2735" s="141" t="str">
        <f t="shared" si="1140"/>
        <v>0,00</v>
      </c>
      <c r="G2735" s="51"/>
      <c r="H2735" s="51" t="str">
        <f>IF(A2735="","",VLOOKUP(A2735,'6.A'!$A$11:$E$7900,5,FALSE))</f>
        <v/>
      </c>
      <c r="I2735" s="51" t="str">
        <f t="shared" si="1141"/>
        <v/>
      </c>
      <c r="J2735" s="51" t="str">
        <f>IF(H2735="","",VLOOKUP(A2735,'6.A'!$A$11:$E$480,4,FALSE))</f>
        <v/>
      </c>
      <c r="K2735" s="51" t="str">
        <f t="shared" si="1142"/>
        <v/>
      </c>
      <c r="L2735" s="51" t="str">
        <f>IF(H2735="","",IF(C2735="","",G2716*C2735))</f>
        <v/>
      </c>
      <c r="M2735" s="93" t="str">
        <f>IF(A2735="","",VLOOKUP(A2735,'6.A'!$A$11:$C$480,2,FALSE))</f>
        <v/>
      </c>
      <c r="N2735" s="56" t="str">
        <f t="shared" si="1143"/>
        <v/>
      </c>
      <c r="O2735" s="55"/>
      <c r="P2735" s="55"/>
      <c r="Q2735" s="47"/>
      <c r="R2735" s="47"/>
      <c r="S2735" s="64"/>
      <c r="T2735" s="2"/>
      <c r="U2735" s="2"/>
      <c r="V2735" s="2"/>
    </row>
    <row r="2736" spans="1:22" s="128" customFormat="1" ht="12.75" customHeight="1" x14ac:dyDescent="0.2">
      <c r="A2736" s="137"/>
      <c r="B2736" s="117" t="str">
        <f>IF(A2736="","",VLOOKUP(A2736,'6.A'!$A$11:$E$105,2,FALSE))</f>
        <v/>
      </c>
      <c r="C2736" s="138"/>
      <c r="D2736" s="139" t="str">
        <f>IF(A2736="","",VLOOKUP(A2736,'6.A'!$A$11:$E$105,4,FALSE))</f>
        <v/>
      </c>
      <c r="E2736" s="140" t="str">
        <f>IF(A2736="","",VLOOKUP(A2736,'6.A'!$A$11:$E$105,5,FALSE))</f>
        <v/>
      </c>
      <c r="F2736" s="141" t="str">
        <f t="shared" si="1140"/>
        <v>0,00</v>
      </c>
      <c r="G2736" s="51"/>
      <c r="H2736" s="51" t="str">
        <f>IF(A2736="","",VLOOKUP(A2736,'6.A'!$A$11:$E$7900,5,FALSE))</f>
        <v/>
      </c>
      <c r="I2736" s="51" t="str">
        <f t="shared" si="1141"/>
        <v/>
      </c>
      <c r="J2736" s="51" t="str">
        <f>IF(H2736="","",VLOOKUP(A2736,'6.A'!$A$11:$E$480,4,FALSE))</f>
        <v/>
      </c>
      <c r="K2736" s="51" t="str">
        <f t="shared" si="1142"/>
        <v/>
      </c>
      <c r="L2736" s="51" t="str">
        <f>IF(H2736="","",IF(C2736="","",G2716*C2736))</f>
        <v/>
      </c>
      <c r="M2736" s="93" t="str">
        <f>IF(A2736="","",VLOOKUP(A2736,'6.A'!$A$11:$C$480,2,FALSE))</f>
        <v/>
      </c>
      <c r="N2736" s="56" t="str">
        <f t="shared" si="1143"/>
        <v/>
      </c>
      <c r="O2736" s="55"/>
      <c r="P2736" s="55"/>
      <c r="Q2736" s="47"/>
      <c r="R2736" s="47"/>
      <c r="S2736" s="64"/>
      <c r="T2736" s="2"/>
      <c r="U2736" s="2"/>
      <c r="V2736" s="2"/>
    </row>
    <row r="2737" spans="1:22" s="128" customFormat="1" ht="12.75" customHeight="1" x14ac:dyDescent="0.2">
      <c r="A2737" s="137"/>
      <c r="B2737" s="158" t="str">
        <f>IF(A2737="","",VLOOKUP(A2737,'6.A'!$A$11:$E$105,2,FALSE))</f>
        <v/>
      </c>
      <c r="C2737" s="138"/>
      <c r="D2737" s="120" t="str">
        <f>IF(A2737="","",VLOOKUP(A2737,'6.A'!$A$11:$E$105,4,FALSE))</f>
        <v/>
      </c>
      <c r="E2737" s="142" t="str">
        <f>IF(A2737="","",VLOOKUP(A2737,'6.A'!$A$11:$E$105,5,FALSE))</f>
        <v/>
      </c>
      <c r="F2737" s="141" t="str">
        <f t="shared" si="1140"/>
        <v>0,00</v>
      </c>
      <c r="G2737" s="51"/>
      <c r="H2737" s="51" t="str">
        <f>IF(A2737="","",VLOOKUP(A2737,'6.A'!$A$11:$E$7900,5,FALSE))</f>
        <v/>
      </c>
      <c r="I2737" s="51" t="str">
        <f t="shared" si="1141"/>
        <v/>
      </c>
      <c r="J2737" s="51" t="str">
        <f>IF(H2737="","",VLOOKUP(A2737,'6.A'!$A$11:$E$480,4,FALSE))</f>
        <v/>
      </c>
      <c r="K2737" s="51" t="str">
        <f t="shared" si="1142"/>
        <v/>
      </c>
      <c r="L2737" s="51" t="str">
        <f>IF(H2737="","",IF(C2737="","",G2716*C2737))</f>
        <v/>
      </c>
      <c r="M2737" s="93" t="str">
        <f>IF(A2737="","",VLOOKUP(A2737,'6.A'!$A$11:$C$480,2,FALSE))</f>
        <v/>
      </c>
      <c r="N2737" s="56" t="str">
        <f t="shared" si="1143"/>
        <v/>
      </c>
      <c r="O2737" s="55"/>
      <c r="P2737" s="55"/>
      <c r="Q2737" s="47"/>
      <c r="R2737" s="47"/>
      <c r="S2737" s="64"/>
      <c r="T2737" s="2"/>
      <c r="U2737" s="2"/>
      <c r="V2737" s="2"/>
    </row>
    <row r="2738" spans="1:22" s="128" customFormat="1" ht="12.75" customHeight="1" x14ac:dyDescent="0.2">
      <c r="A2738" s="137"/>
      <c r="B2738" s="158" t="str">
        <f>IF(A2738="","",VLOOKUP(A2738,'6.A'!$A$11:$E$105,2,FALSE))</f>
        <v/>
      </c>
      <c r="C2738" s="138"/>
      <c r="D2738" s="120" t="str">
        <f>IF(A2738="","",VLOOKUP(A2738,'6.A'!$A$11:$E$105,4,FALSE))</f>
        <v/>
      </c>
      <c r="E2738" s="142" t="str">
        <f>IF(A2738="","",VLOOKUP(A2738,'6.A'!$A$11:$E$105,5,FALSE))</f>
        <v/>
      </c>
      <c r="F2738" s="141" t="str">
        <f t="shared" si="1140"/>
        <v>0,00</v>
      </c>
      <c r="G2738" s="51"/>
      <c r="H2738" s="51" t="str">
        <f>IF(A2738="","",VLOOKUP(A2738,'6.A'!$A$11:$E$7900,5,FALSE))</f>
        <v/>
      </c>
      <c r="I2738" s="51" t="str">
        <f t="shared" si="1141"/>
        <v/>
      </c>
      <c r="J2738" s="51" t="str">
        <f>IF(H2738="","",VLOOKUP(A2738,'6.A'!$A$11:$E$480,4,FALSE))</f>
        <v/>
      </c>
      <c r="K2738" s="51" t="str">
        <f t="shared" si="1142"/>
        <v/>
      </c>
      <c r="L2738" s="51" t="str">
        <f>IF(H2738="","",IF(C2738="","",G2716*C2738))</f>
        <v/>
      </c>
      <c r="M2738" s="93" t="str">
        <f>IF(A2738="","",VLOOKUP(A2738,'6.A'!$A$11:$C$480,2,FALSE))</f>
        <v/>
      </c>
      <c r="N2738" s="56" t="str">
        <f>IF(A2738="","",IF(M2738=B2738,"si","no"))</f>
        <v/>
      </c>
      <c r="O2738" s="55"/>
      <c r="P2738" s="55"/>
      <c r="Q2738" s="47"/>
      <c r="R2738" s="47"/>
      <c r="S2738" s="64"/>
      <c r="T2738" s="2"/>
      <c r="U2738" s="2"/>
      <c r="V2738" s="2"/>
    </row>
    <row r="2739" spans="1:22" s="128" customFormat="1" ht="12.75" customHeight="1" x14ac:dyDescent="0.2">
      <c r="A2739" s="137"/>
      <c r="B2739" s="117" t="str">
        <f>IF(A2739="","",VLOOKUP(A2739,'6.A'!$A$11:$E$105,2,FALSE))</f>
        <v/>
      </c>
      <c r="C2739" s="138"/>
      <c r="D2739" s="120" t="str">
        <f>IF(A2739="","",VLOOKUP(A2739,'6.A'!$A$11:$E$105,4,FALSE))</f>
        <v/>
      </c>
      <c r="E2739" s="142" t="str">
        <f>IF(A2739="","",VLOOKUP(A2739,'6.A'!$A$11:$E$105,5,FALSE))</f>
        <v/>
      </c>
      <c r="F2739" s="141" t="str">
        <f t="shared" si="1140"/>
        <v>0,00</v>
      </c>
      <c r="G2739" s="51"/>
      <c r="H2739" s="51" t="str">
        <f>IF(A2739="","",VLOOKUP(A2739,'6.A'!$A$11:$E$7900,5,FALSE))</f>
        <v/>
      </c>
      <c r="I2739" s="51" t="str">
        <f t="shared" si="1141"/>
        <v/>
      </c>
      <c r="J2739" s="51" t="str">
        <f>IF(H2739="","",VLOOKUP(A2739,'6.A'!$A$11:$E$480,4,FALSE))</f>
        <v/>
      </c>
      <c r="K2739" s="51" t="str">
        <f t="shared" si="1142"/>
        <v/>
      </c>
      <c r="L2739" s="51" t="str">
        <f>IF(H2739="","",IF(C2739="","",G2716*C2739))</f>
        <v/>
      </c>
      <c r="M2739" s="93" t="str">
        <f>IF(A2739="","",VLOOKUP(A2739,'6.A'!$A$11:$C$480,2,FALSE))</f>
        <v/>
      </c>
      <c r="N2739" s="56" t="str">
        <f>IF(A2739="","",IF(M2739=B2739,"si","no"))</f>
        <v/>
      </c>
      <c r="O2739" s="55"/>
      <c r="P2739" s="55"/>
      <c r="Q2739" s="47"/>
      <c r="R2739" s="47"/>
      <c r="S2739" s="64"/>
      <c r="T2739" s="2"/>
      <c r="U2739" s="2"/>
      <c r="V2739" s="2"/>
    </row>
    <row r="2740" spans="1:22" s="128" customFormat="1" ht="12.75" customHeight="1" x14ac:dyDescent="0.2">
      <c r="A2740" s="137"/>
      <c r="B2740" s="117" t="str">
        <f>IF(A2740="","",VLOOKUP(A2740,'6.A'!$A$11:$E$105,2,FALSE))</f>
        <v/>
      </c>
      <c r="C2740" s="138"/>
      <c r="D2740" s="120" t="str">
        <f>IF(A2740="","",VLOOKUP(A2740,'6.A'!$A$11:$E$105,4,FALSE))</f>
        <v/>
      </c>
      <c r="E2740" s="142" t="str">
        <f>IF(A2740="","",VLOOKUP(A2740,'6.A'!$A$11:$E$105,5,FALSE))</f>
        <v/>
      </c>
      <c r="F2740" s="141" t="str">
        <f t="shared" si="1140"/>
        <v>0,00</v>
      </c>
      <c r="G2740" s="51"/>
      <c r="H2740" s="51" t="str">
        <f>IF(A2740="","",VLOOKUP(A2740,'6.A'!$A$11:$E$7900,5,FALSE))</f>
        <v/>
      </c>
      <c r="I2740" s="51" t="str">
        <f t="shared" si="1141"/>
        <v/>
      </c>
      <c r="J2740" s="51" t="str">
        <f>IF(H2740="","",VLOOKUP(A2740,'6.A'!$A$11:$E$480,4,FALSE))</f>
        <v/>
      </c>
      <c r="K2740" s="51" t="str">
        <f t="shared" si="1142"/>
        <v/>
      </c>
      <c r="L2740" s="51" t="str">
        <f>IF(H2740="","",IF(C2740="","",G2716*C2740))</f>
        <v/>
      </c>
      <c r="M2740" s="93" t="str">
        <f>IF(A2740="","",VLOOKUP(A2740,'6.A'!$A$11:$C$480,2,FALSE))</f>
        <v/>
      </c>
      <c r="N2740" s="56" t="str">
        <f t="shared" ref="N2740:N2741" si="1144">IF(A2740="","",IF(M2740=B2740,"si","no"))</f>
        <v/>
      </c>
      <c r="O2740" s="55"/>
      <c r="P2740" s="55"/>
      <c r="Q2740" s="47"/>
      <c r="R2740" s="47"/>
      <c r="S2740" s="64"/>
      <c r="T2740" s="2"/>
      <c r="U2740" s="2"/>
      <c r="V2740" s="2"/>
    </row>
    <row r="2741" spans="1:22" s="128" customFormat="1" ht="12.75" customHeight="1" x14ac:dyDescent="0.2">
      <c r="A2741" s="137"/>
      <c r="B2741" s="117" t="str">
        <f>IF(A2741="","",VLOOKUP(A2741,'6.A'!$A$11:$E$105,2,FALSE))</f>
        <v/>
      </c>
      <c r="C2741" s="138"/>
      <c r="D2741" s="120" t="str">
        <f>IF(A2741="","",VLOOKUP(A2741,'6.A'!$A$11:$E$105,4,FALSE))</f>
        <v/>
      </c>
      <c r="E2741" s="142" t="str">
        <f>IF(A2741="","",VLOOKUP(A2741,'6.A'!$A$11:$E$105,5,FALSE))</f>
        <v/>
      </c>
      <c r="F2741" s="141" t="str">
        <f t="shared" si="1140"/>
        <v>0,00</v>
      </c>
      <c r="G2741" s="51"/>
      <c r="H2741" s="51" t="str">
        <f>IF(A2741="","",VLOOKUP(A2741,'6.A'!$A$11:$E$7900,5,FALSE))</f>
        <v/>
      </c>
      <c r="I2741" s="51" t="str">
        <f t="shared" si="1141"/>
        <v/>
      </c>
      <c r="J2741" s="51" t="str">
        <f>IF(H2741="","",VLOOKUP(A2741,'6.A'!$A$11:$E$480,4,FALSE))</f>
        <v/>
      </c>
      <c r="K2741" s="51" t="str">
        <f t="shared" si="1142"/>
        <v/>
      </c>
      <c r="L2741" s="51" t="str">
        <f>IF(H2741="","",IF(C2741="","",G2716*C2741))</f>
        <v/>
      </c>
      <c r="M2741" s="93" t="str">
        <f>IF(A2741="","",VLOOKUP(A2741,'6.A'!$A$11:$C$480,2,FALSE))</f>
        <v/>
      </c>
      <c r="N2741" s="56" t="str">
        <f t="shared" si="1144"/>
        <v/>
      </c>
      <c r="O2741" s="55"/>
      <c r="P2741" s="55"/>
      <c r="Q2741" s="47"/>
      <c r="R2741" s="47"/>
      <c r="S2741" s="64"/>
      <c r="T2741" s="2"/>
      <c r="U2741" s="2"/>
      <c r="V2741" s="2"/>
    </row>
    <row r="2742" spans="1:22" s="128" customFormat="1" ht="12.75" customHeight="1" x14ac:dyDescent="0.2">
      <c r="A2742" s="137"/>
      <c r="B2742" s="26" t="str">
        <f>$A$9</f>
        <v>BDI - MÃO DE OBRA / SERVIÇOS / MATERIAIS EM GERAL</v>
      </c>
      <c r="C2742" s="27">
        <f>$C$9</f>
        <v>0</v>
      </c>
      <c r="D2742" s="120"/>
      <c r="E2742" s="126"/>
      <c r="F2742" s="144">
        <f>ROUND(SUM(F2732:F2741)*C2742,2)</f>
        <v>0</v>
      </c>
      <c r="G2742" s="62"/>
      <c r="H2742" s="51"/>
      <c r="I2742" s="56"/>
      <c r="J2742" s="56"/>
      <c r="K2742" s="56"/>
      <c r="L2742" s="51"/>
      <c r="M2742" s="61"/>
      <c r="N2742" s="56"/>
      <c r="O2742" s="55"/>
      <c r="P2742" s="55"/>
      <c r="Q2742" s="47"/>
      <c r="R2742" s="47"/>
      <c r="S2742" s="64"/>
      <c r="T2742" s="2"/>
      <c r="U2742" s="2"/>
      <c r="V2742" s="2"/>
    </row>
    <row r="2743" spans="1:22" s="128" customFormat="1" ht="12.75" customHeight="1" x14ac:dyDescent="0.2">
      <c r="A2743" s="145"/>
      <c r="B2743" s="31" t="s">
        <v>120</v>
      </c>
      <c r="C2743" s="36"/>
      <c r="D2743" s="151"/>
      <c r="E2743" s="152"/>
      <c r="F2743" s="150">
        <f>ROUND(SUM(F2732:F2742),2)</f>
        <v>0</v>
      </c>
      <c r="G2743" s="62"/>
      <c r="H2743" s="51"/>
      <c r="I2743" s="56"/>
      <c r="J2743" s="56"/>
      <c r="K2743" s="56"/>
      <c r="L2743" s="51"/>
      <c r="M2743" s="61"/>
      <c r="N2743" s="56"/>
      <c r="O2743" s="55"/>
      <c r="P2743" s="55"/>
      <c r="Q2743" s="47"/>
      <c r="R2743" s="47"/>
      <c r="S2743" s="64"/>
      <c r="T2743" s="2"/>
      <c r="U2743" s="2"/>
      <c r="V2743" s="2"/>
    </row>
    <row r="2744" spans="1:22" s="128" customFormat="1" ht="12.75" customHeight="1" x14ac:dyDescent="0.2">
      <c r="A2744" s="134" t="s">
        <v>6</v>
      </c>
      <c r="B2744" s="135" t="s">
        <v>18</v>
      </c>
      <c r="C2744" s="119" t="s">
        <v>59</v>
      </c>
      <c r="D2744" s="119" t="s">
        <v>17</v>
      </c>
      <c r="E2744" s="136" t="s">
        <v>60</v>
      </c>
      <c r="F2744" s="127" t="s">
        <v>61</v>
      </c>
      <c r="G2744" s="21"/>
      <c r="H2744" s="51"/>
      <c r="I2744" s="56"/>
      <c r="J2744" s="56"/>
      <c r="K2744" s="56"/>
      <c r="L2744" s="51"/>
      <c r="M2744" s="61"/>
      <c r="N2744" s="56"/>
      <c r="O2744" s="55"/>
      <c r="P2744" s="55"/>
      <c r="Q2744" s="47"/>
      <c r="R2744" s="47"/>
      <c r="S2744" s="64"/>
      <c r="T2744" s="2"/>
      <c r="U2744" s="2"/>
      <c r="V2744" s="2"/>
    </row>
    <row r="2745" spans="1:22" s="128" customFormat="1" ht="12.75" customHeight="1" x14ac:dyDescent="0.2">
      <c r="A2745" s="137" t="str">
        <f>'6.A'!$A$68</f>
        <v>CV00238</v>
      </c>
      <c r="B2745" s="117" t="str">
        <f>IF(A2745="","",VLOOKUP(A2745,'6.A'!$A$11:$E$105,2,FALSE))</f>
        <v>VERGALHÃO (AÇO-CA-50) - (MÉDIA DAS BITOLAS ENTRE 6,3 A 25,0MM)</v>
      </c>
      <c r="C2745" s="138">
        <f>0.2331+0.0337</f>
        <v>0.26679999999999998</v>
      </c>
      <c r="D2745" s="139" t="str">
        <f>IF(A2745="","",VLOOKUP(A2745,'6.A'!$A$11:$E$105,4,FALSE))</f>
        <v>KG</v>
      </c>
      <c r="E2745" s="140">
        <f>IF(A2745="","",VLOOKUP(A2745,'6.A'!$A$11:$E$105,5,FALSE))</f>
        <v>0</v>
      </c>
      <c r="F2745" s="141">
        <f t="shared" ref="F2745:F2764" si="1145">IF(A2745="","0,00",ROUND(C2745*E2745,2))</f>
        <v>0</v>
      </c>
      <c r="G2745" s="51"/>
      <c r="H2745" s="51">
        <f>IF(A2745="","",VLOOKUP(A2745,'6.A'!$A$11:$E$7900,5,FALSE))</f>
        <v>0</v>
      </c>
      <c r="I2745" s="51" t="str">
        <f t="shared" ref="I2745:I2764" si="1146">IF(H2745="","",IF(E2745=H2745,"SIM","NÃO"))</f>
        <v>SIM</v>
      </c>
      <c r="J2745" s="51" t="str">
        <f>IF(H2745="","",VLOOKUP(A2745,'6.A'!$A$11:$E$480,4,FALSE))</f>
        <v>KG</v>
      </c>
      <c r="K2745" s="51" t="str">
        <f t="shared" ref="K2745:K2764" si="1147">IF(H2745="","",IF(J2745=D2745,"SIM","NÃO"))</f>
        <v>SIM</v>
      </c>
      <c r="L2745" s="51">
        <f>IF(H2745="","",IF(C2745="","",G2716*C2745))</f>
        <v>12.8064</v>
      </c>
      <c r="M2745" s="93" t="str">
        <f>IF(A2745="","",VLOOKUP(A2745,'6.A'!$A$11:$C$480,2,FALSE))</f>
        <v>VERGALHÃO (AÇO-CA-50) - (MÉDIA DAS BITOLAS ENTRE 6,3 A 25,0MM)</v>
      </c>
      <c r="N2745" s="56" t="str">
        <f t="shared" ref="N2745:N2764" si="1148">IF(A2745="","",IF(M2745=B2745,"si","no"))</f>
        <v>si</v>
      </c>
      <c r="O2745" s="55"/>
      <c r="P2745" s="55"/>
      <c r="Q2745" s="47"/>
      <c r="R2745" s="47"/>
      <c r="S2745" s="64"/>
      <c r="T2745" s="2"/>
      <c r="U2745" s="2"/>
      <c r="V2745" s="2"/>
    </row>
    <row r="2746" spans="1:22" s="128" customFormat="1" ht="12.75" customHeight="1" x14ac:dyDescent="0.2">
      <c r="A2746" s="137" t="str">
        <f>'6.A'!$A$67</f>
        <v>CV00201</v>
      </c>
      <c r="B2746" s="117" t="str">
        <f>IF(A2746="","",VLOOKUP(A2746,'6.A'!$A$11:$E$105,2,FALSE))</f>
        <v>CONCRETO ESTRUTURAL USINADO FCK 25 MPA</v>
      </c>
      <c r="C2746" s="138">
        <v>4.9099999999999998E-2</v>
      </c>
      <c r="D2746" s="139" t="str">
        <f>IF(A2746="","",VLOOKUP(A2746,'6.A'!$A$11:$E$105,4,FALSE))</f>
        <v>M3</v>
      </c>
      <c r="E2746" s="140">
        <f>IF(A2746="","",VLOOKUP(A2746,'6.A'!$A$11:$E$105,5,FALSE))</f>
        <v>0</v>
      </c>
      <c r="F2746" s="141">
        <f t="shared" si="1145"/>
        <v>0</v>
      </c>
      <c r="G2746" s="51"/>
      <c r="H2746" s="51">
        <f>IF(A2746="","",VLOOKUP(A2746,'6.A'!$A$11:$E$7900,5,FALSE))</f>
        <v>0</v>
      </c>
      <c r="I2746" s="51" t="str">
        <f t="shared" si="1146"/>
        <v>SIM</v>
      </c>
      <c r="J2746" s="51" t="str">
        <f>IF(H2746="","",VLOOKUP(A2746,'6.A'!$A$11:$E$480,4,FALSE))</f>
        <v>M3</v>
      </c>
      <c r="K2746" s="51" t="str">
        <f t="shared" si="1147"/>
        <v>SIM</v>
      </c>
      <c r="L2746" s="51">
        <f>IF(H2746="","",IF(C2746="","",G2716*C2746))</f>
        <v>2.3567999999999998</v>
      </c>
      <c r="M2746" s="93" t="str">
        <f>IF(A2746="","",VLOOKUP(A2746,'6.A'!$A$11:$C$480,2,FALSE))</f>
        <v>CONCRETO ESTRUTURAL USINADO FCK 25 MPA</v>
      </c>
      <c r="N2746" s="56" t="str">
        <f t="shared" si="1148"/>
        <v>si</v>
      </c>
      <c r="O2746" s="55"/>
      <c r="P2746" s="55"/>
      <c r="Q2746" s="47"/>
      <c r="R2746" s="47"/>
      <c r="S2746" s="64"/>
      <c r="T2746" s="2"/>
      <c r="U2746" s="2"/>
      <c r="V2746" s="2"/>
    </row>
    <row r="2747" spans="1:22" s="128" customFormat="1" ht="12.75" customHeight="1" x14ac:dyDescent="0.2">
      <c r="A2747" s="137">
        <f>'6.A'!$A$101</f>
        <v>43132</v>
      </c>
      <c r="B2747" s="117" t="str">
        <f>IF(A2747="","",VLOOKUP(A2747,'6.A'!$A$11:$E$105,2,FALSE))</f>
        <v>ARAME RECOZIDO 16 BWG, D = 1,65 MM (0,016 KG/M) OU 18 BWG, D = 1,25 MM (0,01 KG/M)</v>
      </c>
      <c r="C2747" s="138">
        <v>4.7999999999999996E-3</v>
      </c>
      <c r="D2747" s="139" t="str">
        <f>IF(A2747="","",VLOOKUP(A2747,'6.A'!$A$11:$E$105,4,FALSE))</f>
        <v>KG</v>
      </c>
      <c r="E2747" s="140">
        <f>IF(A2747="","",VLOOKUP(A2747,'6.A'!$A$11:$E$105,5,FALSE))</f>
        <v>0</v>
      </c>
      <c r="F2747" s="141">
        <f t="shared" si="1145"/>
        <v>0</v>
      </c>
      <c r="G2747" s="51"/>
      <c r="H2747" s="51">
        <f>IF(A2747="","",VLOOKUP(A2747,'6.A'!$A$11:$E$7900,5,FALSE))</f>
        <v>0</v>
      </c>
      <c r="I2747" s="51" t="str">
        <f t="shared" si="1146"/>
        <v>SIM</v>
      </c>
      <c r="J2747" s="51" t="str">
        <f>IF(H2747="","",VLOOKUP(A2747,'6.A'!$A$11:$E$480,4,FALSE))</f>
        <v>KG</v>
      </c>
      <c r="K2747" s="51" t="str">
        <f t="shared" si="1147"/>
        <v>SIM</v>
      </c>
      <c r="L2747" s="51">
        <f>IF(H2747="","",IF(C2747="","",G2716*C2747))</f>
        <v>0.23039999999999999</v>
      </c>
      <c r="M2747" s="93" t="str">
        <f>IF(A2747="","",VLOOKUP(A2747,'6.A'!$A$11:$C$480,2,FALSE))</f>
        <v>ARAME RECOZIDO 16 BWG, D = 1,65 MM (0,016 KG/M) OU 18 BWG, D = 1,25 MM (0,01 KG/M)</v>
      </c>
      <c r="N2747" s="56" t="str">
        <f t="shared" si="1148"/>
        <v>si</v>
      </c>
      <c r="O2747" s="55"/>
      <c r="P2747" s="55"/>
      <c r="Q2747" s="47"/>
      <c r="R2747" s="47"/>
      <c r="S2747" s="64"/>
      <c r="T2747" s="2"/>
      <c r="U2747" s="2"/>
      <c r="V2747" s="2"/>
    </row>
    <row r="2748" spans="1:22" s="128" customFormat="1" ht="12.75" customHeight="1" x14ac:dyDescent="0.2">
      <c r="A2748" s="137"/>
      <c r="B2748" s="117" t="str">
        <f>IF(A2748="","",VLOOKUP(A2748,'6.A'!$A$11:$E$105,2,FALSE))</f>
        <v/>
      </c>
      <c r="C2748" s="138"/>
      <c r="D2748" s="139" t="str">
        <f>IF(A2748="","",VLOOKUP(A2748,'6.A'!$A$11:$E$105,4,FALSE))</f>
        <v/>
      </c>
      <c r="E2748" s="140" t="str">
        <f>IF(A2748="","",VLOOKUP(A2748,'6.A'!$A$11:$E$105,5,FALSE))</f>
        <v/>
      </c>
      <c r="F2748" s="141" t="str">
        <f t="shared" si="1145"/>
        <v>0,00</v>
      </c>
      <c r="G2748" s="51"/>
      <c r="H2748" s="51" t="str">
        <f>IF(A2748="","",VLOOKUP(A2748,'6.A'!$A$11:$E$7900,5,FALSE))</f>
        <v/>
      </c>
      <c r="I2748" s="51" t="str">
        <f t="shared" si="1146"/>
        <v/>
      </c>
      <c r="J2748" s="51" t="str">
        <f>IF(H2748="","",VLOOKUP(A2748,'6.A'!$A$11:$E$480,4,FALSE))</f>
        <v/>
      </c>
      <c r="K2748" s="51" t="str">
        <f t="shared" si="1147"/>
        <v/>
      </c>
      <c r="L2748" s="51" t="str">
        <f>IF(H2748="","",IF(C2748="","",G2716*C2748))</f>
        <v/>
      </c>
      <c r="M2748" s="93" t="str">
        <f>IF(A2748="","",VLOOKUP(A2748,'6.A'!$A$11:$C$480,2,FALSE))</f>
        <v/>
      </c>
      <c r="N2748" s="56" t="str">
        <f t="shared" si="1148"/>
        <v/>
      </c>
      <c r="O2748" s="55"/>
      <c r="P2748" s="55"/>
      <c r="Q2748" s="47"/>
      <c r="R2748" s="47"/>
      <c r="S2748" s="64"/>
      <c r="T2748" s="2"/>
      <c r="U2748" s="2"/>
      <c r="V2748" s="2"/>
    </row>
    <row r="2749" spans="1:22" s="128" customFormat="1" ht="12.75" customHeight="1" x14ac:dyDescent="0.2">
      <c r="A2749" s="137"/>
      <c r="B2749" s="117" t="str">
        <f>IF(A2749="","",VLOOKUP(A2749,'6.A'!$A$11:$E$105,2,FALSE))</f>
        <v/>
      </c>
      <c r="C2749" s="138"/>
      <c r="D2749" s="120" t="str">
        <f>IF(A2749="","",VLOOKUP(A2749,'6.A'!$A$11:$E$105,4,FALSE))</f>
        <v/>
      </c>
      <c r="E2749" s="142" t="str">
        <f>IF(A2749="","",VLOOKUP(A2749,'6.A'!$A$11:$E$105,5,FALSE))</f>
        <v/>
      </c>
      <c r="F2749" s="141" t="str">
        <f t="shared" si="1145"/>
        <v>0,00</v>
      </c>
      <c r="G2749" s="51"/>
      <c r="H2749" s="51" t="str">
        <f>IF(A2749="","",VLOOKUP(A2749,'6.A'!$A$11:$E$7900,5,FALSE))</f>
        <v/>
      </c>
      <c r="I2749" s="51" t="str">
        <f t="shared" si="1146"/>
        <v/>
      </c>
      <c r="J2749" s="51" t="str">
        <f>IF(H2749="","",VLOOKUP(A2749,'6.A'!$A$11:$E$480,4,FALSE))</f>
        <v/>
      </c>
      <c r="K2749" s="51" t="str">
        <f t="shared" si="1147"/>
        <v/>
      </c>
      <c r="L2749" s="51" t="str">
        <f>IF(H2749="","",IF(C2749="","",G2716*C2749))</f>
        <v/>
      </c>
      <c r="M2749" s="93" t="str">
        <f>IF(A2749="","",VLOOKUP(A2749,'6.A'!$A$11:$C$480,2,FALSE))</f>
        <v/>
      </c>
      <c r="N2749" s="56" t="str">
        <f t="shared" si="1148"/>
        <v/>
      </c>
      <c r="O2749" s="55"/>
      <c r="P2749" s="55"/>
      <c r="Q2749" s="47"/>
      <c r="R2749" s="47"/>
      <c r="S2749" s="64"/>
      <c r="T2749" s="2"/>
      <c r="U2749" s="2"/>
      <c r="V2749" s="2"/>
    </row>
    <row r="2750" spans="1:22" s="128" customFormat="1" ht="12.75" customHeight="1" x14ac:dyDescent="0.2">
      <c r="A2750" s="137"/>
      <c r="B2750" s="117" t="str">
        <f>IF(A2750="","",VLOOKUP(A2750,'6.A'!$A$11:$E$105,2,FALSE))</f>
        <v/>
      </c>
      <c r="C2750" s="138"/>
      <c r="D2750" s="120" t="str">
        <f>IF(A2750="","",VLOOKUP(A2750,'6.A'!$A$11:$E$105,4,FALSE))</f>
        <v/>
      </c>
      <c r="E2750" s="142" t="str">
        <f>IF(A2750="","",VLOOKUP(A2750,'6.A'!$A$11:$E$105,5,FALSE))</f>
        <v/>
      </c>
      <c r="F2750" s="141" t="str">
        <f t="shared" si="1145"/>
        <v>0,00</v>
      </c>
      <c r="G2750" s="51"/>
      <c r="H2750" s="51" t="str">
        <f>IF(A2750="","",VLOOKUP(A2750,'6.A'!$A$11:$E$7900,5,FALSE))</f>
        <v/>
      </c>
      <c r="I2750" s="51" t="str">
        <f t="shared" si="1146"/>
        <v/>
      </c>
      <c r="J2750" s="51" t="str">
        <f>IF(H2750="","",VLOOKUP(A2750,'6.A'!$A$11:$E$480,4,FALSE))</f>
        <v/>
      </c>
      <c r="K2750" s="51" t="str">
        <f t="shared" si="1147"/>
        <v/>
      </c>
      <c r="L2750" s="51" t="str">
        <f>IF(H2750="","",IF(C2750="","",G2716*C2750))</f>
        <v/>
      </c>
      <c r="M2750" s="93" t="str">
        <f>IF(A2750="","",VLOOKUP(A2750,'6.A'!$A$11:$C$480,2,FALSE))</f>
        <v/>
      </c>
      <c r="N2750" s="56" t="str">
        <f t="shared" si="1148"/>
        <v/>
      </c>
      <c r="O2750" s="55"/>
      <c r="P2750" s="55"/>
      <c r="Q2750" s="47"/>
      <c r="R2750" s="47"/>
      <c r="S2750" s="64"/>
      <c r="T2750" s="2"/>
      <c r="U2750" s="2"/>
      <c r="V2750" s="2"/>
    </row>
    <row r="2751" spans="1:22" s="128" customFormat="1" ht="12.75" customHeight="1" x14ac:dyDescent="0.2">
      <c r="A2751" s="137"/>
      <c r="B2751" s="117" t="str">
        <f>IF(A2751="","",VLOOKUP(A2751,'6.A'!$A$11:$E$105,2,FALSE))</f>
        <v/>
      </c>
      <c r="C2751" s="138"/>
      <c r="D2751" s="139" t="str">
        <f>IF(A2751="","",VLOOKUP(A2751,'6.A'!$A$11:$E$105,4,FALSE))</f>
        <v/>
      </c>
      <c r="E2751" s="140" t="str">
        <f>IF(A2751="","",VLOOKUP(A2751,'6.A'!$A$11:$E$105,5,FALSE))</f>
        <v/>
      </c>
      <c r="F2751" s="141" t="str">
        <f t="shared" si="1145"/>
        <v>0,00</v>
      </c>
      <c r="G2751" s="51"/>
      <c r="H2751" s="51" t="str">
        <f>IF(A2751="","",VLOOKUP(A2751,'6.A'!$A$11:$E$7900,5,FALSE))</f>
        <v/>
      </c>
      <c r="I2751" s="51" t="str">
        <f t="shared" si="1146"/>
        <v/>
      </c>
      <c r="J2751" s="51" t="str">
        <f>IF(H2751="","",VLOOKUP(A2751,'6.A'!$A$11:$E$480,4,FALSE))</f>
        <v/>
      </c>
      <c r="K2751" s="51" t="str">
        <f t="shared" si="1147"/>
        <v/>
      </c>
      <c r="L2751" s="51" t="str">
        <f>IF(H2751="","",IF(C2751="","",G2716*C2751))</f>
        <v/>
      </c>
      <c r="M2751" s="93" t="str">
        <f>IF(A2751="","",VLOOKUP(A2751,'6.A'!$A$11:$C$480,2,FALSE))</f>
        <v/>
      </c>
      <c r="N2751" s="56" t="str">
        <f t="shared" si="1148"/>
        <v/>
      </c>
      <c r="O2751" s="55"/>
      <c r="P2751" s="55"/>
      <c r="Q2751" s="47"/>
      <c r="R2751" s="47"/>
      <c r="S2751" s="64"/>
      <c r="T2751" s="2"/>
      <c r="U2751" s="2"/>
      <c r="V2751" s="2"/>
    </row>
    <row r="2752" spans="1:22" s="128" customFormat="1" ht="12.75" customHeight="1" x14ac:dyDescent="0.2">
      <c r="A2752" s="137"/>
      <c r="B2752" s="117" t="str">
        <f>IF(A2752="","",VLOOKUP(A2752,'6.A'!$A$11:$E$105,2,FALSE))</f>
        <v/>
      </c>
      <c r="C2752" s="138"/>
      <c r="D2752" s="139" t="str">
        <f>IF(A2752="","",VLOOKUP(A2752,'6.A'!$A$11:$E$105,4,FALSE))</f>
        <v/>
      </c>
      <c r="E2752" s="140" t="str">
        <f>IF(A2752="","",VLOOKUP(A2752,'6.A'!$A$11:$E$105,5,FALSE))</f>
        <v/>
      </c>
      <c r="F2752" s="141" t="str">
        <f t="shared" si="1145"/>
        <v>0,00</v>
      </c>
      <c r="G2752" s="51"/>
      <c r="H2752" s="51" t="str">
        <f>IF(A2752="","",VLOOKUP(A2752,'6.A'!$A$11:$E$7900,5,FALSE))</f>
        <v/>
      </c>
      <c r="I2752" s="51" t="str">
        <f t="shared" si="1146"/>
        <v/>
      </c>
      <c r="J2752" s="51" t="str">
        <f>IF(H2752="","",VLOOKUP(A2752,'6.A'!$A$11:$E$480,4,FALSE))</f>
        <v/>
      </c>
      <c r="K2752" s="51" t="str">
        <f t="shared" si="1147"/>
        <v/>
      </c>
      <c r="L2752" s="51" t="str">
        <f>IF(H2752="","",IF(C2752="","",G2716*C2752))</f>
        <v/>
      </c>
      <c r="M2752" s="93" t="str">
        <f>IF(A2752="","",VLOOKUP(A2752,'6.A'!$A$11:$C$480,2,FALSE))</f>
        <v/>
      </c>
      <c r="N2752" s="56" t="str">
        <f t="shared" si="1148"/>
        <v/>
      </c>
      <c r="O2752" s="55"/>
      <c r="P2752" s="55"/>
      <c r="Q2752" s="47"/>
      <c r="R2752" s="47"/>
      <c r="S2752" s="64"/>
      <c r="T2752" s="2"/>
      <c r="U2752" s="2"/>
      <c r="V2752" s="2"/>
    </row>
    <row r="2753" spans="1:22" s="128" customFormat="1" ht="12.75" customHeight="1" x14ac:dyDescent="0.2">
      <c r="A2753" s="137"/>
      <c r="B2753" s="117" t="str">
        <f>IF(A2753="","",VLOOKUP(A2753,'6.A'!$A$11:$E$105,2,FALSE))</f>
        <v/>
      </c>
      <c r="C2753" s="138"/>
      <c r="D2753" s="120" t="str">
        <f>IF(A2753="","",VLOOKUP(A2753,'6.A'!$A$11:$E$105,4,FALSE))</f>
        <v/>
      </c>
      <c r="E2753" s="142" t="str">
        <f>IF(A2753="","",VLOOKUP(A2753,'6.A'!$A$11:$E$105,5,FALSE))</f>
        <v/>
      </c>
      <c r="F2753" s="141" t="str">
        <f t="shared" si="1145"/>
        <v>0,00</v>
      </c>
      <c r="G2753" s="51"/>
      <c r="H2753" s="51" t="str">
        <f>IF(A2753="","",VLOOKUP(A2753,'6.A'!$A$11:$E$7900,5,FALSE))</f>
        <v/>
      </c>
      <c r="I2753" s="51" t="str">
        <f t="shared" si="1146"/>
        <v/>
      </c>
      <c r="J2753" s="51" t="str">
        <f>IF(H2753="","",VLOOKUP(A2753,'6.A'!$A$11:$E$480,4,FALSE))</f>
        <v/>
      </c>
      <c r="K2753" s="51" t="str">
        <f t="shared" si="1147"/>
        <v/>
      </c>
      <c r="L2753" s="51" t="str">
        <f>IF(H2753="","",IF(C2753="","",G2716*C2753))</f>
        <v/>
      </c>
      <c r="M2753" s="93" t="str">
        <f>IF(A2753="","",VLOOKUP(A2753,'6.A'!$A$11:$C$480,2,FALSE))</f>
        <v/>
      </c>
      <c r="N2753" s="56" t="str">
        <f t="shared" si="1148"/>
        <v/>
      </c>
      <c r="O2753" s="55"/>
      <c r="P2753" s="55"/>
      <c r="Q2753" s="47"/>
      <c r="R2753" s="47"/>
      <c r="S2753" s="64"/>
      <c r="T2753" s="2"/>
      <c r="U2753" s="2"/>
      <c r="V2753" s="2"/>
    </row>
    <row r="2754" spans="1:22" s="128" customFormat="1" ht="12.75" customHeight="1" x14ac:dyDescent="0.2">
      <c r="A2754" s="137"/>
      <c r="B2754" s="117" t="str">
        <f>IF(A2754="","",VLOOKUP(A2754,'6.A'!$A$11:$E$105,2,FALSE))</f>
        <v/>
      </c>
      <c r="C2754" s="138"/>
      <c r="D2754" s="120" t="str">
        <f>IF(A2754="","",VLOOKUP(A2754,'6.A'!$A$11:$E$105,4,FALSE))</f>
        <v/>
      </c>
      <c r="E2754" s="142" t="str">
        <f>IF(A2754="","",VLOOKUP(A2754,'6.A'!$A$11:$E$105,5,FALSE))</f>
        <v/>
      </c>
      <c r="F2754" s="141" t="str">
        <f t="shared" si="1145"/>
        <v>0,00</v>
      </c>
      <c r="G2754" s="51"/>
      <c r="H2754" s="51" t="str">
        <f>IF(A2754="","",VLOOKUP(A2754,'6.A'!$A$11:$E$7900,5,FALSE))</f>
        <v/>
      </c>
      <c r="I2754" s="51" t="str">
        <f t="shared" si="1146"/>
        <v/>
      </c>
      <c r="J2754" s="51" t="str">
        <f>IF(H2754="","",VLOOKUP(A2754,'6.A'!$A$11:$E$480,4,FALSE))</f>
        <v/>
      </c>
      <c r="K2754" s="51" t="str">
        <f t="shared" si="1147"/>
        <v/>
      </c>
      <c r="L2754" s="51" t="str">
        <f>IF(H2754="","",IF(C2754="","",G2716*C2754))</f>
        <v/>
      </c>
      <c r="M2754" s="93" t="str">
        <f>IF(A2754="","",VLOOKUP(A2754,'6.A'!$A$11:$C$480,2,FALSE))</f>
        <v/>
      </c>
      <c r="N2754" s="56" t="str">
        <f t="shared" si="1148"/>
        <v/>
      </c>
      <c r="O2754" s="55"/>
      <c r="P2754" s="55"/>
      <c r="Q2754" s="47"/>
      <c r="R2754" s="47"/>
      <c r="S2754" s="64"/>
      <c r="T2754" s="2"/>
      <c r="U2754" s="2"/>
      <c r="V2754" s="2"/>
    </row>
    <row r="2755" spans="1:22" s="128" customFormat="1" ht="12.75" customHeight="1" x14ac:dyDescent="0.2">
      <c r="A2755" s="137"/>
      <c r="B2755" s="117" t="str">
        <f>IF(A2755="","",VLOOKUP(A2755,'6.A'!$A$11:$E$105,2,FALSE))</f>
        <v/>
      </c>
      <c r="C2755" s="138"/>
      <c r="D2755" s="120" t="str">
        <f>IF(A2755="","",VLOOKUP(A2755,'6.A'!$A$11:$E$105,4,FALSE))</f>
        <v/>
      </c>
      <c r="E2755" s="142" t="str">
        <f>IF(A2755="","",VLOOKUP(A2755,'6.A'!$A$11:$E$105,5,FALSE))</f>
        <v/>
      </c>
      <c r="F2755" s="141" t="str">
        <f t="shared" si="1145"/>
        <v>0,00</v>
      </c>
      <c r="G2755" s="51"/>
      <c r="H2755" s="51" t="str">
        <f>IF(A2755="","",VLOOKUP(A2755,'6.A'!$A$11:$E$7900,5,FALSE))</f>
        <v/>
      </c>
      <c r="I2755" s="51" t="str">
        <f t="shared" si="1146"/>
        <v/>
      </c>
      <c r="J2755" s="51" t="str">
        <f>IF(H2755="","",VLOOKUP(A2755,'6.A'!$A$11:$E$480,4,FALSE))</f>
        <v/>
      </c>
      <c r="K2755" s="51" t="str">
        <f t="shared" si="1147"/>
        <v/>
      </c>
      <c r="L2755" s="51" t="str">
        <f>IF(H2755="","",IF(C2755="","",G2716*C2755))</f>
        <v/>
      </c>
      <c r="M2755" s="93" t="str">
        <f>IF(A2755="","",VLOOKUP(A2755,'6.A'!$A$11:$C$480,2,FALSE))</f>
        <v/>
      </c>
      <c r="N2755" s="56" t="str">
        <f t="shared" si="1148"/>
        <v/>
      </c>
      <c r="O2755" s="55"/>
      <c r="P2755" s="55"/>
      <c r="Q2755" s="47"/>
      <c r="R2755" s="47"/>
      <c r="S2755" s="64"/>
      <c r="T2755" s="2"/>
      <c r="U2755" s="2"/>
      <c r="V2755" s="2"/>
    </row>
    <row r="2756" spans="1:22" s="128" customFormat="1" ht="12.75" customHeight="1" x14ac:dyDescent="0.2">
      <c r="A2756" s="137"/>
      <c r="B2756" s="117" t="str">
        <f>IF(A2756="","",VLOOKUP(A2756,'6.A'!$A$11:$E$105,2,FALSE))</f>
        <v/>
      </c>
      <c r="C2756" s="138"/>
      <c r="D2756" s="120" t="str">
        <f>IF(A2756="","",VLOOKUP(A2756,'6.A'!$A$11:$E$105,4,FALSE))</f>
        <v/>
      </c>
      <c r="E2756" s="142" t="str">
        <f>IF(A2756="","",VLOOKUP(A2756,'6.A'!$A$11:$E$105,5,FALSE))</f>
        <v/>
      </c>
      <c r="F2756" s="141" t="str">
        <f t="shared" si="1145"/>
        <v>0,00</v>
      </c>
      <c r="G2756" s="51"/>
      <c r="H2756" s="51" t="str">
        <f>IF(A2756="","",VLOOKUP(A2756,'6.A'!$A$11:$E$7900,5,FALSE))</f>
        <v/>
      </c>
      <c r="I2756" s="51" t="str">
        <f t="shared" si="1146"/>
        <v/>
      </c>
      <c r="J2756" s="51" t="str">
        <f>IF(H2756="","",VLOOKUP(A2756,'6.A'!$A$11:$E$480,4,FALSE))</f>
        <v/>
      </c>
      <c r="K2756" s="51" t="str">
        <f t="shared" si="1147"/>
        <v/>
      </c>
      <c r="L2756" s="51" t="str">
        <f>IF(H2756="","",IF(C2756="","",G2716*C2756))</f>
        <v/>
      </c>
      <c r="M2756" s="93" t="str">
        <f>IF(A2756="","",VLOOKUP(A2756,'6.A'!$A$11:$C$480,2,FALSE))</f>
        <v/>
      </c>
      <c r="N2756" s="56" t="str">
        <f t="shared" si="1148"/>
        <v/>
      </c>
      <c r="O2756" s="55"/>
      <c r="P2756" s="55"/>
      <c r="Q2756" s="47"/>
      <c r="R2756" s="47"/>
      <c r="S2756" s="64"/>
      <c r="T2756" s="2"/>
      <c r="U2756" s="2"/>
      <c r="V2756" s="2"/>
    </row>
    <row r="2757" spans="1:22" s="128" customFormat="1" ht="12.75" customHeight="1" x14ac:dyDescent="0.2">
      <c r="A2757" s="137"/>
      <c r="B2757" s="117" t="str">
        <f>IF(A2757="","",VLOOKUP(A2757,'6.A'!$A$11:$E$105,2,FALSE))</f>
        <v/>
      </c>
      <c r="C2757" s="138"/>
      <c r="D2757" s="120" t="str">
        <f>IF(A2757="","",VLOOKUP(A2757,'6.A'!$A$11:$E$105,4,FALSE))</f>
        <v/>
      </c>
      <c r="E2757" s="142" t="str">
        <f>IF(A2757="","",VLOOKUP(A2757,'6.A'!$A$11:$E$105,5,FALSE))</f>
        <v/>
      </c>
      <c r="F2757" s="141" t="str">
        <f t="shared" si="1145"/>
        <v>0,00</v>
      </c>
      <c r="G2757" s="51"/>
      <c r="H2757" s="51" t="str">
        <f>IF(A2757="","",VLOOKUP(A2757,'6.A'!$A$11:$E$7900,5,FALSE))</f>
        <v/>
      </c>
      <c r="I2757" s="51" t="str">
        <f t="shared" si="1146"/>
        <v/>
      </c>
      <c r="J2757" s="51" t="str">
        <f>IF(H2757="","",VLOOKUP(A2757,'6.A'!$A$11:$E$480,4,FALSE))</f>
        <v/>
      </c>
      <c r="K2757" s="51" t="str">
        <f t="shared" si="1147"/>
        <v/>
      </c>
      <c r="L2757" s="51" t="str">
        <f>IF(H2757="","",IF(C2757="","",G2716*C2757))</f>
        <v/>
      </c>
      <c r="M2757" s="93" t="str">
        <f>IF(A2757="","",VLOOKUP(A2757,'6.A'!$A$11:$C$480,2,FALSE))</f>
        <v/>
      </c>
      <c r="N2757" s="56" t="str">
        <f t="shared" si="1148"/>
        <v/>
      </c>
      <c r="O2757" s="55"/>
      <c r="P2757" s="55"/>
      <c r="Q2757" s="47"/>
      <c r="R2757" s="47"/>
      <c r="S2757" s="64"/>
      <c r="T2757" s="2"/>
      <c r="U2757" s="2"/>
      <c r="V2757" s="2"/>
    </row>
    <row r="2758" spans="1:22" s="128" customFormat="1" ht="12.75" customHeight="1" x14ac:dyDescent="0.2">
      <c r="A2758" s="137"/>
      <c r="B2758" s="117" t="str">
        <f>IF(A2758="","",VLOOKUP(A2758,'6.A'!$A$11:$E$105,2,FALSE))</f>
        <v/>
      </c>
      <c r="C2758" s="138"/>
      <c r="D2758" s="120" t="str">
        <f>IF(A2758="","",VLOOKUP(A2758,'6.A'!$A$11:$E$105,4,FALSE))</f>
        <v/>
      </c>
      <c r="E2758" s="142" t="str">
        <f>IF(A2758="","",VLOOKUP(A2758,'6.A'!$A$11:$E$105,5,FALSE))</f>
        <v/>
      </c>
      <c r="F2758" s="141" t="str">
        <f t="shared" si="1145"/>
        <v>0,00</v>
      </c>
      <c r="G2758" s="51"/>
      <c r="H2758" s="51" t="str">
        <f>IF(A2758="","",VLOOKUP(A2758,'6.A'!$A$11:$E$7900,5,FALSE))</f>
        <v/>
      </c>
      <c r="I2758" s="51" t="str">
        <f t="shared" si="1146"/>
        <v/>
      </c>
      <c r="J2758" s="51" t="str">
        <f>IF(H2758="","",VLOOKUP(A2758,'6.A'!$A$11:$E$480,4,FALSE))</f>
        <v/>
      </c>
      <c r="K2758" s="51" t="str">
        <f t="shared" si="1147"/>
        <v/>
      </c>
      <c r="L2758" s="51" t="str">
        <f>IF(H2758="","",IF(C2758="","",G2716*C2758))</f>
        <v/>
      </c>
      <c r="M2758" s="93" t="str">
        <f>IF(A2758="","",VLOOKUP(A2758,'6.A'!$A$11:$C$480,2,FALSE))</f>
        <v/>
      </c>
      <c r="N2758" s="56" t="str">
        <f t="shared" si="1148"/>
        <v/>
      </c>
      <c r="O2758" s="55"/>
      <c r="P2758" s="55"/>
      <c r="Q2758" s="47"/>
      <c r="R2758" s="47"/>
      <c r="S2758" s="64"/>
      <c r="T2758" s="2"/>
      <c r="U2758" s="2"/>
      <c r="V2758" s="2"/>
    </row>
    <row r="2759" spans="1:22" s="128" customFormat="1" ht="12.75" customHeight="1" x14ac:dyDescent="0.2">
      <c r="A2759" s="137"/>
      <c r="B2759" s="117" t="str">
        <f>IF(A2759="","",VLOOKUP(A2759,'6.A'!$A$11:$E$105,2,FALSE))</f>
        <v/>
      </c>
      <c r="C2759" s="138"/>
      <c r="D2759" s="120" t="str">
        <f>IF(A2759="","",VLOOKUP(A2759,'6.A'!$A$11:$E$105,4,FALSE))</f>
        <v/>
      </c>
      <c r="E2759" s="142" t="str">
        <f>IF(A2759="","",VLOOKUP(A2759,'6.A'!$A$11:$E$105,5,FALSE))</f>
        <v/>
      </c>
      <c r="F2759" s="141" t="str">
        <f t="shared" si="1145"/>
        <v>0,00</v>
      </c>
      <c r="G2759" s="51"/>
      <c r="H2759" s="51" t="str">
        <f>IF(A2759="","",VLOOKUP(A2759,'6.A'!$A$11:$E$7900,5,FALSE))</f>
        <v/>
      </c>
      <c r="I2759" s="51" t="str">
        <f t="shared" si="1146"/>
        <v/>
      </c>
      <c r="J2759" s="51" t="str">
        <f>IF(H2759="","",VLOOKUP(A2759,'6.A'!$A$11:$E$480,4,FALSE))</f>
        <v/>
      </c>
      <c r="K2759" s="51" t="str">
        <f t="shared" si="1147"/>
        <v/>
      </c>
      <c r="L2759" s="51" t="str">
        <f>IF(H2759="","",IF(C2759="","",G2716*C2759))</f>
        <v/>
      </c>
      <c r="M2759" s="93" t="str">
        <f>IF(A2759="","",VLOOKUP(A2759,'6.A'!$A$11:$C$480,2,FALSE))</f>
        <v/>
      </c>
      <c r="N2759" s="56" t="str">
        <f t="shared" si="1148"/>
        <v/>
      </c>
      <c r="O2759" s="55"/>
      <c r="P2759" s="55"/>
      <c r="Q2759" s="47"/>
      <c r="R2759" s="47"/>
      <c r="S2759" s="64"/>
      <c r="T2759" s="2"/>
      <c r="U2759" s="2"/>
      <c r="V2759" s="2"/>
    </row>
    <row r="2760" spans="1:22" s="128" customFormat="1" ht="12.75" customHeight="1" x14ac:dyDescent="0.2">
      <c r="A2760" s="137"/>
      <c r="B2760" s="117" t="str">
        <f>IF(A2760="","",VLOOKUP(A2760,'6.A'!$A$11:$E$105,2,FALSE))</f>
        <v/>
      </c>
      <c r="C2760" s="138"/>
      <c r="D2760" s="120" t="str">
        <f>IF(A2760="","",VLOOKUP(A2760,'6.A'!$A$11:$E$105,4,FALSE))</f>
        <v/>
      </c>
      <c r="E2760" s="142" t="str">
        <f>IF(A2760="","",VLOOKUP(A2760,'6.A'!$A$11:$E$105,5,FALSE))</f>
        <v/>
      </c>
      <c r="F2760" s="141" t="str">
        <f t="shared" si="1145"/>
        <v>0,00</v>
      </c>
      <c r="G2760" s="51"/>
      <c r="H2760" s="51" t="str">
        <f>IF(A2760="","",VLOOKUP(A2760,'6.A'!$A$11:$E$7900,5,FALSE))</f>
        <v/>
      </c>
      <c r="I2760" s="51" t="str">
        <f t="shared" si="1146"/>
        <v/>
      </c>
      <c r="J2760" s="51" t="str">
        <f>IF(H2760="","",VLOOKUP(A2760,'6.A'!$A$11:$E$480,4,FALSE))</f>
        <v/>
      </c>
      <c r="K2760" s="51" t="str">
        <f t="shared" si="1147"/>
        <v/>
      </c>
      <c r="L2760" s="51" t="str">
        <f>IF(H2760="","",IF(C2760="","",G2716*C2760))</f>
        <v/>
      </c>
      <c r="M2760" s="93" t="str">
        <f>IF(A2760="","",VLOOKUP(A2760,'6.A'!$A$11:$C$480,2,FALSE))</f>
        <v/>
      </c>
      <c r="N2760" s="56" t="str">
        <f t="shared" si="1148"/>
        <v/>
      </c>
      <c r="O2760" s="55"/>
      <c r="P2760" s="55"/>
      <c r="Q2760" s="47"/>
      <c r="R2760" s="47"/>
      <c r="S2760" s="64"/>
      <c r="T2760" s="2"/>
      <c r="U2760" s="2"/>
      <c r="V2760" s="2"/>
    </row>
    <row r="2761" spans="1:22" s="116" customFormat="1" ht="12.75" customHeight="1" x14ac:dyDescent="0.2">
      <c r="A2761" s="137"/>
      <c r="B2761" s="153" t="str">
        <f>IF(A2761="","",VLOOKUP(A2761,'6.A'!$A$11:$E$105,2,FALSE))</f>
        <v/>
      </c>
      <c r="C2761" s="138"/>
      <c r="D2761" s="120" t="str">
        <f>IF(A2761="","",VLOOKUP(A2761,'6.A'!$A$11:$E$105,4,FALSE))</f>
        <v/>
      </c>
      <c r="E2761" s="142" t="str">
        <f>IF(A2761="","",VLOOKUP(A2761,'6.A'!$A$11:$E$105,5,FALSE))</f>
        <v/>
      </c>
      <c r="F2761" s="141" t="str">
        <f t="shared" si="1145"/>
        <v>0,00</v>
      </c>
      <c r="G2761" s="51"/>
      <c r="H2761" s="51" t="str">
        <f>IF(A2761="","",VLOOKUP(A2761,'6.A'!$A$11:$E$7900,5,FALSE))</f>
        <v/>
      </c>
      <c r="I2761" s="51" t="str">
        <f t="shared" si="1146"/>
        <v/>
      </c>
      <c r="J2761" s="51" t="str">
        <f>IF(H2761="","",VLOOKUP(A2761,'6.A'!$A$11:$E$480,4,FALSE))</f>
        <v/>
      </c>
      <c r="K2761" s="51" t="str">
        <f t="shared" si="1147"/>
        <v/>
      </c>
      <c r="L2761" s="51" t="str">
        <f>IF(H2761="","",IF(C2761="","",G2716*C2761))</f>
        <v/>
      </c>
      <c r="M2761" s="93" t="str">
        <f>IF(A2761="","",VLOOKUP(A2761,'6.A'!$A$11:$C$480,2,FALSE))</f>
        <v/>
      </c>
      <c r="N2761" s="56" t="str">
        <f t="shared" si="1148"/>
        <v/>
      </c>
      <c r="O2761" s="55"/>
      <c r="P2761" s="55"/>
      <c r="Q2761" s="47"/>
      <c r="R2761" s="47"/>
      <c r="S2761" s="64"/>
      <c r="T2761" s="2"/>
      <c r="U2761" s="2"/>
      <c r="V2761" s="2"/>
    </row>
    <row r="2762" spans="1:22" s="116" customFormat="1" ht="12.75" customHeight="1" x14ac:dyDescent="0.2">
      <c r="A2762" s="137"/>
      <c r="B2762" s="153" t="str">
        <f>IF(A2762="","",VLOOKUP(A2762,'6.A'!$A$11:$E$105,2,FALSE))</f>
        <v/>
      </c>
      <c r="C2762" s="138"/>
      <c r="D2762" s="120" t="str">
        <f>IF(A2762="","",VLOOKUP(A2762,'6.A'!$A$11:$E$105,4,FALSE))</f>
        <v/>
      </c>
      <c r="E2762" s="142" t="str">
        <f>IF(A2762="","",VLOOKUP(A2762,'6.A'!$A$11:$E$105,5,FALSE))</f>
        <v/>
      </c>
      <c r="F2762" s="141" t="str">
        <f t="shared" si="1145"/>
        <v>0,00</v>
      </c>
      <c r="G2762" s="51"/>
      <c r="H2762" s="51" t="str">
        <f>IF(A2762="","",VLOOKUP(A2762,'6.A'!$A$11:$E$7900,5,FALSE))</f>
        <v/>
      </c>
      <c r="I2762" s="51" t="str">
        <f t="shared" si="1146"/>
        <v/>
      </c>
      <c r="J2762" s="51" t="str">
        <f>IF(H2762="","",VLOOKUP(A2762,'6.A'!$A$11:$E$480,4,FALSE))</f>
        <v/>
      </c>
      <c r="K2762" s="51" t="str">
        <f t="shared" si="1147"/>
        <v/>
      </c>
      <c r="L2762" s="51" t="str">
        <f>IF(H2762="","",IF(C2762="","",G2716*C2762))</f>
        <v/>
      </c>
      <c r="M2762" s="93" t="str">
        <f>IF(A2762="","",VLOOKUP(A2762,'6.A'!$A$11:$C$480,2,FALSE))</f>
        <v/>
      </c>
      <c r="N2762" s="56" t="str">
        <f t="shared" si="1148"/>
        <v/>
      </c>
      <c r="O2762" s="55"/>
      <c r="P2762" s="55"/>
      <c r="Q2762" s="47"/>
      <c r="R2762" s="47"/>
      <c r="S2762" s="64"/>
      <c r="T2762" s="2"/>
      <c r="U2762" s="2"/>
      <c r="V2762" s="2"/>
    </row>
    <row r="2763" spans="1:22" s="116" customFormat="1" ht="12.75" customHeight="1" x14ac:dyDescent="0.2">
      <c r="A2763" s="137"/>
      <c r="B2763" s="153" t="str">
        <f>IF(A2763="","",VLOOKUP(A2763,'6.A'!$A$11:$E$105,2,FALSE))</f>
        <v/>
      </c>
      <c r="C2763" s="138"/>
      <c r="D2763" s="120" t="str">
        <f>IF(A2763="","",VLOOKUP(A2763,'6.A'!$A$11:$E$105,4,FALSE))</f>
        <v/>
      </c>
      <c r="E2763" s="142" t="str">
        <f>IF(A2763="","",VLOOKUP(A2763,'6.A'!$A$11:$E$105,5,FALSE))</f>
        <v/>
      </c>
      <c r="F2763" s="141" t="str">
        <f t="shared" si="1145"/>
        <v>0,00</v>
      </c>
      <c r="G2763" s="51"/>
      <c r="H2763" s="51" t="str">
        <f>IF(A2763="","",VLOOKUP(A2763,'6.A'!$A$11:$E$7900,5,FALSE))</f>
        <v/>
      </c>
      <c r="I2763" s="51" t="str">
        <f t="shared" si="1146"/>
        <v/>
      </c>
      <c r="J2763" s="51" t="str">
        <f>IF(H2763="","",VLOOKUP(A2763,'6.A'!$A$11:$E$480,4,FALSE))</f>
        <v/>
      </c>
      <c r="K2763" s="51" t="str">
        <f t="shared" si="1147"/>
        <v/>
      </c>
      <c r="L2763" s="51" t="str">
        <f>IF(H2763="","",IF(C2763="","",G2716*C2763))</f>
        <v/>
      </c>
      <c r="M2763" s="93" t="str">
        <f>IF(A2763="","",VLOOKUP(A2763,'6.A'!$A$11:$C$480,2,FALSE))</f>
        <v/>
      </c>
      <c r="N2763" s="56" t="str">
        <f t="shared" si="1148"/>
        <v/>
      </c>
      <c r="O2763" s="55"/>
      <c r="P2763" s="55"/>
      <c r="Q2763" s="47"/>
      <c r="R2763" s="47"/>
      <c r="S2763" s="64"/>
      <c r="T2763" s="2"/>
      <c r="U2763" s="2"/>
      <c r="V2763" s="2"/>
    </row>
    <row r="2764" spans="1:22" s="116" customFormat="1" ht="12.75" customHeight="1" x14ac:dyDescent="0.2">
      <c r="A2764" s="137"/>
      <c r="B2764" s="153" t="str">
        <f>IF(A2764="","",VLOOKUP(A2764,'6.A'!$A$11:$E$105,2,FALSE))</f>
        <v/>
      </c>
      <c r="C2764" s="138"/>
      <c r="D2764" s="120" t="str">
        <f>IF(A2764="","",VLOOKUP(A2764,'6.A'!$A$11:$E$105,4,FALSE))</f>
        <v/>
      </c>
      <c r="E2764" s="142" t="str">
        <f>IF(A2764="","",VLOOKUP(A2764,'6.A'!$A$11:$E$105,5,FALSE))</f>
        <v/>
      </c>
      <c r="F2764" s="141" t="str">
        <f t="shared" si="1145"/>
        <v>0,00</v>
      </c>
      <c r="G2764" s="51"/>
      <c r="H2764" s="51" t="str">
        <f>IF(A2764="","",VLOOKUP(A2764,'6.A'!$A$11:$E$7900,5,FALSE))</f>
        <v/>
      </c>
      <c r="I2764" s="51" t="str">
        <f t="shared" si="1146"/>
        <v/>
      </c>
      <c r="J2764" s="51" t="str">
        <f>IF(H2764="","",VLOOKUP(A2764,'6.A'!$A$11:$E$480,4,FALSE))</f>
        <v/>
      </c>
      <c r="K2764" s="51" t="str">
        <f t="shared" si="1147"/>
        <v/>
      </c>
      <c r="L2764" s="51" t="str">
        <f>IF(H2764="","",IF(C2764="","",G2716*C2764))</f>
        <v/>
      </c>
      <c r="M2764" s="93" t="str">
        <f>IF(A2764="","",VLOOKUP(A2764,'6.A'!$A$11:$C$480,2,FALSE))</f>
        <v/>
      </c>
      <c r="N2764" s="56" t="str">
        <f t="shared" si="1148"/>
        <v/>
      </c>
      <c r="O2764" s="55"/>
      <c r="P2764" s="55"/>
      <c r="Q2764" s="47"/>
      <c r="R2764" s="47"/>
      <c r="S2764" s="64"/>
      <c r="T2764" s="2"/>
      <c r="U2764" s="2"/>
      <c r="V2764" s="2"/>
    </row>
    <row r="2765" spans="1:22" s="116" customFormat="1" ht="12.75" customHeight="1" x14ac:dyDescent="0.2">
      <c r="A2765" s="137"/>
      <c r="B2765" s="26" t="str">
        <f>$A$9</f>
        <v>BDI - MÃO DE OBRA / SERVIÇOS / MATERIAIS EM GERAL</v>
      </c>
      <c r="C2765" s="27">
        <f>$C$9</f>
        <v>0</v>
      </c>
      <c r="D2765" s="120"/>
      <c r="E2765" s="126"/>
      <c r="F2765" s="144">
        <f>ROUND(SUM(F2745:F2764)*C2765,2)</f>
        <v>0</v>
      </c>
      <c r="G2765" s="62"/>
      <c r="H2765" s="51"/>
      <c r="I2765" s="56"/>
      <c r="J2765" s="56"/>
      <c r="K2765" s="56"/>
      <c r="L2765" s="51"/>
      <c r="M2765" s="56"/>
      <c r="N2765" s="56"/>
      <c r="O2765" s="55"/>
      <c r="P2765" s="55"/>
      <c r="Q2765" s="47"/>
      <c r="R2765" s="47"/>
      <c r="S2765" s="64"/>
      <c r="T2765" s="2"/>
      <c r="U2765" s="2"/>
      <c r="V2765" s="2"/>
    </row>
    <row r="2766" spans="1:22" s="116" customFormat="1" ht="12.75" customHeight="1" thickBot="1" x14ac:dyDescent="0.25">
      <c r="A2766" s="154"/>
      <c r="B2766" s="41" t="s">
        <v>57</v>
      </c>
      <c r="C2766" s="42"/>
      <c r="D2766" s="155"/>
      <c r="E2766" s="156"/>
      <c r="F2766" s="157">
        <f>ROUND(SUM(F2745:F2765),2)</f>
        <v>0</v>
      </c>
      <c r="G2766" s="62"/>
      <c r="H2766" s="51"/>
      <c r="I2766" s="56"/>
      <c r="J2766" s="56"/>
      <c r="K2766" s="56"/>
      <c r="L2766" s="51"/>
      <c r="M2766" s="56"/>
      <c r="N2766" s="56"/>
      <c r="O2766" s="55"/>
      <c r="P2766" s="55"/>
      <c r="Q2766" s="47"/>
      <c r="R2766" s="47"/>
      <c r="S2766" s="64"/>
      <c r="T2766" s="2"/>
      <c r="U2766" s="2"/>
      <c r="V2766" s="2"/>
    </row>
    <row r="2767" spans="1:22" s="128" customFormat="1" ht="12" customHeight="1" thickBot="1" x14ac:dyDescent="0.25">
      <c r="A2767" s="129"/>
      <c r="B2767" s="124"/>
      <c r="C2767" s="125"/>
      <c r="D2767" s="120"/>
      <c r="E2767" s="126"/>
      <c r="F2767" s="121"/>
      <c r="G2767" s="121"/>
      <c r="H2767" s="118"/>
      <c r="I2767" s="120"/>
      <c r="J2767" s="120"/>
      <c r="K2767" s="120"/>
      <c r="L2767" s="118"/>
      <c r="M2767" s="122"/>
      <c r="N2767" s="122"/>
      <c r="O2767" s="123"/>
      <c r="P2767" s="123"/>
      <c r="Q2767" s="114"/>
      <c r="R2767" s="114"/>
      <c r="T2767" s="116"/>
      <c r="U2767" s="116"/>
      <c r="V2767" s="116"/>
    </row>
    <row r="2768" spans="1:22" s="116" customFormat="1" ht="50.1" customHeight="1" x14ac:dyDescent="0.2">
      <c r="A2768" s="130" t="str">
        <f>'3.A'!$A$88</f>
        <v>4.4.1</v>
      </c>
      <c r="B2768" s="131" t="str">
        <f>IF(A2768="","",VLOOKUP(A2768,'3.A'!$A$16:$M$111,2,FALSE))</f>
        <v>REMOÇÃO DE PINTURA EXISTENTE COM LIXAMENTO</v>
      </c>
      <c r="C2768" s="284" t="s">
        <v>62</v>
      </c>
      <c r="D2768" s="284"/>
      <c r="E2768" s="132" t="str">
        <f>IF(A2768="","",VLOOKUP(A2768,'3.A'!$A$16:$M$111,3,FALSE))</f>
        <v>M2</v>
      </c>
      <c r="F2768" s="133">
        <f>ROUND(F2782+F2795+F2818,2)</f>
        <v>0</v>
      </c>
      <c r="G2768" s="94">
        <f>VLOOKUP(A2768,'3.A'!$A$18:$I$111,4,FALSE)</f>
        <v>74</v>
      </c>
      <c r="H2768" s="46">
        <f>SUM(F2770:F2781)</f>
        <v>0</v>
      </c>
      <c r="I2768" s="46">
        <f>SUM(F2784:F2794)</f>
        <v>0</v>
      </c>
      <c r="J2768" s="46">
        <f>SUM(F2797:F2817)</f>
        <v>0</v>
      </c>
      <c r="K2768" s="46">
        <f>SUM(H2768:J2768)</f>
        <v>0</v>
      </c>
      <c r="L2768" s="46" t="str">
        <f>IF(K2768=F2768,"SIM","NÃO")</f>
        <v>SIM</v>
      </c>
      <c r="M2768" s="57">
        <f>ROUND(SUM(F2770:F2779)*C2780,2)+ROUND(SUM(F2770:F2780)*C2781,2)+ROUND(SUM(F2770:F2779),2)+ROUND(SUM(F2784:F2793)*C2794,2)+ROUND(SUM(F2784:F2793),2)+ROUND(SUM(F2797:F2816)*C2817,2)+ROUND(SUM(F2797:F2816),2)</f>
        <v>0</v>
      </c>
      <c r="N2768" s="49" t="str">
        <f>IF(M2768=F2768,"SIM","NÃO")</f>
        <v>SIM</v>
      </c>
      <c r="O2768" s="50" t="str">
        <f>VLOOKUP(A2768,'3.A'!$A$8:$E$111,3,FALSE)</f>
        <v>M2</v>
      </c>
      <c r="P2768" s="50" t="str">
        <f>IF(O2768=E2768,"SIM","NÃO")</f>
        <v>SIM</v>
      </c>
      <c r="Q2768" s="52">
        <f>ROUND(G2768*F2782,2)+ROUND(G2768*F2795,2)+ROUND(G2768*F2818,2)</f>
        <v>0</v>
      </c>
      <c r="R2768" s="58">
        <f>VLOOKUP(A2768,'3.A'!$A$16:$L$111,12,FALSE)</f>
        <v>0</v>
      </c>
      <c r="S2768" s="59" t="str">
        <f>IF(Q2768=R2768,"si","no")</f>
        <v>si</v>
      </c>
      <c r="T2768" s="60">
        <f>SUM(L2770:L2779)+SUM(L2784:L2793)+SUM(L2797:L2816)</f>
        <v>59.2</v>
      </c>
      <c r="U2768" s="51">
        <f>G2768*C2776+G2768*C2778+G2768*C2772+G2768*C2771+G2768*C2773+G2768*C2777+G2768*C2775+G2768*C2774+G2768*C2770+G2768*C2779+G2768*C2790+G2768*C2784+G2768*C2792+G2768*C2791+G2768*C2789+G2768*C2786+G2768*C2785+G2768*C2787+G2768*C2793+G2768*C2788+G2768*C2797+G2768*C2798+G2768*C2799+G2768*C2807+G2768*C2808+G2768*C2809+G2768*C2810+G2768*C2811+G2768*C2812+G2768*C2813+G2768*C2814+G2768*C2815+G2768*C2816+G2768*C2805+G2768*C2806+G2768*C2800+G2768*C2801+G2768*C2802+G2768*C2803+G2768*C2804</f>
        <v>59.2</v>
      </c>
      <c r="V2768" s="53" t="str">
        <f>IF(T2768=U2768,"si","no")</f>
        <v>si</v>
      </c>
    </row>
    <row r="2769" spans="1:22" s="116" customFormat="1" ht="12.75" customHeight="1" x14ac:dyDescent="0.2">
      <c r="A2769" s="134" t="s">
        <v>3</v>
      </c>
      <c r="B2769" s="135" t="s">
        <v>58</v>
      </c>
      <c r="C2769" s="119" t="s">
        <v>59</v>
      </c>
      <c r="D2769" s="119" t="s">
        <v>17</v>
      </c>
      <c r="E2769" s="136" t="s">
        <v>60</v>
      </c>
      <c r="F2769" s="127" t="s">
        <v>61</v>
      </c>
      <c r="G2769" s="21"/>
      <c r="H2769" s="51"/>
      <c r="I2769" s="56"/>
      <c r="J2769" s="56"/>
      <c r="K2769" s="56"/>
      <c r="L2769" s="51"/>
      <c r="M2769" s="56"/>
      <c r="N2769" s="56"/>
      <c r="O2769" s="55"/>
      <c r="P2769" s="55"/>
      <c r="Q2769" s="47"/>
      <c r="R2769" s="47"/>
      <c r="S2769" s="64"/>
      <c r="T2769" s="2"/>
      <c r="U2769" s="2"/>
      <c r="V2769" s="2"/>
    </row>
    <row r="2770" spans="1:22" s="116" customFormat="1" ht="12.75" customHeight="1" x14ac:dyDescent="0.2">
      <c r="A2770" s="137">
        <f>'6.A'!$A$20</f>
        <v>88310</v>
      </c>
      <c r="B2770" s="117" t="str">
        <f>IF(A2770="","",VLOOKUP(A2770,'6.A'!$A$11:$E$105,2,FALSE))</f>
        <v>PINTOR COM ENCARGOS COMPLEMENTARES</v>
      </c>
      <c r="C2770" s="138">
        <v>0.3</v>
      </c>
      <c r="D2770" s="139" t="str">
        <f>IF(A2770="","",VLOOKUP(A2770,'6.A'!$A$11:$E$105,4,FALSE))</f>
        <v>H</v>
      </c>
      <c r="E2770" s="140">
        <f>IF(A2770="","",VLOOKUP(A2770,'6.A'!$A$11:$E$105,5,FALSE))</f>
        <v>0</v>
      </c>
      <c r="F2770" s="141">
        <f t="shared" ref="F2770:F2779" si="1149">IF(A2770="","0,00",ROUND(C2770*E2770,2))</f>
        <v>0</v>
      </c>
      <c r="G2770" s="51"/>
      <c r="H2770" s="51">
        <f>IF(A2770="","",VLOOKUP(A2770,'6.A'!$A$11:$E$7900,5,FALSE))</f>
        <v>0</v>
      </c>
      <c r="I2770" s="51" t="str">
        <f>IF(H2770="","",IF(E2770=H2770,"SIM","NÃO"))</f>
        <v>SIM</v>
      </c>
      <c r="J2770" s="51" t="str">
        <f>IF(H2770="","",VLOOKUP(A2770,'6.A'!$A$11:$E$480,4,FALSE))</f>
        <v>H</v>
      </c>
      <c r="K2770" s="51" t="str">
        <f>IF(H2770="","",IF(J2770=D2770,"SIM","NÃO"))</f>
        <v>SIM</v>
      </c>
      <c r="L2770" s="51">
        <f>IF(H2770="","",IF(C2770="","",G2768*C2770))</f>
        <v>22.2</v>
      </c>
      <c r="M2770" s="93" t="str">
        <f>IF(A2770="","",VLOOKUP(A2770,'6.A'!$A$11:$C$480,2,FALSE))</f>
        <v>PINTOR COM ENCARGOS COMPLEMENTARES</v>
      </c>
      <c r="N2770" s="56" t="str">
        <f>IF(A2770="","",IF(M2770=B2770,"si","no"))</f>
        <v>si</v>
      </c>
      <c r="O2770" s="55"/>
      <c r="P2770" s="55"/>
      <c r="Q2770" s="47"/>
      <c r="R2770" s="47"/>
      <c r="S2770" s="64"/>
      <c r="T2770" s="2"/>
      <c r="U2770" s="2"/>
      <c r="V2770" s="2"/>
    </row>
    <row r="2771" spans="1:22" s="116" customFormat="1" ht="12.75" customHeight="1" x14ac:dyDescent="0.2">
      <c r="A2771" s="137"/>
      <c r="B2771" s="117" t="str">
        <f>IF(A2771="","",VLOOKUP(A2771,'6.A'!$A$11:$E$105,2,FALSE))</f>
        <v/>
      </c>
      <c r="C2771" s="138"/>
      <c r="D2771" s="139" t="str">
        <f>IF(A2771="","",VLOOKUP(A2771,'6.A'!$A$11:$E$105,4,FALSE))</f>
        <v/>
      </c>
      <c r="E2771" s="140" t="str">
        <f>IF(A2771="","",VLOOKUP(A2771,'6.A'!$A$11:$E$105,5,FALSE))</f>
        <v/>
      </c>
      <c r="F2771" s="141" t="str">
        <f t="shared" si="1149"/>
        <v>0,00</v>
      </c>
      <c r="G2771" s="51"/>
      <c r="H2771" s="51" t="str">
        <f>IF(A2771="","",VLOOKUP(A2771,'6.A'!$A$11:$E$7900,5,FALSE))</f>
        <v/>
      </c>
      <c r="I2771" s="51" t="str">
        <f>IF(H2771="","",IF(E2771=H2771,"SIM","NÃO"))</f>
        <v/>
      </c>
      <c r="J2771" s="51" t="str">
        <f>IF(H2771="","",VLOOKUP(A2771,'6.A'!$A$11:$E$480,4,FALSE))</f>
        <v/>
      </c>
      <c r="K2771" s="51" t="str">
        <f>IF(H2771="","",IF(J2771=D2771,"SIM","NÃO"))</f>
        <v/>
      </c>
      <c r="L2771" s="51" t="str">
        <f>IF(H2771="","",IF(C2771="","",G2768*C2771))</f>
        <v/>
      </c>
      <c r="M2771" s="93" t="str">
        <f>IF(A2771="","",VLOOKUP(A2771,'6.A'!$A$11:$C$480,2,FALSE))</f>
        <v/>
      </c>
      <c r="N2771" s="56" t="str">
        <f>IF(A2771="","",IF(M2771=B2771,"si","no"))</f>
        <v/>
      </c>
      <c r="O2771" s="55"/>
      <c r="P2771" s="55"/>
      <c r="Q2771" s="47"/>
      <c r="R2771" s="47"/>
      <c r="S2771" s="64"/>
      <c r="T2771" s="2"/>
      <c r="U2771" s="2"/>
      <c r="V2771" s="2"/>
    </row>
    <row r="2772" spans="1:22" s="116" customFormat="1" ht="12.75" customHeight="1" x14ac:dyDescent="0.2">
      <c r="A2772" s="137"/>
      <c r="B2772" s="117" t="str">
        <f>IF(A2772="","",VLOOKUP(A2772,'6.A'!$A$11:$E$105,2,FALSE))</f>
        <v/>
      </c>
      <c r="C2772" s="138"/>
      <c r="D2772" s="139" t="str">
        <f>IF(A2772="","",VLOOKUP(A2772,'6.A'!$A$11:$E$105,4,FALSE))</f>
        <v/>
      </c>
      <c r="E2772" s="140" t="str">
        <f>IF(A2772="","",VLOOKUP(A2772,'6.A'!$A$11:$E$105,5,FALSE))</f>
        <v/>
      </c>
      <c r="F2772" s="141" t="str">
        <f t="shared" si="1149"/>
        <v>0,00</v>
      </c>
      <c r="G2772" s="51"/>
      <c r="H2772" s="51" t="str">
        <f>IF(A2772="","",VLOOKUP(A2772,'6.A'!$A$11:$E$7900,5,FALSE))</f>
        <v/>
      </c>
      <c r="I2772" s="51" t="str">
        <f>IF(H2772="","",IF(E2772=H2772,"SIM","NÃO"))</f>
        <v/>
      </c>
      <c r="J2772" s="51" t="str">
        <f>IF(H2772="","",VLOOKUP(A2772,'6.A'!$A$11:$E$480,4,FALSE))</f>
        <v/>
      </c>
      <c r="K2772" s="51" t="str">
        <f t="shared" ref="K2772" si="1150">IF(H2772="","",IF(J2772=D2772,"SIM","NÃO"))</f>
        <v/>
      </c>
      <c r="L2772" s="51" t="str">
        <f>IF(H2772="","",IF(C2772="","",G2768*C2772))</f>
        <v/>
      </c>
      <c r="M2772" s="93" t="str">
        <f>IF(A2772="","",VLOOKUP(A2772,'6.A'!$A$11:$C$480,2,FALSE))</f>
        <v/>
      </c>
      <c r="N2772" s="56" t="str">
        <f t="shared" ref="N2772" si="1151">IF(A2772="","",IF(M2772=B2772,"si","no"))</f>
        <v/>
      </c>
      <c r="O2772" s="55"/>
      <c r="P2772" s="55"/>
      <c r="Q2772" s="47"/>
      <c r="R2772" s="47"/>
      <c r="S2772" s="64"/>
      <c r="T2772" s="2"/>
      <c r="U2772" s="2"/>
      <c r="V2772" s="2"/>
    </row>
    <row r="2773" spans="1:22" s="116" customFormat="1" ht="12.75" customHeight="1" x14ac:dyDescent="0.2">
      <c r="A2773" s="137"/>
      <c r="B2773" s="117" t="str">
        <f>IF(A2773="","",VLOOKUP(A2773,'6.A'!$A$11:$E$105,2,FALSE))</f>
        <v/>
      </c>
      <c r="C2773" s="138"/>
      <c r="D2773" s="139" t="str">
        <f>IF(A2773="","",VLOOKUP(A2773,'6.A'!$A$11:$E$105,4,FALSE))</f>
        <v/>
      </c>
      <c r="E2773" s="140" t="str">
        <f>IF(A2773="","",VLOOKUP(A2773,'6.A'!$A$11:$E$105,5,FALSE))</f>
        <v/>
      </c>
      <c r="F2773" s="141" t="str">
        <f t="shared" si="1149"/>
        <v>0,00</v>
      </c>
      <c r="G2773" s="51"/>
      <c r="H2773" s="51" t="str">
        <f>IF(A2773="","",VLOOKUP(A2773,'6.A'!$A$11:$E$7900,5,FALSE))</f>
        <v/>
      </c>
      <c r="I2773" s="51" t="str">
        <f>IF(H2773="","",IF(E2773=H2773,"SIM","NÃO"))</f>
        <v/>
      </c>
      <c r="J2773" s="51" t="str">
        <f>IF(H2773="","",VLOOKUP(A2773,'6.A'!$A$11:$E$480,4,FALSE))</f>
        <v/>
      </c>
      <c r="K2773" s="51" t="str">
        <f>IF(H2773="","",IF(J2773=D2773,"SIM","NÃO"))</f>
        <v/>
      </c>
      <c r="L2773" s="51" t="str">
        <f>IF(H2773="","",IF(C2773="","",G2768*C2773))</f>
        <v/>
      </c>
      <c r="M2773" s="93" t="str">
        <f>IF(A2773="","",VLOOKUP(A2773,'6.A'!$A$11:$C$480,2,FALSE))</f>
        <v/>
      </c>
      <c r="N2773" s="56" t="str">
        <f>IF(A2773="","",IF(M2773=B2773,"si","no"))</f>
        <v/>
      </c>
      <c r="O2773" s="55"/>
      <c r="P2773" s="55"/>
      <c r="Q2773" s="47"/>
      <c r="R2773" s="47"/>
      <c r="S2773" s="64"/>
      <c r="T2773" s="2"/>
      <c r="U2773" s="2"/>
      <c r="V2773" s="2"/>
    </row>
    <row r="2774" spans="1:22" s="116" customFormat="1" ht="12.75" customHeight="1" x14ac:dyDescent="0.2">
      <c r="A2774" s="137"/>
      <c r="B2774" s="117" t="str">
        <f>IF(A2774="","",VLOOKUP(A2774,'6.A'!$A$11:$E$105,2,FALSE))</f>
        <v/>
      </c>
      <c r="C2774" s="138"/>
      <c r="D2774" s="139" t="str">
        <f>IF(A2774="","",VLOOKUP(A2774,'6.A'!$A$11:$E$105,4,FALSE))</f>
        <v/>
      </c>
      <c r="E2774" s="140" t="str">
        <f>IF(A2774="","",VLOOKUP(A2774,'6.A'!$A$11:$E$105,5,FALSE))</f>
        <v/>
      </c>
      <c r="F2774" s="141" t="str">
        <f t="shared" si="1149"/>
        <v>0,00</v>
      </c>
      <c r="G2774" s="51"/>
      <c r="H2774" s="51" t="str">
        <f>IF(A2774="","",VLOOKUP(A2774,'6.A'!$A$11:$E$7900,5,FALSE))</f>
        <v/>
      </c>
      <c r="I2774" s="51" t="str">
        <f t="shared" ref="I2774" si="1152">IF(H2774="","",IF(E2774=H2774,"SIM","NÃO"))</f>
        <v/>
      </c>
      <c r="J2774" s="51" t="str">
        <f>IF(H2774="","",VLOOKUP(A2774,'6.A'!$A$11:$E$480,4,FALSE))</f>
        <v/>
      </c>
      <c r="K2774" s="51" t="str">
        <f t="shared" ref="K2774" si="1153">IF(H2774="","",IF(J2774=D2774,"SIM","NÃO"))</f>
        <v/>
      </c>
      <c r="L2774" s="51" t="str">
        <f>IF(H2774="","",IF(C2774="","",G2768*C2774))</f>
        <v/>
      </c>
      <c r="M2774" s="93" t="str">
        <f>IF(A2774="","",VLOOKUP(A2774,'6.A'!$A$11:$C$480,2,FALSE))</f>
        <v/>
      </c>
      <c r="N2774" s="56" t="str">
        <f t="shared" ref="N2774" si="1154">IF(A2774="","",IF(M2774=B2774,"si","no"))</f>
        <v/>
      </c>
      <c r="O2774" s="55"/>
      <c r="P2774" s="55"/>
      <c r="Q2774" s="47"/>
      <c r="R2774" s="47"/>
      <c r="S2774" s="64"/>
      <c r="T2774" s="2"/>
      <c r="U2774" s="2"/>
      <c r="V2774" s="2"/>
    </row>
    <row r="2775" spans="1:22" s="116" customFormat="1" ht="12.75" customHeight="1" x14ac:dyDescent="0.2">
      <c r="A2775" s="137"/>
      <c r="B2775" s="117" t="str">
        <f>IF(A2775="","",VLOOKUP(A2775,'6.A'!$A$11:$E$105,2,FALSE))</f>
        <v/>
      </c>
      <c r="C2775" s="138"/>
      <c r="D2775" s="139" t="str">
        <f>IF(A2775="","",VLOOKUP(A2775,'6.A'!$A$11:$E$105,4,FALSE))</f>
        <v/>
      </c>
      <c r="E2775" s="140" t="str">
        <f>IF(A2775="","",VLOOKUP(A2775,'6.A'!$A$11:$E$105,5,FALSE))</f>
        <v/>
      </c>
      <c r="F2775" s="141" t="str">
        <f t="shared" si="1149"/>
        <v>0,00</v>
      </c>
      <c r="G2775" s="51"/>
      <c r="H2775" s="51" t="str">
        <f>IF(A2775="","",VLOOKUP(A2775,'6.A'!$A$11:$E$7900,5,FALSE))</f>
        <v/>
      </c>
      <c r="I2775" s="51" t="str">
        <f>IF(H2775="","",IF(E2775=H2775,"SIM","NÃO"))</f>
        <v/>
      </c>
      <c r="J2775" s="51" t="str">
        <f>IF(H2775="","",VLOOKUP(A2775,'6.A'!$A$11:$E$480,4,FALSE))</f>
        <v/>
      </c>
      <c r="K2775" s="51" t="str">
        <f>IF(H2775="","",IF(J2775=D2775,"SIM","NÃO"))</f>
        <v/>
      </c>
      <c r="L2775" s="51" t="str">
        <f>IF(H2775="","",IF(C2775="","",G2768*C2775))</f>
        <v/>
      </c>
      <c r="M2775" s="93" t="str">
        <f>IF(A2775="","",VLOOKUP(A2775,'6.A'!$A$11:$C$480,2,FALSE))</f>
        <v/>
      </c>
      <c r="N2775" s="56" t="str">
        <f>IF(A2775="","",IF(M2775=B2775,"si","no"))</f>
        <v/>
      </c>
      <c r="O2775" s="55"/>
      <c r="P2775" s="55"/>
      <c r="Q2775" s="47"/>
      <c r="R2775" s="47"/>
      <c r="S2775" s="64"/>
      <c r="T2775" s="2"/>
      <c r="U2775" s="2"/>
      <c r="V2775" s="2"/>
    </row>
    <row r="2776" spans="1:22" s="116" customFormat="1" ht="12.75" customHeight="1" x14ac:dyDescent="0.2">
      <c r="A2776" s="137"/>
      <c r="B2776" s="117" t="str">
        <f>IF(A2776="","",VLOOKUP(A2776,'6.A'!$A$11:$E$105,2,FALSE))</f>
        <v/>
      </c>
      <c r="C2776" s="138"/>
      <c r="D2776" s="120" t="str">
        <f>IF(A2776="","",VLOOKUP(A2776,'6.A'!$A$11:$E$105,4,FALSE))</f>
        <v/>
      </c>
      <c r="E2776" s="142" t="str">
        <f>IF(A2776="","",VLOOKUP(A2776,'6.A'!$A$11:$E$105,5,FALSE))</f>
        <v/>
      </c>
      <c r="F2776" s="141" t="str">
        <f t="shared" si="1149"/>
        <v>0,00</v>
      </c>
      <c r="G2776" s="51"/>
      <c r="H2776" s="51" t="str">
        <f>IF(A2776="","",VLOOKUP(A2776,'6.A'!$A$11:$E$7900,5,FALSE))</f>
        <v/>
      </c>
      <c r="I2776" s="51" t="str">
        <f>IF(H2776="","",IF(E2776=H2776,"SIM","NÃO"))</f>
        <v/>
      </c>
      <c r="J2776" s="51" t="str">
        <f>IF(H2776="","",VLOOKUP(A2776,'6.A'!$A$11:$E$480,4,FALSE))</f>
        <v/>
      </c>
      <c r="K2776" s="51" t="str">
        <f>IF(H2776="","",IF(J2776=D2776,"SIM","NÃO"))</f>
        <v/>
      </c>
      <c r="L2776" s="51" t="str">
        <f>IF(H2776="","",IF(C2776="","",G2768*C2776))</f>
        <v/>
      </c>
      <c r="M2776" s="93" t="str">
        <f>IF(A2776="","",VLOOKUP(A2776,'6.A'!$A$11:$C$480,2,FALSE))</f>
        <v/>
      </c>
      <c r="N2776" s="56" t="str">
        <f>IF(A2776="","",IF(M2776=B2776,"si","no"))</f>
        <v/>
      </c>
      <c r="O2776" s="55"/>
      <c r="P2776" s="55"/>
      <c r="Q2776" s="47"/>
      <c r="R2776" s="47"/>
      <c r="S2776" s="64"/>
      <c r="T2776" s="2"/>
      <c r="U2776" s="2"/>
      <c r="V2776" s="2"/>
    </row>
    <row r="2777" spans="1:22" s="116" customFormat="1" ht="12.75" customHeight="1" x14ac:dyDescent="0.2">
      <c r="A2777" s="137"/>
      <c r="B2777" s="117" t="str">
        <f>IF(A2777="","",VLOOKUP(A2777,'6.A'!$A$11:$E$105,2,FALSE))</f>
        <v/>
      </c>
      <c r="C2777" s="138"/>
      <c r="D2777" s="120" t="str">
        <f>IF(A2777="","",VLOOKUP(A2777,'6.A'!$A$11:$E$105,4,FALSE))</f>
        <v/>
      </c>
      <c r="E2777" s="140" t="str">
        <f>IF(A2777="","",VLOOKUP(A2777,'6.A'!$A$11:$E$105,5,FALSE))</f>
        <v/>
      </c>
      <c r="F2777" s="141" t="str">
        <f t="shared" si="1149"/>
        <v>0,00</v>
      </c>
      <c r="G2777" s="51"/>
      <c r="H2777" s="51" t="str">
        <f>IF(A2777="","",VLOOKUP(A2777,'6.A'!$A$11:$E$7900,5,FALSE))</f>
        <v/>
      </c>
      <c r="I2777" s="51" t="str">
        <f t="shared" ref="I2777" si="1155">IF(H2777="","",IF(E2777=H2777,"SIM","NÃO"))</f>
        <v/>
      </c>
      <c r="J2777" s="51" t="str">
        <f>IF(H2777="","",VLOOKUP(A2777,'6.A'!$A$11:$E$480,4,FALSE))</f>
        <v/>
      </c>
      <c r="K2777" s="51" t="str">
        <f t="shared" ref="K2777" si="1156">IF(H2777="","",IF(J2777=D2777,"SIM","NÃO"))</f>
        <v/>
      </c>
      <c r="L2777" s="51" t="str">
        <f>IF(H2777="","",IF(C2777="","",G2768*C2777))</f>
        <v/>
      </c>
      <c r="M2777" s="93" t="str">
        <f>IF(A2777="","",VLOOKUP(A2777,'6.A'!$A$11:$C$480,2,FALSE))</f>
        <v/>
      </c>
      <c r="N2777" s="56" t="str">
        <f t="shared" ref="N2777" si="1157">IF(A2777="","",IF(M2777=B2777,"si","no"))</f>
        <v/>
      </c>
      <c r="O2777" s="55"/>
      <c r="P2777" s="55"/>
      <c r="Q2777" s="47"/>
      <c r="R2777" s="47"/>
      <c r="S2777" s="64"/>
      <c r="T2777" s="2"/>
      <c r="U2777" s="2"/>
      <c r="V2777" s="2"/>
    </row>
    <row r="2778" spans="1:22" s="116" customFormat="1" ht="12.75" customHeight="1" x14ac:dyDescent="0.2">
      <c r="A2778" s="137"/>
      <c r="B2778" s="117" t="str">
        <f>IF(A2778="","",VLOOKUP(A2778,'6.A'!$A$11:$E$105,2,FALSE))</f>
        <v/>
      </c>
      <c r="C2778" s="138"/>
      <c r="D2778" s="120" t="str">
        <f>IF(A2778="","",VLOOKUP(A2778,'6.A'!$A$11:$E$105,4,FALSE))</f>
        <v/>
      </c>
      <c r="E2778" s="140" t="str">
        <f>IF(A2778="","",VLOOKUP(A2778,'6.A'!$A$11:$E$105,5,FALSE))</f>
        <v/>
      </c>
      <c r="F2778" s="141" t="str">
        <f t="shared" si="1149"/>
        <v>0,00</v>
      </c>
      <c r="G2778" s="51"/>
      <c r="H2778" s="51" t="str">
        <f>IF(A2778="","",VLOOKUP(A2778,'6.A'!$A$11:$E$7900,5,FALSE))</f>
        <v/>
      </c>
      <c r="I2778" s="51" t="str">
        <f>IF(H2778="","",IF(E2778=H2778,"SIM","NÃO"))</f>
        <v/>
      </c>
      <c r="J2778" s="51" t="str">
        <f>IF(H2778="","",VLOOKUP(A2778,'6.A'!$A$11:$E$480,4,FALSE))</f>
        <v/>
      </c>
      <c r="K2778" s="51" t="str">
        <f>IF(H2778="","",IF(J2778=D2778,"SIM","NÃO"))</f>
        <v/>
      </c>
      <c r="L2778" s="51" t="str">
        <f>IF(H2778="","",IF(C2778="","",G2768*C2778))</f>
        <v/>
      </c>
      <c r="M2778" s="93" t="str">
        <f>IF(A2778="","",VLOOKUP(A2778,'6.A'!$A$11:$C$480,2,FALSE))</f>
        <v/>
      </c>
      <c r="N2778" s="56" t="str">
        <f>IF(A2778="","",IF(M2778=B2778,"si","no"))</f>
        <v/>
      </c>
      <c r="O2778" s="55"/>
      <c r="P2778" s="55"/>
      <c r="Q2778" s="47"/>
      <c r="R2778" s="47"/>
      <c r="S2778" s="64"/>
      <c r="T2778" s="2"/>
      <c r="U2778" s="2"/>
      <c r="V2778" s="2"/>
    </row>
    <row r="2779" spans="1:22" s="116" customFormat="1" ht="12.75" customHeight="1" x14ac:dyDescent="0.2">
      <c r="A2779" s="137"/>
      <c r="B2779" s="117" t="str">
        <f>IF(A2779="","",VLOOKUP(A2779,'6.A'!$A$11:$E$105,2,FALSE))</f>
        <v/>
      </c>
      <c r="C2779" s="138"/>
      <c r="D2779" s="143" t="str">
        <f>IF(A2779="","",VLOOKUP(A2779,'6.A'!$A$11:$E$105,4,FALSE))</f>
        <v/>
      </c>
      <c r="E2779" s="140" t="str">
        <f>IF(A2779="","",VLOOKUP(A2779,'6.A'!$A$11:$E$105,5,FALSE))</f>
        <v/>
      </c>
      <c r="F2779" s="141" t="str">
        <f t="shared" si="1149"/>
        <v>0,00</v>
      </c>
      <c r="G2779" s="51"/>
      <c r="H2779" s="51" t="str">
        <f>IF(A2779="","",VLOOKUP(A2779,'6.A'!$A$11:$E$7900,5,FALSE))</f>
        <v/>
      </c>
      <c r="I2779" s="51" t="str">
        <f t="shared" ref="I2779" si="1158">IF(H2779="","",IF(E2779=H2779,"SIM","NÃO"))</f>
        <v/>
      </c>
      <c r="J2779" s="51" t="str">
        <f>IF(H2779="","",VLOOKUP(A2779,'6.A'!$A$11:$E$480,4,FALSE))</f>
        <v/>
      </c>
      <c r="K2779" s="51" t="str">
        <f t="shared" ref="K2779" si="1159">IF(H2779="","",IF(J2779=D2779,"SIM","NÃO"))</f>
        <v/>
      </c>
      <c r="L2779" s="51" t="str">
        <f>IF(H2779="","",IF(C2779="","",G2768*C2779))</f>
        <v/>
      </c>
      <c r="M2779" s="93" t="str">
        <f>IF(A2779="","",VLOOKUP(A2779,'6.A'!$A$11:$C$480,2,FALSE))</f>
        <v/>
      </c>
      <c r="N2779" s="56" t="str">
        <f t="shared" ref="N2779" si="1160">IF(A2779="","",IF(M2779=B2779,"si","no"))</f>
        <v/>
      </c>
      <c r="O2779" s="55"/>
      <c r="P2779" s="55"/>
      <c r="Q2779" s="47"/>
      <c r="R2779" s="47"/>
      <c r="S2779" s="64"/>
      <c r="T2779" s="2"/>
      <c r="U2779" s="2"/>
      <c r="V2779" s="2"/>
    </row>
    <row r="2780" spans="1:22" s="116" customFormat="1" ht="12.75" customHeight="1" x14ac:dyDescent="0.2">
      <c r="A2780" s="134"/>
      <c r="B2780" s="26" t="str">
        <f>$A$8</f>
        <v>LEIS SOCIAIS HORISTA - JORNADA NORMAL</v>
      </c>
      <c r="C2780" s="27">
        <f>$C$8</f>
        <v>0</v>
      </c>
      <c r="D2780" s="120"/>
      <c r="E2780" s="126"/>
      <c r="F2780" s="144">
        <f>ROUND(SUM(F2770:F2779)*C2780,2)</f>
        <v>0</v>
      </c>
      <c r="G2780" s="62"/>
      <c r="H2780" s="51"/>
      <c r="I2780" s="56"/>
      <c r="J2780" s="56"/>
      <c r="K2780" s="56"/>
      <c r="L2780" s="51"/>
      <c r="M2780" s="61"/>
      <c r="N2780" s="56"/>
      <c r="O2780" s="55"/>
      <c r="P2780" s="55"/>
      <c r="Q2780" s="47"/>
      <c r="R2780" s="47"/>
      <c r="S2780" s="64"/>
      <c r="T2780" s="2"/>
      <c r="U2780" s="2"/>
      <c r="V2780" s="2"/>
    </row>
    <row r="2781" spans="1:22" s="116" customFormat="1" ht="12.75" customHeight="1" x14ac:dyDescent="0.2">
      <c r="A2781" s="137"/>
      <c r="B2781" s="26" t="str">
        <f>$A$9</f>
        <v>BDI - MÃO DE OBRA / SERVIÇOS / MATERIAIS EM GERAL</v>
      </c>
      <c r="C2781" s="27">
        <f>$C$9</f>
        <v>0</v>
      </c>
      <c r="D2781" s="115"/>
      <c r="E2781" s="126"/>
      <c r="F2781" s="144">
        <f>ROUND(SUM(F2770:F2780)*C2781,2)</f>
        <v>0</v>
      </c>
      <c r="G2781" s="62"/>
      <c r="H2781" s="51"/>
      <c r="I2781" s="56"/>
      <c r="J2781" s="56"/>
      <c r="K2781" s="56"/>
      <c r="L2781" s="51"/>
      <c r="M2781" s="61"/>
      <c r="N2781" s="56"/>
      <c r="O2781" s="55"/>
      <c r="P2781" s="55"/>
      <c r="Q2781" s="47"/>
      <c r="R2781" s="47"/>
      <c r="S2781" s="64"/>
      <c r="T2781" s="2"/>
      <c r="U2781" s="2"/>
      <c r="V2781" s="2"/>
    </row>
    <row r="2782" spans="1:22" s="128" customFormat="1" ht="12.75" customHeight="1" x14ac:dyDescent="0.2">
      <c r="A2782" s="145"/>
      <c r="B2782" s="146" t="s">
        <v>56</v>
      </c>
      <c r="C2782" s="147"/>
      <c r="D2782" s="148"/>
      <c r="E2782" s="149"/>
      <c r="F2782" s="150">
        <f>ROUND(SUM(F2770:F2781),2)</f>
        <v>0</v>
      </c>
      <c r="G2782" s="62"/>
      <c r="H2782" s="51"/>
      <c r="I2782" s="56"/>
      <c r="J2782" s="56"/>
      <c r="K2782" s="56"/>
      <c r="L2782" s="51"/>
      <c r="M2782" s="61"/>
      <c r="N2782" s="56"/>
      <c r="O2782" s="55"/>
      <c r="P2782" s="55"/>
      <c r="Q2782" s="47"/>
      <c r="R2782" s="47"/>
      <c r="S2782" s="64"/>
      <c r="T2782" s="2"/>
      <c r="U2782" s="2"/>
      <c r="V2782" s="2"/>
    </row>
    <row r="2783" spans="1:22" s="128" customFormat="1" ht="12.75" customHeight="1" x14ac:dyDescent="0.2">
      <c r="A2783" s="134" t="s">
        <v>5</v>
      </c>
      <c r="B2783" s="135" t="s">
        <v>132</v>
      </c>
      <c r="C2783" s="119" t="s">
        <v>59</v>
      </c>
      <c r="D2783" s="119" t="s">
        <v>17</v>
      </c>
      <c r="E2783" s="136" t="s">
        <v>60</v>
      </c>
      <c r="F2783" s="127" t="s">
        <v>61</v>
      </c>
      <c r="G2783" s="21"/>
      <c r="H2783" s="51"/>
      <c r="I2783" s="56"/>
      <c r="J2783" s="56"/>
      <c r="K2783" s="56"/>
      <c r="L2783" s="51"/>
      <c r="M2783" s="61"/>
      <c r="N2783" s="56"/>
      <c r="O2783" s="55"/>
      <c r="P2783" s="55"/>
      <c r="Q2783" s="47"/>
      <c r="R2783" s="47"/>
      <c r="S2783" s="64"/>
      <c r="T2783" s="2"/>
      <c r="U2783" s="2"/>
      <c r="V2783" s="2"/>
    </row>
    <row r="2784" spans="1:22" s="128" customFormat="1" ht="12.75" customHeight="1" x14ac:dyDescent="0.2">
      <c r="A2784" s="137"/>
      <c r="B2784" s="117" t="str">
        <f>IF(A2784="","",VLOOKUP(A2784,'6.A'!$A$11:$E$105,2,FALSE))</f>
        <v/>
      </c>
      <c r="C2784" s="138"/>
      <c r="D2784" s="139" t="str">
        <f>IF(A2784="","",VLOOKUP(A2784,'6.A'!$A$11:$E$105,4,FALSE))</f>
        <v/>
      </c>
      <c r="E2784" s="140" t="str">
        <f>IF(A2784="","",VLOOKUP(A2784,'6.A'!$A$11:$E$105,5,FALSE))</f>
        <v/>
      </c>
      <c r="F2784" s="141" t="str">
        <f t="shared" ref="F2784:F2793" si="1161">IF(A2784="","0,00",ROUND(C2784*E2784,2))</f>
        <v>0,00</v>
      </c>
      <c r="G2784" s="51"/>
      <c r="H2784" s="51" t="str">
        <f>IF(A2784="","",VLOOKUP(A2784,'6.A'!$A$11:$E$7900,5,FALSE))</f>
        <v/>
      </c>
      <c r="I2784" s="51" t="str">
        <f t="shared" ref="I2784:I2793" si="1162">IF(H2784="","",IF(E2784=H2784,"SIM","NÃO"))</f>
        <v/>
      </c>
      <c r="J2784" s="51" t="str">
        <f>IF(H2784="","",VLOOKUP(A2784,'6.A'!$A$11:$E$480,4,FALSE))</f>
        <v/>
      </c>
      <c r="K2784" s="51" t="str">
        <f t="shared" ref="K2784:K2793" si="1163">IF(H2784="","",IF(J2784=D2784,"SIM","NÃO"))</f>
        <v/>
      </c>
      <c r="L2784" s="51" t="str">
        <f>IF(H2784="","",IF(C2784="","",G2768*C2784))</f>
        <v/>
      </c>
      <c r="M2784" s="93" t="str">
        <f>IF(A2784="","",VLOOKUP(A2784,'6.A'!$A$11:$C$480,2,FALSE))</f>
        <v/>
      </c>
      <c r="N2784" s="56" t="str">
        <f t="shared" ref="N2784:N2789" si="1164">IF(A2784="","",IF(M2784=B2784,"si","no"))</f>
        <v/>
      </c>
      <c r="O2784" s="55"/>
      <c r="P2784" s="55"/>
      <c r="Q2784" s="47"/>
      <c r="R2784" s="47"/>
      <c r="S2784" s="64"/>
      <c r="T2784" s="2"/>
      <c r="U2784" s="2"/>
      <c r="V2784" s="2"/>
    </row>
    <row r="2785" spans="1:22" s="128" customFormat="1" ht="12.75" customHeight="1" x14ac:dyDescent="0.2">
      <c r="A2785" s="137"/>
      <c r="B2785" s="117" t="str">
        <f>IF(A2785="","",VLOOKUP(A2785,'6.A'!$A$11:$E$105,2,FALSE))</f>
        <v/>
      </c>
      <c r="C2785" s="138"/>
      <c r="D2785" s="139" t="str">
        <f>IF(A2785="","",VLOOKUP(A2785,'6.A'!$A$11:$E$105,4,FALSE))</f>
        <v/>
      </c>
      <c r="E2785" s="140" t="str">
        <f>IF(A2785="","",VLOOKUP(A2785,'6.A'!$A$11:$E$105,5,FALSE))</f>
        <v/>
      </c>
      <c r="F2785" s="141" t="str">
        <f t="shared" si="1161"/>
        <v>0,00</v>
      </c>
      <c r="G2785" s="51"/>
      <c r="H2785" s="51" t="str">
        <f>IF(A2785="","",VLOOKUP(A2785,'6.A'!$A$11:$E$7900,5,FALSE))</f>
        <v/>
      </c>
      <c r="I2785" s="51" t="str">
        <f t="shared" si="1162"/>
        <v/>
      </c>
      <c r="J2785" s="51" t="str">
        <f>IF(H2785="","",VLOOKUP(A2785,'6.A'!$A$11:$E$480,4,FALSE))</f>
        <v/>
      </c>
      <c r="K2785" s="51" t="str">
        <f t="shared" si="1163"/>
        <v/>
      </c>
      <c r="L2785" s="51" t="str">
        <f>IF(H2785="","",IF(C2785="","",G2768*C2785))</f>
        <v/>
      </c>
      <c r="M2785" s="93" t="str">
        <f>IF(A2785="","",VLOOKUP(A2785,'6.A'!$A$11:$C$480,2,FALSE))</f>
        <v/>
      </c>
      <c r="N2785" s="56" t="str">
        <f t="shared" si="1164"/>
        <v/>
      </c>
      <c r="O2785" s="55"/>
      <c r="P2785" s="55"/>
      <c r="Q2785" s="47"/>
      <c r="R2785" s="47"/>
      <c r="S2785" s="64"/>
      <c r="T2785" s="2"/>
      <c r="U2785" s="2"/>
      <c r="V2785" s="2"/>
    </row>
    <row r="2786" spans="1:22" s="128" customFormat="1" ht="12.75" customHeight="1" x14ac:dyDescent="0.2">
      <c r="A2786" s="137"/>
      <c r="B2786" s="117" t="str">
        <f>IF(A2786="","",VLOOKUP(A2786,'6.A'!$A$11:$E$105,2,FALSE))</f>
        <v/>
      </c>
      <c r="C2786" s="138"/>
      <c r="D2786" s="139" t="str">
        <f>IF(A2786="","",VLOOKUP(A2786,'6.A'!$A$11:$E$105,4,FALSE))</f>
        <v/>
      </c>
      <c r="E2786" s="140" t="str">
        <f>IF(A2786="","",VLOOKUP(A2786,'6.A'!$A$11:$E$105,5,FALSE))</f>
        <v/>
      </c>
      <c r="F2786" s="141" t="str">
        <f t="shared" si="1161"/>
        <v>0,00</v>
      </c>
      <c r="G2786" s="51"/>
      <c r="H2786" s="51" t="str">
        <f>IF(A2786="","",VLOOKUP(A2786,'6.A'!$A$11:$E$7900,5,FALSE))</f>
        <v/>
      </c>
      <c r="I2786" s="51" t="str">
        <f t="shared" si="1162"/>
        <v/>
      </c>
      <c r="J2786" s="51" t="str">
        <f>IF(H2786="","",VLOOKUP(A2786,'6.A'!$A$11:$E$480,4,FALSE))</f>
        <v/>
      </c>
      <c r="K2786" s="51" t="str">
        <f t="shared" si="1163"/>
        <v/>
      </c>
      <c r="L2786" s="51" t="str">
        <f>IF(H2786="","",IF(C2786="","",G2768*C2786))</f>
        <v/>
      </c>
      <c r="M2786" s="93" t="str">
        <f>IF(A2786="","",VLOOKUP(A2786,'6.A'!$A$11:$C$480,2,FALSE))</f>
        <v/>
      </c>
      <c r="N2786" s="56" t="str">
        <f t="shared" si="1164"/>
        <v/>
      </c>
      <c r="O2786" s="55"/>
      <c r="P2786" s="55"/>
      <c r="Q2786" s="47"/>
      <c r="R2786" s="47"/>
      <c r="S2786" s="64"/>
      <c r="T2786" s="2"/>
      <c r="U2786" s="2"/>
      <c r="V2786" s="2"/>
    </row>
    <row r="2787" spans="1:22" s="128" customFormat="1" ht="12.75" customHeight="1" x14ac:dyDescent="0.2">
      <c r="A2787" s="137"/>
      <c r="B2787" s="117" t="str">
        <f>IF(A2787="","",VLOOKUP(A2787,'6.A'!$A$11:$E$105,2,FALSE))</f>
        <v/>
      </c>
      <c r="C2787" s="138"/>
      <c r="D2787" s="139" t="str">
        <f>IF(A2787="","",VLOOKUP(A2787,'6.A'!$A$11:$E$105,4,FALSE))</f>
        <v/>
      </c>
      <c r="E2787" s="140" t="str">
        <f>IF(A2787="","",VLOOKUP(A2787,'6.A'!$A$11:$E$105,5,FALSE))</f>
        <v/>
      </c>
      <c r="F2787" s="141" t="str">
        <f t="shared" si="1161"/>
        <v>0,00</v>
      </c>
      <c r="G2787" s="51"/>
      <c r="H2787" s="51" t="str">
        <f>IF(A2787="","",VLOOKUP(A2787,'6.A'!$A$11:$E$7900,5,FALSE))</f>
        <v/>
      </c>
      <c r="I2787" s="51" t="str">
        <f t="shared" si="1162"/>
        <v/>
      </c>
      <c r="J2787" s="51" t="str">
        <f>IF(H2787="","",VLOOKUP(A2787,'6.A'!$A$11:$E$480,4,FALSE))</f>
        <v/>
      </c>
      <c r="K2787" s="51" t="str">
        <f t="shared" si="1163"/>
        <v/>
      </c>
      <c r="L2787" s="51" t="str">
        <f>IF(H2787="","",IF(C2787="","",G2768*C2787))</f>
        <v/>
      </c>
      <c r="M2787" s="93" t="str">
        <f>IF(A2787="","",VLOOKUP(A2787,'6.A'!$A$11:$C$480,2,FALSE))</f>
        <v/>
      </c>
      <c r="N2787" s="56" t="str">
        <f t="shared" si="1164"/>
        <v/>
      </c>
      <c r="O2787" s="55"/>
      <c r="P2787" s="55"/>
      <c r="Q2787" s="47"/>
      <c r="R2787" s="47"/>
      <c r="S2787" s="64"/>
      <c r="T2787" s="2"/>
      <c r="U2787" s="2"/>
      <c r="V2787" s="2"/>
    </row>
    <row r="2788" spans="1:22" s="128" customFormat="1" ht="12.75" customHeight="1" x14ac:dyDescent="0.2">
      <c r="A2788" s="137"/>
      <c r="B2788" s="117" t="str">
        <f>IF(A2788="","",VLOOKUP(A2788,'6.A'!$A$11:$E$105,2,FALSE))</f>
        <v/>
      </c>
      <c r="C2788" s="138"/>
      <c r="D2788" s="139" t="str">
        <f>IF(A2788="","",VLOOKUP(A2788,'6.A'!$A$11:$E$105,4,FALSE))</f>
        <v/>
      </c>
      <c r="E2788" s="140" t="str">
        <f>IF(A2788="","",VLOOKUP(A2788,'6.A'!$A$11:$E$105,5,FALSE))</f>
        <v/>
      </c>
      <c r="F2788" s="141" t="str">
        <f t="shared" si="1161"/>
        <v>0,00</v>
      </c>
      <c r="G2788" s="51"/>
      <c r="H2788" s="51" t="str">
        <f>IF(A2788="","",VLOOKUP(A2788,'6.A'!$A$11:$E$7900,5,FALSE))</f>
        <v/>
      </c>
      <c r="I2788" s="51" t="str">
        <f t="shared" si="1162"/>
        <v/>
      </c>
      <c r="J2788" s="51" t="str">
        <f>IF(H2788="","",VLOOKUP(A2788,'6.A'!$A$11:$E$480,4,FALSE))</f>
        <v/>
      </c>
      <c r="K2788" s="51" t="str">
        <f t="shared" si="1163"/>
        <v/>
      </c>
      <c r="L2788" s="51" t="str">
        <f>IF(H2788="","",IF(C2788="","",G2768*C2788))</f>
        <v/>
      </c>
      <c r="M2788" s="93" t="str">
        <f>IF(A2788="","",VLOOKUP(A2788,'6.A'!$A$11:$C$480,2,FALSE))</f>
        <v/>
      </c>
      <c r="N2788" s="56" t="str">
        <f t="shared" si="1164"/>
        <v/>
      </c>
      <c r="O2788" s="55"/>
      <c r="P2788" s="55"/>
      <c r="Q2788" s="47"/>
      <c r="R2788" s="47"/>
      <c r="S2788" s="64"/>
      <c r="T2788" s="2"/>
      <c r="U2788" s="2"/>
      <c r="V2788" s="2"/>
    </row>
    <row r="2789" spans="1:22" s="128" customFormat="1" ht="12.75" customHeight="1" x14ac:dyDescent="0.2">
      <c r="A2789" s="137"/>
      <c r="B2789" s="158" t="str">
        <f>IF(A2789="","",VLOOKUP(A2789,'6.A'!$A$11:$E$105,2,FALSE))</f>
        <v/>
      </c>
      <c r="C2789" s="138"/>
      <c r="D2789" s="120" t="str">
        <f>IF(A2789="","",VLOOKUP(A2789,'6.A'!$A$11:$E$105,4,FALSE))</f>
        <v/>
      </c>
      <c r="E2789" s="142" t="str">
        <f>IF(A2789="","",VLOOKUP(A2789,'6.A'!$A$11:$E$105,5,FALSE))</f>
        <v/>
      </c>
      <c r="F2789" s="141" t="str">
        <f t="shared" si="1161"/>
        <v>0,00</v>
      </c>
      <c r="G2789" s="51"/>
      <c r="H2789" s="51" t="str">
        <f>IF(A2789="","",VLOOKUP(A2789,'6.A'!$A$11:$E$7900,5,FALSE))</f>
        <v/>
      </c>
      <c r="I2789" s="51" t="str">
        <f t="shared" si="1162"/>
        <v/>
      </c>
      <c r="J2789" s="51" t="str">
        <f>IF(H2789="","",VLOOKUP(A2789,'6.A'!$A$11:$E$480,4,FALSE))</f>
        <v/>
      </c>
      <c r="K2789" s="51" t="str">
        <f t="shared" si="1163"/>
        <v/>
      </c>
      <c r="L2789" s="51" t="str">
        <f>IF(H2789="","",IF(C2789="","",G2768*C2789))</f>
        <v/>
      </c>
      <c r="M2789" s="93" t="str">
        <f>IF(A2789="","",VLOOKUP(A2789,'6.A'!$A$11:$C$480,2,FALSE))</f>
        <v/>
      </c>
      <c r="N2789" s="56" t="str">
        <f t="shared" si="1164"/>
        <v/>
      </c>
      <c r="O2789" s="55"/>
      <c r="P2789" s="55"/>
      <c r="Q2789" s="47"/>
      <c r="R2789" s="47"/>
      <c r="S2789" s="64"/>
      <c r="T2789" s="2"/>
      <c r="U2789" s="2"/>
      <c r="V2789" s="2"/>
    </row>
    <row r="2790" spans="1:22" s="128" customFormat="1" ht="12.75" customHeight="1" x14ac:dyDescent="0.2">
      <c r="A2790" s="137"/>
      <c r="B2790" s="158" t="str">
        <f>IF(A2790="","",VLOOKUP(A2790,'6.A'!$A$11:$E$105,2,FALSE))</f>
        <v/>
      </c>
      <c r="C2790" s="138"/>
      <c r="D2790" s="120" t="str">
        <f>IF(A2790="","",VLOOKUP(A2790,'6.A'!$A$11:$E$105,4,FALSE))</f>
        <v/>
      </c>
      <c r="E2790" s="142" t="str">
        <f>IF(A2790="","",VLOOKUP(A2790,'6.A'!$A$11:$E$105,5,FALSE))</f>
        <v/>
      </c>
      <c r="F2790" s="141" t="str">
        <f t="shared" si="1161"/>
        <v>0,00</v>
      </c>
      <c r="G2790" s="51"/>
      <c r="H2790" s="51" t="str">
        <f>IF(A2790="","",VLOOKUP(A2790,'6.A'!$A$11:$E$7900,5,FALSE))</f>
        <v/>
      </c>
      <c r="I2790" s="51" t="str">
        <f t="shared" si="1162"/>
        <v/>
      </c>
      <c r="J2790" s="51" t="str">
        <f>IF(H2790="","",VLOOKUP(A2790,'6.A'!$A$11:$E$480,4,FALSE))</f>
        <v/>
      </c>
      <c r="K2790" s="51" t="str">
        <f t="shared" si="1163"/>
        <v/>
      </c>
      <c r="L2790" s="51" t="str">
        <f>IF(H2790="","",IF(C2790="","",G2768*C2790))</f>
        <v/>
      </c>
      <c r="M2790" s="93" t="str">
        <f>IF(A2790="","",VLOOKUP(A2790,'6.A'!$A$11:$C$480,2,FALSE))</f>
        <v/>
      </c>
      <c r="N2790" s="56" t="str">
        <f>IF(A2790="","",IF(M2790=B2790,"si","no"))</f>
        <v/>
      </c>
      <c r="O2790" s="55"/>
      <c r="P2790" s="55"/>
      <c r="Q2790" s="47"/>
      <c r="R2790" s="47"/>
      <c r="S2790" s="64"/>
      <c r="T2790" s="2"/>
      <c r="U2790" s="2"/>
      <c r="V2790" s="2"/>
    </row>
    <row r="2791" spans="1:22" s="128" customFormat="1" ht="12.75" customHeight="1" x14ac:dyDescent="0.2">
      <c r="A2791" s="137"/>
      <c r="B2791" s="117" t="str">
        <f>IF(A2791="","",VLOOKUP(A2791,'6.A'!$A$11:$E$105,2,FALSE))</f>
        <v/>
      </c>
      <c r="C2791" s="138"/>
      <c r="D2791" s="120" t="str">
        <f>IF(A2791="","",VLOOKUP(A2791,'6.A'!$A$11:$E$105,4,FALSE))</f>
        <v/>
      </c>
      <c r="E2791" s="142" t="str">
        <f>IF(A2791="","",VLOOKUP(A2791,'6.A'!$A$11:$E$105,5,FALSE))</f>
        <v/>
      </c>
      <c r="F2791" s="141" t="str">
        <f t="shared" si="1161"/>
        <v>0,00</v>
      </c>
      <c r="G2791" s="51"/>
      <c r="H2791" s="51" t="str">
        <f>IF(A2791="","",VLOOKUP(A2791,'6.A'!$A$11:$E$7900,5,FALSE))</f>
        <v/>
      </c>
      <c r="I2791" s="51" t="str">
        <f t="shared" si="1162"/>
        <v/>
      </c>
      <c r="J2791" s="51" t="str">
        <f>IF(H2791="","",VLOOKUP(A2791,'6.A'!$A$11:$E$480,4,FALSE))</f>
        <v/>
      </c>
      <c r="K2791" s="51" t="str">
        <f t="shared" si="1163"/>
        <v/>
      </c>
      <c r="L2791" s="51" t="str">
        <f>IF(H2791="","",IF(C2791="","",G2768*C2791))</f>
        <v/>
      </c>
      <c r="M2791" s="93" t="str">
        <f>IF(A2791="","",VLOOKUP(A2791,'6.A'!$A$11:$C$480,2,FALSE))</f>
        <v/>
      </c>
      <c r="N2791" s="56" t="str">
        <f>IF(A2791="","",IF(M2791=B2791,"si","no"))</f>
        <v/>
      </c>
      <c r="O2791" s="55"/>
      <c r="P2791" s="55"/>
      <c r="Q2791" s="47"/>
      <c r="R2791" s="47"/>
      <c r="S2791" s="64"/>
      <c r="T2791" s="2"/>
      <c r="U2791" s="2"/>
      <c r="V2791" s="2"/>
    </row>
    <row r="2792" spans="1:22" s="128" customFormat="1" ht="12.75" customHeight="1" x14ac:dyDescent="0.2">
      <c r="A2792" s="137"/>
      <c r="B2792" s="117" t="str">
        <f>IF(A2792="","",VLOOKUP(A2792,'6.A'!$A$11:$E$105,2,FALSE))</f>
        <v/>
      </c>
      <c r="C2792" s="138"/>
      <c r="D2792" s="120" t="str">
        <f>IF(A2792="","",VLOOKUP(A2792,'6.A'!$A$11:$E$105,4,FALSE))</f>
        <v/>
      </c>
      <c r="E2792" s="142" t="str">
        <f>IF(A2792="","",VLOOKUP(A2792,'6.A'!$A$11:$E$105,5,FALSE))</f>
        <v/>
      </c>
      <c r="F2792" s="141" t="str">
        <f t="shared" si="1161"/>
        <v>0,00</v>
      </c>
      <c r="G2792" s="51"/>
      <c r="H2792" s="51" t="str">
        <f>IF(A2792="","",VLOOKUP(A2792,'6.A'!$A$11:$E$7900,5,FALSE))</f>
        <v/>
      </c>
      <c r="I2792" s="51" t="str">
        <f t="shared" si="1162"/>
        <v/>
      </c>
      <c r="J2792" s="51" t="str">
        <f>IF(H2792="","",VLOOKUP(A2792,'6.A'!$A$11:$E$480,4,FALSE))</f>
        <v/>
      </c>
      <c r="K2792" s="51" t="str">
        <f t="shared" si="1163"/>
        <v/>
      </c>
      <c r="L2792" s="51" t="str">
        <f>IF(H2792="","",IF(C2792="","",G2768*C2792))</f>
        <v/>
      </c>
      <c r="M2792" s="93" t="str">
        <f>IF(A2792="","",VLOOKUP(A2792,'6.A'!$A$11:$C$480,2,FALSE))</f>
        <v/>
      </c>
      <c r="N2792" s="56" t="str">
        <f t="shared" ref="N2792:N2793" si="1165">IF(A2792="","",IF(M2792=B2792,"si","no"))</f>
        <v/>
      </c>
      <c r="O2792" s="55"/>
      <c r="P2792" s="55"/>
      <c r="Q2792" s="47"/>
      <c r="R2792" s="47"/>
      <c r="S2792" s="64"/>
      <c r="T2792" s="2"/>
      <c r="U2792" s="2"/>
      <c r="V2792" s="2"/>
    </row>
    <row r="2793" spans="1:22" s="128" customFormat="1" ht="12.75" customHeight="1" x14ac:dyDescent="0.2">
      <c r="A2793" s="137"/>
      <c r="B2793" s="117" t="str">
        <f>IF(A2793="","",VLOOKUP(A2793,'6.A'!$A$11:$E$105,2,FALSE))</f>
        <v/>
      </c>
      <c r="C2793" s="138"/>
      <c r="D2793" s="120" t="str">
        <f>IF(A2793="","",VLOOKUP(A2793,'6.A'!$A$11:$E$105,4,FALSE))</f>
        <v/>
      </c>
      <c r="E2793" s="142" t="str">
        <f>IF(A2793="","",VLOOKUP(A2793,'6.A'!$A$11:$E$105,5,FALSE))</f>
        <v/>
      </c>
      <c r="F2793" s="141" t="str">
        <f t="shared" si="1161"/>
        <v>0,00</v>
      </c>
      <c r="G2793" s="51"/>
      <c r="H2793" s="51" t="str">
        <f>IF(A2793="","",VLOOKUP(A2793,'6.A'!$A$11:$E$7900,5,FALSE))</f>
        <v/>
      </c>
      <c r="I2793" s="51" t="str">
        <f t="shared" si="1162"/>
        <v/>
      </c>
      <c r="J2793" s="51" t="str">
        <f>IF(H2793="","",VLOOKUP(A2793,'6.A'!$A$11:$E$480,4,FALSE))</f>
        <v/>
      </c>
      <c r="K2793" s="51" t="str">
        <f t="shared" si="1163"/>
        <v/>
      </c>
      <c r="L2793" s="51" t="str">
        <f>IF(H2793="","",IF(C2793="","",G2768*C2793))</f>
        <v/>
      </c>
      <c r="M2793" s="93" t="str">
        <f>IF(A2793="","",VLOOKUP(A2793,'6.A'!$A$11:$C$480,2,FALSE))</f>
        <v/>
      </c>
      <c r="N2793" s="56" t="str">
        <f t="shared" si="1165"/>
        <v/>
      </c>
      <c r="O2793" s="55"/>
      <c r="P2793" s="55"/>
      <c r="Q2793" s="47"/>
      <c r="R2793" s="47"/>
      <c r="S2793" s="64"/>
      <c r="T2793" s="2"/>
      <c r="U2793" s="2"/>
      <c r="V2793" s="2"/>
    </row>
    <row r="2794" spans="1:22" s="128" customFormat="1" ht="12.75" customHeight="1" x14ac:dyDescent="0.2">
      <c r="A2794" s="137"/>
      <c r="B2794" s="26" t="str">
        <f>$A$9</f>
        <v>BDI - MÃO DE OBRA / SERVIÇOS / MATERIAIS EM GERAL</v>
      </c>
      <c r="C2794" s="27">
        <f>$C$9</f>
        <v>0</v>
      </c>
      <c r="D2794" s="120"/>
      <c r="E2794" s="126"/>
      <c r="F2794" s="144">
        <f>ROUND(SUM(F2784:F2793)*C2794,2)</f>
        <v>0</v>
      </c>
      <c r="G2794" s="62"/>
      <c r="H2794" s="51"/>
      <c r="I2794" s="56"/>
      <c r="J2794" s="56"/>
      <c r="K2794" s="56"/>
      <c r="L2794" s="51"/>
      <c r="M2794" s="61"/>
      <c r="N2794" s="56"/>
      <c r="O2794" s="55"/>
      <c r="P2794" s="55"/>
      <c r="Q2794" s="47"/>
      <c r="R2794" s="47"/>
      <c r="S2794" s="64"/>
      <c r="T2794" s="2"/>
      <c r="U2794" s="2"/>
      <c r="V2794" s="2"/>
    </row>
    <row r="2795" spans="1:22" s="128" customFormat="1" ht="12.75" customHeight="1" x14ac:dyDescent="0.2">
      <c r="A2795" s="145"/>
      <c r="B2795" s="31" t="s">
        <v>120</v>
      </c>
      <c r="C2795" s="36"/>
      <c r="D2795" s="151"/>
      <c r="E2795" s="152"/>
      <c r="F2795" s="150">
        <f>ROUND(SUM(F2784:F2794),2)</f>
        <v>0</v>
      </c>
      <c r="G2795" s="62"/>
      <c r="H2795" s="51"/>
      <c r="I2795" s="56"/>
      <c r="J2795" s="56"/>
      <c r="K2795" s="56"/>
      <c r="L2795" s="51"/>
      <c r="M2795" s="61"/>
      <c r="N2795" s="56"/>
      <c r="O2795" s="55"/>
      <c r="P2795" s="55"/>
      <c r="Q2795" s="47"/>
      <c r="R2795" s="47"/>
      <c r="S2795" s="64"/>
      <c r="T2795" s="2"/>
      <c r="U2795" s="2"/>
      <c r="V2795" s="2"/>
    </row>
    <row r="2796" spans="1:22" s="128" customFormat="1" ht="12.75" customHeight="1" x14ac:dyDescent="0.2">
      <c r="A2796" s="134" t="s">
        <v>6</v>
      </c>
      <c r="B2796" s="135" t="s">
        <v>18</v>
      </c>
      <c r="C2796" s="119" t="s">
        <v>59</v>
      </c>
      <c r="D2796" s="119" t="s">
        <v>17</v>
      </c>
      <c r="E2796" s="136" t="s">
        <v>60</v>
      </c>
      <c r="F2796" s="127" t="s">
        <v>61</v>
      </c>
      <c r="G2796" s="21"/>
      <c r="H2796" s="51"/>
      <c r="I2796" s="56"/>
      <c r="J2796" s="56"/>
      <c r="K2796" s="56"/>
      <c r="L2796" s="51"/>
      <c r="M2796" s="61"/>
      <c r="N2796" s="56"/>
      <c r="O2796" s="55"/>
      <c r="P2796" s="55"/>
      <c r="Q2796" s="47"/>
      <c r="R2796" s="47"/>
      <c r="S2796" s="64"/>
      <c r="T2796" s="2"/>
      <c r="U2796" s="2"/>
      <c r="V2796" s="2"/>
    </row>
    <row r="2797" spans="1:22" s="128" customFormat="1" ht="12.75" customHeight="1" x14ac:dyDescent="0.2">
      <c r="A2797" s="137">
        <f>'6.A'!$A$97</f>
        <v>38383</v>
      </c>
      <c r="B2797" s="117" t="str">
        <f>IF(A2797="","",VLOOKUP(A2797,'6.A'!$A$11:$E$105,2,FALSE))</f>
        <v>LIXA D'AGUA EM FOLHA</v>
      </c>
      <c r="C2797" s="138">
        <v>0.5</v>
      </c>
      <c r="D2797" s="139" t="str">
        <f>IF(A2797="","",VLOOKUP(A2797,'6.A'!$A$11:$E$105,4,FALSE))</f>
        <v>UN</v>
      </c>
      <c r="E2797" s="140">
        <f>IF(A2797="","",VLOOKUP(A2797,'6.A'!$A$11:$E$105,5,FALSE))</f>
        <v>0</v>
      </c>
      <c r="F2797" s="141">
        <f t="shared" ref="F2797:F2809" si="1166">IF(A2797="","0,00",ROUND(C2797*E2797,2))</f>
        <v>0</v>
      </c>
      <c r="G2797" s="51"/>
      <c r="H2797" s="51">
        <f>IF(A2797="","",VLOOKUP(A2797,'6.A'!$A$11:$E$7900,5,FALSE))</f>
        <v>0</v>
      </c>
      <c r="I2797" s="51" t="str">
        <f t="shared" ref="I2797:I2816" si="1167">IF(H2797="","",IF(E2797=H2797,"SIM","NÃO"))</f>
        <v>SIM</v>
      </c>
      <c r="J2797" s="51" t="str">
        <f>IF(H2797="","",VLOOKUP(A2797,'6.A'!$A$11:$E$480,4,FALSE))</f>
        <v>UN</v>
      </c>
      <c r="K2797" s="51" t="str">
        <f t="shared" ref="K2797:K2816" si="1168">IF(H2797="","",IF(J2797=D2797,"SIM","NÃO"))</f>
        <v>SIM</v>
      </c>
      <c r="L2797" s="51">
        <f>IF(H2797="","",IF(C2797="","",G2768*C2797))</f>
        <v>37</v>
      </c>
      <c r="M2797" s="93" t="str">
        <f>IF(A2797="","",VLOOKUP(A2797,'6.A'!$A$11:$C$480,2,FALSE))</f>
        <v>LIXA D'AGUA EM FOLHA</v>
      </c>
      <c r="N2797" s="56" t="str">
        <f t="shared" ref="N2797:N2816" si="1169">IF(A2797="","",IF(M2797=B2797,"si","no"))</f>
        <v>si</v>
      </c>
      <c r="O2797" s="55"/>
      <c r="P2797" s="55"/>
      <c r="Q2797" s="47"/>
      <c r="R2797" s="47"/>
      <c r="S2797" s="64"/>
      <c r="T2797" s="2"/>
      <c r="U2797" s="2"/>
      <c r="V2797" s="2"/>
    </row>
    <row r="2798" spans="1:22" s="128" customFormat="1" ht="12.75" customHeight="1" x14ac:dyDescent="0.2">
      <c r="A2798" s="137"/>
      <c r="B2798" s="117" t="str">
        <f>IF(A2798="","",VLOOKUP(A2798,'6.A'!$A$11:$E$105,2,FALSE))</f>
        <v/>
      </c>
      <c r="C2798" s="138"/>
      <c r="D2798" s="139" t="str">
        <f>IF(A2798="","",VLOOKUP(A2798,'6.A'!$A$11:$E$105,4,FALSE))</f>
        <v/>
      </c>
      <c r="E2798" s="140" t="str">
        <f>IF(A2798="","",VLOOKUP(A2798,'6.A'!$A$11:$E$105,5,FALSE))</f>
        <v/>
      </c>
      <c r="F2798" s="141" t="str">
        <f t="shared" si="1166"/>
        <v>0,00</v>
      </c>
      <c r="G2798" s="51"/>
      <c r="H2798" s="51" t="str">
        <f>IF(A2798="","",VLOOKUP(A2798,'6.A'!$A$11:$E$7900,5,FALSE))</f>
        <v/>
      </c>
      <c r="I2798" s="51" t="str">
        <f t="shared" si="1167"/>
        <v/>
      </c>
      <c r="J2798" s="51" t="str">
        <f>IF(H2798="","",VLOOKUP(A2798,'6.A'!$A$11:$E$480,4,FALSE))</f>
        <v/>
      </c>
      <c r="K2798" s="51" t="str">
        <f t="shared" si="1168"/>
        <v/>
      </c>
      <c r="L2798" s="51" t="str">
        <f>IF(H2798="","",IF(C2798="","",G2768*C2798))</f>
        <v/>
      </c>
      <c r="M2798" s="93" t="str">
        <f>IF(A2798="","",VLOOKUP(A2798,'6.A'!$A$11:$C$480,2,FALSE))</f>
        <v/>
      </c>
      <c r="N2798" s="56" t="str">
        <f t="shared" si="1169"/>
        <v/>
      </c>
      <c r="O2798" s="55"/>
      <c r="P2798" s="55"/>
      <c r="Q2798" s="47"/>
      <c r="R2798" s="47"/>
      <c r="S2798" s="64"/>
      <c r="T2798" s="2"/>
      <c r="U2798" s="2"/>
      <c r="V2798" s="2"/>
    </row>
    <row r="2799" spans="1:22" s="128" customFormat="1" ht="12.75" customHeight="1" x14ac:dyDescent="0.2">
      <c r="A2799" s="137"/>
      <c r="B2799" s="117" t="str">
        <f>IF(A2799="","",VLOOKUP(A2799,'6.A'!$A$11:$E$105,2,FALSE))</f>
        <v/>
      </c>
      <c r="C2799" s="138"/>
      <c r="D2799" s="139" t="str">
        <f>IF(A2799="","",VLOOKUP(A2799,'6.A'!$A$11:$E$105,4,FALSE))</f>
        <v/>
      </c>
      <c r="E2799" s="140" t="str">
        <f>IF(A2799="","",VLOOKUP(A2799,'6.A'!$A$11:$E$105,5,FALSE))</f>
        <v/>
      </c>
      <c r="F2799" s="141" t="str">
        <f t="shared" si="1166"/>
        <v>0,00</v>
      </c>
      <c r="G2799" s="51"/>
      <c r="H2799" s="51" t="str">
        <f>IF(A2799="","",VLOOKUP(A2799,'6.A'!$A$11:$E$7900,5,FALSE))</f>
        <v/>
      </c>
      <c r="I2799" s="51" t="str">
        <f t="shared" si="1167"/>
        <v/>
      </c>
      <c r="J2799" s="51" t="str">
        <f>IF(H2799="","",VLOOKUP(A2799,'6.A'!$A$11:$E$480,4,FALSE))</f>
        <v/>
      </c>
      <c r="K2799" s="51" t="str">
        <f t="shared" si="1168"/>
        <v/>
      </c>
      <c r="L2799" s="51" t="str">
        <f>IF(H2799="","",IF(C2799="","",G2768*C2799))</f>
        <v/>
      </c>
      <c r="M2799" s="93" t="str">
        <f>IF(A2799="","",VLOOKUP(A2799,'6.A'!$A$11:$C$480,2,FALSE))</f>
        <v/>
      </c>
      <c r="N2799" s="56" t="str">
        <f t="shared" si="1169"/>
        <v/>
      </c>
      <c r="O2799" s="55"/>
      <c r="P2799" s="55"/>
      <c r="Q2799" s="47"/>
      <c r="R2799" s="47"/>
      <c r="S2799" s="64"/>
      <c r="T2799" s="2"/>
      <c r="U2799" s="2"/>
      <c r="V2799" s="2"/>
    </row>
    <row r="2800" spans="1:22" s="128" customFormat="1" ht="12.75" customHeight="1" x14ac:dyDescent="0.2">
      <c r="A2800" s="137"/>
      <c r="B2800" s="117" t="str">
        <f>IF(A2800="","",VLOOKUP(A2800,'6.A'!$A$11:$E$105,2,FALSE))</f>
        <v/>
      </c>
      <c r="C2800" s="138"/>
      <c r="D2800" s="139" t="str">
        <f>IF(A2800="","",VLOOKUP(A2800,'6.A'!$A$11:$E$105,4,FALSE))</f>
        <v/>
      </c>
      <c r="E2800" s="140" t="str">
        <f>IF(A2800="","",VLOOKUP(A2800,'6.A'!$A$11:$E$105,5,FALSE))</f>
        <v/>
      </c>
      <c r="F2800" s="141" t="str">
        <f t="shared" si="1166"/>
        <v>0,00</v>
      </c>
      <c r="G2800" s="51"/>
      <c r="H2800" s="51" t="str">
        <f>IF(A2800="","",VLOOKUP(A2800,'6.A'!$A$11:$E$7900,5,FALSE))</f>
        <v/>
      </c>
      <c r="I2800" s="51" t="str">
        <f t="shared" si="1167"/>
        <v/>
      </c>
      <c r="J2800" s="51" t="str">
        <f>IF(H2800="","",VLOOKUP(A2800,'6.A'!$A$11:$E$480,4,FALSE))</f>
        <v/>
      </c>
      <c r="K2800" s="51" t="str">
        <f t="shared" si="1168"/>
        <v/>
      </c>
      <c r="L2800" s="51" t="str">
        <f>IF(H2800="","",IF(C2800="","",G2768*C2800))</f>
        <v/>
      </c>
      <c r="M2800" s="93" t="str">
        <f>IF(A2800="","",VLOOKUP(A2800,'6.A'!$A$11:$C$480,2,FALSE))</f>
        <v/>
      </c>
      <c r="N2800" s="56" t="str">
        <f t="shared" si="1169"/>
        <v/>
      </c>
      <c r="O2800" s="55"/>
      <c r="P2800" s="55"/>
      <c r="Q2800" s="47"/>
      <c r="R2800" s="47"/>
      <c r="S2800" s="64"/>
      <c r="T2800" s="2"/>
      <c r="U2800" s="2"/>
      <c r="V2800" s="2"/>
    </row>
    <row r="2801" spans="1:22" s="128" customFormat="1" ht="12.75" customHeight="1" x14ac:dyDescent="0.2">
      <c r="A2801" s="137"/>
      <c r="B2801" s="117" t="str">
        <f>IF(A2801="","",VLOOKUP(A2801,'6.A'!$A$11:$E$105,2,FALSE))</f>
        <v/>
      </c>
      <c r="C2801" s="138"/>
      <c r="D2801" s="120" t="str">
        <f>IF(A2801="","",VLOOKUP(A2801,'6.A'!$A$11:$E$105,4,FALSE))</f>
        <v/>
      </c>
      <c r="E2801" s="142" t="str">
        <f>IF(A2801="","",VLOOKUP(A2801,'6.A'!$A$11:$E$105,5,FALSE))</f>
        <v/>
      </c>
      <c r="F2801" s="141" t="str">
        <f t="shared" si="1166"/>
        <v>0,00</v>
      </c>
      <c r="G2801" s="51"/>
      <c r="H2801" s="51" t="str">
        <f>IF(A2801="","",VLOOKUP(A2801,'6.A'!$A$11:$E$7900,5,FALSE))</f>
        <v/>
      </c>
      <c r="I2801" s="51" t="str">
        <f t="shared" si="1167"/>
        <v/>
      </c>
      <c r="J2801" s="51" t="str">
        <f>IF(H2801="","",VLOOKUP(A2801,'6.A'!$A$11:$E$480,4,FALSE))</f>
        <v/>
      </c>
      <c r="K2801" s="51" t="str">
        <f t="shared" si="1168"/>
        <v/>
      </c>
      <c r="L2801" s="51" t="str">
        <f>IF(H2801="","",IF(C2801="","",G2768*C2801))</f>
        <v/>
      </c>
      <c r="M2801" s="93" t="str">
        <f>IF(A2801="","",VLOOKUP(A2801,'6.A'!$A$11:$C$480,2,FALSE))</f>
        <v/>
      </c>
      <c r="N2801" s="56" t="str">
        <f t="shared" si="1169"/>
        <v/>
      </c>
      <c r="O2801" s="55"/>
      <c r="P2801" s="55"/>
      <c r="Q2801" s="47"/>
      <c r="R2801" s="47"/>
      <c r="S2801" s="64"/>
      <c r="T2801" s="2"/>
      <c r="U2801" s="2"/>
      <c r="V2801" s="2"/>
    </row>
    <row r="2802" spans="1:22" s="128" customFormat="1" ht="12.75" customHeight="1" x14ac:dyDescent="0.2">
      <c r="A2802" s="137"/>
      <c r="B2802" s="117" t="str">
        <f>IF(A2802="","",VLOOKUP(A2802,'6.A'!$A$11:$E$105,2,FALSE))</f>
        <v/>
      </c>
      <c r="C2802" s="138"/>
      <c r="D2802" s="120" t="str">
        <f>IF(A2802="","",VLOOKUP(A2802,'6.A'!$A$11:$E$105,4,FALSE))</f>
        <v/>
      </c>
      <c r="E2802" s="142" t="str">
        <f>IF(A2802="","",VLOOKUP(A2802,'6.A'!$A$11:$E$105,5,FALSE))</f>
        <v/>
      </c>
      <c r="F2802" s="141" t="str">
        <f t="shared" si="1166"/>
        <v>0,00</v>
      </c>
      <c r="G2802" s="51"/>
      <c r="H2802" s="51" t="str">
        <f>IF(A2802="","",VLOOKUP(A2802,'6.A'!$A$11:$E$7900,5,FALSE))</f>
        <v/>
      </c>
      <c r="I2802" s="51" t="str">
        <f t="shared" si="1167"/>
        <v/>
      </c>
      <c r="J2802" s="51" t="str">
        <f>IF(H2802="","",VLOOKUP(A2802,'6.A'!$A$11:$E$480,4,FALSE))</f>
        <v/>
      </c>
      <c r="K2802" s="51" t="str">
        <f t="shared" si="1168"/>
        <v/>
      </c>
      <c r="L2802" s="51" t="str">
        <f>IF(H2802="","",IF(C2802="","",G2768*C2802))</f>
        <v/>
      </c>
      <c r="M2802" s="93" t="str">
        <f>IF(A2802="","",VLOOKUP(A2802,'6.A'!$A$11:$C$480,2,FALSE))</f>
        <v/>
      </c>
      <c r="N2802" s="56" t="str">
        <f t="shared" si="1169"/>
        <v/>
      </c>
      <c r="O2802" s="55"/>
      <c r="P2802" s="55"/>
      <c r="Q2802" s="47"/>
      <c r="R2802" s="47"/>
      <c r="S2802" s="64"/>
      <c r="T2802" s="2"/>
      <c r="U2802" s="2"/>
      <c r="V2802" s="2"/>
    </row>
    <row r="2803" spans="1:22" s="128" customFormat="1" ht="12.75" customHeight="1" x14ac:dyDescent="0.2">
      <c r="A2803" s="137"/>
      <c r="B2803" s="117" t="str">
        <f>IF(A2803="","",VLOOKUP(A2803,'6.A'!$A$11:$E$105,2,FALSE))</f>
        <v/>
      </c>
      <c r="C2803" s="138"/>
      <c r="D2803" s="139" t="str">
        <f>IF(A2803="","",VLOOKUP(A2803,'6.A'!$A$11:$E$105,4,FALSE))</f>
        <v/>
      </c>
      <c r="E2803" s="140" t="str">
        <f>IF(A2803="","",VLOOKUP(A2803,'6.A'!$A$11:$E$105,5,FALSE))</f>
        <v/>
      </c>
      <c r="F2803" s="141" t="str">
        <f t="shared" si="1166"/>
        <v>0,00</v>
      </c>
      <c r="G2803" s="51"/>
      <c r="H2803" s="51" t="str">
        <f>IF(A2803="","",VLOOKUP(A2803,'6.A'!$A$11:$E$7900,5,FALSE))</f>
        <v/>
      </c>
      <c r="I2803" s="51" t="str">
        <f t="shared" si="1167"/>
        <v/>
      </c>
      <c r="J2803" s="51" t="str">
        <f>IF(H2803="","",VLOOKUP(A2803,'6.A'!$A$11:$E$480,4,FALSE))</f>
        <v/>
      </c>
      <c r="K2803" s="51" t="str">
        <f t="shared" si="1168"/>
        <v/>
      </c>
      <c r="L2803" s="51" t="str">
        <f>IF(H2803="","",IF(C2803="","",G2768*C2803))</f>
        <v/>
      </c>
      <c r="M2803" s="93" t="str">
        <f>IF(A2803="","",VLOOKUP(A2803,'6.A'!$A$11:$C$480,2,FALSE))</f>
        <v/>
      </c>
      <c r="N2803" s="56" t="str">
        <f t="shared" si="1169"/>
        <v/>
      </c>
      <c r="O2803" s="55"/>
      <c r="P2803" s="55"/>
      <c r="Q2803" s="47"/>
      <c r="R2803" s="47"/>
      <c r="S2803" s="64"/>
      <c r="T2803" s="2"/>
      <c r="U2803" s="2"/>
      <c r="V2803" s="2"/>
    </row>
    <row r="2804" spans="1:22" s="128" customFormat="1" ht="12.75" customHeight="1" x14ac:dyDescent="0.2">
      <c r="A2804" s="137"/>
      <c r="B2804" s="117" t="str">
        <f>IF(A2804="","",VLOOKUP(A2804,'6.A'!$A$11:$E$105,2,FALSE))</f>
        <v/>
      </c>
      <c r="C2804" s="138"/>
      <c r="D2804" s="139" t="str">
        <f>IF(A2804="","",VLOOKUP(A2804,'6.A'!$A$11:$E$105,4,FALSE))</f>
        <v/>
      </c>
      <c r="E2804" s="140" t="str">
        <f>IF(A2804="","",VLOOKUP(A2804,'6.A'!$A$11:$E$105,5,FALSE))</f>
        <v/>
      </c>
      <c r="F2804" s="141" t="str">
        <f t="shared" si="1166"/>
        <v>0,00</v>
      </c>
      <c r="G2804" s="51"/>
      <c r="H2804" s="51" t="str">
        <f>IF(A2804="","",VLOOKUP(A2804,'6.A'!$A$11:$E$7900,5,FALSE))</f>
        <v/>
      </c>
      <c r="I2804" s="51" t="str">
        <f t="shared" si="1167"/>
        <v/>
      </c>
      <c r="J2804" s="51" t="str">
        <f>IF(H2804="","",VLOOKUP(A2804,'6.A'!$A$11:$E$480,4,FALSE))</f>
        <v/>
      </c>
      <c r="K2804" s="51" t="str">
        <f t="shared" si="1168"/>
        <v/>
      </c>
      <c r="L2804" s="51" t="str">
        <f>IF(H2804="","",IF(C2804="","",G2768*C2804))</f>
        <v/>
      </c>
      <c r="M2804" s="93" t="str">
        <f>IF(A2804="","",VLOOKUP(A2804,'6.A'!$A$11:$C$480,2,FALSE))</f>
        <v/>
      </c>
      <c r="N2804" s="56" t="str">
        <f t="shared" si="1169"/>
        <v/>
      </c>
      <c r="O2804" s="55"/>
      <c r="P2804" s="55"/>
      <c r="Q2804" s="47"/>
      <c r="R2804" s="47"/>
      <c r="S2804" s="64"/>
      <c r="T2804" s="2"/>
      <c r="U2804" s="2"/>
      <c r="V2804" s="2"/>
    </row>
    <row r="2805" spans="1:22" s="128" customFormat="1" ht="12.75" customHeight="1" x14ac:dyDescent="0.2">
      <c r="A2805" s="137"/>
      <c r="B2805" s="117" t="str">
        <f>IF(A2805="","",VLOOKUP(A2805,'6.A'!$A$11:$E$105,2,FALSE))</f>
        <v/>
      </c>
      <c r="C2805" s="138"/>
      <c r="D2805" s="120" t="str">
        <f>IF(A2805="","",VLOOKUP(A2805,'6.A'!$A$11:$E$105,4,FALSE))</f>
        <v/>
      </c>
      <c r="E2805" s="142" t="str">
        <f>IF(A2805="","",VLOOKUP(A2805,'6.A'!$A$11:$E$105,5,FALSE))</f>
        <v/>
      </c>
      <c r="F2805" s="141" t="str">
        <f t="shared" si="1166"/>
        <v>0,00</v>
      </c>
      <c r="G2805" s="51"/>
      <c r="H2805" s="51" t="str">
        <f>IF(A2805="","",VLOOKUP(A2805,'6.A'!$A$11:$E$7900,5,FALSE))</f>
        <v/>
      </c>
      <c r="I2805" s="51" t="str">
        <f t="shared" si="1167"/>
        <v/>
      </c>
      <c r="J2805" s="51" t="str">
        <f>IF(H2805="","",VLOOKUP(A2805,'6.A'!$A$11:$E$480,4,FALSE))</f>
        <v/>
      </c>
      <c r="K2805" s="51" t="str">
        <f t="shared" si="1168"/>
        <v/>
      </c>
      <c r="L2805" s="51" t="str">
        <f>IF(H2805="","",IF(C2805="","",G2768*C2805))</f>
        <v/>
      </c>
      <c r="M2805" s="93" t="str">
        <f>IF(A2805="","",VLOOKUP(A2805,'6.A'!$A$11:$C$480,2,FALSE))</f>
        <v/>
      </c>
      <c r="N2805" s="56" t="str">
        <f t="shared" si="1169"/>
        <v/>
      </c>
      <c r="O2805" s="55"/>
      <c r="P2805" s="55"/>
      <c r="Q2805" s="47"/>
      <c r="R2805" s="47"/>
      <c r="S2805" s="64"/>
      <c r="T2805" s="2"/>
      <c r="U2805" s="2"/>
      <c r="V2805" s="2"/>
    </row>
    <row r="2806" spans="1:22" s="128" customFormat="1" ht="12.75" customHeight="1" x14ac:dyDescent="0.2">
      <c r="A2806" s="137"/>
      <c r="B2806" s="117" t="str">
        <f>IF(A2806="","",VLOOKUP(A2806,'6.A'!$A$11:$E$105,2,FALSE))</f>
        <v/>
      </c>
      <c r="C2806" s="138"/>
      <c r="D2806" s="120" t="str">
        <f>IF(A2806="","",VLOOKUP(A2806,'6.A'!$A$11:$E$105,4,FALSE))</f>
        <v/>
      </c>
      <c r="E2806" s="142" t="str">
        <f>IF(A2806="","",VLOOKUP(A2806,'6.A'!$A$11:$E$105,5,FALSE))</f>
        <v/>
      </c>
      <c r="F2806" s="141" t="str">
        <f t="shared" si="1166"/>
        <v>0,00</v>
      </c>
      <c r="G2806" s="51"/>
      <c r="H2806" s="51" t="str">
        <f>IF(A2806="","",VLOOKUP(A2806,'6.A'!$A$11:$E$7900,5,FALSE))</f>
        <v/>
      </c>
      <c r="I2806" s="51" t="str">
        <f t="shared" si="1167"/>
        <v/>
      </c>
      <c r="J2806" s="51" t="str">
        <f>IF(H2806="","",VLOOKUP(A2806,'6.A'!$A$11:$E$480,4,FALSE))</f>
        <v/>
      </c>
      <c r="K2806" s="51" t="str">
        <f t="shared" si="1168"/>
        <v/>
      </c>
      <c r="L2806" s="51" t="str">
        <f>IF(H2806="","",IF(C2806="","",G2768*C2806))</f>
        <v/>
      </c>
      <c r="M2806" s="93" t="str">
        <f>IF(A2806="","",VLOOKUP(A2806,'6.A'!$A$11:$C$480,2,FALSE))</f>
        <v/>
      </c>
      <c r="N2806" s="56" t="str">
        <f t="shared" si="1169"/>
        <v/>
      </c>
      <c r="O2806" s="55"/>
      <c r="P2806" s="55"/>
      <c r="Q2806" s="47"/>
      <c r="R2806" s="47"/>
      <c r="S2806" s="64"/>
      <c r="T2806" s="2"/>
      <c r="U2806" s="2"/>
      <c r="V2806" s="2"/>
    </row>
    <row r="2807" spans="1:22" s="128" customFormat="1" ht="12.75" customHeight="1" x14ac:dyDescent="0.2">
      <c r="A2807" s="137"/>
      <c r="B2807" s="117" t="str">
        <f>IF(A2807="","",VLOOKUP(A2807,'6.A'!$A$11:$E$105,2,FALSE))</f>
        <v/>
      </c>
      <c r="C2807" s="138"/>
      <c r="D2807" s="120" t="str">
        <f>IF(A2807="","",VLOOKUP(A2807,'6.A'!$A$11:$E$105,4,FALSE))</f>
        <v/>
      </c>
      <c r="E2807" s="142" t="str">
        <f>IF(A2807="","",VLOOKUP(A2807,'6.A'!$A$11:$E$105,5,FALSE))</f>
        <v/>
      </c>
      <c r="F2807" s="141" t="str">
        <f t="shared" si="1166"/>
        <v>0,00</v>
      </c>
      <c r="G2807" s="51"/>
      <c r="H2807" s="51" t="str">
        <f>IF(A2807="","",VLOOKUP(A2807,'6.A'!$A$11:$E$7900,5,FALSE))</f>
        <v/>
      </c>
      <c r="I2807" s="51" t="str">
        <f t="shared" si="1167"/>
        <v/>
      </c>
      <c r="J2807" s="51" t="str">
        <f>IF(H2807="","",VLOOKUP(A2807,'6.A'!$A$11:$E$480,4,FALSE))</f>
        <v/>
      </c>
      <c r="K2807" s="51" t="str">
        <f t="shared" si="1168"/>
        <v/>
      </c>
      <c r="L2807" s="51" t="str">
        <f>IF(H2807="","",IF(C2807="","",G2768*C2807))</f>
        <v/>
      </c>
      <c r="M2807" s="93" t="str">
        <f>IF(A2807="","",VLOOKUP(A2807,'6.A'!$A$11:$C$480,2,FALSE))</f>
        <v/>
      </c>
      <c r="N2807" s="56" t="str">
        <f t="shared" si="1169"/>
        <v/>
      </c>
      <c r="O2807" s="55"/>
      <c r="P2807" s="55"/>
      <c r="Q2807" s="47"/>
      <c r="R2807" s="47"/>
      <c r="S2807" s="64"/>
      <c r="T2807" s="2"/>
      <c r="U2807" s="2"/>
      <c r="V2807" s="2"/>
    </row>
    <row r="2808" spans="1:22" s="128" customFormat="1" ht="12.75" customHeight="1" x14ac:dyDescent="0.2">
      <c r="A2808" s="137"/>
      <c r="B2808" s="117" t="str">
        <f>IF(A2808="","",VLOOKUP(A2808,'6.A'!$A$11:$E$105,2,FALSE))</f>
        <v/>
      </c>
      <c r="C2808" s="138"/>
      <c r="D2808" s="120" t="str">
        <f>IF(A2808="","",VLOOKUP(A2808,'6.A'!$A$11:$E$105,4,FALSE))</f>
        <v/>
      </c>
      <c r="E2808" s="142" t="str">
        <f>IF(A2808="","",VLOOKUP(A2808,'6.A'!$A$11:$E$105,5,FALSE))</f>
        <v/>
      </c>
      <c r="F2808" s="141" t="str">
        <f t="shared" si="1166"/>
        <v>0,00</v>
      </c>
      <c r="G2808" s="51"/>
      <c r="H2808" s="51" t="str">
        <f>IF(A2808="","",VLOOKUP(A2808,'6.A'!$A$11:$E$7900,5,FALSE))</f>
        <v/>
      </c>
      <c r="I2808" s="51" t="str">
        <f t="shared" si="1167"/>
        <v/>
      </c>
      <c r="J2808" s="51" t="str">
        <f>IF(H2808="","",VLOOKUP(A2808,'6.A'!$A$11:$E$480,4,FALSE))</f>
        <v/>
      </c>
      <c r="K2808" s="51" t="str">
        <f t="shared" si="1168"/>
        <v/>
      </c>
      <c r="L2808" s="51" t="str">
        <f>IF(H2808="","",IF(C2808="","",G2768*C2808))</f>
        <v/>
      </c>
      <c r="M2808" s="93" t="str">
        <f>IF(A2808="","",VLOOKUP(A2808,'6.A'!$A$11:$C$480,2,FALSE))</f>
        <v/>
      </c>
      <c r="N2808" s="56" t="str">
        <f t="shared" si="1169"/>
        <v/>
      </c>
      <c r="O2808" s="55"/>
      <c r="P2808" s="55"/>
      <c r="Q2808" s="47"/>
      <c r="R2808" s="47"/>
      <c r="S2808" s="64"/>
      <c r="T2808" s="2"/>
      <c r="U2808" s="2"/>
      <c r="V2808" s="2"/>
    </row>
    <row r="2809" spans="1:22" s="128" customFormat="1" ht="12.75" customHeight="1" x14ac:dyDescent="0.2">
      <c r="A2809" s="137"/>
      <c r="B2809" s="117" t="str">
        <f>IF(A2809="","",VLOOKUP(A2809,'6.A'!$A$11:$E$105,2,FALSE))</f>
        <v/>
      </c>
      <c r="C2809" s="138"/>
      <c r="D2809" s="120" t="str">
        <f>IF(A2809="","",VLOOKUP(A2809,'6.A'!$A$11:$E$105,4,FALSE))</f>
        <v/>
      </c>
      <c r="E2809" s="142" t="str">
        <f>IF(A2809="","",VLOOKUP(A2809,'6.A'!$A$11:$E$105,5,FALSE))</f>
        <v/>
      </c>
      <c r="F2809" s="141" t="str">
        <f t="shared" si="1166"/>
        <v>0,00</v>
      </c>
      <c r="G2809" s="51"/>
      <c r="H2809" s="51" t="str">
        <f>IF(A2809="","",VLOOKUP(A2809,'6.A'!$A$11:$E$7900,5,FALSE))</f>
        <v/>
      </c>
      <c r="I2809" s="51" t="str">
        <f t="shared" si="1167"/>
        <v/>
      </c>
      <c r="J2809" s="51" t="str">
        <f>IF(H2809="","",VLOOKUP(A2809,'6.A'!$A$11:$E$480,4,FALSE))</f>
        <v/>
      </c>
      <c r="K2809" s="51" t="str">
        <f t="shared" si="1168"/>
        <v/>
      </c>
      <c r="L2809" s="51" t="str">
        <f>IF(H2809="","",IF(C2809="","",G2768*C2809))</f>
        <v/>
      </c>
      <c r="M2809" s="93" t="str">
        <f>IF(A2809="","",VLOOKUP(A2809,'6.A'!$A$11:$C$480,2,FALSE))</f>
        <v/>
      </c>
      <c r="N2809" s="56" t="str">
        <f t="shared" si="1169"/>
        <v/>
      </c>
      <c r="O2809" s="55"/>
      <c r="P2809" s="55"/>
      <c r="Q2809" s="47"/>
      <c r="R2809" s="47"/>
      <c r="S2809" s="64"/>
      <c r="T2809" s="2"/>
      <c r="U2809" s="2"/>
      <c r="V2809" s="2"/>
    </row>
    <row r="2810" spans="1:22" s="128" customFormat="1" ht="12.75" customHeight="1" x14ac:dyDescent="0.2">
      <c r="A2810" s="137"/>
      <c r="B2810" s="117" t="str">
        <f>IF(A2810="","",VLOOKUP(A2810,'6.A'!$A$11:$E$105,2,FALSE))</f>
        <v/>
      </c>
      <c r="C2810" s="138"/>
      <c r="D2810" s="120" t="str">
        <f>IF(A2810="","",VLOOKUP(A2810,'6.A'!$A$11:$E$105,4,FALSE))</f>
        <v/>
      </c>
      <c r="E2810" s="142" t="str">
        <f>IF(A2810="","",VLOOKUP(A2810,'6.A'!$A$11:$E$105,5,FALSE))</f>
        <v/>
      </c>
      <c r="F2810" s="141" t="str">
        <f t="shared" ref="F2810:F2816" si="1170">IF(A2810="","0,00",ROUND(C2810*E2810,2))</f>
        <v>0,00</v>
      </c>
      <c r="G2810" s="51"/>
      <c r="H2810" s="51" t="str">
        <f>IF(A2810="","",VLOOKUP(A2810,'6.A'!$A$11:$E$7900,5,FALSE))</f>
        <v/>
      </c>
      <c r="I2810" s="51" t="str">
        <f t="shared" si="1167"/>
        <v/>
      </c>
      <c r="J2810" s="51" t="str">
        <f>IF(H2810="","",VLOOKUP(A2810,'6.A'!$A$11:$E$480,4,FALSE))</f>
        <v/>
      </c>
      <c r="K2810" s="51" t="str">
        <f t="shared" si="1168"/>
        <v/>
      </c>
      <c r="L2810" s="51" t="str">
        <f>IF(H2810="","",IF(C2810="","",G2768*C2810))</f>
        <v/>
      </c>
      <c r="M2810" s="93" t="str">
        <f>IF(A2810="","",VLOOKUP(A2810,'6.A'!$A$11:$C$480,2,FALSE))</f>
        <v/>
      </c>
      <c r="N2810" s="56" t="str">
        <f t="shared" si="1169"/>
        <v/>
      </c>
      <c r="O2810" s="55"/>
      <c r="P2810" s="55"/>
      <c r="Q2810" s="47"/>
      <c r="R2810" s="47"/>
      <c r="S2810" s="64"/>
      <c r="T2810" s="2"/>
      <c r="U2810" s="2"/>
      <c r="V2810" s="2"/>
    </row>
    <row r="2811" spans="1:22" s="128" customFormat="1" ht="12.75" customHeight="1" x14ac:dyDescent="0.2">
      <c r="A2811" s="137"/>
      <c r="B2811" s="117" t="str">
        <f>IF(A2811="","",VLOOKUP(A2811,'6.A'!$A$11:$E$105,2,FALSE))</f>
        <v/>
      </c>
      <c r="C2811" s="138"/>
      <c r="D2811" s="120" t="str">
        <f>IF(A2811="","",VLOOKUP(A2811,'6.A'!$A$11:$E$105,4,FALSE))</f>
        <v/>
      </c>
      <c r="E2811" s="142" t="str">
        <f>IF(A2811="","",VLOOKUP(A2811,'6.A'!$A$11:$E$105,5,FALSE))</f>
        <v/>
      </c>
      <c r="F2811" s="141" t="str">
        <f t="shared" si="1170"/>
        <v>0,00</v>
      </c>
      <c r="G2811" s="51"/>
      <c r="H2811" s="51" t="str">
        <f>IF(A2811="","",VLOOKUP(A2811,'6.A'!$A$11:$E$7900,5,FALSE))</f>
        <v/>
      </c>
      <c r="I2811" s="51" t="str">
        <f t="shared" si="1167"/>
        <v/>
      </c>
      <c r="J2811" s="51" t="str">
        <f>IF(H2811="","",VLOOKUP(A2811,'6.A'!$A$11:$E$480,4,FALSE))</f>
        <v/>
      </c>
      <c r="K2811" s="51" t="str">
        <f t="shared" si="1168"/>
        <v/>
      </c>
      <c r="L2811" s="51" t="str">
        <f>IF(H2811="","",IF(C2811="","",G2768*C2811))</f>
        <v/>
      </c>
      <c r="M2811" s="93" t="str">
        <f>IF(A2811="","",VLOOKUP(A2811,'6.A'!$A$11:$C$480,2,FALSE))</f>
        <v/>
      </c>
      <c r="N2811" s="56" t="str">
        <f t="shared" si="1169"/>
        <v/>
      </c>
      <c r="O2811" s="55"/>
      <c r="P2811" s="55"/>
      <c r="Q2811" s="47"/>
      <c r="R2811" s="47"/>
      <c r="S2811" s="64"/>
      <c r="T2811" s="2"/>
      <c r="U2811" s="2"/>
      <c r="V2811" s="2"/>
    </row>
    <row r="2812" spans="1:22" s="128" customFormat="1" ht="12.75" customHeight="1" x14ac:dyDescent="0.2">
      <c r="A2812" s="137"/>
      <c r="B2812" s="117" t="str">
        <f>IF(A2812="","",VLOOKUP(A2812,'6.A'!$A$11:$E$105,2,FALSE))</f>
        <v/>
      </c>
      <c r="C2812" s="138"/>
      <c r="D2812" s="120" t="str">
        <f>IF(A2812="","",VLOOKUP(A2812,'6.A'!$A$11:$E$105,4,FALSE))</f>
        <v/>
      </c>
      <c r="E2812" s="142" t="str">
        <f>IF(A2812="","",VLOOKUP(A2812,'6.A'!$A$11:$E$105,5,FALSE))</f>
        <v/>
      </c>
      <c r="F2812" s="141" t="str">
        <f t="shared" si="1170"/>
        <v>0,00</v>
      </c>
      <c r="G2812" s="51"/>
      <c r="H2812" s="51" t="str">
        <f>IF(A2812="","",VLOOKUP(A2812,'6.A'!$A$11:$E$7900,5,FALSE))</f>
        <v/>
      </c>
      <c r="I2812" s="51" t="str">
        <f t="shared" si="1167"/>
        <v/>
      </c>
      <c r="J2812" s="51" t="str">
        <f>IF(H2812="","",VLOOKUP(A2812,'6.A'!$A$11:$E$480,4,FALSE))</f>
        <v/>
      </c>
      <c r="K2812" s="51" t="str">
        <f t="shared" si="1168"/>
        <v/>
      </c>
      <c r="L2812" s="51" t="str">
        <f>IF(H2812="","",IF(C2812="","",G2768*C2812))</f>
        <v/>
      </c>
      <c r="M2812" s="93" t="str">
        <f>IF(A2812="","",VLOOKUP(A2812,'6.A'!$A$11:$C$480,2,FALSE))</f>
        <v/>
      </c>
      <c r="N2812" s="56" t="str">
        <f t="shared" si="1169"/>
        <v/>
      </c>
      <c r="O2812" s="55"/>
      <c r="P2812" s="55"/>
      <c r="Q2812" s="47"/>
      <c r="R2812" s="47"/>
      <c r="S2812" s="64"/>
      <c r="T2812" s="2"/>
      <c r="U2812" s="2"/>
      <c r="V2812" s="2"/>
    </row>
    <row r="2813" spans="1:22" s="116" customFormat="1" ht="12.75" customHeight="1" x14ac:dyDescent="0.2">
      <c r="A2813" s="137"/>
      <c r="B2813" s="153" t="str">
        <f>IF(A2813="","",VLOOKUP(A2813,'6.A'!$A$11:$E$105,2,FALSE))</f>
        <v/>
      </c>
      <c r="C2813" s="138"/>
      <c r="D2813" s="120" t="str">
        <f>IF(A2813="","",VLOOKUP(A2813,'6.A'!$A$11:$E$105,4,FALSE))</f>
        <v/>
      </c>
      <c r="E2813" s="142" t="str">
        <f>IF(A2813="","",VLOOKUP(A2813,'6.A'!$A$11:$E$105,5,FALSE))</f>
        <v/>
      </c>
      <c r="F2813" s="141" t="str">
        <f t="shared" si="1170"/>
        <v>0,00</v>
      </c>
      <c r="G2813" s="51"/>
      <c r="H2813" s="51" t="str">
        <f>IF(A2813="","",VLOOKUP(A2813,'6.A'!$A$11:$E$7900,5,FALSE))</f>
        <v/>
      </c>
      <c r="I2813" s="51" t="str">
        <f t="shared" si="1167"/>
        <v/>
      </c>
      <c r="J2813" s="51" t="str">
        <f>IF(H2813="","",VLOOKUP(A2813,'6.A'!$A$11:$E$480,4,FALSE))</f>
        <v/>
      </c>
      <c r="K2813" s="51" t="str">
        <f t="shared" si="1168"/>
        <v/>
      </c>
      <c r="L2813" s="51" t="str">
        <f>IF(H2813="","",IF(C2813="","",G2768*C2813))</f>
        <v/>
      </c>
      <c r="M2813" s="93" t="str">
        <f>IF(A2813="","",VLOOKUP(A2813,'6.A'!$A$11:$C$480,2,FALSE))</f>
        <v/>
      </c>
      <c r="N2813" s="56" t="str">
        <f t="shared" si="1169"/>
        <v/>
      </c>
      <c r="O2813" s="55"/>
      <c r="P2813" s="55"/>
      <c r="Q2813" s="47"/>
      <c r="R2813" s="47"/>
      <c r="S2813" s="64"/>
      <c r="T2813" s="2"/>
      <c r="U2813" s="2"/>
      <c r="V2813" s="2"/>
    </row>
    <row r="2814" spans="1:22" s="116" customFormat="1" ht="12.75" customHeight="1" x14ac:dyDescent="0.2">
      <c r="A2814" s="137"/>
      <c r="B2814" s="153" t="str">
        <f>IF(A2814="","",VLOOKUP(A2814,'6.A'!$A$11:$E$105,2,FALSE))</f>
        <v/>
      </c>
      <c r="C2814" s="138"/>
      <c r="D2814" s="120" t="str">
        <f>IF(A2814="","",VLOOKUP(A2814,'6.A'!$A$11:$E$105,4,FALSE))</f>
        <v/>
      </c>
      <c r="E2814" s="142" t="str">
        <f>IF(A2814="","",VLOOKUP(A2814,'6.A'!$A$11:$E$105,5,FALSE))</f>
        <v/>
      </c>
      <c r="F2814" s="141" t="str">
        <f t="shared" si="1170"/>
        <v>0,00</v>
      </c>
      <c r="G2814" s="51"/>
      <c r="H2814" s="51" t="str">
        <f>IF(A2814="","",VLOOKUP(A2814,'6.A'!$A$11:$E$7900,5,FALSE))</f>
        <v/>
      </c>
      <c r="I2814" s="51" t="str">
        <f t="shared" si="1167"/>
        <v/>
      </c>
      <c r="J2814" s="51" t="str">
        <f>IF(H2814="","",VLOOKUP(A2814,'6.A'!$A$11:$E$480,4,FALSE))</f>
        <v/>
      </c>
      <c r="K2814" s="51" t="str">
        <f t="shared" si="1168"/>
        <v/>
      </c>
      <c r="L2814" s="51" t="str">
        <f>IF(H2814="","",IF(C2814="","",G2768*C2814))</f>
        <v/>
      </c>
      <c r="M2814" s="93" t="str">
        <f>IF(A2814="","",VLOOKUP(A2814,'6.A'!$A$11:$C$480,2,FALSE))</f>
        <v/>
      </c>
      <c r="N2814" s="56" t="str">
        <f t="shared" si="1169"/>
        <v/>
      </c>
      <c r="O2814" s="55"/>
      <c r="P2814" s="55"/>
      <c r="Q2814" s="47"/>
      <c r="R2814" s="47"/>
      <c r="S2814" s="64"/>
      <c r="T2814" s="2"/>
      <c r="U2814" s="2"/>
      <c r="V2814" s="2"/>
    </row>
    <row r="2815" spans="1:22" s="116" customFormat="1" ht="12.75" customHeight="1" x14ac:dyDescent="0.2">
      <c r="A2815" s="137"/>
      <c r="B2815" s="153" t="str">
        <f>IF(A2815="","",VLOOKUP(A2815,'6.A'!$A$11:$E$105,2,FALSE))</f>
        <v/>
      </c>
      <c r="C2815" s="138"/>
      <c r="D2815" s="120" t="str">
        <f>IF(A2815="","",VLOOKUP(A2815,'6.A'!$A$11:$E$105,4,FALSE))</f>
        <v/>
      </c>
      <c r="E2815" s="142" t="str">
        <f>IF(A2815="","",VLOOKUP(A2815,'6.A'!$A$11:$E$105,5,FALSE))</f>
        <v/>
      </c>
      <c r="F2815" s="141" t="str">
        <f t="shared" si="1170"/>
        <v>0,00</v>
      </c>
      <c r="G2815" s="51"/>
      <c r="H2815" s="51" t="str">
        <f>IF(A2815="","",VLOOKUP(A2815,'6.A'!$A$11:$E$7900,5,FALSE))</f>
        <v/>
      </c>
      <c r="I2815" s="51" t="str">
        <f t="shared" si="1167"/>
        <v/>
      </c>
      <c r="J2815" s="51" t="str">
        <f>IF(H2815="","",VLOOKUP(A2815,'6.A'!$A$11:$E$480,4,FALSE))</f>
        <v/>
      </c>
      <c r="K2815" s="51" t="str">
        <f t="shared" si="1168"/>
        <v/>
      </c>
      <c r="L2815" s="51" t="str">
        <f>IF(H2815="","",IF(C2815="","",G2768*C2815))</f>
        <v/>
      </c>
      <c r="M2815" s="93" t="str">
        <f>IF(A2815="","",VLOOKUP(A2815,'6.A'!$A$11:$C$480,2,FALSE))</f>
        <v/>
      </c>
      <c r="N2815" s="56" t="str">
        <f t="shared" si="1169"/>
        <v/>
      </c>
      <c r="O2815" s="55"/>
      <c r="P2815" s="55"/>
      <c r="Q2815" s="47"/>
      <c r="R2815" s="47"/>
      <c r="S2815" s="64"/>
      <c r="T2815" s="2"/>
      <c r="U2815" s="2"/>
      <c r="V2815" s="2"/>
    </row>
    <row r="2816" spans="1:22" s="116" customFormat="1" ht="12.75" customHeight="1" x14ac:dyDescent="0.2">
      <c r="A2816" s="137"/>
      <c r="B2816" s="153" t="str">
        <f>IF(A2816="","",VLOOKUP(A2816,'6.A'!$A$11:$E$105,2,FALSE))</f>
        <v/>
      </c>
      <c r="C2816" s="138"/>
      <c r="D2816" s="120" t="str">
        <f>IF(A2816="","",VLOOKUP(A2816,'6.A'!$A$11:$E$105,4,FALSE))</f>
        <v/>
      </c>
      <c r="E2816" s="142" t="str">
        <f>IF(A2816="","",VLOOKUP(A2816,'6.A'!$A$11:$E$105,5,FALSE))</f>
        <v/>
      </c>
      <c r="F2816" s="141" t="str">
        <f t="shared" si="1170"/>
        <v>0,00</v>
      </c>
      <c r="G2816" s="51"/>
      <c r="H2816" s="51" t="str">
        <f>IF(A2816="","",VLOOKUP(A2816,'6.A'!$A$11:$E$7900,5,FALSE))</f>
        <v/>
      </c>
      <c r="I2816" s="51" t="str">
        <f t="shared" si="1167"/>
        <v/>
      </c>
      <c r="J2816" s="51" t="str">
        <f>IF(H2816="","",VLOOKUP(A2816,'6.A'!$A$11:$E$480,4,FALSE))</f>
        <v/>
      </c>
      <c r="K2816" s="51" t="str">
        <f t="shared" si="1168"/>
        <v/>
      </c>
      <c r="L2816" s="51" t="str">
        <f>IF(H2816="","",IF(C2816="","",G2768*C2816))</f>
        <v/>
      </c>
      <c r="M2816" s="93" t="str">
        <f>IF(A2816="","",VLOOKUP(A2816,'6.A'!$A$11:$C$480,2,FALSE))</f>
        <v/>
      </c>
      <c r="N2816" s="56" t="str">
        <f t="shared" si="1169"/>
        <v/>
      </c>
      <c r="O2816" s="55"/>
      <c r="P2816" s="55"/>
      <c r="Q2816" s="47"/>
      <c r="R2816" s="47"/>
      <c r="S2816" s="64"/>
      <c r="T2816" s="2"/>
      <c r="U2816" s="2"/>
      <c r="V2816" s="2"/>
    </row>
    <row r="2817" spans="1:22" s="116" customFormat="1" ht="12.75" customHeight="1" x14ac:dyDescent="0.2">
      <c r="A2817" s="137"/>
      <c r="B2817" s="26" t="str">
        <f>$A$9</f>
        <v>BDI - MÃO DE OBRA / SERVIÇOS / MATERIAIS EM GERAL</v>
      </c>
      <c r="C2817" s="27">
        <f>$C$9</f>
        <v>0</v>
      </c>
      <c r="D2817" s="120"/>
      <c r="E2817" s="126"/>
      <c r="F2817" s="144">
        <f>ROUND(SUM(F2797:F2816)*C2817,2)</f>
        <v>0</v>
      </c>
      <c r="G2817" s="62"/>
      <c r="H2817" s="51"/>
      <c r="I2817" s="56"/>
      <c r="J2817" s="56"/>
      <c r="K2817" s="56"/>
      <c r="L2817" s="51"/>
      <c r="M2817" s="56"/>
      <c r="N2817" s="56"/>
      <c r="O2817" s="55"/>
      <c r="P2817" s="55"/>
      <c r="Q2817" s="47"/>
      <c r="R2817" s="47"/>
      <c r="S2817" s="64"/>
      <c r="T2817" s="2"/>
      <c r="U2817" s="2"/>
      <c r="V2817" s="2"/>
    </row>
    <row r="2818" spans="1:22" s="116" customFormat="1" ht="12.75" customHeight="1" thickBot="1" x14ac:dyDescent="0.25">
      <c r="A2818" s="154"/>
      <c r="B2818" s="41" t="s">
        <v>57</v>
      </c>
      <c r="C2818" s="42"/>
      <c r="D2818" s="155"/>
      <c r="E2818" s="156"/>
      <c r="F2818" s="157">
        <f>ROUND(SUM(F2797:F2817),2)</f>
        <v>0</v>
      </c>
      <c r="G2818" s="62"/>
      <c r="H2818" s="51"/>
      <c r="I2818" s="56"/>
      <c r="J2818" s="56"/>
      <c r="K2818" s="56"/>
      <c r="L2818" s="51"/>
      <c r="M2818" s="56"/>
      <c r="N2818" s="56"/>
      <c r="O2818" s="55"/>
      <c r="P2818" s="55"/>
      <c r="Q2818" s="47"/>
      <c r="R2818" s="47"/>
      <c r="S2818" s="64"/>
      <c r="T2818" s="2"/>
      <c r="U2818" s="2"/>
      <c r="V2818" s="2"/>
    </row>
    <row r="2819" spans="1:22" s="128" customFormat="1" ht="12" customHeight="1" thickBot="1" x14ac:dyDescent="0.25">
      <c r="A2819" s="129"/>
      <c r="B2819" s="124"/>
      <c r="C2819" s="125"/>
      <c r="D2819" s="120"/>
      <c r="E2819" s="126"/>
      <c r="F2819" s="121"/>
      <c r="G2819" s="121"/>
      <c r="H2819" s="118"/>
      <c r="I2819" s="120"/>
      <c r="J2819" s="120"/>
      <c r="K2819" s="120"/>
      <c r="L2819" s="118"/>
      <c r="M2819" s="122"/>
      <c r="N2819" s="122"/>
      <c r="O2819" s="123"/>
      <c r="P2819" s="123"/>
      <c r="Q2819" s="114"/>
      <c r="R2819" s="114"/>
      <c r="T2819" s="116"/>
      <c r="U2819" s="116"/>
      <c r="V2819" s="116"/>
    </row>
    <row r="2820" spans="1:22" s="116" customFormat="1" ht="50.1" customHeight="1" x14ac:dyDescent="0.2">
      <c r="A2820" s="130" t="str">
        <f>'3.A'!$A$89</f>
        <v>4.4.2</v>
      </c>
      <c r="B2820" s="131" t="str">
        <f>IF(A2820="","",VLOOKUP(A2820,'3.A'!$A$16:$M$111,2,FALSE))</f>
        <v>REVESTIMENTO CERÂMICO PARA PAREDES INTERNAS COM PLACAS TIPO ESMALTADA</v>
      </c>
      <c r="C2820" s="284" t="s">
        <v>62</v>
      </c>
      <c r="D2820" s="284"/>
      <c r="E2820" s="132" t="str">
        <f>IF(A2820="","",VLOOKUP(A2820,'3.A'!$A$16:$M$111,3,FALSE))</f>
        <v>M2</v>
      </c>
      <c r="F2820" s="133">
        <f>ROUND(F2834+F2847+F2870,2)</f>
        <v>0</v>
      </c>
      <c r="G2820" s="94">
        <f>VLOOKUP(A2820,'3.A'!$A$18:$I$111,4,FALSE)</f>
        <v>74</v>
      </c>
      <c r="H2820" s="46">
        <f>SUM(F2822:F2833)</f>
        <v>0</v>
      </c>
      <c r="I2820" s="46">
        <f>SUM(F2836:F2846)</f>
        <v>0</v>
      </c>
      <c r="J2820" s="46">
        <f>SUM(F2849:F2869)</f>
        <v>0</v>
      </c>
      <c r="K2820" s="46">
        <f>SUM(H2820:J2820)</f>
        <v>0</v>
      </c>
      <c r="L2820" s="46" t="str">
        <f>IF(K2820=F2820,"SIM","NÃO")</f>
        <v>SIM</v>
      </c>
      <c r="M2820" s="57">
        <f>ROUND(SUM(F2822:F2831)*C2832,2)+ROUND(SUM(F2822:F2832)*C2833,2)+ROUND(SUM(F2822:F2831),2)+ROUND(SUM(F2836:F2845)*C2846,2)+ROUND(SUM(F2836:F2845),2)+ROUND(SUM(F2849:F2868)*C2869,2)+ROUND(SUM(F2849:F2868),2)</f>
        <v>0</v>
      </c>
      <c r="N2820" s="49" t="str">
        <f>IF(M2820=F2820,"SIM","NÃO")</f>
        <v>SIM</v>
      </c>
      <c r="O2820" s="50" t="str">
        <f>VLOOKUP(A2820,'3.A'!$A$8:$E$111,3,FALSE)</f>
        <v>M2</v>
      </c>
      <c r="P2820" s="50" t="str">
        <f>IF(O2820=E2820,"SIM","NÃO")</f>
        <v>SIM</v>
      </c>
      <c r="Q2820" s="52">
        <f>ROUND(G2820*F2834,2)+ROUND(G2820*F2847,2)+ROUND(G2820*F2870,2)</f>
        <v>0</v>
      </c>
      <c r="R2820" s="58">
        <f>VLOOKUP(A2820,'3.A'!$A$16:$L$111,12,FALSE)</f>
        <v>0</v>
      </c>
      <c r="S2820" s="59" t="str">
        <f>IF(Q2820=R2820,"si","no")</f>
        <v>si</v>
      </c>
      <c r="T2820" s="60">
        <f>SUM(L2822:L2831)+SUM(L2836:L2845)+SUM(L2849:L2868)</f>
        <v>532.06000000000006</v>
      </c>
      <c r="U2820" s="51">
        <f>G2820*C2828+G2820*C2830+G2820*C2822+G2820*C2823+G2820*C2825+G2820*C2829+G2820*C2827+G2820*C2826+G2820*C2824+G2820*C2831+G2820*C2842+G2820*C2836+G2820*C2844+G2820*C2843+G2820*C2841+G2820*C2838+G2820*C2837+G2820*C2839+G2820*C2845+G2820*C2840+G2820*C2849+G2820*C2850+G2820*C2851+G2820*C2859+G2820*C2860+G2820*C2861+G2820*C2862+G2820*C2863+G2820*C2864+G2820*C2865+G2820*C2866+G2820*C2867+G2820*C2868+G2820*C2857+G2820*C2858+G2820*C2852+G2820*C2853+G2820*C2854+G2820*C2855+G2820*C2856</f>
        <v>532.05999999999995</v>
      </c>
      <c r="V2820" s="53" t="str">
        <f>IF(T2820=U2820,"si","no")</f>
        <v>si</v>
      </c>
    </row>
    <row r="2821" spans="1:22" s="116" customFormat="1" ht="12.75" customHeight="1" x14ac:dyDescent="0.2">
      <c r="A2821" s="134" t="s">
        <v>3</v>
      </c>
      <c r="B2821" s="135" t="s">
        <v>58</v>
      </c>
      <c r="C2821" s="119" t="s">
        <v>59</v>
      </c>
      <c r="D2821" s="119" t="s">
        <v>17</v>
      </c>
      <c r="E2821" s="136" t="s">
        <v>60</v>
      </c>
      <c r="F2821" s="127" t="s">
        <v>61</v>
      </c>
      <c r="G2821" s="21"/>
      <c r="H2821" s="51"/>
      <c r="I2821" s="56"/>
      <c r="J2821" s="56"/>
      <c r="K2821" s="56"/>
      <c r="L2821" s="51"/>
      <c r="M2821" s="56"/>
      <c r="N2821" s="56"/>
      <c r="O2821" s="55"/>
      <c r="P2821" s="55"/>
      <c r="Q2821" s="47"/>
      <c r="R2821" s="47"/>
      <c r="S2821" s="64"/>
      <c r="T2821" s="2"/>
      <c r="U2821" s="2"/>
      <c r="V2821" s="2"/>
    </row>
    <row r="2822" spans="1:22" s="116" customFormat="1" ht="12.75" customHeight="1" x14ac:dyDescent="0.2">
      <c r="A2822" s="137">
        <f>'6.A'!$A$16</f>
        <v>88256</v>
      </c>
      <c r="B2822" s="117" t="str">
        <f>IF(A2822="","",VLOOKUP(A2822,'6.A'!$A$11:$E$105,2,FALSE))</f>
        <v>AZULEJISTA OU LADRILHEIRO COM ENCARGOS COMPLEMENTARES</v>
      </c>
      <c r="C2822" s="138">
        <v>0.53410000000000002</v>
      </c>
      <c r="D2822" s="139" t="str">
        <f>IF(A2822="","",VLOOKUP(A2822,'6.A'!$A$11:$E$105,4,FALSE))</f>
        <v>H</v>
      </c>
      <c r="E2822" s="140">
        <f>IF(A2822="","",VLOOKUP(A2822,'6.A'!$A$11:$E$105,5,FALSE))</f>
        <v>0</v>
      </c>
      <c r="F2822" s="141">
        <f t="shared" ref="F2822:F2831" si="1171">IF(A2822="","0,00",ROUND(C2822*E2822,2))</f>
        <v>0</v>
      </c>
      <c r="G2822" s="51"/>
      <c r="H2822" s="51">
        <f>IF(A2822="","",VLOOKUP(A2822,'6.A'!$A$11:$E$7900,5,FALSE))</f>
        <v>0</v>
      </c>
      <c r="I2822" s="51" t="str">
        <f>IF(H2822="","",IF(E2822=H2822,"SIM","NÃO"))</f>
        <v>SIM</v>
      </c>
      <c r="J2822" s="51" t="str">
        <f>IF(H2822="","",VLOOKUP(A2822,'6.A'!$A$11:$E$480,4,FALSE))</f>
        <v>H</v>
      </c>
      <c r="K2822" s="51" t="str">
        <f t="shared" ref="K2822" si="1172">IF(H2822="","",IF(J2822=D2822,"SIM","NÃO"))</f>
        <v>SIM</v>
      </c>
      <c r="L2822" s="51">
        <f>IF(H2822="","",IF(C2822="","",G2820*C2822))</f>
        <v>39.523400000000002</v>
      </c>
      <c r="M2822" s="93" t="str">
        <f>IF(A2822="","",VLOOKUP(A2822,'6.A'!$A$11:$C$480,2,FALSE))</f>
        <v>AZULEJISTA OU LADRILHEIRO COM ENCARGOS COMPLEMENTARES</v>
      </c>
      <c r="N2822" s="56" t="str">
        <f t="shared" ref="N2822" si="1173">IF(A2822="","",IF(M2822=B2822,"si","no"))</f>
        <v>si</v>
      </c>
      <c r="O2822" s="55"/>
      <c r="P2822" s="55"/>
      <c r="Q2822" s="47"/>
      <c r="R2822" s="47"/>
      <c r="S2822" s="64"/>
      <c r="T2822" s="2"/>
      <c r="U2822" s="2"/>
      <c r="V2822" s="2"/>
    </row>
    <row r="2823" spans="1:22" s="116" customFormat="1" ht="12.75" customHeight="1" x14ac:dyDescent="0.2">
      <c r="A2823" s="137">
        <f>'6.A'!$A$21</f>
        <v>88316</v>
      </c>
      <c r="B2823" s="117" t="str">
        <f>IF(A2823="","",VLOOKUP(A2823,'6.A'!$A$11:$E$105,2,FALSE))</f>
        <v>SERVENTE COM ENCARGOS COMPLEMENTARES</v>
      </c>
      <c r="C2823" s="138">
        <v>0.26860000000000001</v>
      </c>
      <c r="D2823" s="139" t="str">
        <f>IF(A2823="","",VLOOKUP(A2823,'6.A'!$A$11:$E$105,4,FALSE))</f>
        <v>H</v>
      </c>
      <c r="E2823" s="140">
        <f>IF(A2823="","",VLOOKUP(A2823,'6.A'!$A$11:$E$105,5,FALSE))</f>
        <v>0</v>
      </c>
      <c r="F2823" s="141">
        <f t="shared" si="1171"/>
        <v>0</v>
      </c>
      <c r="G2823" s="51"/>
      <c r="H2823" s="51">
        <f>IF(A2823="","",VLOOKUP(A2823,'6.A'!$A$11:$E$7900,5,FALSE))</f>
        <v>0</v>
      </c>
      <c r="I2823" s="51" t="str">
        <f>IF(H2823="","",IF(E2823=H2823,"SIM","NÃO"))</f>
        <v>SIM</v>
      </c>
      <c r="J2823" s="51" t="str">
        <f>IF(H2823="","",VLOOKUP(A2823,'6.A'!$A$11:$E$480,4,FALSE))</f>
        <v>H</v>
      </c>
      <c r="K2823" s="51" t="str">
        <f>IF(H2823="","",IF(J2823=D2823,"SIM","NÃO"))</f>
        <v>SIM</v>
      </c>
      <c r="L2823" s="51">
        <f>IF(H2823="","",IF(C2823="","",G2820*C2823))</f>
        <v>19.8764</v>
      </c>
      <c r="M2823" s="93" t="str">
        <f>IF(A2823="","",VLOOKUP(A2823,'6.A'!$A$11:$C$480,2,FALSE))</f>
        <v>SERVENTE COM ENCARGOS COMPLEMENTARES</v>
      </c>
      <c r="N2823" s="56" t="str">
        <f>IF(A2823="","",IF(M2823=B2823,"si","no"))</f>
        <v>si</v>
      </c>
      <c r="O2823" s="55"/>
      <c r="P2823" s="55"/>
      <c r="Q2823" s="47"/>
      <c r="R2823" s="47"/>
      <c r="S2823" s="64"/>
      <c r="T2823" s="2"/>
      <c r="U2823" s="2"/>
      <c r="V2823" s="2"/>
    </row>
    <row r="2824" spans="1:22" s="116" customFormat="1" ht="12.75" customHeight="1" x14ac:dyDescent="0.2">
      <c r="A2824" s="137"/>
      <c r="B2824" s="117" t="str">
        <f>IF(A2824="","",VLOOKUP(A2824,'6.A'!$A$11:$E$105,2,FALSE))</f>
        <v/>
      </c>
      <c r="C2824" s="138"/>
      <c r="D2824" s="139" t="str">
        <f>IF(A2824="","",VLOOKUP(A2824,'6.A'!$A$11:$E$105,4,FALSE))</f>
        <v/>
      </c>
      <c r="E2824" s="140" t="str">
        <f>IF(A2824="","",VLOOKUP(A2824,'6.A'!$A$11:$E$105,5,FALSE))</f>
        <v/>
      </c>
      <c r="F2824" s="141" t="str">
        <f t="shared" si="1171"/>
        <v>0,00</v>
      </c>
      <c r="G2824" s="51"/>
      <c r="H2824" s="51" t="str">
        <f>IF(A2824="","",VLOOKUP(A2824,'6.A'!$A$11:$E$7900,5,FALSE))</f>
        <v/>
      </c>
      <c r="I2824" s="51" t="str">
        <f>IF(H2824="","",IF(E2824=H2824,"SIM","NÃO"))</f>
        <v/>
      </c>
      <c r="J2824" s="51" t="str">
        <f>IF(H2824="","",VLOOKUP(A2824,'6.A'!$A$11:$E$480,4,FALSE))</f>
        <v/>
      </c>
      <c r="K2824" s="51" t="str">
        <f>IF(H2824="","",IF(J2824=D2824,"SIM","NÃO"))</f>
        <v/>
      </c>
      <c r="L2824" s="51" t="str">
        <f>IF(H2824="","",IF(C2824="","",G2820*C2824))</f>
        <v/>
      </c>
      <c r="M2824" s="93" t="str">
        <f>IF(A2824="","",VLOOKUP(A2824,'6.A'!$A$11:$C$480,2,FALSE))</f>
        <v/>
      </c>
      <c r="N2824" s="56" t="str">
        <f>IF(A2824="","",IF(M2824=B2824,"si","no"))</f>
        <v/>
      </c>
      <c r="O2824" s="55"/>
      <c r="P2824" s="55"/>
      <c r="Q2824" s="47"/>
      <c r="R2824" s="47"/>
      <c r="S2824" s="64"/>
      <c r="T2824" s="2"/>
      <c r="U2824" s="2"/>
      <c r="V2824" s="2"/>
    </row>
    <row r="2825" spans="1:22" s="116" customFormat="1" ht="12.75" customHeight="1" x14ac:dyDescent="0.2">
      <c r="A2825" s="137"/>
      <c r="B2825" s="117" t="str">
        <f>IF(A2825="","",VLOOKUP(A2825,'6.A'!$A$11:$E$105,2,FALSE))</f>
        <v/>
      </c>
      <c r="C2825" s="138"/>
      <c r="D2825" s="139" t="str">
        <f>IF(A2825="","",VLOOKUP(A2825,'6.A'!$A$11:$E$105,4,FALSE))</f>
        <v/>
      </c>
      <c r="E2825" s="140" t="str">
        <f>IF(A2825="","",VLOOKUP(A2825,'6.A'!$A$11:$E$105,5,FALSE))</f>
        <v/>
      </c>
      <c r="F2825" s="141" t="str">
        <f t="shared" si="1171"/>
        <v>0,00</v>
      </c>
      <c r="G2825" s="51"/>
      <c r="H2825" s="51" t="str">
        <f>IF(A2825="","",VLOOKUP(A2825,'6.A'!$A$11:$E$7900,5,FALSE))</f>
        <v/>
      </c>
      <c r="I2825" s="51" t="str">
        <f>IF(H2825="","",IF(E2825=H2825,"SIM","NÃO"))</f>
        <v/>
      </c>
      <c r="J2825" s="51" t="str">
        <f>IF(H2825="","",VLOOKUP(A2825,'6.A'!$A$11:$E$480,4,FALSE))</f>
        <v/>
      </c>
      <c r="K2825" s="51" t="str">
        <f>IF(H2825="","",IF(J2825=D2825,"SIM","NÃO"))</f>
        <v/>
      </c>
      <c r="L2825" s="51" t="str">
        <f>IF(H2825="","",IF(C2825="","",G2820*C2825))</f>
        <v/>
      </c>
      <c r="M2825" s="93" t="str">
        <f>IF(A2825="","",VLOOKUP(A2825,'6.A'!$A$11:$C$480,2,FALSE))</f>
        <v/>
      </c>
      <c r="N2825" s="56" t="str">
        <f>IF(A2825="","",IF(M2825=B2825,"si","no"))</f>
        <v/>
      </c>
      <c r="O2825" s="55"/>
      <c r="P2825" s="55"/>
      <c r="Q2825" s="47"/>
      <c r="R2825" s="47"/>
      <c r="S2825" s="64"/>
      <c r="T2825" s="2"/>
      <c r="U2825" s="2"/>
      <c r="V2825" s="2"/>
    </row>
    <row r="2826" spans="1:22" s="116" customFormat="1" ht="12.75" customHeight="1" x14ac:dyDescent="0.2">
      <c r="A2826" s="137"/>
      <c r="B2826" s="117" t="str">
        <f>IF(A2826="","",VLOOKUP(A2826,'6.A'!$A$11:$E$105,2,FALSE))</f>
        <v/>
      </c>
      <c r="C2826" s="138"/>
      <c r="D2826" s="139" t="str">
        <f>IF(A2826="","",VLOOKUP(A2826,'6.A'!$A$11:$E$105,4,FALSE))</f>
        <v/>
      </c>
      <c r="E2826" s="140" t="str">
        <f>IF(A2826="","",VLOOKUP(A2826,'6.A'!$A$11:$E$105,5,FALSE))</f>
        <v/>
      </c>
      <c r="F2826" s="141" t="str">
        <f t="shared" si="1171"/>
        <v>0,00</v>
      </c>
      <c r="G2826" s="51"/>
      <c r="H2826" s="51" t="str">
        <f>IF(A2826="","",VLOOKUP(A2826,'6.A'!$A$11:$E$7900,5,FALSE))</f>
        <v/>
      </c>
      <c r="I2826" s="51" t="str">
        <f t="shared" ref="I2826" si="1174">IF(H2826="","",IF(E2826=H2826,"SIM","NÃO"))</f>
        <v/>
      </c>
      <c r="J2826" s="51" t="str">
        <f>IF(H2826="","",VLOOKUP(A2826,'6.A'!$A$11:$E$480,4,FALSE))</f>
        <v/>
      </c>
      <c r="K2826" s="51" t="str">
        <f t="shared" ref="K2826" si="1175">IF(H2826="","",IF(J2826=D2826,"SIM","NÃO"))</f>
        <v/>
      </c>
      <c r="L2826" s="51" t="str">
        <f>IF(H2826="","",IF(C2826="","",G2820*C2826))</f>
        <v/>
      </c>
      <c r="M2826" s="93" t="str">
        <f>IF(A2826="","",VLOOKUP(A2826,'6.A'!$A$11:$C$480,2,FALSE))</f>
        <v/>
      </c>
      <c r="N2826" s="56" t="str">
        <f t="shared" ref="N2826" si="1176">IF(A2826="","",IF(M2826=B2826,"si","no"))</f>
        <v/>
      </c>
      <c r="O2826" s="55"/>
      <c r="P2826" s="55"/>
      <c r="Q2826" s="47"/>
      <c r="R2826" s="47"/>
      <c r="S2826" s="64"/>
      <c r="T2826" s="2"/>
      <c r="U2826" s="2"/>
      <c r="V2826" s="2"/>
    </row>
    <row r="2827" spans="1:22" s="116" customFormat="1" ht="12.75" customHeight="1" x14ac:dyDescent="0.2">
      <c r="A2827" s="137"/>
      <c r="B2827" s="117" t="str">
        <f>IF(A2827="","",VLOOKUP(A2827,'6.A'!$A$11:$E$105,2,FALSE))</f>
        <v/>
      </c>
      <c r="C2827" s="138"/>
      <c r="D2827" s="139" t="str">
        <f>IF(A2827="","",VLOOKUP(A2827,'6.A'!$A$11:$E$105,4,FALSE))</f>
        <v/>
      </c>
      <c r="E2827" s="140" t="str">
        <f>IF(A2827="","",VLOOKUP(A2827,'6.A'!$A$11:$E$105,5,FALSE))</f>
        <v/>
      </c>
      <c r="F2827" s="141" t="str">
        <f t="shared" si="1171"/>
        <v>0,00</v>
      </c>
      <c r="G2827" s="51"/>
      <c r="H2827" s="51" t="str">
        <f>IF(A2827="","",VLOOKUP(A2827,'6.A'!$A$11:$E$7900,5,FALSE))</f>
        <v/>
      </c>
      <c r="I2827" s="51" t="str">
        <f>IF(H2827="","",IF(E2827=H2827,"SIM","NÃO"))</f>
        <v/>
      </c>
      <c r="J2827" s="51" t="str">
        <f>IF(H2827="","",VLOOKUP(A2827,'6.A'!$A$11:$E$480,4,FALSE))</f>
        <v/>
      </c>
      <c r="K2827" s="51" t="str">
        <f>IF(H2827="","",IF(J2827=D2827,"SIM","NÃO"))</f>
        <v/>
      </c>
      <c r="L2827" s="51" t="str">
        <f>IF(H2827="","",IF(C2827="","",G2820*C2827))</f>
        <v/>
      </c>
      <c r="M2827" s="93" t="str">
        <f>IF(A2827="","",VLOOKUP(A2827,'6.A'!$A$11:$C$480,2,FALSE))</f>
        <v/>
      </c>
      <c r="N2827" s="56" t="str">
        <f>IF(A2827="","",IF(M2827=B2827,"si","no"))</f>
        <v/>
      </c>
      <c r="O2827" s="55"/>
      <c r="P2827" s="55"/>
      <c r="Q2827" s="47"/>
      <c r="R2827" s="47"/>
      <c r="S2827" s="64"/>
      <c r="T2827" s="2"/>
      <c r="U2827" s="2"/>
      <c r="V2827" s="2"/>
    </row>
    <row r="2828" spans="1:22" s="116" customFormat="1" ht="12.75" customHeight="1" x14ac:dyDescent="0.2">
      <c r="A2828" s="137"/>
      <c r="B2828" s="117" t="str">
        <f>IF(A2828="","",VLOOKUP(A2828,'6.A'!$A$11:$E$105,2,FALSE))</f>
        <v/>
      </c>
      <c r="C2828" s="138"/>
      <c r="D2828" s="120" t="str">
        <f>IF(A2828="","",VLOOKUP(A2828,'6.A'!$A$11:$E$105,4,FALSE))</f>
        <v/>
      </c>
      <c r="E2828" s="142" t="str">
        <f>IF(A2828="","",VLOOKUP(A2828,'6.A'!$A$11:$E$105,5,FALSE))</f>
        <v/>
      </c>
      <c r="F2828" s="141" t="str">
        <f t="shared" si="1171"/>
        <v>0,00</v>
      </c>
      <c r="G2828" s="51"/>
      <c r="H2828" s="51" t="str">
        <f>IF(A2828="","",VLOOKUP(A2828,'6.A'!$A$11:$E$7900,5,FALSE))</f>
        <v/>
      </c>
      <c r="I2828" s="51" t="str">
        <f>IF(H2828="","",IF(E2828=H2828,"SIM","NÃO"))</f>
        <v/>
      </c>
      <c r="J2828" s="51" t="str">
        <f>IF(H2828="","",VLOOKUP(A2828,'6.A'!$A$11:$E$480,4,FALSE))</f>
        <v/>
      </c>
      <c r="K2828" s="51" t="str">
        <f>IF(H2828="","",IF(J2828=D2828,"SIM","NÃO"))</f>
        <v/>
      </c>
      <c r="L2828" s="51" t="str">
        <f>IF(H2828="","",IF(C2828="","",G2820*C2828))</f>
        <v/>
      </c>
      <c r="M2828" s="93" t="str">
        <f>IF(A2828="","",VLOOKUP(A2828,'6.A'!$A$11:$C$480,2,FALSE))</f>
        <v/>
      </c>
      <c r="N2828" s="56" t="str">
        <f>IF(A2828="","",IF(M2828=B2828,"si","no"))</f>
        <v/>
      </c>
      <c r="O2828" s="55"/>
      <c r="P2828" s="55"/>
      <c r="Q2828" s="47"/>
      <c r="R2828" s="47"/>
      <c r="S2828" s="64"/>
      <c r="T2828" s="2"/>
      <c r="U2828" s="2"/>
      <c r="V2828" s="2"/>
    </row>
    <row r="2829" spans="1:22" s="116" customFormat="1" ht="12.75" customHeight="1" x14ac:dyDescent="0.2">
      <c r="A2829" s="137"/>
      <c r="B2829" s="117" t="str">
        <f>IF(A2829="","",VLOOKUP(A2829,'6.A'!$A$11:$E$105,2,FALSE))</f>
        <v/>
      </c>
      <c r="C2829" s="138"/>
      <c r="D2829" s="120" t="str">
        <f>IF(A2829="","",VLOOKUP(A2829,'6.A'!$A$11:$E$105,4,FALSE))</f>
        <v/>
      </c>
      <c r="E2829" s="140" t="str">
        <f>IF(A2829="","",VLOOKUP(A2829,'6.A'!$A$11:$E$105,5,FALSE))</f>
        <v/>
      </c>
      <c r="F2829" s="141" t="str">
        <f t="shared" si="1171"/>
        <v>0,00</v>
      </c>
      <c r="G2829" s="51"/>
      <c r="H2829" s="51" t="str">
        <f>IF(A2829="","",VLOOKUP(A2829,'6.A'!$A$11:$E$7900,5,FALSE))</f>
        <v/>
      </c>
      <c r="I2829" s="51" t="str">
        <f t="shared" ref="I2829" si="1177">IF(H2829="","",IF(E2829=H2829,"SIM","NÃO"))</f>
        <v/>
      </c>
      <c r="J2829" s="51" t="str">
        <f>IF(H2829="","",VLOOKUP(A2829,'6.A'!$A$11:$E$480,4,FALSE))</f>
        <v/>
      </c>
      <c r="K2829" s="51" t="str">
        <f t="shared" ref="K2829" si="1178">IF(H2829="","",IF(J2829=D2829,"SIM","NÃO"))</f>
        <v/>
      </c>
      <c r="L2829" s="51" t="str">
        <f>IF(H2829="","",IF(C2829="","",G2820*C2829))</f>
        <v/>
      </c>
      <c r="M2829" s="93" t="str">
        <f>IF(A2829="","",VLOOKUP(A2829,'6.A'!$A$11:$C$480,2,FALSE))</f>
        <v/>
      </c>
      <c r="N2829" s="56" t="str">
        <f t="shared" ref="N2829" si="1179">IF(A2829="","",IF(M2829=B2829,"si","no"))</f>
        <v/>
      </c>
      <c r="O2829" s="55"/>
      <c r="P2829" s="55"/>
      <c r="Q2829" s="47"/>
      <c r="R2829" s="47"/>
      <c r="S2829" s="64"/>
      <c r="T2829" s="2"/>
      <c r="U2829" s="2"/>
      <c r="V2829" s="2"/>
    </row>
    <row r="2830" spans="1:22" s="116" customFormat="1" ht="12.75" customHeight="1" x14ac:dyDescent="0.2">
      <c r="A2830" s="137"/>
      <c r="B2830" s="117" t="str">
        <f>IF(A2830="","",VLOOKUP(A2830,'6.A'!$A$11:$E$105,2,FALSE))</f>
        <v/>
      </c>
      <c r="C2830" s="138"/>
      <c r="D2830" s="120" t="str">
        <f>IF(A2830="","",VLOOKUP(A2830,'6.A'!$A$11:$E$105,4,FALSE))</f>
        <v/>
      </c>
      <c r="E2830" s="140" t="str">
        <f>IF(A2830="","",VLOOKUP(A2830,'6.A'!$A$11:$E$105,5,FALSE))</f>
        <v/>
      </c>
      <c r="F2830" s="141" t="str">
        <f t="shared" si="1171"/>
        <v>0,00</v>
      </c>
      <c r="G2830" s="51"/>
      <c r="H2830" s="51" t="str">
        <f>IF(A2830="","",VLOOKUP(A2830,'6.A'!$A$11:$E$7900,5,FALSE))</f>
        <v/>
      </c>
      <c r="I2830" s="51" t="str">
        <f>IF(H2830="","",IF(E2830=H2830,"SIM","NÃO"))</f>
        <v/>
      </c>
      <c r="J2830" s="51" t="str">
        <f>IF(H2830="","",VLOOKUP(A2830,'6.A'!$A$11:$E$480,4,FALSE))</f>
        <v/>
      </c>
      <c r="K2830" s="51" t="str">
        <f>IF(H2830="","",IF(J2830=D2830,"SIM","NÃO"))</f>
        <v/>
      </c>
      <c r="L2830" s="51" t="str">
        <f>IF(H2830="","",IF(C2830="","",G2820*C2830))</f>
        <v/>
      </c>
      <c r="M2830" s="93" t="str">
        <f>IF(A2830="","",VLOOKUP(A2830,'6.A'!$A$11:$C$480,2,FALSE))</f>
        <v/>
      </c>
      <c r="N2830" s="56" t="str">
        <f>IF(A2830="","",IF(M2830=B2830,"si","no"))</f>
        <v/>
      </c>
      <c r="O2830" s="55"/>
      <c r="P2830" s="55"/>
      <c r="Q2830" s="47"/>
      <c r="R2830" s="47"/>
      <c r="S2830" s="64"/>
      <c r="T2830" s="2"/>
      <c r="U2830" s="2"/>
      <c r="V2830" s="2"/>
    </row>
    <row r="2831" spans="1:22" s="116" customFormat="1" ht="12.75" customHeight="1" x14ac:dyDescent="0.2">
      <c r="A2831" s="137"/>
      <c r="B2831" s="117" t="str">
        <f>IF(A2831="","",VLOOKUP(A2831,'6.A'!$A$11:$E$105,2,FALSE))</f>
        <v/>
      </c>
      <c r="C2831" s="138"/>
      <c r="D2831" s="143" t="str">
        <f>IF(A2831="","",VLOOKUP(A2831,'6.A'!$A$11:$E$105,4,FALSE))</f>
        <v/>
      </c>
      <c r="E2831" s="140" t="str">
        <f>IF(A2831="","",VLOOKUP(A2831,'6.A'!$A$11:$E$105,5,FALSE))</f>
        <v/>
      </c>
      <c r="F2831" s="141" t="str">
        <f t="shared" si="1171"/>
        <v>0,00</v>
      </c>
      <c r="G2831" s="51"/>
      <c r="H2831" s="51" t="str">
        <f>IF(A2831="","",VLOOKUP(A2831,'6.A'!$A$11:$E$7900,5,FALSE))</f>
        <v/>
      </c>
      <c r="I2831" s="51" t="str">
        <f t="shared" ref="I2831" si="1180">IF(H2831="","",IF(E2831=H2831,"SIM","NÃO"))</f>
        <v/>
      </c>
      <c r="J2831" s="51" t="str">
        <f>IF(H2831="","",VLOOKUP(A2831,'6.A'!$A$11:$E$480,4,FALSE))</f>
        <v/>
      </c>
      <c r="K2831" s="51" t="str">
        <f t="shared" ref="K2831" si="1181">IF(H2831="","",IF(J2831=D2831,"SIM","NÃO"))</f>
        <v/>
      </c>
      <c r="L2831" s="51" t="str">
        <f>IF(H2831="","",IF(C2831="","",G2820*C2831))</f>
        <v/>
      </c>
      <c r="M2831" s="93" t="str">
        <f>IF(A2831="","",VLOOKUP(A2831,'6.A'!$A$11:$C$480,2,FALSE))</f>
        <v/>
      </c>
      <c r="N2831" s="56" t="str">
        <f t="shared" ref="N2831" si="1182">IF(A2831="","",IF(M2831=B2831,"si","no"))</f>
        <v/>
      </c>
      <c r="O2831" s="55"/>
      <c r="P2831" s="55"/>
      <c r="Q2831" s="47"/>
      <c r="R2831" s="47"/>
      <c r="S2831" s="64"/>
      <c r="T2831" s="2"/>
      <c r="U2831" s="2"/>
      <c r="V2831" s="2"/>
    </row>
    <row r="2832" spans="1:22" s="116" customFormat="1" ht="12.75" customHeight="1" x14ac:dyDescent="0.2">
      <c r="A2832" s="134"/>
      <c r="B2832" s="26" t="str">
        <f>$A$8</f>
        <v>LEIS SOCIAIS HORISTA - JORNADA NORMAL</v>
      </c>
      <c r="C2832" s="27">
        <f>$C$8</f>
        <v>0</v>
      </c>
      <c r="D2832" s="120"/>
      <c r="E2832" s="126"/>
      <c r="F2832" s="144">
        <f>ROUND(SUM(F2822:F2831)*C2832,2)</f>
        <v>0</v>
      </c>
      <c r="G2832" s="62"/>
      <c r="H2832" s="51"/>
      <c r="I2832" s="56"/>
      <c r="J2832" s="56"/>
      <c r="K2832" s="56"/>
      <c r="L2832" s="51"/>
      <c r="M2832" s="61"/>
      <c r="N2832" s="56"/>
      <c r="O2832" s="55"/>
      <c r="P2832" s="55"/>
      <c r="Q2832" s="47"/>
      <c r="R2832" s="47"/>
      <c r="S2832" s="64"/>
      <c r="T2832" s="2"/>
      <c r="U2832" s="2"/>
      <c r="V2832" s="2"/>
    </row>
    <row r="2833" spans="1:22" s="116" customFormat="1" ht="12.75" customHeight="1" x14ac:dyDescent="0.2">
      <c r="A2833" s="137"/>
      <c r="B2833" s="26" t="str">
        <f>$A$9</f>
        <v>BDI - MÃO DE OBRA / SERVIÇOS / MATERIAIS EM GERAL</v>
      </c>
      <c r="C2833" s="27">
        <f>$C$9</f>
        <v>0</v>
      </c>
      <c r="D2833" s="115"/>
      <c r="E2833" s="126"/>
      <c r="F2833" s="144">
        <f>ROUND(SUM(F2822:F2832)*C2833,2)</f>
        <v>0</v>
      </c>
      <c r="G2833" s="62"/>
      <c r="H2833" s="51"/>
      <c r="I2833" s="56"/>
      <c r="J2833" s="56"/>
      <c r="K2833" s="56"/>
      <c r="L2833" s="51"/>
      <c r="M2833" s="61"/>
      <c r="N2833" s="56"/>
      <c r="O2833" s="55"/>
      <c r="P2833" s="55"/>
      <c r="Q2833" s="47"/>
      <c r="R2833" s="47"/>
      <c r="S2833" s="64"/>
      <c r="T2833" s="2"/>
      <c r="U2833" s="2"/>
      <c r="V2833" s="2"/>
    </row>
    <row r="2834" spans="1:22" s="128" customFormat="1" ht="12.75" customHeight="1" x14ac:dyDescent="0.2">
      <c r="A2834" s="145"/>
      <c r="B2834" s="146" t="s">
        <v>56</v>
      </c>
      <c r="C2834" s="147"/>
      <c r="D2834" s="148"/>
      <c r="E2834" s="149"/>
      <c r="F2834" s="150">
        <f>ROUND(SUM(F2822:F2833),2)</f>
        <v>0</v>
      </c>
      <c r="G2834" s="62"/>
      <c r="H2834" s="51"/>
      <c r="I2834" s="56"/>
      <c r="J2834" s="56"/>
      <c r="K2834" s="56"/>
      <c r="L2834" s="51"/>
      <c r="M2834" s="61"/>
      <c r="N2834" s="56"/>
      <c r="O2834" s="55"/>
      <c r="P2834" s="55"/>
      <c r="Q2834" s="47"/>
      <c r="R2834" s="47"/>
      <c r="S2834" s="64"/>
      <c r="T2834" s="2"/>
      <c r="U2834" s="2"/>
      <c r="V2834" s="2"/>
    </row>
    <row r="2835" spans="1:22" s="128" customFormat="1" ht="12.75" customHeight="1" x14ac:dyDescent="0.2">
      <c r="A2835" s="134" t="s">
        <v>5</v>
      </c>
      <c r="B2835" s="135" t="s">
        <v>132</v>
      </c>
      <c r="C2835" s="119" t="s">
        <v>59</v>
      </c>
      <c r="D2835" s="119" t="s">
        <v>17</v>
      </c>
      <c r="E2835" s="136" t="s">
        <v>60</v>
      </c>
      <c r="F2835" s="127" t="s">
        <v>61</v>
      </c>
      <c r="G2835" s="21"/>
      <c r="H2835" s="51"/>
      <c r="I2835" s="56"/>
      <c r="J2835" s="56"/>
      <c r="K2835" s="56"/>
      <c r="L2835" s="51"/>
      <c r="M2835" s="61"/>
      <c r="N2835" s="56"/>
      <c r="O2835" s="55"/>
      <c r="P2835" s="55"/>
      <c r="Q2835" s="47"/>
      <c r="R2835" s="47"/>
      <c r="S2835" s="64"/>
      <c r="T2835" s="2"/>
      <c r="U2835" s="2"/>
      <c r="V2835" s="2"/>
    </row>
    <row r="2836" spans="1:22" s="128" customFormat="1" ht="12.75" customHeight="1" x14ac:dyDescent="0.2">
      <c r="A2836" s="137"/>
      <c r="B2836" s="117" t="str">
        <f>IF(A2836="","",VLOOKUP(A2836,'6.A'!$A$11:$E$105,2,FALSE))</f>
        <v/>
      </c>
      <c r="C2836" s="138"/>
      <c r="D2836" s="139" t="str">
        <f>IF(A2836="","",VLOOKUP(A2836,'6.A'!$A$11:$E$105,4,FALSE))</f>
        <v/>
      </c>
      <c r="E2836" s="140" t="str">
        <f>IF(A2836="","",VLOOKUP(A2836,'6.A'!$A$11:$E$105,5,FALSE))</f>
        <v/>
      </c>
      <c r="F2836" s="141" t="str">
        <f t="shared" ref="F2836:F2845" si="1183">IF(A2836="","0,00",ROUND(C2836*E2836,2))</f>
        <v>0,00</v>
      </c>
      <c r="G2836" s="51"/>
      <c r="H2836" s="51" t="str">
        <f>IF(A2836="","",VLOOKUP(A2836,'6.A'!$A$11:$E$7900,5,FALSE))</f>
        <v/>
      </c>
      <c r="I2836" s="51" t="str">
        <f t="shared" ref="I2836:I2845" si="1184">IF(H2836="","",IF(E2836=H2836,"SIM","NÃO"))</f>
        <v/>
      </c>
      <c r="J2836" s="51" t="str">
        <f>IF(H2836="","",VLOOKUP(A2836,'6.A'!$A$11:$E$480,4,FALSE))</f>
        <v/>
      </c>
      <c r="K2836" s="51" t="str">
        <f t="shared" ref="K2836:K2845" si="1185">IF(H2836="","",IF(J2836=D2836,"SIM","NÃO"))</f>
        <v/>
      </c>
      <c r="L2836" s="51" t="str">
        <f>IF(H2836="","",IF(C2836="","",G2820*C2836))</f>
        <v/>
      </c>
      <c r="M2836" s="93" t="str">
        <f>IF(A2836="","",VLOOKUP(A2836,'6.A'!$A$11:$C$480,2,FALSE))</f>
        <v/>
      </c>
      <c r="N2836" s="56" t="str">
        <f t="shared" ref="N2836:N2841" si="1186">IF(A2836="","",IF(M2836=B2836,"si","no"))</f>
        <v/>
      </c>
      <c r="O2836" s="55"/>
      <c r="P2836" s="55"/>
      <c r="Q2836" s="47"/>
      <c r="R2836" s="47"/>
      <c r="S2836" s="64"/>
      <c r="T2836" s="2"/>
      <c r="U2836" s="2"/>
      <c r="V2836" s="2"/>
    </row>
    <row r="2837" spans="1:22" s="128" customFormat="1" ht="12.75" customHeight="1" x14ac:dyDescent="0.2">
      <c r="A2837" s="137"/>
      <c r="B2837" s="117" t="str">
        <f>IF(A2837="","",VLOOKUP(A2837,'6.A'!$A$11:$E$105,2,FALSE))</f>
        <v/>
      </c>
      <c r="C2837" s="138"/>
      <c r="D2837" s="139" t="str">
        <f>IF(A2837="","",VLOOKUP(A2837,'6.A'!$A$11:$E$105,4,FALSE))</f>
        <v/>
      </c>
      <c r="E2837" s="140" t="str">
        <f>IF(A2837="","",VLOOKUP(A2837,'6.A'!$A$11:$E$105,5,FALSE))</f>
        <v/>
      </c>
      <c r="F2837" s="141" t="str">
        <f t="shared" si="1183"/>
        <v>0,00</v>
      </c>
      <c r="G2837" s="51"/>
      <c r="H2837" s="51" t="str">
        <f>IF(A2837="","",VLOOKUP(A2837,'6.A'!$A$11:$E$7900,5,FALSE))</f>
        <v/>
      </c>
      <c r="I2837" s="51" t="str">
        <f t="shared" si="1184"/>
        <v/>
      </c>
      <c r="J2837" s="51" t="str">
        <f>IF(H2837="","",VLOOKUP(A2837,'6.A'!$A$11:$E$480,4,FALSE))</f>
        <v/>
      </c>
      <c r="K2837" s="51" t="str">
        <f t="shared" si="1185"/>
        <v/>
      </c>
      <c r="L2837" s="51" t="str">
        <f>IF(H2837="","",IF(C2837="","",G2820*C2837))</f>
        <v/>
      </c>
      <c r="M2837" s="93" t="str">
        <f>IF(A2837="","",VLOOKUP(A2837,'6.A'!$A$11:$C$480,2,FALSE))</f>
        <v/>
      </c>
      <c r="N2837" s="56" t="str">
        <f t="shared" si="1186"/>
        <v/>
      </c>
      <c r="O2837" s="55"/>
      <c r="P2837" s="55"/>
      <c r="Q2837" s="47"/>
      <c r="R2837" s="47"/>
      <c r="S2837" s="64"/>
      <c r="T2837" s="2"/>
      <c r="U2837" s="2"/>
      <c r="V2837" s="2"/>
    </row>
    <row r="2838" spans="1:22" s="128" customFormat="1" ht="12.75" customHeight="1" x14ac:dyDescent="0.2">
      <c r="A2838" s="137"/>
      <c r="B2838" s="117" t="str">
        <f>IF(A2838="","",VLOOKUP(A2838,'6.A'!$A$11:$E$105,2,FALSE))</f>
        <v/>
      </c>
      <c r="C2838" s="138"/>
      <c r="D2838" s="139" t="str">
        <f>IF(A2838="","",VLOOKUP(A2838,'6.A'!$A$11:$E$105,4,FALSE))</f>
        <v/>
      </c>
      <c r="E2838" s="140" t="str">
        <f>IF(A2838="","",VLOOKUP(A2838,'6.A'!$A$11:$E$105,5,FALSE))</f>
        <v/>
      </c>
      <c r="F2838" s="141" t="str">
        <f t="shared" si="1183"/>
        <v>0,00</v>
      </c>
      <c r="G2838" s="51"/>
      <c r="H2838" s="51" t="str">
        <f>IF(A2838="","",VLOOKUP(A2838,'6.A'!$A$11:$E$7900,5,FALSE))</f>
        <v/>
      </c>
      <c r="I2838" s="51" t="str">
        <f t="shared" si="1184"/>
        <v/>
      </c>
      <c r="J2838" s="51" t="str">
        <f>IF(H2838="","",VLOOKUP(A2838,'6.A'!$A$11:$E$480,4,FALSE))</f>
        <v/>
      </c>
      <c r="K2838" s="51" t="str">
        <f t="shared" si="1185"/>
        <v/>
      </c>
      <c r="L2838" s="51" t="str">
        <f>IF(H2838="","",IF(C2838="","",G2820*C2838))</f>
        <v/>
      </c>
      <c r="M2838" s="93" t="str">
        <f>IF(A2838="","",VLOOKUP(A2838,'6.A'!$A$11:$C$480,2,FALSE))</f>
        <v/>
      </c>
      <c r="N2838" s="56" t="str">
        <f t="shared" si="1186"/>
        <v/>
      </c>
      <c r="O2838" s="55"/>
      <c r="P2838" s="55"/>
      <c r="Q2838" s="47"/>
      <c r="R2838" s="47"/>
      <c r="S2838" s="64"/>
      <c r="T2838" s="2"/>
      <c r="U2838" s="2"/>
      <c r="V2838" s="2"/>
    </row>
    <row r="2839" spans="1:22" s="128" customFormat="1" ht="12.75" customHeight="1" x14ac:dyDescent="0.2">
      <c r="A2839" s="137"/>
      <c r="B2839" s="158" t="str">
        <f>IF(A2839="","",VLOOKUP(A2839,'6.A'!$A$11:$E$105,2,FALSE))</f>
        <v/>
      </c>
      <c r="C2839" s="138"/>
      <c r="D2839" s="120" t="str">
        <f>IF(A2839="","",VLOOKUP(A2839,'6.A'!$A$11:$E$105,4,FALSE))</f>
        <v/>
      </c>
      <c r="E2839" s="142" t="str">
        <f>IF(A2839="","",VLOOKUP(A2839,'6.A'!$A$11:$E$105,5,FALSE))</f>
        <v/>
      </c>
      <c r="F2839" s="141" t="str">
        <f t="shared" si="1183"/>
        <v>0,00</v>
      </c>
      <c r="G2839" s="51"/>
      <c r="H2839" s="51" t="str">
        <f>IF(A2839="","",VLOOKUP(A2839,'6.A'!$A$11:$E$7900,5,FALSE))</f>
        <v/>
      </c>
      <c r="I2839" s="51" t="str">
        <f t="shared" si="1184"/>
        <v/>
      </c>
      <c r="J2839" s="51" t="str">
        <f>IF(H2839="","",VLOOKUP(A2839,'6.A'!$A$11:$E$480,4,FALSE))</f>
        <v/>
      </c>
      <c r="K2839" s="51" t="str">
        <f t="shared" si="1185"/>
        <v/>
      </c>
      <c r="L2839" s="51" t="str">
        <f>IF(H2839="","",IF(C2839="","",G2820*C2839))</f>
        <v/>
      </c>
      <c r="M2839" s="93" t="str">
        <f>IF(A2839="","",VLOOKUP(A2839,'6.A'!$A$11:$C$480,2,FALSE))</f>
        <v/>
      </c>
      <c r="N2839" s="56" t="str">
        <f t="shared" si="1186"/>
        <v/>
      </c>
      <c r="O2839" s="55"/>
      <c r="P2839" s="55"/>
      <c r="Q2839" s="47"/>
      <c r="R2839" s="47"/>
      <c r="S2839" s="64"/>
      <c r="T2839" s="2"/>
      <c r="U2839" s="2"/>
      <c r="V2839" s="2"/>
    </row>
    <row r="2840" spans="1:22" s="128" customFormat="1" ht="12.75" customHeight="1" x14ac:dyDescent="0.2">
      <c r="A2840" s="137"/>
      <c r="B2840" s="158" t="str">
        <f>IF(A2840="","",VLOOKUP(A2840,'6.A'!$A$11:$E$105,2,FALSE))</f>
        <v/>
      </c>
      <c r="C2840" s="138"/>
      <c r="D2840" s="120" t="str">
        <f>IF(A2840="","",VLOOKUP(A2840,'6.A'!$A$11:$E$105,4,FALSE))</f>
        <v/>
      </c>
      <c r="E2840" s="142" t="str">
        <f>IF(A2840="","",VLOOKUP(A2840,'6.A'!$A$11:$E$105,5,FALSE))</f>
        <v/>
      </c>
      <c r="F2840" s="141" t="str">
        <f t="shared" si="1183"/>
        <v>0,00</v>
      </c>
      <c r="G2840" s="51"/>
      <c r="H2840" s="51" t="str">
        <f>IF(A2840="","",VLOOKUP(A2840,'6.A'!$A$11:$E$7900,5,FALSE))</f>
        <v/>
      </c>
      <c r="I2840" s="51" t="str">
        <f t="shared" si="1184"/>
        <v/>
      </c>
      <c r="J2840" s="51" t="str">
        <f>IF(H2840="","",VLOOKUP(A2840,'6.A'!$A$11:$E$480,4,FALSE))</f>
        <v/>
      </c>
      <c r="K2840" s="51" t="str">
        <f t="shared" si="1185"/>
        <v/>
      </c>
      <c r="L2840" s="51" t="str">
        <f>IF(H2840="","",IF(C2840="","",G2820*C2840))</f>
        <v/>
      </c>
      <c r="M2840" s="93" t="str">
        <f>IF(A2840="","",VLOOKUP(A2840,'6.A'!$A$11:$C$480,2,FALSE))</f>
        <v/>
      </c>
      <c r="N2840" s="56" t="str">
        <f t="shared" si="1186"/>
        <v/>
      </c>
      <c r="O2840" s="55"/>
      <c r="P2840" s="55"/>
      <c r="Q2840" s="47"/>
      <c r="R2840" s="47"/>
      <c r="S2840" s="64"/>
      <c r="T2840" s="2"/>
      <c r="U2840" s="2"/>
      <c r="V2840" s="2"/>
    </row>
    <row r="2841" spans="1:22" s="128" customFormat="1" ht="12.75" customHeight="1" x14ac:dyDescent="0.2">
      <c r="A2841" s="137"/>
      <c r="B2841" s="158" t="str">
        <f>IF(A2841="","",VLOOKUP(A2841,'6.A'!$A$11:$E$105,2,FALSE))</f>
        <v/>
      </c>
      <c r="C2841" s="138"/>
      <c r="D2841" s="120" t="str">
        <f>IF(A2841="","",VLOOKUP(A2841,'6.A'!$A$11:$E$105,4,FALSE))</f>
        <v/>
      </c>
      <c r="E2841" s="142" t="str">
        <f>IF(A2841="","",VLOOKUP(A2841,'6.A'!$A$11:$E$105,5,FALSE))</f>
        <v/>
      </c>
      <c r="F2841" s="141" t="str">
        <f t="shared" si="1183"/>
        <v>0,00</v>
      </c>
      <c r="G2841" s="51"/>
      <c r="H2841" s="51" t="str">
        <f>IF(A2841="","",VLOOKUP(A2841,'6.A'!$A$11:$E$7900,5,FALSE))</f>
        <v/>
      </c>
      <c r="I2841" s="51" t="str">
        <f t="shared" si="1184"/>
        <v/>
      </c>
      <c r="J2841" s="51" t="str">
        <f>IF(H2841="","",VLOOKUP(A2841,'6.A'!$A$11:$E$480,4,FALSE))</f>
        <v/>
      </c>
      <c r="K2841" s="51" t="str">
        <f t="shared" si="1185"/>
        <v/>
      </c>
      <c r="L2841" s="51" t="str">
        <f>IF(H2841="","",IF(C2841="","",G2820*C2841))</f>
        <v/>
      </c>
      <c r="M2841" s="93" t="str">
        <f>IF(A2841="","",VLOOKUP(A2841,'6.A'!$A$11:$C$480,2,FALSE))</f>
        <v/>
      </c>
      <c r="N2841" s="56" t="str">
        <f t="shared" si="1186"/>
        <v/>
      </c>
      <c r="O2841" s="55"/>
      <c r="P2841" s="55"/>
      <c r="Q2841" s="47"/>
      <c r="R2841" s="47"/>
      <c r="S2841" s="64"/>
      <c r="T2841" s="2"/>
      <c r="U2841" s="2"/>
      <c r="V2841" s="2"/>
    </row>
    <row r="2842" spans="1:22" s="128" customFormat="1" ht="12.75" customHeight="1" x14ac:dyDescent="0.2">
      <c r="A2842" s="137"/>
      <c r="B2842" s="158" t="str">
        <f>IF(A2842="","",VLOOKUP(A2842,'6.A'!$A$11:$E$105,2,FALSE))</f>
        <v/>
      </c>
      <c r="C2842" s="138"/>
      <c r="D2842" s="120" t="str">
        <f>IF(A2842="","",VLOOKUP(A2842,'6.A'!$A$11:$E$105,4,FALSE))</f>
        <v/>
      </c>
      <c r="E2842" s="142" t="str">
        <f>IF(A2842="","",VLOOKUP(A2842,'6.A'!$A$11:$E$105,5,FALSE))</f>
        <v/>
      </c>
      <c r="F2842" s="141" t="str">
        <f t="shared" si="1183"/>
        <v>0,00</v>
      </c>
      <c r="G2842" s="51"/>
      <c r="H2842" s="51" t="str">
        <f>IF(A2842="","",VLOOKUP(A2842,'6.A'!$A$11:$E$7900,5,FALSE))</f>
        <v/>
      </c>
      <c r="I2842" s="51" t="str">
        <f t="shared" si="1184"/>
        <v/>
      </c>
      <c r="J2842" s="51" t="str">
        <f>IF(H2842="","",VLOOKUP(A2842,'6.A'!$A$11:$E$480,4,FALSE))</f>
        <v/>
      </c>
      <c r="K2842" s="51" t="str">
        <f t="shared" si="1185"/>
        <v/>
      </c>
      <c r="L2842" s="51" t="str">
        <f>IF(H2842="","",IF(C2842="","",G2820*C2842))</f>
        <v/>
      </c>
      <c r="M2842" s="93" t="str">
        <f>IF(A2842="","",VLOOKUP(A2842,'6.A'!$A$11:$C$480,2,FALSE))</f>
        <v/>
      </c>
      <c r="N2842" s="56" t="str">
        <f>IF(A2842="","",IF(M2842=B2842,"si","no"))</f>
        <v/>
      </c>
      <c r="O2842" s="55"/>
      <c r="P2842" s="55"/>
      <c r="Q2842" s="47"/>
      <c r="R2842" s="47"/>
      <c r="S2842" s="64"/>
      <c r="T2842" s="2"/>
      <c r="U2842" s="2"/>
      <c r="V2842" s="2"/>
    </row>
    <row r="2843" spans="1:22" s="128" customFormat="1" ht="12.75" customHeight="1" x14ac:dyDescent="0.2">
      <c r="A2843" s="137"/>
      <c r="B2843" s="117" t="str">
        <f>IF(A2843="","",VLOOKUP(A2843,'6.A'!$A$11:$E$105,2,FALSE))</f>
        <v/>
      </c>
      <c r="C2843" s="138"/>
      <c r="D2843" s="120" t="str">
        <f>IF(A2843="","",VLOOKUP(A2843,'6.A'!$A$11:$E$105,4,FALSE))</f>
        <v/>
      </c>
      <c r="E2843" s="142" t="str">
        <f>IF(A2843="","",VLOOKUP(A2843,'6.A'!$A$11:$E$105,5,FALSE))</f>
        <v/>
      </c>
      <c r="F2843" s="141" t="str">
        <f t="shared" si="1183"/>
        <v>0,00</v>
      </c>
      <c r="G2843" s="51"/>
      <c r="H2843" s="51" t="str">
        <f>IF(A2843="","",VLOOKUP(A2843,'6.A'!$A$11:$E$7900,5,FALSE))</f>
        <v/>
      </c>
      <c r="I2843" s="51" t="str">
        <f t="shared" si="1184"/>
        <v/>
      </c>
      <c r="J2843" s="51" t="str">
        <f>IF(H2843="","",VLOOKUP(A2843,'6.A'!$A$11:$E$480,4,FALSE))</f>
        <v/>
      </c>
      <c r="K2843" s="51" t="str">
        <f t="shared" si="1185"/>
        <v/>
      </c>
      <c r="L2843" s="51" t="str">
        <f>IF(H2843="","",IF(C2843="","",G2820*C2843))</f>
        <v/>
      </c>
      <c r="M2843" s="93" t="str">
        <f>IF(A2843="","",VLOOKUP(A2843,'6.A'!$A$11:$C$480,2,FALSE))</f>
        <v/>
      </c>
      <c r="N2843" s="56" t="str">
        <f>IF(A2843="","",IF(M2843=B2843,"si","no"))</f>
        <v/>
      </c>
      <c r="O2843" s="55"/>
      <c r="P2843" s="55"/>
      <c r="Q2843" s="47"/>
      <c r="R2843" s="47"/>
      <c r="S2843" s="64"/>
      <c r="T2843" s="2"/>
      <c r="U2843" s="2"/>
      <c r="V2843" s="2"/>
    </row>
    <row r="2844" spans="1:22" s="128" customFormat="1" ht="12.75" customHeight="1" x14ac:dyDescent="0.2">
      <c r="A2844" s="137"/>
      <c r="B2844" s="117" t="str">
        <f>IF(A2844="","",VLOOKUP(A2844,'6.A'!$A$11:$E$105,2,FALSE))</f>
        <v/>
      </c>
      <c r="C2844" s="138"/>
      <c r="D2844" s="120" t="str">
        <f>IF(A2844="","",VLOOKUP(A2844,'6.A'!$A$11:$E$105,4,FALSE))</f>
        <v/>
      </c>
      <c r="E2844" s="142" t="str">
        <f>IF(A2844="","",VLOOKUP(A2844,'6.A'!$A$11:$E$105,5,FALSE))</f>
        <v/>
      </c>
      <c r="F2844" s="141" t="str">
        <f t="shared" si="1183"/>
        <v>0,00</v>
      </c>
      <c r="G2844" s="51"/>
      <c r="H2844" s="51" t="str">
        <f>IF(A2844="","",VLOOKUP(A2844,'6.A'!$A$11:$E$7900,5,FALSE))</f>
        <v/>
      </c>
      <c r="I2844" s="51" t="str">
        <f t="shared" si="1184"/>
        <v/>
      </c>
      <c r="J2844" s="51" t="str">
        <f>IF(H2844="","",VLOOKUP(A2844,'6.A'!$A$11:$E$480,4,FALSE))</f>
        <v/>
      </c>
      <c r="K2844" s="51" t="str">
        <f t="shared" si="1185"/>
        <v/>
      </c>
      <c r="L2844" s="51" t="str">
        <f>IF(H2844="","",IF(C2844="","",G2820*C2844))</f>
        <v/>
      </c>
      <c r="M2844" s="93" t="str">
        <f>IF(A2844="","",VLOOKUP(A2844,'6.A'!$A$11:$C$480,2,FALSE))</f>
        <v/>
      </c>
      <c r="N2844" s="56" t="str">
        <f t="shared" ref="N2844:N2845" si="1187">IF(A2844="","",IF(M2844=B2844,"si","no"))</f>
        <v/>
      </c>
      <c r="O2844" s="55"/>
      <c r="P2844" s="55"/>
      <c r="Q2844" s="47"/>
      <c r="R2844" s="47"/>
      <c r="S2844" s="64"/>
      <c r="T2844" s="2"/>
      <c r="U2844" s="2"/>
      <c r="V2844" s="2"/>
    </row>
    <row r="2845" spans="1:22" s="128" customFormat="1" ht="12.75" customHeight="1" x14ac:dyDescent="0.2">
      <c r="A2845" s="137"/>
      <c r="B2845" s="117" t="str">
        <f>IF(A2845="","",VLOOKUP(A2845,'6.A'!$A$11:$E$105,2,FALSE))</f>
        <v/>
      </c>
      <c r="C2845" s="138"/>
      <c r="D2845" s="120" t="str">
        <f>IF(A2845="","",VLOOKUP(A2845,'6.A'!$A$11:$E$105,4,FALSE))</f>
        <v/>
      </c>
      <c r="E2845" s="142" t="str">
        <f>IF(A2845="","",VLOOKUP(A2845,'6.A'!$A$11:$E$105,5,FALSE))</f>
        <v/>
      </c>
      <c r="F2845" s="141" t="str">
        <f t="shared" si="1183"/>
        <v>0,00</v>
      </c>
      <c r="G2845" s="51"/>
      <c r="H2845" s="51" t="str">
        <f>IF(A2845="","",VLOOKUP(A2845,'6.A'!$A$11:$E$7900,5,FALSE))</f>
        <v/>
      </c>
      <c r="I2845" s="51" t="str">
        <f t="shared" si="1184"/>
        <v/>
      </c>
      <c r="J2845" s="51" t="str">
        <f>IF(H2845="","",VLOOKUP(A2845,'6.A'!$A$11:$E$480,4,FALSE))</f>
        <v/>
      </c>
      <c r="K2845" s="51" t="str">
        <f t="shared" si="1185"/>
        <v/>
      </c>
      <c r="L2845" s="51" t="str">
        <f>IF(H2845="","",IF(C2845="","",G2820*C2845))</f>
        <v/>
      </c>
      <c r="M2845" s="93" t="str">
        <f>IF(A2845="","",VLOOKUP(A2845,'6.A'!$A$11:$C$480,2,FALSE))</f>
        <v/>
      </c>
      <c r="N2845" s="56" t="str">
        <f t="shared" si="1187"/>
        <v/>
      </c>
      <c r="O2845" s="55"/>
      <c r="P2845" s="55"/>
      <c r="Q2845" s="47"/>
      <c r="R2845" s="47"/>
      <c r="S2845" s="64"/>
      <c r="T2845" s="2"/>
      <c r="U2845" s="2"/>
      <c r="V2845" s="2"/>
    </row>
    <row r="2846" spans="1:22" s="128" customFormat="1" ht="12.75" customHeight="1" x14ac:dyDescent="0.2">
      <c r="A2846" s="137"/>
      <c r="B2846" s="26" t="str">
        <f>$A$9</f>
        <v>BDI - MÃO DE OBRA / SERVIÇOS / MATERIAIS EM GERAL</v>
      </c>
      <c r="C2846" s="27">
        <f>$C$9</f>
        <v>0</v>
      </c>
      <c r="D2846" s="120"/>
      <c r="E2846" s="126"/>
      <c r="F2846" s="144">
        <f>ROUND(SUM(F2836:F2845)*C2846,2)</f>
        <v>0</v>
      </c>
      <c r="G2846" s="62"/>
      <c r="H2846" s="51"/>
      <c r="I2846" s="56"/>
      <c r="J2846" s="56"/>
      <c r="K2846" s="56"/>
      <c r="L2846" s="51"/>
      <c r="M2846" s="61"/>
      <c r="N2846" s="56"/>
      <c r="O2846" s="55"/>
      <c r="P2846" s="55"/>
      <c r="Q2846" s="47"/>
      <c r="R2846" s="47"/>
      <c r="S2846" s="64"/>
      <c r="T2846" s="2"/>
      <c r="U2846" s="2"/>
      <c r="V2846" s="2"/>
    </row>
    <row r="2847" spans="1:22" s="128" customFormat="1" ht="12.75" customHeight="1" x14ac:dyDescent="0.2">
      <c r="A2847" s="145"/>
      <c r="B2847" s="31" t="s">
        <v>120</v>
      </c>
      <c r="C2847" s="36"/>
      <c r="D2847" s="151"/>
      <c r="E2847" s="152"/>
      <c r="F2847" s="150">
        <f>ROUND(SUM(F2836:F2846),2)</f>
        <v>0</v>
      </c>
      <c r="G2847" s="62"/>
      <c r="H2847" s="51"/>
      <c r="I2847" s="56"/>
      <c r="J2847" s="56"/>
      <c r="K2847" s="56"/>
      <c r="L2847" s="51"/>
      <c r="M2847" s="61"/>
      <c r="N2847" s="56"/>
      <c r="O2847" s="55"/>
      <c r="P2847" s="55"/>
      <c r="Q2847" s="47"/>
      <c r="R2847" s="47"/>
      <c r="S2847" s="64"/>
      <c r="T2847" s="2"/>
      <c r="U2847" s="2"/>
      <c r="V2847" s="2"/>
    </row>
    <row r="2848" spans="1:22" s="128" customFormat="1" ht="12.75" customHeight="1" x14ac:dyDescent="0.2">
      <c r="A2848" s="134" t="s">
        <v>6</v>
      </c>
      <c r="B2848" s="135" t="s">
        <v>18</v>
      </c>
      <c r="C2848" s="119" t="s">
        <v>59</v>
      </c>
      <c r="D2848" s="119" t="s">
        <v>17</v>
      </c>
      <c r="E2848" s="136" t="s">
        <v>60</v>
      </c>
      <c r="F2848" s="127" t="s">
        <v>61</v>
      </c>
      <c r="G2848" s="21"/>
      <c r="H2848" s="51"/>
      <c r="I2848" s="56"/>
      <c r="J2848" s="56"/>
      <c r="K2848" s="56"/>
      <c r="L2848" s="51"/>
      <c r="M2848" s="61"/>
      <c r="N2848" s="56"/>
      <c r="O2848" s="55"/>
      <c r="P2848" s="55"/>
      <c r="Q2848" s="47"/>
      <c r="R2848" s="47"/>
      <c r="S2848" s="64"/>
      <c r="T2848" s="2"/>
      <c r="U2848" s="2"/>
      <c r="V2848" s="2"/>
    </row>
    <row r="2849" spans="1:22" s="128" customFormat="1" ht="12.75" customHeight="1" x14ac:dyDescent="0.2">
      <c r="A2849" s="137">
        <f>'6.A'!$A$77</f>
        <v>536</v>
      </c>
      <c r="B2849" s="117" t="str">
        <f>IF(A2849="","",VLOOKUP(A2849,'6.A'!$A$11:$E$105,2,FALSE))</f>
        <v>REVESTIMENTO PARA PAREDE, EM CERAMICA ESMALTADA, FORMATO MENOR OU IGUAL A 2025 CM2</v>
      </c>
      <c r="C2849" s="230">
        <v>1.0552999999999999</v>
      </c>
      <c r="D2849" s="139" t="str">
        <f>IF(A2849="","",VLOOKUP(A2849,'6.A'!$A$11:$E$105,4,FALSE))</f>
        <v>M2</v>
      </c>
      <c r="E2849" s="140">
        <f>IF(A2849="","",VLOOKUP(A2849,'6.A'!$A$11:$E$105,5,FALSE))</f>
        <v>0</v>
      </c>
      <c r="F2849" s="141">
        <f t="shared" ref="F2849:F2858" si="1188">IF(A2849="","0,00",ROUND(C2849*E2849,2))</f>
        <v>0</v>
      </c>
      <c r="G2849" s="51"/>
      <c r="H2849" s="51">
        <f>IF(A2849="","",VLOOKUP(A2849,'6.A'!$A$11:$E$7900,5,FALSE))</f>
        <v>0</v>
      </c>
      <c r="I2849" s="51" t="str">
        <f t="shared" ref="I2849:I2868" si="1189">IF(H2849="","",IF(E2849=H2849,"SIM","NÃO"))</f>
        <v>SIM</v>
      </c>
      <c r="J2849" s="51" t="str">
        <f>IF(H2849="","",VLOOKUP(A2849,'6.A'!$A$11:$E$480,4,FALSE))</f>
        <v>M2</v>
      </c>
      <c r="K2849" s="51" t="str">
        <f t="shared" ref="K2849:K2868" si="1190">IF(H2849="","",IF(J2849=D2849,"SIM","NÃO"))</f>
        <v>SIM</v>
      </c>
      <c r="L2849" s="51">
        <f>IF(H2849="","",IF(C2849="","",G2820*C2849))</f>
        <v>78.092199999999991</v>
      </c>
      <c r="M2849" s="93" t="str">
        <f>IF(A2849="","",VLOOKUP(A2849,'6.A'!$A$11:$C$480,2,FALSE))</f>
        <v>REVESTIMENTO PARA PAREDE, EM CERAMICA ESMALTADA, FORMATO MENOR OU IGUAL A 2025 CM2</v>
      </c>
      <c r="N2849" s="56" t="str">
        <f t="shared" ref="N2849:N2868" si="1191">IF(A2849="","",IF(M2849=B2849,"si","no"))</f>
        <v>si</v>
      </c>
      <c r="O2849" s="55"/>
      <c r="P2849" s="55"/>
      <c r="Q2849" s="47"/>
      <c r="R2849" s="47"/>
      <c r="S2849" s="64"/>
      <c r="T2849" s="2"/>
      <c r="U2849" s="2"/>
      <c r="V2849" s="2"/>
    </row>
    <row r="2850" spans="1:22" s="128" customFormat="1" ht="12.75" customHeight="1" x14ac:dyDescent="0.2">
      <c r="A2850" s="137">
        <f>'6.A'!$A$80</f>
        <v>1381</v>
      </c>
      <c r="B2850" s="117" t="str">
        <f>IF(A2850="","",VLOOKUP(A2850,'6.A'!$A$11:$E$105,2,FALSE))</f>
        <v>ARGAMASSA COLANTE AC I PARA CERAMICAS</v>
      </c>
      <c r="C2850" s="230">
        <v>4.91</v>
      </c>
      <c r="D2850" s="139" t="str">
        <f>IF(A2850="","",VLOOKUP(A2850,'6.A'!$A$11:$E$105,4,FALSE))</f>
        <v>KG</v>
      </c>
      <c r="E2850" s="140">
        <f>IF(A2850="","",VLOOKUP(A2850,'6.A'!$A$11:$E$105,5,FALSE))</f>
        <v>0</v>
      </c>
      <c r="F2850" s="141">
        <f t="shared" si="1188"/>
        <v>0</v>
      </c>
      <c r="G2850" s="51"/>
      <c r="H2850" s="51">
        <f>IF(A2850="","",VLOOKUP(A2850,'6.A'!$A$11:$E$7900,5,FALSE))</f>
        <v>0</v>
      </c>
      <c r="I2850" s="51" t="str">
        <f t="shared" si="1189"/>
        <v>SIM</v>
      </c>
      <c r="J2850" s="51" t="str">
        <f>IF(H2850="","",VLOOKUP(A2850,'6.A'!$A$11:$E$480,4,FALSE))</f>
        <v>KG</v>
      </c>
      <c r="K2850" s="51" t="str">
        <f t="shared" si="1190"/>
        <v>SIM</v>
      </c>
      <c r="L2850" s="51">
        <f>IF(H2850="","",IF(C2850="","",G2820*C2850))</f>
        <v>363.34000000000003</v>
      </c>
      <c r="M2850" s="93" t="str">
        <f>IF(A2850="","",VLOOKUP(A2850,'6.A'!$A$11:$C$480,2,FALSE))</f>
        <v>ARGAMASSA COLANTE AC I PARA CERAMICAS</v>
      </c>
      <c r="N2850" s="56" t="str">
        <f t="shared" si="1191"/>
        <v>si</v>
      </c>
      <c r="O2850" s="55"/>
      <c r="P2850" s="55"/>
      <c r="Q2850" s="47"/>
      <c r="R2850" s="47"/>
      <c r="S2850" s="64"/>
      <c r="T2850" s="2"/>
      <c r="U2850" s="2"/>
      <c r="V2850" s="2"/>
    </row>
    <row r="2851" spans="1:22" s="128" customFormat="1" ht="12.75" customHeight="1" x14ac:dyDescent="0.2">
      <c r="A2851" s="137">
        <f>'6.A'!$A$96</f>
        <v>34357</v>
      </c>
      <c r="B2851" s="117" t="str">
        <f>IF(A2851="","",VLOOKUP(A2851,'6.A'!$A$11:$E$105,2,FALSE))</f>
        <v>REJUNTE CIMENTICIO, QUALQUER COR</v>
      </c>
      <c r="C2851" s="230">
        <v>0.42199999999999999</v>
      </c>
      <c r="D2851" s="139" t="str">
        <f>IF(A2851="","",VLOOKUP(A2851,'6.A'!$A$11:$E$105,4,FALSE))</f>
        <v>KG</v>
      </c>
      <c r="E2851" s="140">
        <f>IF(A2851="","",VLOOKUP(A2851,'6.A'!$A$11:$E$105,5,FALSE))</f>
        <v>0</v>
      </c>
      <c r="F2851" s="141">
        <f t="shared" si="1188"/>
        <v>0</v>
      </c>
      <c r="G2851" s="51"/>
      <c r="H2851" s="51">
        <f>IF(A2851="","",VLOOKUP(A2851,'6.A'!$A$11:$E$7900,5,FALSE))</f>
        <v>0</v>
      </c>
      <c r="I2851" s="51" t="str">
        <f t="shared" si="1189"/>
        <v>SIM</v>
      </c>
      <c r="J2851" s="51" t="str">
        <f>IF(H2851="","",VLOOKUP(A2851,'6.A'!$A$11:$E$480,4,FALSE))</f>
        <v>KG</v>
      </c>
      <c r="K2851" s="51" t="str">
        <f t="shared" si="1190"/>
        <v>SIM</v>
      </c>
      <c r="L2851" s="51">
        <f>IF(H2851="","",IF(C2851="","",G2820*C2851))</f>
        <v>31.227999999999998</v>
      </c>
      <c r="M2851" s="93" t="str">
        <f>IF(A2851="","",VLOOKUP(A2851,'6.A'!$A$11:$C$480,2,FALSE))</f>
        <v>REJUNTE CIMENTICIO, QUALQUER COR</v>
      </c>
      <c r="N2851" s="56" t="str">
        <f t="shared" si="1191"/>
        <v>si</v>
      </c>
      <c r="O2851" s="55"/>
      <c r="P2851" s="55"/>
      <c r="Q2851" s="47"/>
      <c r="R2851" s="47"/>
      <c r="S2851" s="64"/>
      <c r="T2851" s="2"/>
      <c r="U2851" s="2"/>
      <c r="V2851" s="2"/>
    </row>
    <row r="2852" spans="1:22" s="128" customFormat="1" ht="12.75" customHeight="1" x14ac:dyDescent="0.2">
      <c r="A2852" s="137"/>
      <c r="B2852" s="117" t="str">
        <f>IF(A2852="","",VLOOKUP(A2852,'6.A'!$A$11:$E$105,2,FALSE))</f>
        <v/>
      </c>
      <c r="C2852" s="138"/>
      <c r="D2852" s="139" t="str">
        <f>IF(A2852="","",VLOOKUP(A2852,'6.A'!$A$11:$E$105,4,FALSE))</f>
        <v/>
      </c>
      <c r="E2852" s="140" t="str">
        <f>IF(A2852="","",VLOOKUP(A2852,'6.A'!$A$11:$E$105,5,FALSE))</f>
        <v/>
      </c>
      <c r="F2852" s="141" t="str">
        <f t="shared" si="1188"/>
        <v>0,00</v>
      </c>
      <c r="G2852" s="51"/>
      <c r="H2852" s="51" t="str">
        <f>IF(A2852="","",VLOOKUP(A2852,'6.A'!$A$11:$E$7900,5,FALSE))</f>
        <v/>
      </c>
      <c r="I2852" s="51" t="str">
        <f t="shared" si="1189"/>
        <v/>
      </c>
      <c r="J2852" s="51" t="str">
        <f>IF(H2852="","",VLOOKUP(A2852,'6.A'!$A$11:$E$480,4,FALSE))</f>
        <v/>
      </c>
      <c r="K2852" s="51" t="str">
        <f t="shared" si="1190"/>
        <v/>
      </c>
      <c r="L2852" s="51" t="str">
        <f>IF(H2852="","",IF(C2852="","",G2820*C2852))</f>
        <v/>
      </c>
      <c r="M2852" s="93" t="str">
        <f>IF(A2852="","",VLOOKUP(A2852,'6.A'!$A$11:$C$480,2,FALSE))</f>
        <v/>
      </c>
      <c r="N2852" s="56" t="str">
        <f t="shared" si="1191"/>
        <v/>
      </c>
      <c r="O2852" s="55"/>
      <c r="P2852" s="55"/>
      <c r="Q2852" s="47"/>
      <c r="R2852" s="47"/>
      <c r="S2852" s="64"/>
      <c r="T2852" s="2"/>
      <c r="U2852" s="2"/>
      <c r="V2852" s="2"/>
    </row>
    <row r="2853" spans="1:22" s="128" customFormat="1" ht="12.75" customHeight="1" x14ac:dyDescent="0.2">
      <c r="A2853" s="137"/>
      <c r="B2853" s="117" t="str">
        <f>IF(A2853="","",VLOOKUP(A2853,'6.A'!$A$11:$E$105,2,FALSE))</f>
        <v/>
      </c>
      <c r="C2853" s="138"/>
      <c r="D2853" s="120" t="str">
        <f>IF(A2853="","",VLOOKUP(A2853,'6.A'!$A$11:$E$105,4,FALSE))</f>
        <v/>
      </c>
      <c r="E2853" s="142" t="str">
        <f>IF(A2853="","",VLOOKUP(A2853,'6.A'!$A$11:$E$105,5,FALSE))</f>
        <v/>
      </c>
      <c r="F2853" s="141" t="str">
        <f t="shared" si="1188"/>
        <v>0,00</v>
      </c>
      <c r="G2853" s="51"/>
      <c r="H2853" s="51" t="str">
        <f>IF(A2853="","",VLOOKUP(A2853,'6.A'!$A$11:$E$7900,5,FALSE))</f>
        <v/>
      </c>
      <c r="I2853" s="51" t="str">
        <f t="shared" si="1189"/>
        <v/>
      </c>
      <c r="J2853" s="51" t="str">
        <f>IF(H2853="","",VLOOKUP(A2853,'6.A'!$A$11:$E$480,4,FALSE))</f>
        <v/>
      </c>
      <c r="K2853" s="51" t="str">
        <f t="shared" si="1190"/>
        <v/>
      </c>
      <c r="L2853" s="51" t="str">
        <f>IF(H2853="","",IF(C2853="","",G2820*C2853))</f>
        <v/>
      </c>
      <c r="M2853" s="93" t="str">
        <f>IF(A2853="","",VLOOKUP(A2853,'6.A'!$A$11:$C$480,2,FALSE))</f>
        <v/>
      </c>
      <c r="N2853" s="56" t="str">
        <f t="shared" si="1191"/>
        <v/>
      </c>
      <c r="O2853" s="55"/>
      <c r="P2853" s="55"/>
      <c r="Q2853" s="47"/>
      <c r="R2853" s="47"/>
      <c r="S2853" s="64"/>
      <c r="T2853" s="2"/>
      <c r="U2853" s="2"/>
      <c r="V2853" s="2"/>
    </row>
    <row r="2854" spans="1:22" s="128" customFormat="1" ht="12.75" customHeight="1" x14ac:dyDescent="0.2">
      <c r="A2854" s="137"/>
      <c r="B2854" s="117" t="str">
        <f>IF(A2854="","",VLOOKUP(A2854,'6.A'!$A$11:$E$105,2,FALSE))</f>
        <v/>
      </c>
      <c r="C2854" s="138"/>
      <c r="D2854" s="120" t="str">
        <f>IF(A2854="","",VLOOKUP(A2854,'6.A'!$A$11:$E$105,4,FALSE))</f>
        <v/>
      </c>
      <c r="E2854" s="142" t="str">
        <f>IF(A2854="","",VLOOKUP(A2854,'6.A'!$A$11:$E$105,5,FALSE))</f>
        <v/>
      </c>
      <c r="F2854" s="141" t="str">
        <f t="shared" si="1188"/>
        <v>0,00</v>
      </c>
      <c r="G2854" s="51"/>
      <c r="H2854" s="51" t="str">
        <f>IF(A2854="","",VLOOKUP(A2854,'6.A'!$A$11:$E$7900,5,FALSE))</f>
        <v/>
      </c>
      <c r="I2854" s="51" t="str">
        <f t="shared" si="1189"/>
        <v/>
      </c>
      <c r="J2854" s="51" t="str">
        <f>IF(H2854="","",VLOOKUP(A2854,'6.A'!$A$11:$E$480,4,FALSE))</f>
        <v/>
      </c>
      <c r="K2854" s="51" t="str">
        <f t="shared" si="1190"/>
        <v/>
      </c>
      <c r="L2854" s="51" t="str">
        <f>IF(H2854="","",IF(C2854="","",G2820*C2854))</f>
        <v/>
      </c>
      <c r="M2854" s="93" t="str">
        <f>IF(A2854="","",VLOOKUP(A2854,'6.A'!$A$11:$C$480,2,FALSE))</f>
        <v/>
      </c>
      <c r="N2854" s="56" t="str">
        <f t="shared" si="1191"/>
        <v/>
      </c>
      <c r="O2854" s="55"/>
      <c r="P2854" s="55"/>
      <c r="Q2854" s="47"/>
      <c r="R2854" s="47"/>
      <c r="S2854" s="64"/>
      <c r="T2854" s="2"/>
      <c r="U2854" s="2"/>
      <c r="V2854" s="2"/>
    </row>
    <row r="2855" spans="1:22" s="128" customFormat="1" ht="12.75" customHeight="1" x14ac:dyDescent="0.2">
      <c r="A2855" s="137"/>
      <c r="B2855" s="117" t="str">
        <f>IF(A2855="","",VLOOKUP(A2855,'6.A'!$A$11:$E$105,2,FALSE))</f>
        <v/>
      </c>
      <c r="C2855" s="138"/>
      <c r="D2855" s="139" t="str">
        <f>IF(A2855="","",VLOOKUP(A2855,'6.A'!$A$11:$E$105,4,FALSE))</f>
        <v/>
      </c>
      <c r="E2855" s="140" t="str">
        <f>IF(A2855="","",VLOOKUP(A2855,'6.A'!$A$11:$E$105,5,FALSE))</f>
        <v/>
      </c>
      <c r="F2855" s="141" t="str">
        <f t="shared" si="1188"/>
        <v>0,00</v>
      </c>
      <c r="G2855" s="51"/>
      <c r="H2855" s="51" t="str">
        <f>IF(A2855="","",VLOOKUP(A2855,'6.A'!$A$11:$E$7900,5,FALSE))</f>
        <v/>
      </c>
      <c r="I2855" s="51" t="str">
        <f t="shared" si="1189"/>
        <v/>
      </c>
      <c r="J2855" s="51" t="str">
        <f>IF(H2855="","",VLOOKUP(A2855,'6.A'!$A$11:$E$480,4,FALSE))</f>
        <v/>
      </c>
      <c r="K2855" s="51" t="str">
        <f t="shared" si="1190"/>
        <v/>
      </c>
      <c r="L2855" s="51" t="str">
        <f>IF(H2855="","",IF(C2855="","",G2820*C2855))</f>
        <v/>
      </c>
      <c r="M2855" s="93" t="str">
        <f>IF(A2855="","",VLOOKUP(A2855,'6.A'!$A$11:$C$480,2,FALSE))</f>
        <v/>
      </c>
      <c r="N2855" s="56" t="str">
        <f t="shared" si="1191"/>
        <v/>
      </c>
      <c r="O2855" s="55"/>
      <c r="P2855" s="55"/>
      <c r="Q2855" s="47"/>
      <c r="R2855" s="47"/>
      <c r="S2855" s="64"/>
      <c r="T2855" s="2"/>
      <c r="U2855" s="2"/>
      <c r="V2855" s="2"/>
    </row>
    <row r="2856" spans="1:22" s="128" customFormat="1" ht="12.75" customHeight="1" x14ac:dyDescent="0.2">
      <c r="A2856" s="137"/>
      <c r="B2856" s="117" t="str">
        <f>IF(A2856="","",VLOOKUP(A2856,'6.A'!$A$11:$E$105,2,FALSE))</f>
        <v/>
      </c>
      <c r="C2856" s="138"/>
      <c r="D2856" s="139" t="str">
        <f>IF(A2856="","",VLOOKUP(A2856,'6.A'!$A$11:$E$105,4,FALSE))</f>
        <v/>
      </c>
      <c r="E2856" s="140" t="str">
        <f>IF(A2856="","",VLOOKUP(A2856,'6.A'!$A$11:$E$105,5,FALSE))</f>
        <v/>
      </c>
      <c r="F2856" s="141" t="str">
        <f t="shared" si="1188"/>
        <v>0,00</v>
      </c>
      <c r="G2856" s="51"/>
      <c r="H2856" s="51" t="str">
        <f>IF(A2856="","",VLOOKUP(A2856,'6.A'!$A$11:$E$7900,5,FALSE))</f>
        <v/>
      </c>
      <c r="I2856" s="51" t="str">
        <f t="shared" si="1189"/>
        <v/>
      </c>
      <c r="J2856" s="51" t="str">
        <f>IF(H2856="","",VLOOKUP(A2856,'6.A'!$A$11:$E$480,4,FALSE))</f>
        <v/>
      </c>
      <c r="K2856" s="51" t="str">
        <f t="shared" si="1190"/>
        <v/>
      </c>
      <c r="L2856" s="51" t="str">
        <f>IF(H2856="","",IF(C2856="","",G2820*C2856))</f>
        <v/>
      </c>
      <c r="M2856" s="93" t="str">
        <f>IF(A2856="","",VLOOKUP(A2856,'6.A'!$A$11:$C$480,2,FALSE))</f>
        <v/>
      </c>
      <c r="N2856" s="56" t="str">
        <f t="shared" si="1191"/>
        <v/>
      </c>
      <c r="O2856" s="55"/>
      <c r="P2856" s="55"/>
      <c r="Q2856" s="47"/>
      <c r="R2856" s="47"/>
      <c r="S2856" s="64"/>
      <c r="T2856" s="2"/>
      <c r="U2856" s="2"/>
      <c r="V2856" s="2"/>
    </row>
    <row r="2857" spans="1:22" s="128" customFormat="1" ht="12.75" customHeight="1" x14ac:dyDescent="0.2">
      <c r="A2857" s="137"/>
      <c r="B2857" s="117" t="str">
        <f>IF(A2857="","",VLOOKUP(A2857,'6.A'!$A$11:$E$105,2,FALSE))</f>
        <v/>
      </c>
      <c r="C2857" s="138"/>
      <c r="D2857" s="120" t="str">
        <f>IF(A2857="","",VLOOKUP(A2857,'6.A'!$A$11:$E$105,4,FALSE))</f>
        <v/>
      </c>
      <c r="E2857" s="142" t="str">
        <f>IF(A2857="","",VLOOKUP(A2857,'6.A'!$A$11:$E$105,5,FALSE))</f>
        <v/>
      </c>
      <c r="F2857" s="141" t="str">
        <f t="shared" si="1188"/>
        <v>0,00</v>
      </c>
      <c r="G2857" s="51"/>
      <c r="H2857" s="51" t="str">
        <f>IF(A2857="","",VLOOKUP(A2857,'6.A'!$A$11:$E$7900,5,FALSE))</f>
        <v/>
      </c>
      <c r="I2857" s="51" t="str">
        <f t="shared" si="1189"/>
        <v/>
      </c>
      <c r="J2857" s="51" t="str">
        <f>IF(H2857="","",VLOOKUP(A2857,'6.A'!$A$11:$E$480,4,FALSE))</f>
        <v/>
      </c>
      <c r="K2857" s="51" t="str">
        <f t="shared" si="1190"/>
        <v/>
      </c>
      <c r="L2857" s="51" t="str">
        <f>IF(H2857="","",IF(C2857="","",G2820*C2857))</f>
        <v/>
      </c>
      <c r="M2857" s="93" t="str">
        <f>IF(A2857="","",VLOOKUP(A2857,'6.A'!$A$11:$C$480,2,FALSE))</f>
        <v/>
      </c>
      <c r="N2857" s="56" t="str">
        <f t="shared" si="1191"/>
        <v/>
      </c>
      <c r="O2857" s="55"/>
      <c r="P2857" s="55"/>
      <c r="Q2857" s="47"/>
      <c r="R2857" s="47"/>
      <c r="S2857" s="64"/>
      <c r="T2857" s="2"/>
      <c r="U2857" s="2"/>
      <c r="V2857" s="2"/>
    </row>
    <row r="2858" spans="1:22" s="128" customFormat="1" ht="12.75" customHeight="1" x14ac:dyDescent="0.2">
      <c r="A2858" s="137"/>
      <c r="B2858" s="117" t="str">
        <f>IF(A2858="","",VLOOKUP(A2858,'6.A'!$A$11:$E$105,2,FALSE))</f>
        <v/>
      </c>
      <c r="C2858" s="138"/>
      <c r="D2858" s="120" t="str">
        <f>IF(A2858="","",VLOOKUP(A2858,'6.A'!$A$11:$E$105,4,FALSE))</f>
        <v/>
      </c>
      <c r="E2858" s="142" t="str">
        <f>IF(A2858="","",VLOOKUP(A2858,'6.A'!$A$11:$E$105,5,FALSE))</f>
        <v/>
      </c>
      <c r="F2858" s="141" t="str">
        <f t="shared" si="1188"/>
        <v>0,00</v>
      </c>
      <c r="G2858" s="51"/>
      <c r="H2858" s="51" t="str">
        <f>IF(A2858="","",VLOOKUP(A2858,'6.A'!$A$11:$E$7900,5,FALSE))</f>
        <v/>
      </c>
      <c r="I2858" s="51" t="str">
        <f t="shared" si="1189"/>
        <v/>
      </c>
      <c r="J2858" s="51" t="str">
        <f>IF(H2858="","",VLOOKUP(A2858,'6.A'!$A$11:$E$480,4,FALSE))</f>
        <v/>
      </c>
      <c r="K2858" s="51" t="str">
        <f t="shared" si="1190"/>
        <v/>
      </c>
      <c r="L2858" s="51" t="str">
        <f>IF(H2858="","",IF(C2858="","",G2820*C2858))</f>
        <v/>
      </c>
      <c r="M2858" s="93" t="str">
        <f>IF(A2858="","",VLOOKUP(A2858,'6.A'!$A$11:$C$480,2,FALSE))</f>
        <v/>
      </c>
      <c r="N2858" s="56" t="str">
        <f t="shared" si="1191"/>
        <v/>
      </c>
      <c r="O2858" s="55"/>
      <c r="P2858" s="55"/>
      <c r="Q2858" s="47"/>
      <c r="R2858" s="47"/>
      <c r="S2858" s="64"/>
      <c r="T2858" s="2"/>
      <c r="U2858" s="2"/>
      <c r="V2858" s="2"/>
    </row>
    <row r="2859" spans="1:22" s="128" customFormat="1" ht="12.75" customHeight="1" x14ac:dyDescent="0.2">
      <c r="A2859" s="137"/>
      <c r="B2859" s="117" t="str">
        <f>IF(A2859="","",VLOOKUP(A2859,'6.A'!$A$11:$E$105,2,FALSE))</f>
        <v/>
      </c>
      <c r="C2859" s="138"/>
      <c r="D2859" s="120" t="str">
        <f>IF(A2859="","",VLOOKUP(A2859,'6.A'!$A$11:$E$105,4,FALSE))</f>
        <v/>
      </c>
      <c r="E2859" s="142" t="str">
        <f>IF(A2859="","",VLOOKUP(A2859,'6.A'!$A$11:$E$105,5,FALSE))</f>
        <v/>
      </c>
      <c r="F2859" s="141" t="str">
        <f t="shared" ref="F2859:F2868" si="1192">IF(A2859="","0,00",ROUND(C2859*E2859,2))</f>
        <v>0,00</v>
      </c>
      <c r="G2859" s="51"/>
      <c r="H2859" s="51" t="str">
        <f>IF(A2859="","",VLOOKUP(A2859,'6.A'!$A$11:$E$7900,5,FALSE))</f>
        <v/>
      </c>
      <c r="I2859" s="51" t="str">
        <f t="shared" si="1189"/>
        <v/>
      </c>
      <c r="J2859" s="51" t="str">
        <f>IF(H2859="","",VLOOKUP(A2859,'6.A'!$A$11:$E$480,4,FALSE))</f>
        <v/>
      </c>
      <c r="K2859" s="51" t="str">
        <f t="shared" si="1190"/>
        <v/>
      </c>
      <c r="L2859" s="51" t="str">
        <f>IF(H2859="","",IF(C2859="","",G2820*C2859))</f>
        <v/>
      </c>
      <c r="M2859" s="93" t="str">
        <f>IF(A2859="","",VLOOKUP(A2859,'6.A'!$A$11:$C$480,2,FALSE))</f>
        <v/>
      </c>
      <c r="N2859" s="56" t="str">
        <f t="shared" si="1191"/>
        <v/>
      </c>
      <c r="O2859" s="55"/>
      <c r="P2859" s="55"/>
      <c r="Q2859" s="47"/>
      <c r="R2859" s="47"/>
      <c r="S2859" s="64"/>
      <c r="T2859" s="2"/>
      <c r="U2859" s="2"/>
      <c r="V2859" s="2"/>
    </row>
    <row r="2860" spans="1:22" s="128" customFormat="1" ht="12.75" customHeight="1" x14ac:dyDescent="0.2">
      <c r="A2860" s="137"/>
      <c r="B2860" s="117" t="str">
        <f>IF(A2860="","",VLOOKUP(A2860,'6.A'!$A$11:$E$105,2,FALSE))</f>
        <v/>
      </c>
      <c r="C2860" s="138"/>
      <c r="D2860" s="120" t="str">
        <f>IF(A2860="","",VLOOKUP(A2860,'6.A'!$A$11:$E$105,4,FALSE))</f>
        <v/>
      </c>
      <c r="E2860" s="142" t="str">
        <f>IF(A2860="","",VLOOKUP(A2860,'6.A'!$A$11:$E$105,5,FALSE))</f>
        <v/>
      </c>
      <c r="F2860" s="141" t="str">
        <f t="shared" si="1192"/>
        <v>0,00</v>
      </c>
      <c r="G2860" s="51"/>
      <c r="H2860" s="51" t="str">
        <f>IF(A2860="","",VLOOKUP(A2860,'6.A'!$A$11:$E$7900,5,FALSE))</f>
        <v/>
      </c>
      <c r="I2860" s="51" t="str">
        <f t="shared" si="1189"/>
        <v/>
      </c>
      <c r="J2860" s="51" t="str">
        <f>IF(H2860="","",VLOOKUP(A2860,'6.A'!$A$11:$E$480,4,FALSE))</f>
        <v/>
      </c>
      <c r="K2860" s="51" t="str">
        <f t="shared" si="1190"/>
        <v/>
      </c>
      <c r="L2860" s="51" t="str">
        <f>IF(H2860="","",IF(C2860="","",G2820*C2860))</f>
        <v/>
      </c>
      <c r="M2860" s="93" t="str">
        <f>IF(A2860="","",VLOOKUP(A2860,'6.A'!$A$11:$C$480,2,FALSE))</f>
        <v/>
      </c>
      <c r="N2860" s="56" t="str">
        <f t="shared" si="1191"/>
        <v/>
      </c>
      <c r="O2860" s="55"/>
      <c r="P2860" s="55"/>
      <c r="Q2860" s="47"/>
      <c r="R2860" s="47"/>
      <c r="S2860" s="64"/>
      <c r="T2860" s="2"/>
      <c r="U2860" s="2"/>
      <c r="V2860" s="2"/>
    </row>
    <row r="2861" spans="1:22" s="128" customFormat="1" ht="12.75" customHeight="1" x14ac:dyDescent="0.2">
      <c r="A2861" s="137"/>
      <c r="B2861" s="117" t="str">
        <f>IF(A2861="","",VLOOKUP(A2861,'6.A'!$A$11:$E$105,2,FALSE))</f>
        <v/>
      </c>
      <c r="C2861" s="138"/>
      <c r="D2861" s="120" t="str">
        <f>IF(A2861="","",VLOOKUP(A2861,'6.A'!$A$11:$E$105,4,FALSE))</f>
        <v/>
      </c>
      <c r="E2861" s="142" t="str">
        <f>IF(A2861="","",VLOOKUP(A2861,'6.A'!$A$11:$E$105,5,FALSE))</f>
        <v/>
      </c>
      <c r="F2861" s="141" t="str">
        <f t="shared" si="1192"/>
        <v>0,00</v>
      </c>
      <c r="G2861" s="51"/>
      <c r="H2861" s="51" t="str">
        <f>IF(A2861="","",VLOOKUP(A2861,'6.A'!$A$11:$E$7900,5,FALSE))</f>
        <v/>
      </c>
      <c r="I2861" s="51" t="str">
        <f t="shared" si="1189"/>
        <v/>
      </c>
      <c r="J2861" s="51" t="str">
        <f>IF(H2861="","",VLOOKUP(A2861,'6.A'!$A$11:$E$480,4,FALSE))</f>
        <v/>
      </c>
      <c r="K2861" s="51" t="str">
        <f t="shared" si="1190"/>
        <v/>
      </c>
      <c r="L2861" s="51" t="str">
        <f>IF(H2861="","",IF(C2861="","",G2820*C2861))</f>
        <v/>
      </c>
      <c r="M2861" s="93" t="str">
        <f>IF(A2861="","",VLOOKUP(A2861,'6.A'!$A$11:$C$480,2,FALSE))</f>
        <v/>
      </c>
      <c r="N2861" s="56" t="str">
        <f t="shared" si="1191"/>
        <v/>
      </c>
      <c r="O2861" s="55"/>
      <c r="P2861" s="55"/>
      <c r="Q2861" s="47"/>
      <c r="R2861" s="47"/>
      <c r="S2861" s="64"/>
      <c r="T2861" s="2"/>
      <c r="U2861" s="2"/>
      <c r="V2861" s="2"/>
    </row>
    <row r="2862" spans="1:22" s="128" customFormat="1" ht="12.75" customHeight="1" x14ac:dyDescent="0.2">
      <c r="A2862" s="137"/>
      <c r="B2862" s="117" t="str">
        <f>IF(A2862="","",VLOOKUP(A2862,'6.A'!$A$11:$E$105,2,FALSE))</f>
        <v/>
      </c>
      <c r="C2862" s="138"/>
      <c r="D2862" s="120" t="str">
        <f>IF(A2862="","",VLOOKUP(A2862,'6.A'!$A$11:$E$105,4,FALSE))</f>
        <v/>
      </c>
      <c r="E2862" s="142" t="str">
        <f>IF(A2862="","",VLOOKUP(A2862,'6.A'!$A$11:$E$105,5,FALSE))</f>
        <v/>
      </c>
      <c r="F2862" s="141" t="str">
        <f t="shared" si="1192"/>
        <v>0,00</v>
      </c>
      <c r="G2862" s="51"/>
      <c r="H2862" s="51" t="str">
        <f>IF(A2862="","",VLOOKUP(A2862,'6.A'!$A$11:$E$7900,5,FALSE))</f>
        <v/>
      </c>
      <c r="I2862" s="51" t="str">
        <f t="shared" si="1189"/>
        <v/>
      </c>
      <c r="J2862" s="51" t="str">
        <f>IF(H2862="","",VLOOKUP(A2862,'6.A'!$A$11:$E$480,4,FALSE))</f>
        <v/>
      </c>
      <c r="K2862" s="51" t="str">
        <f t="shared" si="1190"/>
        <v/>
      </c>
      <c r="L2862" s="51" t="str">
        <f>IF(H2862="","",IF(C2862="","",G2820*C2862))</f>
        <v/>
      </c>
      <c r="M2862" s="93" t="str">
        <f>IF(A2862="","",VLOOKUP(A2862,'6.A'!$A$11:$C$480,2,FALSE))</f>
        <v/>
      </c>
      <c r="N2862" s="56" t="str">
        <f t="shared" si="1191"/>
        <v/>
      </c>
      <c r="O2862" s="55"/>
      <c r="P2862" s="55"/>
      <c r="Q2862" s="47"/>
      <c r="R2862" s="47"/>
      <c r="S2862" s="64"/>
      <c r="T2862" s="2"/>
      <c r="U2862" s="2"/>
      <c r="V2862" s="2"/>
    </row>
    <row r="2863" spans="1:22" s="128" customFormat="1" ht="12.75" customHeight="1" x14ac:dyDescent="0.2">
      <c r="A2863" s="137"/>
      <c r="B2863" s="117" t="str">
        <f>IF(A2863="","",VLOOKUP(A2863,'6.A'!$A$11:$E$105,2,FALSE))</f>
        <v/>
      </c>
      <c r="C2863" s="138"/>
      <c r="D2863" s="120" t="str">
        <f>IF(A2863="","",VLOOKUP(A2863,'6.A'!$A$11:$E$105,4,FALSE))</f>
        <v/>
      </c>
      <c r="E2863" s="142" t="str">
        <f>IF(A2863="","",VLOOKUP(A2863,'6.A'!$A$11:$E$105,5,FALSE))</f>
        <v/>
      </c>
      <c r="F2863" s="141" t="str">
        <f t="shared" si="1192"/>
        <v>0,00</v>
      </c>
      <c r="G2863" s="51"/>
      <c r="H2863" s="51" t="str">
        <f>IF(A2863="","",VLOOKUP(A2863,'6.A'!$A$11:$E$7900,5,FALSE))</f>
        <v/>
      </c>
      <c r="I2863" s="51" t="str">
        <f t="shared" si="1189"/>
        <v/>
      </c>
      <c r="J2863" s="51" t="str">
        <f>IF(H2863="","",VLOOKUP(A2863,'6.A'!$A$11:$E$480,4,FALSE))</f>
        <v/>
      </c>
      <c r="K2863" s="51" t="str">
        <f t="shared" si="1190"/>
        <v/>
      </c>
      <c r="L2863" s="51" t="str">
        <f>IF(H2863="","",IF(C2863="","",G2820*C2863))</f>
        <v/>
      </c>
      <c r="M2863" s="93" t="str">
        <f>IF(A2863="","",VLOOKUP(A2863,'6.A'!$A$11:$C$480,2,FALSE))</f>
        <v/>
      </c>
      <c r="N2863" s="56" t="str">
        <f t="shared" si="1191"/>
        <v/>
      </c>
      <c r="O2863" s="55"/>
      <c r="P2863" s="55"/>
      <c r="Q2863" s="47"/>
      <c r="R2863" s="47"/>
      <c r="S2863" s="64"/>
      <c r="T2863" s="2"/>
      <c r="U2863" s="2"/>
      <c r="V2863" s="2"/>
    </row>
    <row r="2864" spans="1:22" s="128" customFormat="1" ht="12.75" customHeight="1" x14ac:dyDescent="0.2">
      <c r="A2864" s="137"/>
      <c r="B2864" s="117" t="str">
        <f>IF(A2864="","",VLOOKUP(A2864,'6.A'!$A$11:$E$105,2,FALSE))</f>
        <v/>
      </c>
      <c r="C2864" s="138"/>
      <c r="D2864" s="120" t="str">
        <f>IF(A2864="","",VLOOKUP(A2864,'6.A'!$A$11:$E$105,4,FALSE))</f>
        <v/>
      </c>
      <c r="E2864" s="142" t="str">
        <f>IF(A2864="","",VLOOKUP(A2864,'6.A'!$A$11:$E$105,5,FALSE))</f>
        <v/>
      </c>
      <c r="F2864" s="141" t="str">
        <f t="shared" si="1192"/>
        <v>0,00</v>
      </c>
      <c r="G2864" s="51"/>
      <c r="H2864" s="51" t="str">
        <f>IF(A2864="","",VLOOKUP(A2864,'6.A'!$A$11:$E$7900,5,FALSE))</f>
        <v/>
      </c>
      <c r="I2864" s="51" t="str">
        <f t="shared" si="1189"/>
        <v/>
      </c>
      <c r="J2864" s="51" t="str">
        <f>IF(H2864="","",VLOOKUP(A2864,'6.A'!$A$11:$E$480,4,FALSE))</f>
        <v/>
      </c>
      <c r="K2864" s="51" t="str">
        <f t="shared" si="1190"/>
        <v/>
      </c>
      <c r="L2864" s="51" t="str">
        <f>IF(H2864="","",IF(C2864="","",G2820*C2864))</f>
        <v/>
      </c>
      <c r="M2864" s="93" t="str">
        <f>IF(A2864="","",VLOOKUP(A2864,'6.A'!$A$11:$C$480,2,FALSE))</f>
        <v/>
      </c>
      <c r="N2864" s="56" t="str">
        <f t="shared" si="1191"/>
        <v/>
      </c>
      <c r="O2864" s="55"/>
      <c r="P2864" s="55"/>
      <c r="Q2864" s="47"/>
      <c r="R2864" s="47"/>
      <c r="S2864" s="64"/>
      <c r="T2864" s="2"/>
      <c r="U2864" s="2"/>
      <c r="V2864" s="2"/>
    </row>
    <row r="2865" spans="1:22" s="116" customFormat="1" ht="12.75" customHeight="1" x14ac:dyDescent="0.2">
      <c r="A2865" s="137"/>
      <c r="B2865" s="153" t="str">
        <f>IF(A2865="","",VLOOKUP(A2865,'6.A'!$A$11:$E$105,2,FALSE))</f>
        <v/>
      </c>
      <c r="C2865" s="138"/>
      <c r="D2865" s="120" t="str">
        <f>IF(A2865="","",VLOOKUP(A2865,'6.A'!$A$11:$E$105,4,FALSE))</f>
        <v/>
      </c>
      <c r="E2865" s="142" t="str">
        <f>IF(A2865="","",VLOOKUP(A2865,'6.A'!$A$11:$E$105,5,FALSE))</f>
        <v/>
      </c>
      <c r="F2865" s="141" t="str">
        <f t="shared" si="1192"/>
        <v>0,00</v>
      </c>
      <c r="G2865" s="51"/>
      <c r="H2865" s="51" t="str">
        <f>IF(A2865="","",VLOOKUP(A2865,'6.A'!$A$11:$E$7900,5,FALSE))</f>
        <v/>
      </c>
      <c r="I2865" s="51" t="str">
        <f t="shared" si="1189"/>
        <v/>
      </c>
      <c r="J2865" s="51" t="str">
        <f>IF(H2865="","",VLOOKUP(A2865,'6.A'!$A$11:$E$480,4,FALSE))</f>
        <v/>
      </c>
      <c r="K2865" s="51" t="str">
        <f t="shared" si="1190"/>
        <v/>
      </c>
      <c r="L2865" s="51" t="str">
        <f>IF(H2865="","",IF(C2865="","",G2820*C2865))</f>
        <v/>
      </c>
      <c r="M2865" s="93" t="str">
        <f>IF(A2865="","",VLOOKUP(A2865,'6.A'!$A$11:$C$480,2,FALSE))</f>
        <v/>
      </c>
      <c r="N2865" s="56" t="str">
        <f t="shared" si="1191"/>
        <v/>
      </c>
      <c r="O2865" s="55"/>
      <c r="P2865" s="55"/>
      <c r="Q2865" s="47"/>
      <c r="R2865" s="47"/>
      <c r="S2865" s="64"/>
      <c r="T2865" s="2"/>
      <c r="U2865" s="2"/>
      <c r="V2865" s="2"/>
    </row>
    <row r="2866" spans="1:22" s="116" customFormat="1" ht="12.75" customHeight="1" x14ac:dyDescent="0.2">
      <c r="A2866" s="137"/>
      <c r="B2866" s="153" t="str">
        <f>IF(A2866="","",VLOOKUP(A2866,'6.A'!$A$11:$E$105,2,FALSE))</f>
        <v/>
      </c>
      <c r="C2866" s="138"/>
      <c r="D2866" s="120" t="str">
        <f>IF(A2866="","",VLOOKUP(A2866,'6.A'!$A$11:$E$105,4,FALSE))</f>
        <v/>
      </c>
      <c r="E2866" s="142" t="str">
        <f>IF(A2866="","",VLOOKUP(A2866,'6.A'!$A$11:$E$105,5,FALSE))</f>
        <v/>
      </c>
      <c r="F2866" s="141" t="str">
        <f t="shared" si="1192"/>
        <v>0,00</v>
      </c>
      <c r="G2866" s="51"/>
      <c r="H2866" s="51" t="str">
        <f>IF(A2866="","",VLOOKUP(A2866,'6.A'!$A$11:$E$7900,5,FALSE))</f>
        <v/>
      </c>
      <c r="I2866" s="51" t="str">
        <f t="shared" si="1189"/>
        <v/>
      </c>
      <c r="J2866" s="51" t="str">
        <f>IF(H2866="","",VLOOKUP(A2866,'6.A'!$A$11:$E$480,4,FALSE))</f>
        <v/>
      </c>
      <c r="K2866" s="51" t="str">
        <f t="shared" si="1190"/>
        <v/>
      </c>
      <c r="L2866" s="51" t="str">
        <f>IF(H2866="","",IF(C2866="","",G2820*C2866))</f>
        <v/>
      </c>
      <c r="M2866" s="93" t="str">
        <f>IF(A2866="","",VLOOKUP(A2866,'6.A'!$A$11:$C$480,2,FALSE))</f>
        <v/>
      </c>
      <c r="N2866" s="56" t="str">
        <f t="shared" si="1191"/>
        <v/>
      </c>
      <c r="O2866" s="55"/>
      <c r="P2866" s="55"/>
      <c r="Q2866" s="47"/>
      <c r="R2866" s="47"/>
      <c r="S2866" s="64"/>
      <c r="T2866" s="2"/>
      <c r="U2866" s="2"/>
      <c r="V2866" s="2"/>
    </row>
    <row r="2867" spans="1:22" s="116" customFormat="1" ht="12.75" customHeight="1" x14ac:dyDescent="0.2">
      <c r="A2867" s="137"/>
      <c r="B2867" s="153" t="str">
        <f>IF(A2867="","",VLOOKUP(A2867,'6.A'!$A$11:$E$105,2,FALSE))</f>
        <v/>
      </c>
      <c r="C2867" s="138"/>
      <c r="D2867" s="120" t="str">
        <f>IF(A2867="","",VLOOKUP(A2867,'6.A'!$A$11:$E$105,4,FALSE))</f>
        <v/>
      </c>
      <c r="E2867" s="142" t="str">
        <f>IF(A2867="","",VLOOKUP(A2867,'6.A'!$A$11:$E$105,5,FALSE))</f>
        <v/>
      </c>
      <c r="F2867" s="141" t="str">
        <f t="shared" si="1192"/>
        <v>0,00</v>
      </c>
      <c r="G2867" s="51"/>
      <c r="H2867" s="51" t="str">
        <f>IF(A2867="","",VLOOKUP(A2867,'6.A'!$A$11:$E$7900,5,FALSE))</f>
        <v/>
      </c>
      <c r="I2867" s="51" t="str">
        <f t="shared" si="1189"/>
        <v/>
      </c>
      <c r="J2867" s="51" t="str">
        <f>IF(H2867="","",VLOOKUP(A2867,'6.A'!$A$11:$E$480,4,FALSE))</f>
        <v/>
      </c>
      <c r="K2867" s="51" t="str">
        <f t="shared" si="1190"/>
        <v/>
      </c>
      <c r="L2867" s="51" t="str">
        <f>IF(H2867="","",IF(C2867="","",G2820*C2867))</f>
        <v/>
      </c>
      <c r="M2867" s="93" t="str">
        <f>IF(A2867="","",VLOOKUP(A2867,'6.A'!$A$11:$C$480,2,FALSE))</f>
        <v/>
      </c>
      <c r="N2867" s="56" t="str">
        <f t="shared" si="1191"/>
        <v/>
      </c>
      <c r="O2867" s="55"/>
      <c r="P2867" s="55"/>
      <c r="Q2867" s="47"/>
      <c r="R2867" s="47"/>
      <c r="S2867" s="64"/>
      <c r="T2867" s="2"/>
      <c r="U2867" s="2"/>
      <c r="V2867" s="2"/>
    </row>
    <row r="2868" spans="1:22" s="116" customFormat="1" ht="12.75" customHeight="1" x14ac:dyDescent="0.2">
      <c r="A2868" s="137"/>
      <c r="B2868" s="153" t="str">
        <f>IF(A2868="","",VLOOKUP(A2868,'6.A'!$A$11:$E$105,2,FALSE))</f>
        <v/>
      </c>
      <c r="C2868" s="138"/>
      <c r="D2868" s="120" t="str">
        <f>IF(A2868="","",VLOOKUP(A2868,'6.A'!$A$11:$E$105,4,FALSE))</f>
        <v/>
      </c>
      <c r="E2868" s="142" t="str">
        <f>IF(A2868="","",VLOOKUP(A2868,'6.A'!$A$11:$E$105,5,FALSE))</f>
        <v/>
      </c>
      <c r="F2868" s="141" t="str">
        <f t="shared" si="1192"/>
        <v>0,00</v>
      </c>
      <c r="G2868" s="51"/>
      <c r="H2868" s="51" t="str">
        <f>IF(A2868="","",VLOOKUP(A2868,'6.A'!$A$11:$E$7900,5,FALSE))</f>
        <v/>
      </c>
      <c r="I2868" s="51" t="str">
        <f t="shared" si="1189"/>
        <v/>
      </c>
      <c r="J2868" s="51" t="str">
        <f>IF(H2868="","",VLOOKUP(A2868,'6.A'!$A$11:$E$480,4,FALSE))</f>
        <v/>
      </c>
      <c r="K2868" s="51" t="str">
        <f t="shared" si="1190"/>
        <v/>
      </c>
      <c r="L2868" s="51" t="str">
        <f>IF(H2868="","",IF(C2868="","",G2820*C2868))</f>
        <v/>
      </c>
      <c r="M2868" s="93" t="str">
        <f>IF(A2868="","",VLOOKUP(A2868,'6.A'!$A$11:$C$480,2,FALSE))</f>
        <v/>
      </c>
      <c r="N2868" s="56" t="str">
        <f t="shared" si="1191"/>
        <v/>
      </c>
      <c r="O2868" s="55"/>
      <c r="P2868" s="55"/>
      <c r="Q2868" s="47"/>
      <c r="R2868" s="47"/>
      <c r="S2868" s="64"/>
      <c r="T2868" s="2"/>
      <c r="U2868" s="2"/>
      <c r="V2868" s="2"/>
    </row>
    <row r="2869" spans="1:22" s="116" customFormat="1" ht="12.75" customHeight="1" x14ac:dyDescent="0.2">
      <c r="A2869" s="137"/>
      <c r="B2869" s="26" t="str">
        <f>$A$9</f>
        <v>BDI - MÃO DE OBRA / SERVIÇOS / MATERIAIS EM GERAL</v>
      </c>
      <c r="C2869" s="27">
        <f>$C$9</f>
        <v>0</v>
      </c>
      <c r="D2869" s="120"/>
      <c r="E2869" s="126"/>
      <c r="F2869" s="144">
        <f>ROUND(SUM(F2849:F2868)*C2869,2)</f>
        <v>0</v>
      </c>
      <c r="G2869" s="62"/>
      <c r="H2869" s="51"/>
      <c r="I2869" s="56"/>
      <c r="J2869" s="56"/>
      <c r="K2869" s="56"/>
      <c r="L2869" s="51"/>
      <c r="M2869" s="56"/>
      <c r="N2869" s="56"/>
      <c r="O2869" s="55"/>
      <c r="P2869" s="55"/>
      <c r="Q2869" s="47"/>
      <c r="R2869" s="47"/>
      <c r="S2869" s="64"/>
      <c r="T2869" s="2"/>
      <c r="U2869" s="2"/>
      <c r="V2869" s="2"/>
    </row>
    <row r="2870" spans="1:22" s="116" customFormat="1" ht="12.75" customHeight="1" thickBot="1" x14ac:dyDescent="0.25">
      <c r="A2870" s="154"/>
      <c r="B2870" s="41" t="s">
        <v>57</v>
      </c>
      <c r="C2870" s="42"/>
      <c r="D2870" s="155"/>
      <c r="E2870" s="156"/>
      <c r="F2870" s="157">
        <f>ROUND(SUM(F2849:F2869),2)</f>
        <v>0</v>
      </c>
      <c r="G2870" s="62"/>
      <c r="H2870" s="51"/>
      <c r="I2870" s="56"/>
      <c r="J2870" s="56"/>
      <c r="K2870" s="56"/>
      <c r="L2870" s="51"/>
      <c r="M2870" s="56"/>
      <c r="N2870" s="56"/>
      <c r="O2870" s="55"/>
      <c r="P2870" s="55"/>
      <c r="Q2870" s="47"/>
      <c r="R2870" s="47"/>
      <c r="S2870" s="64"/>
      <c r="T2870" s="2"/>
      <c r="U2870" s="2"/>
      <c r="V2870" s="2"/>
    </row>
    <row r="2871" spans="1:22" ht="12" customHeight="1" thickBot="1" x14ac:dyDescent="0.25">
      <c r="A2871" s="8"/>
      <c r="B2871" s="9"/>
      <c r="C2871" s="10"/>
      <c r="D2871" s="56"/>
      <c r="F2871" s="12"/>
      <c r="M2871" s="56"/>
      <c r="N2871" s="56"/>
      <c r="O2871" s="55"/>
      <c r="P2871" s="55"/>
    </row>
    <row r="2872" spans="1:22" ht="50.1" customHeight="1" x14ac:dyDescent="0.2">
      <c r="A2872" s="13" t="str">
        <f>'3.A'!$A$94</f>
        <v>5.1.1</v>
      </c>
      <c r="B2872" s="14" t="str">
        <f>IF(A2872="","",VLOOKUP(A2872,'3.A'!$A$16:$M$111,2,FALSE))</f>
        <v>DEMOLIÇÃO MECANIZADA DE CONCRETO ARMADO, INCLUSIVE FRAGMENTAÇÃO E ACOMODAÇÃO DO MATERIAL, INCLUSO CARGA, DESCARGA E TRANSPORTE DE MATERIAL DEMOLIDO INTERNO À OBRA</v>
      </c>
      <c r="C2872" s="283" t="s">
        <v>62</v>
      </c>
      <c r="D2872" s="283"/>
      <c r="E2872" s="15" t="str">
        <f>IF(A2872="","",VLOOKUP(A2872,'3.A'!$A$16:$M$111,3,FALSE))</f>
        <v>M3</v>
      </c>
      <c r="F2872" s="16">
        <f>ROUND(F2886+F2899+F2922,2)</f>
        <v>0</v>
      </c>
      <c r="G2872" s="94">
        <f>VLOOKUP(A2872,'3.A'!$A$18:$I$111,4,FALSE)</f>
        <v>2</v>
      </c>
      <c r="H2872" s="46">
        <f>SUM(F2874:F2885)</f>
        <v>0</v>
      </c>
      <c r="I2872" s="46">
        <f>SUM(F2888:F2898)</f>
        <v>0</v>
      </c>
      <c r="J2872" s="46">
        <f>SUM(F2901:F2921)</f>
        <v>0</v>
      </c>
      <c r="K2872" s="46">
        <f>SUM(H2872:J2872)</f>
        <v>0</v>
      </c>
      <c r="L2872" s="46" t="str">
        <f>IF(K2872=F2872,"SIM","NÃO")</f>
        <v>SIM</v>
      </c>
      <c r="M2872" s="57">
        <f>ROUND(SUM(F2874:F2883)*C2884,2)+ROUND(SUM(F2874:F2884)*C2885,2)+ROUND(SUM(F2874:F2883),2)+ROUND(SUM(F2888:F2897)*C2898,2)+ROUND(SUM(F2888:F2897),2)+ROUND(SUM(F2901:F2920)*C2921,2)+ROUND(SUM(F2901:F2920),2)</f>
        <v>0</v>
      </c>
      <c r="N2872" s="49" t="str">
        <f>IF(M2872=F2872,"SIM","NÃO")</f>
        <v>SIM</v>
      </c>
      <c r="O2872" s="50" t="str">
        <f>VLOOKUP(A2872,'3.A'!$A$8:$E$111,3,FALSE)</f>
        <v>M3</v>
      </c>
      <c r="P2872" s="50" t="str">
        <f>IF(O2872=E2872,"SIM","NÃO")</f>
        <v>SIM</v>
      </c>
      <c r="Q2872" s="52">
        <f>ROUND(G2872*F2886,2)+ROUND(G2872*F2899,2)+ROUND(G2872*F2922,2)</f>
        <v>0</v>
      </c>
      <c r="R2872" s="58">
        <f>VLOOKUP(A2872,'3.A'!$A$16:$L$111,12,FALSE)</f>
        <v>0</v>
      </c>
      <c r="S2872" s="59" t="str">
        <f>IF(Q2872=R2872,"si","no")</f>
        <v>si</v>
      </c>
      <c r="T2872" s="60">
        <f>SUM(L2874:L2883)+SUM(L2888:L2897)+SUM(L2901:L2920)</f>
        <v>24.105</v>
      </c>
      <c r="U2872" s="51">
        <f>G2872*C2880+G2872*C2882+G2872*C2876+G2872*C2875+G2872*C2877+G2872*C2881+G2872*C2879+G2872*C2878+G2872*C2874+G2872*C2883+G2872*C2894+G2872*C2890+G2872*C2896+G2872*C2895+G2872*C2893+G2872*C2888+G2872*C2891+G2872*C2889+G2872*C2897+G2872*C2892+G2872*C2901+G2872*C2902+G2872*C2903+G2872*C2911+G2872*C2912+G2872*C2913+G2872*C2914+G2872*C2915+G2872*C2916+G2872*C2917+G2872*C2918+G2872*C2919+G2872*C2920+G2872*C2909+G2872*C2910+G2872*C2904+G2872*C2905+G2872*C2906+G2872*C2907+G2872*C2908</f>
        <v>24.105</v>
      </c>
      <c r="V2872" s="53" t="str">
        <f>IF(T2872=U2872,"si","no")</f>
        <v>si</v>
      </c>
    </row>
    <row r="2873" spans="1:22" ht="12.75" customHeight="1" x14ac:dyDescent="0.2">
      <c r="A2873" s="17" t="s">
        <v>3</v>
      </c>
      <c r="B2873" s="18" t="s">
        <v>58</v>
      </c>
      <c r="C2873" s="55" t="s">
        <v>59</v>
      </c>
      <c r="D2873" s="55" t="s">
        <v>17</v>
      </c>
      <c r="E2873" s="19" t="s">
        <v>60</v>
      </c>
      <c r="F2873" s="20" t="s">
        <v>61</v>
      </c>
      <c r="G2873" s="21"/>
      <c r="M2873" s="56"/>
      <c r="N2873" s="56"/>
      <c r="O2873" s="55"/>
      <c r="P2873" s="55"/>
      <c r="Q2873" s="47"/>
      <c r="R2873" s="47"/>
    </row>
    <row r="2874" spans="1:22" ht="12.75" customHeight="1" x14ac:dyDescent="0.2">
      <c r="A2874" s="137">
        <f>'6.A'!$A$21</f>
        <v>88316</v>
      </c>
      <c r="B2874" s="117" t="str">
        <f>IF(A2874="","",VLOOKUP(A2874,'6.A'!$A$11:$E$105,2,FALSE))</f>
        <v>SERVENTE COM ENCARGOS COMPLEMENTARES</v>
      </c>
      <c r="C2874" s="138">
        <f>6+0.0285</f>
        <v>6.0285000000000002</v>
      </c>
      <c r="D2874" s="139" t="str">
        <f>IF(A2874="","",VLOOKUP(A2874,'6.A'!$A$11:$E$105,4,FALSE))</f>
        <v>H</v>
      </c>
      <c r="E2874" s="140">
        <f>IF(A2874="","",VLOOKUP(A2874,'6.A'!$A$11:$E$105,5,FALSE))</f>
        <v>0</v>
      </c>
      <c r="F2874" s="141">
        <f t="shared" ref="F2874:F2883" si="1193">IF(A2874="","0,00",ROUND(C2874*E2874,2))</f>
        <v>0</v>
      </c>
      <c r="G2874" s="51"/>
      <c r="H2874" s="51">
        <f>IF(A2874="","",VLOOKUP(A2874,'6.A'!$A$11:$E$7900,5,FALSE))</f>
        <v>0</v>
      </c>
      <c r="I2874" s="51" t="str">
        <f>IF(H2874="","",IF(E2874=H2874,"SIM","NÃO"))</f>
        <v>SIM</v>
      </c>
      <c r="J2874" s="51" t="str">
        <f>IF(H2874="","",VLOOKUP(A2874,'6.A'!$A$11:$E$480,4,FALSE))</f>
        <v>H</v>
      </c>
      <c r="K2874" s="51" t="str">
        <f>IF(H2874="","",IF(J2874=D2874,"SIM","NÃO"))</f>
        <v>SIM</v>
      </c>
      <c r="L2874" s="51">
        <f>IF(H2874="","",IF(C2874="","",G2872*C2874))</f>
        <v>12.057</v>
      </c>
      <c r="M2874" s="93" t="str">
        <f>IF(A2874="","",VLOOKUP(A2874,'6.A'!$A$11:$C$480,2,FALSE))</f>
        <v>SERVENTE COM ENCARGOS COMPLEMENTARES</v>
      </c>
      <c r="N2874" s="56" t="str">
        <f>IF(A2874="","",IF(M2874=B2874,"si","no"))</f>
        <v>si</v>
      </c>
      <c r="O2874" s="55"/>
      <c r="P2874" s="55"/>
      <c r="Q2874" s="47"/>
      <c r="R2874" s="47"/>
    </row>
    <row r="2875" spans="1:22" ht="12.75" customHeight="1" x14ac:dyDescent="0.2">
      <c r="A2875" s="137"/>
      <c r="B2875" s="117" t="str">
        <f>IF(A2875="","",VLOOKUP(A2875,'6.A'!$A$11:$E$105,2,FALSE))</f>
        <v/>
      </c>
      <c r="C2875" s="138"/>
      <c r="D2875" s="139" t="str">
        <f>IF(A2875="","",VLOOKUP(A2875,'6.A'!$A$11:$E$105,4,FALSE))</f>
        <v/>
      </c>
      <c r="E2875" s="140" t="str">
        <f>IF(A2875="","",VLOOKUP(A2875,'6.A'!$A$11:$E$105,5,FALSE))</f>
        <v/>
      </c>
      <c r="F2875" s="141" t="str">
        <f t="shared" si="1193"/>
        <v>0,00</v>
      </c>
      <c r="G2875" s="51"/>
      <c r="H2875" s="51" t="str">
        <f>IF(A2875="","",VLOOKUP(A2875,'6.A'!$A$11:$E$7900,5,FALSE))</f>
        <v/>
      </c>
      <c r="I2875" s="51" t="str">
        <f>IF(H2875="","",IF(E2875=H2875,"SIM","NÃO"))</f>
        <v/>
      </c>
      <c r="J2875" s="51" t="str">
        <f>IF(H2875="","",VLOOKUP(A2875,'6.A'!$A$11:$E$480,4,FALSE))</f>
        <v/>
      </c>
      <c r="K2875" s="51" t="str">
        <f>IF(H2875="","",IF(J2875=D2875,"SIM","NÃO"))</f>
        <v/>
      </c>
      <c r="L2875" s="51" t="str">
        <f>IF(H2875="","",IF(C2875="","",G2872*C2875))</f>
        <v/>
      </c>
      <c r="M2875" s="93" t="str">
        <f>IF(A2875="","",VLOOKUP(A2875,'6.A'!$A$11:$C$480,2,FALSE))</f>
        <v/>
      </c>
      <c r="N2875" s="56" t="str">
        <f>IF(A2875="","",IF(M2875=B2875,"si","no"))</f>
        <v/>
      </c>
      <c r="O2875" s="55"/>
      <c r="P2875" s="55"/>
      <c r="Q2875" s="47"/>
      <c r="R2875" s="47"/>
    </row>
    <row r="2876" spans="1:22" ht="12.75" customHeight="1" x14ac:dyDescent="0.2">
      <c r="A2876" s="137"/>
      <c r="B2876" s="117" t="str">
        <f>IF(A2876="","",VLOOKUP(A2876,'6.A'!$A$11:$E$105,2,FALSE))</f>
        <v/>
      </c>
      <c r="C2876" s="138"/>
      <c r="D2876" s="139" t="str">
        <f>IF(A2876="","",VLOOKUP(A2876,'6.A'!$A$11:$E$105,4,FALSE))</f>
        <v/>
      </c>
      <c r="E2876" s="140" t="str">
        <f>IF(A2876="","",VLOOKUP(A2876,'6.A'!$A$11:$E$105,5,FALSE))</f>
        <v/>
      </c>
      <c r="F2876" s="141" t="str">
        <f t="shared" si="1193"/>
        <v>0,00</v>
      </c>
      <c r="G2876" s="51"/>
      <c r="H2876" s="51" t="str">
        <f>IF(A2876="","",VLOOKUP(A2876,'6.A'!$A$11:$E$7900,5,FALSE))</f>
        <v/>
      </c>
      <c r="I2876" s="51" t="str">
        <f>IF(H2876="","",IF(E2876=H2876,"SIM","NÃO"))</f>
        <v/>
      </c>
      <c r="J2876" s="51" t="str">
        <f>IF(H2876="","",VLOOKUP(A2876,'6.A'!$A$11:$E$480,4,FALSE))</f>
        <v/>
      </c>
      <c r="K2876" s="51" t="str">
        <f t="shared" ref="K2876" si="1194">IF(H2876="","",IF(J2876=D2876,"SIM","NÃO"))</f>
        <v/>
      </c>
      <c r="L2876" s="51" t="str">
        <f>IF(H2876="","",IF(C2876="","",G2872*C2876))</f>
        <v/>
      </c>
      <c r="M2876" s="93" t="str">
        <f>IF(A2876="","",VLOOKUP(A2876,'6.A'!$A$11:$C$480,2,FALSE))</f>
        <v/>
      </c>
      <c r="N2876" s="56" t="str">
        <f t="shared" ref="N2876" si="1195">IF(A2876="","",IF(M2876=B2876,"si","no"))</f>
        <v/>
      </c>
      <c r="O2876" s="55"/>
      <c r="P2876" s="55"/>
      <c r="Q2876" s="47"/>
      <c r="R2876" s="47"/>
      <c r="S2876" s="2"/>
    </row>
    <row r="2877" spans="1:22" ht="12.75" customHeight="1" x14ac:dyDescent="0.2">
      <c r="A2877" s="137"/>
      <c r="B2877" s="117" t="str">
        <f>IF(A2877="","",VLOOKUP(A2877,'6.A'!$A$11:$E$105,2,FALSE))</f>
        <v/>
      </c>
      <c r="C2877" s="138"/>
      <c r="D2877" s="139" t="str">
        <f>IF(A2877="","",VLOOKUP(A2877,'6.A'!$A$11:$E$105,4,FALSE))</f>
        <v/>
      </c>
      <c r="E2877" s="140" t="str">
        <f>IF(A2877="","",VLOOKUP(A2877,'6.A'!$A$11:$E$105,5,FALSE))</f>
        <v/>
      </c>
      <c r="F2877" s="141" t="str">
        <f t="shared" si="1193"/>
        <v>0,00</v>
      </c>
      <c r="G2877" s="51"/>
      <c r="H2877" s="51" t="str">
        <f>IF(A2877="","",VLOOKUP(A2877,'6.A'!$A$11:$E$7900,5,FALSE))</f>
        <v/>
      </c>
      <c r="I2877" s="51" t="str">
        <f>IF(H2877="","",IF(E2877=H2877,"SIM","NÃO"))</f>
        <v/>
      </c>
      <c r="J2877" s="51" t="str">
        <f>IF(H2877="","",VLOOKUP(A2877,'6.A'!$A$11:$E$480,4,FALSE))</f>
        <v/>
      </c>
      <c r="K2877" s="51" t="str">
        <f>IF(H2877="","",IF(J2877=D2877,"SIM","NÃO"))</f>
        <v/>
      </c>
      <c r="L2877" s="51" t="str">
        <f>IF(H2877="","",IF(C2877="","",G2872*C2877))</f>
        <v/>
      </c>
      <c r="M2877" s="93" t="str">
        <f>IF(A2877="","",VLOOKUP(A2877,'6.A'!$A$11:$C$480,2,FALSE))</f>
        <v/>
      </c>
      <c r="N2877" s="56" t="str">
        <f>IF(A2877="","",IF(M2877=B2877,"si","no"))</f>
        <v/>
      </c>
      <c r="O2877" s="55"/>
      <c r="P2877" s="55"/>
      <c r="Q2877" s="47"/>
      <c r="R2877" s="47"/>
      <c r="S2877" s="2"/>
    </row>
    <row r="2878" spans="1:22" ht="12.75" customHeight="1" x14ac:dyDescent="0.2">
      <c r="A2878" s="137"/>
      <c r="B2878" s="117" t="str">
        <f>IF(A2878="","",VLOOKUP(A2878,'6.A'!$A$11:$E$105,2,FALSE))</f>
        <v/>
      </c>
      <c r="C2878" s="138"/>
      <c r="D2878" s="139" t="str">
        <f>IF(A2878="","",VLOOKUP(A2878,'6.A'!$A$11:$E$105,4,FALSE))</f>
        <v/>
      </c>
      <c r="E2878" s="140" t="str">
        <f>IF(A2878="","",VLOOKUP(A2878,'6.A'!$A$11:$E$105,5,FALSE))</f>
        <v/>
      </c>
      <c r="F2878" s="141" t="str">
        <f t="shared" si="1193"/>
        <v>0,00</v>
      </c>
      <c r="G2878" s="51"/>
      <c r="H2878" s="51" t="str">
        <f>IF(A2878="","",VLOOKUP(A2878,'6.A'!$A$11:$E$7900,5,FALSE))</f>
        <v/>
      </c>
      <c r="I2878" s="51" t="str">
        <f t="shared" ref="I2878" si="1196">IF(H2878="","",IF(E2878=H2878,"SIM","NÃO"))</f>
        <v/>
      </c>
      <c r="J2878" s="51" t="str">
        <f>IF(H2878="","",VLOOKUP(A2878,'6.A'!$A$11:$E$480,4,FALSE))</f>
        <v/>
      </c>
      <c r="K2878" s="51" t="str">
        <f t="shared" ref="K2878" si="1197">IF(H2878="","",IF(J2878=D2878,"SIM","NÃO"))</f>
        <v/>
      </c>
      <c r="L2878" s="51" t="str">
        <f>IF(H2878="","",IF(C2878="","",G2872*C2878))</f>
        <v/>
      </c>
      <c r="M2878" s="93" t="str">
        <f>IF(A2878="","",VLOOKUP(A2878,'6.A'!$A$11:$C$480,2,FALSE))</f>
        <v/>
      </c>
      <c r="N2878" s="56" t="str">
        <f t="shared" ref="N2878" si="1198">IF(A2878="","",IF(M2878=B2878,"si","no"))</f>
        <v/>
      </c>
      <c r="O2878" s="55"/>
      <c r="P2878" s="55"/>
      <c r="Q2878" s="47"/>
      <c r="R2878" s="47"/>
      <c r="S2878" s="2"/>
    </row>
    <row r="2879" spans="1:22" ht="12.75" customHeight="1" x14ac:dyDescent="0.2">
      <c r="A2879" s="137"/>
      <c r="B2879" s="117" t="str">
        <f>IF(A2879="","",VLOOKUP(A2879,'6.A'!$A$11:$E$105,2,FALSE))</f>
        <v/>
      </c>
      <c r="C2879" s="138"/>
      <c r="D2879" s="139" t="str">
        <f>IF(A2879="","",VLOOKUP(A2879,'6.A'!$A$11:$E$105,4,FALSE))</f>
        <v/>
      </c>
      <c r="E2879" s="140" t="str">
        <f>IF(A2879="","",VLOOKUP(A2879,'6.A'!$A$11:$E$105,5,FALSE))</f>
        <v/>
      </c>
      <c r="F2879" s="141" t="str">
        <f t="shared" si="1193"/>
        <v>0,00</v>
      </c>
      <c r="G2879" s="51"/>
      <c r="H2879" s="51" t="str">
        <f>IF(A2879="","",VLOOKUP(A2879,'6.A'!$A$11:$E$7900,5,FALSE))</f>
        <v/>
      </c>
      <c r="I2879" s="51" t="str">
        <f>IF(H2879="","",IF(E2879=H2879,"SIM","NÃO"))</f>
        <v/>
      </c>
      <c r="J2879" s="51" t="str">
        <f>IF(H2879="","",VLOOKUP(A2879,'6.A'!$A$11:$E$480,4,FALSE))</f>
        <v/>
      </c>
      <c r="K2879" s="51" t="str">
        <f>IF(H2879="","",IF(J2879=D2879,"SIM","NÃO"))</f>
        <v/>
      </c>
      <c r="L2879" s="51" t="str">
        <f>IF(H2879="","",IF(C2879="","",G2872*C2879))</f>
        <v/>
      </c>
      <c r="M2879" s="93" t="str">
        <f>IF(A2879="","",VLOOKUP(A2879,'6.A'!$A$11:$C$480,2,FALSE))</f>
        <v/>
      </c>
      <c r="N2879" s="56" t="str">
        <f>IF(A2879="","",IF(M2879=B2879,"si","no"))</f>
        <v/>
      </c>
      <c r="O2879" s="55"/>
      <c r="P2879" s="55"/>
      <c r="Q2879" s="47"/>
      <c r="R2879" s="47"/>
      <c r="S2879" s="2"/>
    </row>
    <row r="2880" spans="1:22" ht="12.75" customHeight="1" x14ac:dyDescent="0.2">
      <c r="A2880" s="137"/>
      <c r="B2880" s="117" t="str">
        <f>IF(A2880="","",VLOOKUP(A2880,'6.A'!$A$11:$E$105,2,FALSE))</f>
        <v/>
      </c>
      <c r="C2880" s="138"/>
      <c r="D2880" s="120" t="str">
        <f>IF(A2880="","",VLOOKUP(A2880,'6.A'!$A$11:$E$105,4,FALSE))</f>
        <v/>
      </c>
      <c r="E2880" s="142" t="str">
        <f>IF(A2880="","",VLOOKUP(A2880,'6.A'!$A$11:$E$105,5,FALSE))</f>
        <v/>
      </c>
      <c r="F2880" s="141" t="str">
        <f t="shared" si="1193"/>
        <v>0,00</v>
      </c>
      <c r="G2880" s="51"/>
      <c r="H2880" s="51" t="str">
        <f>IF(A2880="","",VLOOKUP(A2880,'6.A'!$A$11:$E$7900,5,FALSE))</f>
        <v/>
      </c>
      <c r="I2880" s="51" t="str">
        <f>IF(H2880="","",IF(E2880=H2880,"SIM","NÃO"))</f>
        <v/>
      </c>
      <c r="J2880" s="51" t="str">
        <f>IF(H2880="","",VLOOKUP(A2880,'6.A'!$A$11:$E$480,4,FALSE))</f>
        <v/>
      </c>
      <c r="K2880" s="51" t="str">
        <f>IF(H2880="","",IF(J2880=D2880,"SIM","NÃO"))</f>
        <v/>
      </c>
      <c r="L2880" s="51" t="str">
        <f>IF(H2880="","",IF(C2880="","",G2872*C2880))</f>
        <v/>
      </c>
      <c r="M2880" s="93" t="str">
        <f>IF(A2880="","",VLOOKUP(A2880,'6.A'!$A$11:$C$480,2,FALSE))</f>
        <v/>
      </c>
      <c r="N2880" s="56" t="str">
        <f>IF(A2880="","",IF(M2880=B2880,"si","no"))</f>
        <v/>
      </c>
      <c r="O2880" s="55"/>
      <c r="P2880" s="55"/>
      <c r="Q2880" s="47"/>
      <c r="R2880" s="47"/>
      <c r="S2880" s="2"/>
    </row>
    <row r="2881" spans="1:19" ht="12.75" customHeight="1" x14ac:dyDescent="0.2">
      <c r="A2881" s="137"/>
      <c r="B2881" s="117" t="str">
        <f>IF(A2881="","",VLOOKUP(A2881,'6.A'!$A$11:$E$105,2,FALSE))</f>
        <v/>
      </c>
      <c r="C2881" s="138"/>
      <c r="D2881" s="120" t="str">
        <f>IF(A2881="","",VLOOKUP(A2881,'6.A'!$A$11:$E$105,4,FALSE))</f>
        <v/>
      </c>
      <c r="E2881" s="140" t="str">
        <f>IF(A2881="","",VLOOKUP(A2881,'6.A'!$A$11:$E$105,5,FALSE))</f>
        <v/>
      </c>
      <c r="F2881" s="141" t="str">
        <f t="shared" si="1193"/>
        <v>0,00</v>
      </c>
      <c r="G2881" s="51"/>
      <c r="H2881" s="51" t="str">
        <f>IF(A2881="","",VLOOKUP(A2881,'6.A'!$A$11:$E$7900,5,FALSE))</f>
        <v/>
      </c>
      <c r="I2881" s="51" t="str">
        <f t="shared" ref="I2881" si="1199">IF(H2881="","",IF(E2881=H2881,"SIM","NÃO"))</f>
        <v/>
      </c>
      <c r="J2881" s="51" t="str">
        <f>IF(H2881="","",VLOOKUP(A2881,'6.A'!$A$11:$E$480,4,FALSE))</f>
        <v/>
      </c>
      <c r="K2881" s="51" t="str">
        <f t="shared" ref="K2881" si="1200">IF(H2881="","",IF(J2881=D2881,"SIM","NÃO"))</f>
        <v/>
      </c>
      <c r="L2881" s="51" t="str">
        <f>IF(H2881="","",IF(C2881="","",G2872*C2881))</f>
        <v/>
      </c>
      <c r="M2881" s="93" t="str">
        <f>IF(A2881="","",VLOOKUP(A2881,'6.A'!$A$11:$C$480,2,FALSE))</f>
        <v/>
      </c>
      <c r="N2881" s="56" t="str">
        <f t="shared" ref="N2881" si="1201">IF(A2881="","",IF(M2881=B2881,"si","no"))</f>
        <v/>
      </c>
      <c r="O2881" s="55"/>
      <c r="P2881" s="55"/>
      <c r="Q2881" s="47"/>
      <c r="R2881" s="47"/>
      <c r="S2881" s="2"/>
    </row>
    <row r="2882" spans="1:19" ht="12.75" customHeight="1" x14ac:dyDescent="0.2">
      <c r="A2882" s="137"/>
      <c r="B2882" s="117" t="str">
        <f>IF(A2882="","",VLOOKUP(A2882,'6.A'!$A$11:$E$105,2,FALSE))</f>
        <v/>
      </c>
      <c r="C2882" s="138"/>
      <c r="D2882" s="120" t="str">
        <f>IF(A2882="","",VLOOKUP(A2882,'6.A'!$A$11:$E$105,4,FALSE))</f>
        <v/>
      </c>
      <c r="E2882" s="140" t="str">
        <f>IF(A2882="","",VLOOKUP(A2882,'6.A'!$A$11:$E$105,5,FALSE))</f>
        <v/>
      </c>
      <c r="F2882" s="141" t="str">
        <f t="shared" si="1193"/>
        <v>0,00</v>
      </c>
      <c r="G2882" s="51"/>
      <c r="H2882" s="51" t="str">
        <f>IF(A2882="","",VLOOKUP(A2882,'6.A'!$A$11:$E$7900,5,FALSE))</f>
        <v/>
      </c>
      <c r="I2882" s="51" t="str">
        <f>IF(H2882="","",IF(E2882=H2882,"SIM","NÃO"))</f>
        <v/>
      </c>
      <c r="J2882" s="51" t="str">
        <f>IF(H2882="","",VLOOKUP(A2882,'6.A'!$A$11:$E$480,4,FALSE))</f>
        <v/>
      </c>
      <c r="K2882" s="51" t="str">
        <f>IF(H2882="","",IF(J2882=D2882,"SIM","NÃO"))</f>
        <v/>
      </c>
      <c r="L2882" s="51" t="str">
        <f>IF(H2882="","",IF(C2882="","",G2872*C2882))</f>
        <v/>
      </c>
      <c r="M2882" s="93" t="str">
        <f>IF(A2882="","",VLOOKUP(A2882,'6.A'!$A$11:$C$480,2,FALSE))</f>
        <v/>
      </c>
      <c r="N2882" s="56" t="str">
        <f>IF(A2882="","",IF(M2882=B2882,"si","no"))</f>
        <v/>
      </c>
      <c r="O2882" s="55"/>
      <c r="P2882" s="55"/>
      <c r="Q2882" s="47"/>
      <c r="R2882" s="47"/>
      <c r="S2882" s="2"/>
    </row>
    <row r="2883" spans="1:19" ht="12.75" customHeight="1" x14ac:dyDescent="0.2">
      <c r="A2883" s="137"/>
      <c r="B2883" s="117" t="str">
        <f>IF(A2883="","",VLOOKUP(A2883,'6.A'!$A$11:$E$105,2,FALSE))</f>
        <v/>
      </c>
      <c r="C2883" s="138"/>
      <c r="D2883" s="143" t="str">
        <f>IF(A2883="","",VLOOKUP(A2883,'6.A'!$A$11:$E$105,4,FALSE))</f>
        <v/>
      </c>
      <c r="E2883" s="140" t="str">
        <f>IF(A2883="","",VLOOKUP(A2883,'6.A'!$A$11:$E$105,5,FALSE))</f>
        <v/>
      </c>
      <c r="F2883" s="141" t="str">
        <f t="shared" si="1193"/>
        <v>0,00</v>
      </c>
      <c r="G2883" s="51"/>
      <c r="H2883" s="51" t="str">
        <f>IF(A2883="","",VLOOKUP(A2883,'6.A'!$A$11:$E$7900,5,FALSE))</f>
        <v/>
      </c>
      <c r="I2883" s="51" t="str">
        <f t="shared" ref="I2883" si="1202">IF(H2883="","",IF(E2883=H2883,"SIM","NÃO"))</f>
        <v/>
      </c>
      <c r="J2883" s="51" t="str">
        <f>IF(H2883="","",VLOOKUP(A2883,'6.A'!$A$11:$E$480,4,FALSE))</f>
        <v/>
      </c>
      <c r="K2883" s="51" t="str">
        <f t="shared" ref="K2883" si="1203">IF(H2883="","",IF(J2883=D2883,"SIM","NÃO"))</f>
        <v/>
      </c>
      <c r="L2883" s="51" t="str">
        <f>IF(H2883="","",IF(C2883="","",G2872*C2883))</f>
        <v/>
      </c>
      <c r="M2883" s="93" t="str">
        <f>IF(A2883="","",VLOOKUP(A2883,'6.A'!$A$11:$C$480,2,FALSE))</f>
        <v/>
      </c>
      <c r="N2883" s="56" t="str">
        <f t="shared" ref="N2883" si="1204">IF(A2883="","",IF(M2883=B2883,"si","no"))</f>
        <v/>
      </c>
      <c r="O2883" s="55"/>
      <c r="P2883" s="55"/>
      <c r="Q2883" s="47"/>
      <c r="R2883" s="47"/>
      <c r="S2883" s="2"/>
    </row>
    <row r="2884" spans="1:19" ht="12.75" customHeight="1" x14ac:dyDescent="0.2">
      <c r="A2884" s="134"/>
      <c r="B2884" s="26" t="str">
        <f>$A$8</f>
        <v>LEIS SOCIAIS HORISTA - JORNADA NORMAL</v>
      </c>
      <c r="C2884" s="27">
        <f>$C$8</f>
        <v>0</v>
      </c>
      <c r="D2884" s="120"/>
      <c r="E2884" s="126"/>
      <c r="F2884" s="144">
        <f>ROUND(SUM(F2874:F2883)*C2884,2)</f>
        <v>0</v>
      </c>
      <c r="G2884" s="62"/>
      <c r="M2884" s="61"/>
      <c r="N2884" s="56"/>
      <c r="O2884" s="55"/>
      <c r="P2884" s="55"/>
      <c r="Q2884" s="47"/>
      <c r="R2884" s="47"/>
      <c r="S2884" s="2"/>
    </row>
    <row r="2885" spans="1:19" ht="12.75" customHeight="1" x14ac:dyDescent="0.2">
      <c r="A2885" s="137"/>
      <c r="B2885" s="26" t="str">
        <f>$A$9</f>
        <v>BDI - MÃO DE OBRA / SERVIÇOS / MATERIAIS EM GERAL</v>
      </c>
      <c r="C2885" s="27">
        <f>$C$9</f>
        <v>0</v>
      </c>
      <c r="D2885" s="115"/>
      <c r="E2885" s="126"/>
      <c r="F2885" s="144">
        <f>ROUND(SUM(F2874:F2884)*C2885,2)</f>
        <v>0</v>
      </c>
      <c r="G2885" s="62"/>
      <c r="M2885" s="61"/>
      <c r="N2885" s="56"/>
      <c r="O2885" s="55"/>
      <c r="P2885" s="55"/>
      <c r="Q2885" s="47"/>
      <c r="R2885" s="47"/>
      <c r="S2885" s="2"/>
    </row>
    <row r="2886" spans="1:19" ht="12.75" customHeight="1" x14ac:dyDescent="0.2">
      <c r="A2886" s="145"/>
      <c r="B2886" s="146" t="s">
        <v>56</v>
      </c>
      <c r="C2886" s="147"/>
      <c r="D2886" s="148"/>
      <c r="E2886" s="149"/>
      <c r="F2886" s="150">
        <f>ROUND(SUM(F2874:F2885),2)</f>
        <v>0</v>
      </c>
      <c r="G2886" s="62"/>
      <c r="M2886" s="61"/>
      <c r="N2886" s="56"/>
      <c r="O2886" s="55"/>
      <c r="P2886" s="55"/>
      <c r="Q2886" s="47"/>
      <c r="R2886" s="47"/>
      <c r="S2886" s="2"/>
    </row>
    <row r="2887" spans="1:19" ht="12.75" customHeight="1" x14ac:dyDescent="0.2">
      <c r="A2887" s="134" t="s">
        <v>5</v>
      </c>
      <c r="B2887" s="135" t="s">
        <v>132</v>
      </c>
      <c r="C2887" s="119" t="s">
        <v>59</v>
      </c>
      <c r="D2887" s="119" t="s">
        <v>17</v>
      </c>
      <c r="E2887" s="136" t="s">
        <v>60</v>
      </c>
      <c r="F2887" s="127" t="s">
        <v>61</v>
      </c>
      <c r="G2887" s="21"/>
      <c r="M2887" s="61"/>
      <c r="N2887" s="56"/>
      <c r="O2887" s="55"/>
      <c r="P2887" s="55"/>
      <c r="Q2887" s="47"/>
      <c r="R2887" s="47"/>
      <c r="S2887" s="2"/>
    </row>
    <row r="2888" spans="1:19" ht="12.75" customHeight="1" x14ac:dyDescent="0.2">
      <c r="A2888" s="137">
        <f>'6.A'!$A$46</f>
        <v>5953</v>
      </c>
      <c r="B2888" s="117" t="str">
        <f>IF(A2888="","",VLOOKUP(A2888,'6.A'!$A$11:$E$105,2,FALSE))</f>
        <v>COMPRESSOR DE AR REBOCÁVEL, 189 PCM,102 PSI, DIESEL, 63 CV - CHP DIURNO</v>
      </c>
      <c r="C2888" s="138">
        <v>2</v>
      </c>
      <c r="D2888" s="139" t="str">
        <f>IF(A2888="","",VLOOKUP(A2888,'6.A'!$A$11:$E$105,4,FALSE))</f>
        <v>CHP</v>
      </c>
      <c r="E2888" s="140">
        <f>IF(A2888="","",VLOOKUP(A2888,'6.A'!$A$11:$E$105,5,FALSE))</f>
        <v>0</v>
      </c>
      <c r="F2888" s="141">
        <f t="shared" ref="F2888:F2897" si="1205">IF(A2888="","0,00",ROUND(C2888*E2888,2))</f>
        <v>0</v>
      </c>
      <c r="G2888" s="51"/>
      <c r="H2888" s="51">
        <f>IF(A2888="","",VLOOKUP(A2888,'6.A'!$A$11:$E$7900,5,FALSE))</f>
        <v>0</v>
      </c>
      <c r="I2888" s="51" t="str">
        <f t="shared" ref="I2888:I2897" si="1206">IF(H2888="","",IF(E2888=H2888,"SIM","NÃO"))</f>
        <v>SIM</v>
      </c>
      <c r="J2888" s="51" t="str">
        <f>IF(H2888="","",VLOOKUP(A2888,'6.A'!$A$11:$E$480,4,FALSE))</f>
        <v>CHP</v>
      </c>
      <c r="K2888" s="51" t="str">
        <f t="shared" ref="K2888:K2897" si="1207">IF(H2888="","",IF(J2888=D2888,"SIM","NÃO"))</f>
        <v>SIM</v>
      </c>
      <c r="L2888" s="51">
        <f>IF(H2888="","",IF(C2888="","",G2872*C2888))</f>
        <v>4</v>
      </c>
      <c r="M2888" s="93" t="str">
        <f>IF(A2888="","",VLOOKUP(A2888,'6.A'!$A$11:$C$480,2,FALSE))</f>
        <v>COMPRESSOR DE AR REBOCÁVEL, 189 PCM,102 PSI, DIESEL, 63 CV - CHP DIURNO</v>
      </c>
      <c r="N2888" s="56" t="str">
        <f t="shared" ref="N2888:N2893" si="1208">IF(A2888="","",IF(M2888=B2888,"si","no"))</f>
        <v>si</v>
      </c>
      <c r="O2888" s="55"/>
      <c r="P2888" s="55"/>
      <c r="Q2888" s="47"/>
      <c r="R2888" s="47"/>
      <c r="S2888" s="2"/>
    </row>
    <row r="2889" spans="1:19" ht="12.75" customHeight="1" x14ac:dyDescent="0.2">
      <c r="A2889" s="137">
        <f>'6.A'!$A$44</f>
        <v>5795</v>
      </c>
      <c r="B2889" s="117" t="str">
        <f>IF(A2889="","",VLOOKUP(A2889,'6.A'!$A$11:$E$105,2,FALSE))</f>
        <v>MARTELETE OU ROMPEDOR PNEUMÁTICO MANUAL, 28 KG, COM SILENCIADOR - CHP DIURNO</v>
      </c>
      <c r="C2889" s="138">
        <v>4</v>
      </c>
      <c r="D2889" s="139" t="str">
        <f>IF(A2889="","",VLOOKUP(A2889,'6.A'!$A$11:$E$105,4,FALSE))</f>
        <v>CHP</v>
      </c>
      <c r="E2889" s="140">
        <f>IF(A2889="","",VLOOKUP(A2889,'6.A'!$A$11:$E$105,5,FALSE))</f>
        <v>0</v>
      </c>
      <c r="F2889" s="141">
        <f t="shared" si="1205"/>
        <v>0</v>
      </c>
      <c r="G2889" s="51"/>
      <c r="H2889" s="51">
        <f>IF(A2889="","",VLOOKUP(A2889,'6.A'!$A$11:$E$7900,5,FALSE))</f>
        <v>0</v>
      </c>
      <c r="I2889" s="51" t="str">
        <f t="shared" si="1206"/>
        <v>SIM</v>
      </c>
      <c r="J2889" s="51" t="str">
        <f>IF(H2889="","",VLOOKUP(A2889,'6.A'!$A$11:$E$480,4,FALSE))</f>
        <v>CHP</v>
      </c>
      <c r="K2889" s="51" t="str">
        <f t="shared" si="1207"/>
        <v>SIM</v>
      </c>
      <c r="L2889" s="51">
        <f>IF(H2889="","",IF(C2889="","",G2872*C2889))</f>
        <v>8</v>
      </c>
      <c r="M2889" s="93" t="str">
        <f>IF(A2889="","",VLOOKUP(A2889,'6.A'!$A$11:$C$480,2,FALSE))</f>
        <v>MARTELETE OU ROMPEDOR PNEUMÁTICO MANUAL, 28 KG, COM SILENCIADOR - CHP DIURNO</v>
      </c>
      <c r="N2889" s="56" t="str">
        <f t="shared" si="1208"/>
        <v>si</v>
      </c>
      <c r="O2889" s="55"/>
      <c r="P2889" s="55"/>
      <c r="Q2889" s="47"/>
      <c r="R2889" s="47"/>
      <c r="S2889" s="2"/>
    </row>
    <row r="2890" spans="1:19" ht="12.75" customHeight="1" x14ac:dyDescent="0.2">
      <c r="A2890" s="22">
        <f>'6.A'!$A$43</f>
        <v>5678</v>
      </c>
      <c r="B2890" s="23" t="str">
        <f>IF(A2890="","",VLOOKUP(A2890,'6.A'!$A$11:$E$105,2,FALSE))</f>
        <v>RETROESCAVADEIRA SOBRE RODAS COM CARREGADEIRA, 88 HP - CHP DIURNO</v>
      </c>
      <c r="C2890" s="87">
        <v>8.0000000000000002E-3</v>
      </c>
      <c r="D2890" s="139" t="str">
        <f>IF(A2890="","",VLOOKUP(A2890,'6.A'!$A$11:$E$105,4,FALSE))</f>
        <v>CHP</v>
      </c>
      <c r="E2890" s="140">
        <f>IF(A2890="","",VLOOKUP(A2890,'6.A'!$A$11:$E$105,5,FALSE))</f>
        <v>0</v>
      </c>
      <c r="F2890" s="141">
        <f t="shared" si="1205"/>
        <v>0</v>
      </c>
      <c r="G2890" s="51"/>
      <c r="H2890" s="51">
        <f>IF(A2890="","",VLOOKUP(A2890,'6.A'!$A$11:$E$7900,5,FALSE))</f>
        <v>0</v>
      </c>
      <c r="I2890" s="51" t="str">
        <f>IF(H2890="","",IF(E2890=H2890,"SIM","NÃO"))</f>
        <v>SIM</v>
      </c>
      <c r="J2890" s="51" t="str">
        <f>IF(H2890="","",VLOOKUP(A2890,'6.A'!$A$11:$E$480,4,FALSE))</f>
        <v>CHP</v>
      </c>
      <c r="K2890" s="51" t="str">
        <f>IF(H2890="","",IF(J2890=D2890,"SIM","NÃO"))</f>
        <v>SIM</v>
      </c>
      <c r="L2890" s="51">
        <f>IF(H2890="","",IF(C2890="","",G2872*C2890))</f>
        <v>1.6E-2</v>
      </c>
      <c r="M2890" s="93" t="str">
        <f>IF(A2890="","",VLOOKUP(A2890,'6.A'!$A$11:$C$480,2,FALSE))</f>
        <v>RETROESCAVADEIRA SOBRE RODAS COM CARREGADEIRA, 88 HP - CHP DIURNO</v>
      </c>
      <c r="N2890" s="56" t="str">
        <f>IF(A2890="","",IF(M2890=B2890,"si","no"))</f>
        <v>si</v>
      </c>
      <c r="O2890" s="55"/>
      <c r="P2890" s="55"/>
      <c r="Q2890" s="47"/>
      <c r="R2890" s="47"/>
      <c r="S2890" s="2"/>
    </row>
    <row r="2891" spans="1:19" ht="12.75" customHeight="1" x14ac:dyDescent="0.2">
      <c r="A2891" s="22">
        <f>'6.A'!$A$49</f>
        <v>67826</v>
      </c>
      <c r="B2891" s="23" t="str">
        <f>IF(A2891="","",VLOOKUP(A2891,'6.A'!$A$11:$E$105,2,FALSE))</f>
        <v>CAMINHÃO BASCULANTE 6M3 TOCO, POTÊNCIA 185 CV, INCLUSIVE CAÇAMBA METÁLICA - CHP DIURNO</v>
      </c>
      <c r="C2891" s="87">
        <f>0.008+0.008</f>
        <v>1.6E-2</v>
      </c>
      <c r="D2891" s="120" t="str">
        <f>IF(A2891="","",VLOOKUP(A2891,'6.A'!$A$11:$E$105,4,FALSE))</f>
        <v>CHP</v>
      </c>
      <c r="E2891" s="142">
        <f>IF(A2891="","",VLOOKUP(A2891,'6.A'!$A$11:$E$105,5,FALSE))</f>
        <v>0</v>
      </c>
      <c r="F2891" s="141">
        <f t="shared" si="1205"/>
        <v>0</v>
      </c>
      <c r="G2891" s="51"/>
      <c r="H2891" s="51">
        <f>IF(A2891="","",VLOOKUP(A2891,'6.A'!$A$11:$E$7900,5,FALSE))</f>
        <v>0</v>
      </c>
      <c r="I2891" s="51" t="str">
        <f>IF(H2891="","",IF(E2891=H2891,"SIM","NÃO"))</f>
        <v>SIM</v>
      </c>
      <c r="J2891" s="51" t="str">
        <f>IF(H2891="","",VLOOKUP(A2891,'6.A'!$A$11:$E$480,4,FALSE))</f>
        <v>CHP</v>
      </c>
      <c r="K2891" s="51" t="str">
        <f>IF(H2891="","",IF(J2891=D2891,"SIM","NÃO"))</f>
        <v>SIM</v>
      </c>
      <c r="L2891" s="51">
        <f>IF(H2891="","",IF(C2891="","",G2872*C2891))</f>
        <v>3.2000000000000001E-2</v>
      </c>
      <c r="M2891" s="93" t="str">
        <f>IF(A2891="","",VLOOKUP(A2891,'6.A'!$A$11:$C$480,2,FALSE))</f>
        <v>CAMINHÃO BASCULANTE 6M3 TOCO, POTÊNCIA 185 CV, INCLUSIVE CAÇAMBA METÁLICA - CHP DIURNO</v>
      </c>
      <c r="N2891" s="56" t="str">
        <f>IF(A2891="","",IF(M2891=B2891,"si","no"))</f>
        <v>si</v>
      </c>
      <c r="O2891" s="55"/>
      <c r="P2891" s="55"/>
      <c r="Q2891" s="47"/>
      <c r="R2891" s="47"/>
      <c r="S2891" s="2"/>
    </row>
    <row r="2892" spans="1:19" ht="12.75" customHeight="1" x14ac:dyDescent="0.2">
      <c r="A2892" s="137"/>
      <c r="B2892" s="158" t="str">
        <f>IF(A2892="","",VLOOKUP(A2892,'6.A'!$A$11:$E$105,2,FALSE))</f>
        <v/>
      </c>
      <c r="C2892" s="138"/>
      <c r="D2892" s="120" t="str">
        <f>IF(A2892="","",VLOOKUP(A2892,'6.A'!$A$11:$E$105,4,FALSE))</f>
        <v/>
      </c>
      <c r="E2892" s="142" t="str">
        <f>IF(A2892="","",VLOOKUP(A2892,'6.A'!$A$11:$E$105,5,FALSE))</f>
        <v/>
      </c>
      <c r="F2892" s="141" t="str">
        <f t="shared" si="1205"/>
        <v>0,00</v>
      </c>
      <c r="G2892" s="51"/>
      <c r="H2892" s="51" t="str">
        <f>IF(A2892="","",VLOOKUP(A2892,'6.A'!$A$11:$E$7900,5,FALSE))</f>
        <v/>
      </c>
      <c r="I2892" s="51" t="str">
        <f t="shared" si="1206"/>
        <v/>
      </c>
      <c r="J2892" s="51" t="str">
        <f>IF(H2892="","",VLOOKUP(A2892,'6.A'!$A$11:$E$480,4,FALSE))</f>
        <v/>
      </c>
      <c r="K2892" s="51" t="str">
        <f t="shared" si="1207"/>
        <v/>
      </c>
      <c r="L2892" s="51" t="str">
        <f>IF(H2892="","",IF(C2892="","",G2872*C2892))</f>
        <v/>
      </c>
      <c r="M2892" s="93" t="str">
        <f>IF(A2892="","",VLOOKUP(A2892,'6.A'!$A$11:$C$480,2,FALSE))</f>
        <v/>
      </c>
      <c r="N2892" s="56" t="str">
        <f t="shared" si="1208"/>
        <v/>
      </c>
      <c r="O2892" s="55"/>
      <c r="P2892" s="55"/>
      <c r="Q2892" s="47"/>
      <c r="R2892" s="47"/>
      <c r="S2892" s="2"/>
    </row>
    <row r="2893" spans="1:19" ht="12.75" customHeight="1" x14ac:dyDescent="0.2">
      <c r="A2893" s="137"/>
      <c r="B2893" s="158" t="str">
        <f>IF(A2893="","",VLOOKUP(A2893,'6.A'!$A$11:$E$105,2,FALSE))</f>
        <v/>
      </c>
      <c r="C2893" s="138"/>
      <c r="D2893" s="120" t="str">
        <f>IF(A2893="","",VLOOKUP(A2893,'6.A'!$A$11:$E$105,4,FALSE))</f>
        <v/>
      </c>
      <c r="E2893" s="142" t="str">
        <f>IF(A2893="","",VLOOKUP(A2893,'6.A'!$A$11:$E$105,5,FALSE))</f>
        <v/>
      </c>
      <c r="F2893" s="141" t="str">
        <f t="shared" si="1205"/>
        <v>0,00</v>
      </c>
      <c r="G2893" s="51"/>
      <c r="H2893" s="51" t="str">
        <f>IF(A2893="","",VLOOKUP(A2893,'6.A'!$A$11:$E$7900,5,FALSE))</f>
        <v/>
      </c>
      <c r="I2893" s="51" t="str">
        <f t="shared" si="1206"/>
        <v/>
      </c>
      <c r="J2893" s="51" t="str">
        <f>IF(H2893="","",VLOOKUP(A2893,'6.A'!$A$11:$E$480,4,FALSE))</f>
        <v/>
      </c>
      <c r="K2893" s="51" t="str">
        <f t="shared" si="1207"/>
        <v/>
      </c>
      <c r="L2893" s="51" t="str">
        <f>IF(H2893="","",IF(C2893="","",G2872*C2893))</f>
        <v/>
      </c>
      <c r="M2893" s="93" t="str">
        <f>IF(A2893="","",VLOOKUP(A2893,'6.A'!$A$11:$C$480,2,FALSE))</f>
        <v/>
      </c>
      <c r="N2893" s="56" t="str">
        <f t="shared" si="1208"/>
        <v/>
      </c>
      <c r="O2893" s="55"/>
      <c r="P2893" s="55"/>
      <c r="Q2893" s="47"/>
      <c r="R2893" s="47"/>
      <c r="S2893" s="2"/>
    </row>
    <row r="2894" spans="1:19" ht="12.75" customHeight="1" x14ac:dyDescent="0.2">
      <c r="A2894" s="137"/>
      <c r="B2894" s="158" t="str">
        <f>IF(A2894="","",VLOOKUP(A2894,'6.A'!$A$11:$E$105,2,FALSE))</f>
        <v/>
      </c>
      <c r="C2894" s="138"/>
      <c r="D2894" s="120" t="str">
        <f>IF(A2894="","",VLOOKUP(A2894,'6.A'!$A$11:$E$105,4,FALSE))</f>
        <v/>
      </c>
      <c r="E2894" s="142" t="str">
        <f>IF(A2894="","",VLOOKUP(A2894,'6.A'!$A$11:$E$105,5,FALSE))</f>
        <v/>
      </c>
      <c r="F2894" s="141" t="str">
        <f t="shared" si="1205"/>
        <v>0,00</v>
      </c>
      <c r="G2894" s="51"/>
      <c r="H2894" s="51" t="str">
        <f>IF(A2894="","",VLOOKUP(A2894,'6.A'!$A$11:$E$7900,5,FALSE))</f>
        <v/>
      </c>
      <c r="I2894" s="51" t="str">
        <f t="shared" si="1206"/>
        <v/>
      </c>
      <c r="J2894" s="51" t="str">
        <f>IF(H2894="","",VLOOKUP(A2894,'6.A'!$A$11:$E$480,4,FALSE))</f>
        <v/>
      </c>
      <c r="K2894" s="51" t="str">
        <f t="shared" si="1207"/>
        <v/>
      </c>
      <c r="L2894" s="51" t="str">
        <f>IF(H2894="","",IF(C2894="","",G2872*C2894))</f>
        <v/>
      </c>
      <c r="M2894" s="93" t="str">
        <f>IF(A2894="","",VLOOKUP(A2894,'6.A'!$A$11:$C$480,2,FALSE))</f>
        <v/>
      </c>
      <c r="N2894" s="56" t="str">
        <f>IF(A2894="","",IF(M2894=B2894,"si","no"))</f>
        <v/>
      </c>
      <c r="O2894" s="55"/>
      <c r="P2894" s="55"/>
      <c r="Q2894" s="47"/>
      <c r="R2894" s="47"/>
      <c r="S2894" s="2"/>
    </row>
    <row r="2895" spans="1:19" ht="12.75" customHeight="1" x14ac:dyDescent="0.2">
      <c r="A2895" s="137"/>
      <c r="B2895" s="117" t="str">
        <f>IF(A2895="","",VLOOKUP(A2895,'6.A'!$A$11:$E$105,2,FALSE))</f>
        <v/>
      </c>
      <c r="C2895" s="138"/>
      <c r="D2895" s="120" t="str">
        <f>IF(A2895="","",VLOOKUP(A2895,'6.A'!$A$11:$E$105,4,FALSE))</f>
        <v/>
      </c>
      <c r="E2895" s="142" t="str">
        <f>IF(A2895="","",VLOOKUP(A2895,'6.A'!$A$11:$E$105,5,FALSE))</f>
        <v/>
      </c>
      <c r="F2895" s="141" t="str">
        <f t="shared" si="1205"/>
        <v>0,00</v>
      </c>
      <c r="G2895" s="51"/>
      <c r="H2895" s="51" t="str">
        <f>IF(A2895="","",VLOOKUP(A2895,'6.A'!$A$11:$E$7900,5,FALSE))</f>
        <v/>
      </c>
      <c r="I2895" s="51" t="str">
        <f t="shared" si="1206"/>
        <v/>
      </c>
      <c r="J2895" s="51" t="str">
        <f>IF(H2895="","",VLOOKUP(A2895,'6.A'!$A$11:$E$480,4,FALSE))</f>
        <v/>
      </c>
      <c r="K2895" s="51" t="str">
        <f t="shared" si="1207"/>
        <v/>
      </c>
      <c r="L2895" s="51" t="str">
        <f>IF(H2895="","",IF(C2895="","",G2872*C2895))</f>
        <v/>
      </c>
      <c r="M2895" s="93" t="str">
        <f>IF(A2895="","",VLOOKUP(A2895,'6.A'!$A$11:$C$480,2,FALSE))</f>
        <v/>
      </c>
      <c r="N2895" s="56" t="str">
        <f>IF(A2895="","",IF(M2895=B2895,"si","no"))</f>
        <v/>
      </c>
      <c r="O2895" s="55"/>
      <c r="P2895" s="55"/>
      <c r="Q2895" s="47"/>
      <c r="R2895" s="47"/>
      <c r="S2895" s="2"/>
    </row>
    <row r="2896" spans="1:19" ht="12.75" customHeight="1" x14ac:dyDescent="0.2">
      <c r="A2896" s="137"/>
      <c r="B2896" s="117" t="str">
        <f>IF(A2896="","",VLOOKUP(A2896,'6.A'!$A$11:$E$105,2,FALSE))</f>
        <v/>
      </c>
      <c r="C2896" s="138"/>
      <c r="D2896" s="120" t="str">
        <f>IF(A2896="","",VLOOKUP(A2896,'6.A'!$A$11:$E$105,4,FALSE))</f>
        <v/>
      </c>
      <c r="E2896" s="142" t="str">
        <f>IF(A2896="","",VLOOKUP(A2896,'6.A'!$A$11:$E$105,5,FALSE))</f>
        <v/>
      </c>
      <c r="F2896" s="141" t="str">
        <f t="shared" si="1205"/>
        <v>0,00</v>
      </c>
      <c r="G2896" s="51"/>
      <c r="H2896" s="51" t="str">
        <f>IF(A2896="","",VLOOKUP(A2896,'6.A'!$A$11:$E$7900,5,FALSE))</f>
        <v/>
      </c>
      <c r="I2896" s="51" t="str">
        <f t="shared" si="1206"/>
        <v/>
      </c>
      <c r="J2896" s="51" t="str">
        <f>IF(H2896="","",VLOOKUP(A2896,'6.A'!$A$11:$E$480,4,FALSE))</f>
        <v/>
      </c>
      <c r="K2896" s="51" t="str">
        <f t="shared" si="1207"/>
        <v/>
      </c>
      <c r="L2896" s="51" t="str">
        <f>IF(H2896="","",IF(C2896="","",G2872*C2896))</f>
        <v/>
      </c>
      <c r="M2896" s="93" t="str">
        <f>IF(A2896="","",VLOOKUP(A2896,'6.A'!$A$11:$C$480,2,FALSE))</f>
        <v/>
      </c>
      <c r="N2896" s="56" t="str">
        <f t="shared" ref="N2896:N2897" si="1209">IF(A2896="","",IF(M2896=B2896,"si","no"))</f>
        <v/>
      </c>
      <c r="O2896" s="55"/>
      <c r="P2896" s="55"/>
      <c r="Q2896" s="47"/>
      <c r="R2896" s="47"/>
      <c r="S2896" s="2"/>
    </row>
    <row r="2897" spans="1:22" ht="12.75" customHeight="1" x14ac:dyDescent="0.2">
      <c r="A2897" s="137"/>
      <c r="B2897" s="117" t="str">
        <f>IF(A2897="","",VLOOKUP(A2897,'6.A'!$A$11:$E$105,2,FALSE))</f>
        <v/>
      </c>
      <c r="C2897" s="138"/>
      <c r="D2897" s="120" t="str">
        <f>IF(A2897="","",VLOOKUP(A2897,'6.A'!$A$11:$E$105,4,FALSE))</f>
        <v/>
      </c>
      <c r="E2897" s="142" t="str">
        <f>IF(A2897="","",VLOOKUP(A2897,'6.A'!$A$11:$E$105,5,FALSE))</f>
        <v/>
      </c>
      <c r="F2897" s="141" t="str">
        <f t="shared" si="1205"/>
        <v>0,00</v>
      </c>
      <c r="G2897" s="51"/>
      <c r="H2897" s="51" t="str">
        <f>IF(A2897="","",VLOOKUP(A2897,'6.A'!$A$11:$E$7900,5,FALSE))</f>
        <v/>
      </c>
      <c r="I2897" s="51" t="str">
        <f t="shared" si="1206"/>
        <v/>
      </c>
      <c r="J2897" s="51" t="str">
        <f>IF(H2897="","",VLOOKUP(A2897,'6.A'!$A$11:$E$480,4,FALSE))</f>
        <v/>
      </c>
      <c r="K2897" s="51" t="str">
        <f t="shared" si="1207"/>
        <v/>
      </c>
      <c r="L2897" s="51" t="str">
        <f>IF(H2897="","",IF(C2897="","",G2872*C2897))</f>
        <v/>
      </c>
      <c r="M2897" s="93" t="str">
        <f>IF(A2897="","",VLOOKUP(A2897,'6.A'!$A$11:$C$480,2,FALSE))</f>
        <v/>
      </c>
      <c r="N2897" s="56" t="str">
        <f t="shared" si="1209"/>
        <v/>
      </c>
      <c r="O2897" s="55"/>
      <c r="P2897" s="55"/>
      <c r="Q2897" s="47"/>
      <c r="R2897" s="47"/>
      <c r="S2897" s="2"/>
    </row>
    <row r="2898" spans="1:22" ht="12.75" customHeight="1" x14ac:dyDescent="0.2">
      <c r="A2898" s="137"/>
      <c r="B2898" s="26" t="str">
        <f>$A$9</f>
        <v>BDI - MÃO DE OBRA / SERVIÇOS / MATERIAIS EM GERAL</v>
      </c>
      <c r="C2898" s="27">
        <f>$C$9</f>
        <v>0</v>
      </c>
      <c r="D2898" s="120"/>
      <c r="E2898" s="126"/>
      <c r="F2898" s="144">
        <f>ROUND(SUM(F2888:F2897)*C2898,2)</f>
        <v>0</v>
      </c>
      <c r="G2898" s="62"/>
      <c r="M2898" s="61"/>
      <c r="N2898" s="56"/>
      <c r="O2898" s="55"/>
      <c r="P2898" s="55"/>
      <c r="Q2898" s="47"/>
      <c r="R2898" s="47"/>
      <c r="S2898" s="2"/>
    </row>
    <row r="2899" spans="1:22" ht="12.75" customHeight="1" x14ac:dyDescent="0.2">
      <c r="A2899" s="145"/>
      <c r="B2899" s="31" t="s">
        <v>120</v>
      </c>
      <c r="C2899" s="36"/>
      <c r="D2899" s="151"/>
      <c r="E2899" s="152"/>
      <c r="F2899" s="150">
        <f>ROUND(SUM(F2888:F2898),2)</f>
        <v>0</v>
      </c>
      <c r="G2899" s="62"/>
      <c r="M2899" s="61"/>
      <c r="N2899" s="56"/>
      <c r="O2899" s="55"/>
      <c r="P2899" s="55"/>
      <c r="Q2899" s="47"/>
      <c r="R2899" s="47"/>
      <c r="S2899" s="2"/>
    </row>
    <row r="2900" spans="1:22" ht="12.75" customHeight="1" x14ac:dyDescent="0.2">
      <c r="A2900" s="134" t="s">
        <v>6</v>
      </c>
      <c r="B2900" s="135" t="s">
        <v>18</v>
      </c>
      <c r="C2900" s="119" t="s">
        <v>59</v>
      </c>
      <c r="D2900" s="119" t="s">
        <v>17</v>
      </c>
      <c r="E2900" s="136" t="s">
        <v>60</v>
      </c>
      <c r="F2900" s="127" t="s">
        <v>61</v>
      </c>
      <c r="G2900" s="21"/>
      <c r="M2900" s="61"/>
      <c r="N2900" s="56"/>
      <c r="O2900" s="55"/>
      <c r="P2900" s="55"/>
      <c r="Q2900" s="47"/>
      <c r="R2900" s="47"/>
      <c r="S2900" s="2"/>
    </row>
    <row r="2901" spans="1:22" ht="12.75" customHeight="1" x14ac:dyDescent="0.2">
      <c r="A2901" s="137"/>
      <c r="B2901" s="117" t="str">
        <f>IF(A2901="","",VLOOKUP(A2901,'6.A'!$A$11:$E$105,2,FALSE))</f>
        <v/>
      </c>
      <c r="C2901" s="138"/>
      <c r="D2901" s="139" t="str">
        <f>IF(A2901="","",VLOOKUP(A2901,'6.A'!$A$11:$E$105,4,FALSE))</f>
        <v/>
      </c>
      <c r="E2901" s="140" t="str">
        <f>IF(A2901="","",VLOOKUP(A2901,'6.A'!$A$11:$E$105,5,FALSE))</f>
        <v/>
      </c>
      <c r="F2901" s="141" t="str">
        <f t="shared" ref="F2901:F2903" si="1210">IF(A2901="","0,00",ROUND(C2901*E2901,2))</f>
        <v>0,00</v>
      </c>
      <c r="G2901" s="51"/>
      <c r="H2901" s="51" t="str">
        <f>IF(A2901="","",VLOOKUP(A2901,'6.A'!$A$11:$E$7900,5,FALSE))</f>
        <v/>
      </c>
      <c r="I2901" s="51" t="str">
        <f t="shared" ref="I2901:I2920" si="1211">IF(H2901="","",IF(E2901=H2901,"SIM","NÃO"))</f>
        <v/>
      </c>
      <c r="J2901" s="51" t="str">
        <f>IF(H2901="","",VLOOKUP(A2901,'6.A'!$A$11:$E$480,4,FALSE))</f>
        <v/>
      </c>
      <c r="K2901" s="51" t="str">
        <f t="shared" ref="K2901:K2920" si="1212">IF(H2901="","",IF(J2901=D2901,"SIM","NÃO"))</f>
        <v/>
      </c>
      <c r="L2901" s="51" t="str">
        <f>IF(H2901="","",IF(C2901="","",G2872*C2901))</f>
        <v/>
      </c>
      <c r="M2901" s="93" t="str">
        <f>IF(A2901="","",VLOOKUP(A2901,'6.A'!$A$11:$C$480,2,FALSE))</f>
        <v/>
      </c>
      <c r="N2901" s="56" t="str">
        <f t="shared" ref="N2901:N2920" si="1213">IF(A2901="","",IF(M2901=B2901,"si","no"))</f>
        <v/>
      </c>
      <c r="O2901" s="55"/>
      <c r="P2901" s="55"/>
      <c r="Q2901" s="47"/>
      <c r="R2901" s="47"/>
      <c r="S2901" s="2"/>
    </row>
    <row r="2902" spans="1:22" ht="12.75" customHeight="1" x14ac:dyDescent="0.2">
      <c r="A2902" s="137"/>
      <c r="B2902" s="117" t="str">
        <f>IF(A2902="","",VLOOKUP(A2902,'6.A'!$A$11:$E$105,2,FALSE))</f>
        <v/>
      </c>
      <c r="C2902" s="138"/>
      <c r="D2902" s="139" t="str">
        <f>IF(A2902="","",VLOOKUP(A2902,'6.A'!$A$11:$E$105,4,FALSE))</f>
        <v/>
      </c>
      <c r="E2902" s="140" t="str">
        <f>IF(A2902="","",VLOOKUP(A2902,'6.A'!$A$11:$E$105,5,FALSE))</f>
        <v/>
      </c>
      <c r="F2902" s="141" t="str">
        <f t="shared" si="1210"/>
        <v>0,00</v>
      </c>
      <c r="G2902" s="51"/>
      <c r="H2902" s="51" t="str">
        <f>IF(A2902="","",VLOOKUP(A2902,'6.A'!$A$11:$E$7900,5,FALSE))</f>
        <v/>
      </c>
      <c r="I2902" s="51" t="str">
        <f t="shared" si="1211"/>
        <v/>
      </c>
      <c r="J2902" s="51" t="str">
        <f>IF(H2902="","",VLOOKUP(A2902,'6.A'!$A$11:$E$480,4,FALSE))</f>
        <v/>
      </c>
      <c r="K2902" s="51" t="str">
        <f t="shared" si="1212"/>
        <v/>
      </c>
      <c r="L2902" s="51" t="str">
        <f>IF(H2902="","",IF(C2902="","",G2872*C2902))</f>
        <v/>
      </c>
      <c r="M2902" s="93" t="str">
        <f>IF(A2902="","",VLOOKUP(A2902,'6.A'!$A$11:$C$480,2,FALSE))</f>
        <v/>
      </c>
      <c r="N2902" s="56" t="str">
        <f t="shared" si="1213"/>
        <v/>
      </c>
      <c r="O2902" s="55"/>
      <c r="P2902" s="55"/>
      <c r="Q2902" s="47"/>
      <c r="R2902" s="47"/>
      <c r="S2902" s="2"/>
    </row>
    <row r="2903" spans="1:22" ht="12.75" customHeight="1" x14ac:dyDescent="0.2">
      <c r="A2903" s="137"/>
      <c r="B2903" s="117" t="str">
        <f>IF(A2903="","",VLOOKUP(A2903,'6.A'!$A$11:$E$105,2,FALSE))</f>
        <v/>
      </c>
      <c r="C2903" s="138"/>
      <c r="D2903" s="139" t="str">
        <f>IF(A2903="","",VLOOKUP(A2903,'6.A'!$A$11:$E$105,4,FALSE))</f>
        <v/>
      </c>
      <c r="E2903" s="140" t="str">
        <f>IF(A2903="","",VLOOKUP(A2903,'6.A'!$A$11:$E$105,5,FALSE))</f>
        <v/>
      </c>
      <c r="F2903" s="141" t="str">
        <f t="shared" si="1210"/>
        <v>0,00</v>
      </c>
      <c r="G2903" s="51"/>
      <c r="H2903" s="51" t="str">
        <f>IF(A2903="","",VLOOKUP(A2903,'6.A'!$A$11:$E$7900,5,FALSE))</f>
        <v/>
      </c>
      <c r="I2903" s="51" t="str">
        <f t="shared" si="1211"/>
        <v/>
      </c>
      <c r="J2903" s="51" t="str">
        <f>IF(H2903="","",VLOOKUP(A2903,'6.A'!$A$11:$E$480,4,FALSE))</f>
        <v/>
      </c>
      <c r="K2903" s="51" t="str">
        <f t="shared" si="1212"/>
        <v/>
      </c>
      <c r="L2903" s="51" t="str">
        <f>IF(H2903="","",IF(C2903="","",G2872*C2903))</f>
        <v/>
      </c>
      <c r="M2903" s="93" t="str">
        <f>IF(A2903="","",VLOOKUP(A2903,'6.A'!$A$11:$C$480,2,FALSE))</f>
        <v/>
      </c>
      <c r="N2903" s="56" t="str">
        <f t="shared" si="1213"/>
        <v/>
      </c>
      <c r="O2903" s="55"/>
      <c r="P2903" s="55"/>
      <c r="Q2903" s="47"/>
      <c r="R2903" s="47"/>
      <c r="S2903" s="2"/>
    </row>
    <row r="2904" spans="1:22" ht="12.75" customHeight="1" x14ac:dyDescent="0.2">
      <c r="A2904" s="22"/>
      <c r="B2904" s="23" t="str">
        <f>IF(A2904="","",VLOOKUP(A2904,'6.A'!$A$11:$E$105,2,FALSE))</f>
        <v/>
      </c>
      <c r="C2904" s="87"/>
      <c r="D2904" s="56" t="str">
        <f>IF(A2904="","",VLOOKUP(A2904,'6.A'!$A$11:$E$105,4,FALSE))</f>
        <v/>
      </c>
      <c r="E2904" s="88" t="str">
        <f>IF(A2904="","",VLOOKUP(A2904,'6.A'!$A$11:$E$105,5,FALSE))</f>
        <v/>
      </c>
      <c r="F2904" s="24" t="str">
        <f t="shared" ref="F2904:F2920" si="1214">IF(A2904="","0,00",ROUND(C2904*E2904,2))</f>
        <v>0,00</v>
      </c>
      <c r="G2904" s="51"/>
      <c r="H2904" s="51" t="str">
        <f>IF(A2904="","",VLOOKUP(A2904,'6.A'!$A$11:$E$7900,5,FALSE))</f>
        <v/>
      </c>
      <c r="I2904" s="51" t="str">
        <f t="shared" si="1211"/>
        <v/>
      </c>
      <c r="J2904" s="51" t="str">
        <f>IF(H2904="","",VLOOKUP(A2904,'6.A'!$A$11:$E$480,4,FALSE))</f>
        <v/>
      </c>
      <c r="K2904" s="51" t="str">
        <f t="shared" si="1212"/>
        <v/>
      </c>
      <c r="L2904" s="51" t="str">
        <f>IF(H2904="","",IF(C2904="","",G2872*C2904))</f>
        <v/>
      </c>
      <c r="M2904" s="93" t="str">
        <f>IF(A2904="","",VLOOKUP(A2904,'6.A'!$A$11:$C$480,2,FALSE))</f>
        <v/>
      </c>
      <c r="N2904" s="56" t="str">
        <f t="shared" si="1213"/>
        <v/>
      </c>
      <c r="O2904" s="55"/>
      <c r="P2904" s="55"/>
      <c r="Q2904" s="47"/>
      <c r="R2904" s="47"/>
      <c r="S2904" s="2"/>
    </row>
    <row r="2905" spans="1:22" ht="12.75" customHeight="1" x14ac:dyDescent="0.2">
      <c r="A2905" s="22"/>
      <c r="B2905" s="23" t="str">
        <f>IF(A2905="","",VLOOKUP(A2905,'6.A'!$A$11:$E$105,2,FALSE))</f>
        <v/>
      </c>
      <c r="C2905" s="87"/>
      <c r="D2905" s="56" t="str">
        <f>IF(A2905="","",VLOOKUP(A2905,'6.A'!$A$11:$E$105,4,FALSE))</f>
        <v/>
      </c>
      <c r="E2905" s="88" t="str">
        <f>IF(A2905="","",VLOOKUP(A2905,'6.A'!$A$11:$E$105,5,FALSE))</f>
        <v/>
      </c>
      <c r="F2905" s="24" t="str">
        <f t="shared" si="1214"/>
        <v>0,00</v>
      </c>
      <c r="G2905" s="51"/>
      <c r="H2905" s="51" t="str">
        <f>IF(A2905="","",VLOOKUP(A2905,'6.A'!$A$11:$E$7900,5,FALSE))</f>
        <v/>
      </c>
      <c r="I2905" s="51" t="str">
        <f t="shared" si="1211"/>
        <v/>
      </c>
      <c r="J2905" s="51" t="str">
        <f>IF(H2905="","",VLOOKUP(A2905,'6.A'!$A$11:$E$480,4,FALSE))</f>
        <v/>
      </c>
      <c r="K2905" s="51" t="str">
        <f t="shared" si="1212"/>
        <v/>
      </c>
      <c r="L2905" s="51" t="str">
        <f>IF(H2905="","",IF(C2905="","",G2872*C2905))</f>
        <v/>
      </c>
      <c r="M2905" s="93" t="str">
        <f>IF(A2905="","",VLOOKUP(A2905,'6.A'!$A$11:$C$480,2,FALSE))</f>
        <v/>
      </c>
      <c r="N2905" s="56" t="str">
        <f t="shared" si="1213"/>
        <v/>
      </c>
      <c r="O2905" s="55"/>
      <c r="P2905" s="55"/>
      <c r="Q2905" s="47"/>
      <c r="R2905" s="47"/>
      <c r="S2905" s="2"/>
    </row>
    <row r="2906" spans="1:22" ht="12.75" customHeight="1" x14ac:dyDescent="0.2">
      <c r="A2906" s="22"/>
      <c r="B2906" s="23" t="str">
        <f>IF(A2906="","",VLOOKUP(A2906,'6.A'!$A$11:$E$105,2,FALSE))</f>
        <v/>
      </c>
      <c r="C2906" s="87"/>
      <c r="D2906" s="56" t="str">
        <f>IF(A2906="","",VLOOKUP(A2906,'6.A'!$A$11:$E$105,4,FALSE))</f>
        <v/>
      </c>
      <c r="E2906" s="88" t="str">
        <f>IF(A2906="","",VLOOKUP(A2906,'6.A'!$A$11:$E$105,5,FALSE))</f>
        <v/>
      </c>
      <c r="F2906" s="24" t="str">
        <f t="shared" si="1214"/>
        <v>0,00</v>
      </c>
      <c r="G2906" s="51"/>
      <c r="H2906" s="51" t="str">
        <f>IF(A2906="","",VLOOKUP(A2906,'6.A'!$A$11:$E$7900,5,FALSE))</f>
        <v/>
      </c>
      <c r="I2906" s="51" t="str">
        <f t="shared" si="1211"/>
        <v/>
      </c>
      <c r="J2906" s="51" t="str">
        <f>IF(H2906="","",VLOOKUP(A2906,'6.A'!$A$11:$E$480,4,FALSE))</f>
        <v/>
      </c>
      <c r="K2906" s="51" t="str">
        <f t="shared" si="1212"/>
        <v/>
      </c>
      <c r="L2906" s="51" t="str">
        <f>IF(H2906="","",IF(C2906="","",G2872*C2906))</f>
        <v/>
      </c>
      <c r="M2906" s="93" t="str">
        <f>IF(A2906="","",VLOOKUP(A2906,'6.A'!$A$11:$C$480,2,FALSE))</f>
        <v/>
      </c>
      <c r="N2906" s="56" t="str">
        <f t="shared" si="1213"/>
        <v/>
      </c>
      <c r="O2906" s="55"/>
      <c r="P2906" s="55"/>
      <c r="Q2906" s="47"/>
      <c r="R2906" s="47"/>
      <c r="S2906" s="2"/>
    </row>
    <row r="2907" spans="1:22" ht="12.75" customHeight="1" x14ac:dyDescent="0.2">
      <c r="A2907" s="22"/>
      <c r="B2907" s="23" t="str">
        <f>IF(A2907="","",VLOOKUP(A2907,'6.A'!$A$11:$E$105,2,FALSE))</f>
        <v/>
      </c>
      <c r="C2907" s="87"/>
      <c r="D2907" s="56" t="str">
        <f>IF(A2907="","",VLOOKUP(A2907,'6.A'!$A$11:$E$105,4,FALSE))</f>
        <v/>
      </c>
      <c r="E2907" s="88" t="str">
        <f>IF(A2907="","",VLOOKUP(A2907,'6.A'!$A$11:$E$105,5,FALSE))</f>
        <v/>
      </c>
      <c r="F2907" s="24" t="str">
        <f t="shared" si="1214"/>
        <v>0,00</v>
      </c>
      <c r="G2907" s="51"/>
      <c r="H2907" s="51" t="str">
        <f>IF(A2907="","",VLOOKUP(A2907,'6.A'!$A$11:$E$7900,5,FALSE))</f>
        <v/>
      </c>
      <c r="I2907" s="51" t="str">
        <f t="shared" si="1211"/>
        <v/>
      </c>
      <c r="J2907" s="51" t="str">
        <f>IF(H2907="","",VLOOKUP(A2907,'6.A'!$A$11:$E$480,4,FALSE))</f>
        <v/>
      </c>
      <c r="K2907" s="51" t="str">
        <f t="shared" si="1212"/>
        <v/>
      </c>
      <c r="L2907" s="51" t="str">
        <f>IF(H2907="","",IF(C2907="","",G2872*C2907))</f>
        <v/>
      </c>
      <c r="M2907" s="93" t="str">
        <f>IF(A2907="","",VLOOKUP(A2907,'6.A'!$A$11:$C$480,2,FALSE))</f>
        <v/>
      </c>
      <c r="N2907" s="56" t="str">
        <f t="shared" si="1213"/>
        <v/>
      </c>
      <c r="O2907" s="55"/>
      <c r="P2907" s="55"/>
      <c r="Q2907" s="47"/>
      <c r="R2907" s="47"/>
      <c r="S2907" s="2"/>
    </row>
    <row r="2908" spans="1:22" s="64" customFormat="1" ht="12.75" customHeight="1" x14ac:dyDescent="0.2">
      <c r="A2908" s="22"/>
      <c r="B2908" s="23" t="str">
        <f>IF(A2908="","",VLOOKUP(A2908,'6.A'!$A$11:$E$105,2,FALSE))</f>
        <v/>
      </c>
      <c r="C2908" s="87"/>
      <c r="D2908" s="56" t="str">
        <f>IF(A2908="","",VLOOKUP(A2908,'6.A'!$A$11:$E$105,4,FALSE))</f>
        <v/>
      </c>
      <c r="E2908" s="88" t="str">
        <f>IF(A2908="","",VLOOKUP(A2908,'6.A'!$A$11:$E$105,5,FALSE))</f>
        <v/>
      </c>
      <c r="F2908" s="24" t="str">
        <f t="shared" si="1214"/>
        <v>0,00</v>
      </c>
      <c r="G2908" s="51"/>
      <c r="H2908" s="51" t="str">
        <f>IF(A2908="","",VLOOKUP(A2908,'6.A'!$A$11:$E$7900,5,FALSE))</f>
        <v/>
      </c>
      <c r="I2908" s="51" t="str">
        <f t="shared" si="1211"/>
        <v/>
      </c>
      <c r="J2908" s="51" t="str">
        <f>IF(H2908="","",VLOOKUP(A2908,'6.A'!$A$11:$E$480,4,FALSE))</f>
        <v/>
      </c>
      <c r="K2908" s="51" t="str">
        <f t="shared" si="1212"/>
        <v/>
      </c>
      <c r="L2908" s="51" t="str">
        <f>IF(H2908="","",IF(C2908="","",G2872*C2908))</f>
        <v/>
      </c>
      <c r="M2908" s="93" t="str">
        <f>IF(A2908="","",VLOOKUP(A2908,'6.A'!$A$11:$C$480,2,FALSE))</f>
        <v/>
      </c>
      <c r="N2908" s="56" t="str">
        <f t="shared" si="1213"/>
        <v/>
      </c>
      <c r="O2908" s="55"/>
      <c r="P2908" s="55"/>
      <c r="Q2908" s="47"/>
      <c r="R2908" s="47"/>
      <c r="T2908" s="2"/>
      <c r="U2908" s="2"/>
      <c r="V2908" s="2"/>
    </row>
    <row r="2909" spans="1:22" s="64" customFormat="1" ht="12.75" customHeight="1" x14ac:dyDescent="0.2">
      <c r="A2909" s="22"/>
      <c r="B2909" s="23" t="str">
        <f>IF(A2909="","",VLOOKUP(A2909,'6.A'!$A$11:$E$105,2,FALSE))</f>
        <v/>
      </c>
      <c r="C2909" s="87"/>
      <c r="D2909" s="56" t="str">
        <f>IF(A2909="","",VLOOKUP(A2909,'6.A'!$A$11:$E$105,4,FALSE))</f>
        <v/>
      </c>
      <c r="E2909" s="88" t="str">
        <f>IF(A2909="","",VLOOKUP(A2909,'6.A'!$A$11:$E$105,5,FALSE))</f>
        <v/>
      </c>
      <c r="F2909" s="24" t="str">
        <f t="shared" si="1214"/>
        <v>0,00</v>
      </c>
      <c r="G2909" s="51"/>
      <c r="H2909" s="51" t="str">
        <f>IF(A2909="","",VLOOKUP(A2909,'6.A'!$A$11:$E$7900,5,FALSE))</f>
        <v/>
      </c>
      <c r="I2909" s="51" t="str">
        <f t="shared" si="1211"/>
        <v/>
      </c>
      <c r="J2909" s="51" t="str">
        <f>IF(H2909="","",VLOOKUP(A2909,'6.A'!$A$11:$E$480,4,FALSE))</f>
        <v/>
      </c>
      <c r="K2909" s="51" t="str">
        <f t="shared" si="1212"/>
        <v/>
      </c>
      <c r="L2909" s="51" t="str">
        <f>IF(H2909="","",IF(C2909="","",G2872*C2909))</f>
        <v/>
      </c>
      <c r="M2909" s="93" t="str">
        <f>IF(A2909="","",VLOOKUP(A2909,'6.A'!$A$11:$C$480,2,FALSE))</f>
        <v/>
      </c>
      <c r="N2909" s="56" t="str">
        <f t="shared" si="1213"/>
        <v/>
      </c>
      <c r="O2909" s="55"/>
      <c r="P2909" s="55"/>
      <c r="Q2909" s="47"/>
      <c r="R2909" s="47"/>
      <c r="T2909" s="2"/>
      <c r="U2909" s="2"/>
      <c r="V2909" s="2"/>
    </row>
    <row r="2910" spans="1:22" s="64" customFormat="1" ht="12.75" customHeight="1" x14ac:dyDescent="0.2">
      <c r="A2910" s="22"/>
      <c r="B2910" s="23" t="str">
        <f>IF(A2910="","",VLOOKUP(A2910,'6.A'!$A$11:$E$105,2,FALSE))</f>
        <v/>
      </c>
      <c r="C2910" s="87"/>
      <c r="D2910" s="56" t="str">
        <f>IF(A2910="","",VLOOKUP(A2910,'6.A'!$A$11:$E$105,4,FALSE))</f>
        <v/>
      </c>
      <c r="E2910" s="88" t="str">
        <f>IF(A2910="","",VLOOKUP(A2910,'6.A'!$A$11:$E$105,5,FALSE))</f>
        <v/>
      </c>
      <c r="F2910" s="24" t="str">
        <f t="shared" si="1214"/>
        <v>0,00</v>
      </c>
      <c r="G2910" s="51"/>
      <c r="H2910" s="51" t="str">
        <f>IF(A2910="","",VLOOKUP(A2910,'6.A'!$A$11:$E$7900,5,FALSE))</f>
        <v/>
      </c>
      <c r="I2910" s="51" t="str">
        <f t="shared" si="1211"/>
        <v/>
      </c>
      <c r="J2910" s="51" t="str">
        <f>IF(H2910="","",VLOOKUP(A2910,'6.A'!$A$11:$E$480,4,FALSE))</f>
        <v/>
      </c>
      <c r="K2910" s="51" t="str">
        <f t="shared" si="1212"/>
        <v/>
      </c>
      <c r="L2910" s="51" t="str">
        <f>IF(H2910="","",IF(C2910="","",G2872*C2910))</f>
        <v/>
      </c>
      <c r="M2910" s="93" t="str">
        <f>IF(A2910="","",VLOOKUP(A2910,'6.A'!$A$11:$C$480,2,FALSE))</f>
        <v/>
      </c>
      <c r="N2910" s="56" t="str">
        <f t="shared" si="1213"/>
        <v/>
      </c>
      <c r="O2910" s="55"/>
      <c r="P2910" s="55"/>
      <c r="Q2910" s="47"/>
      <c r="R2910" s="47"/>
      <c r="T2910" s="2"/>
      <c r="U2910" s="2"/>
      <c r="V2910" s="2"/>
    </row>
    <row r="2911" spans="1:22" s="64" customFormat="1" ht="12.75" customHeight="1" x14ac:dyDescent="0.2">
      <c r="A2911" s="22"/>
      <c r="B2911" s="23" t="str">
        <f>IF(A2911="","",VLOOKUP(A2911,'6.A'!$A$11:$E$105,2,FALSE))</f>
        <v/>
      </c>
      <c r="C2911" s="87"/>
      <c r="D2911" s="56" t="str">
        <f>IF(A2911="","",VLOOKUP(A2911,'6.A'!$A$11:$E$105,4,FALSE))</f>
        <v/>
      </c>
      <c r="E2911" s="88" t="str">
        <f>IF(A2911="","",VLOOKUP(A2911,'6.A'!$A$11:$E$105,5,FALSE))</f>
        <v/>
      </c>
      <c r="F2911" s="24" t="str">
        <f t="shared" si="1214"/>
        <v>0,00</v>
      </c>
      <c r="G2911" s="51"/>
      <c r="H2911" s="51" t="str">
        <f>IF(A2911="","",VLOOKUP(A2911,'6.A'!$A$11:$E$7900,5,FALSE))</f>
        <v/>
      </c>
      <c r="I2911" s="51" t="str">
        <f t="shared" si="1211"/>
        <v/>
      </c>
      <c r="J2911" s="51" t="str">
        <f>IF(H2911="","",VLOOKUP(A2911,'6.A'!$A$11:$E$480,4,FALSE))</f>
        <v/>
      </c>
      <c r="K2911" s="51" t="str">
        <f t="shared" si="1212"/>
        <v/>
      </c>
      <c r="L2911" s="51" t="str">
        <f>IF(H2911="","",IF(C2911="","",G2872*C2911))</f>
        <v/>
      </c>
      <c r="M2911" s="93" t="str">
        <f>IF(A2911="","",VLOOKUP(A2911,'6.A'!$A$11:$C$480,2,FALSE))</f>
        <v/>
      </c>
      <c r="N2911" s="56" t="str">
        <f t="shared" si="1213"/>
        <v/>
      </c>
      <c r="O2911" s="55"/>
      <c r="P2911" s="55"/>
      <c r="Q2911" s="47"/>
      <c r="R2911" s="47"/>
      <c r="T2911" s="2"/>
      <c r="U2911" s="2"/>
      <c r="V2911" s="2"/>
    </row>
    <row r="2912" spans="1:22" ht="12.75" customHeight="1" x14ac:dyDescent="0.2">
      <c r="A2912" s="22"/>
      <c r="B2912" s="23" t="str">
        <f>IF(A2912="","",VLOOKUP(A2912,'6.A'!$A$11:$E$105,2,FALSE))</f>
        <v/>
      </c>
      <c r="C2912" s="87"/>
      <c r="D2912" s="56" t="str">
        <f>IF(A2912="","",VLOOKUP(A2912,'6.A'!$A$11:$E$105,4,FALSE))</f>
        <v/>
      </c>
      <c r="E2912" s="88" t="str">
        <f>IF(A2912="","",VLOOKUP(A2912,'6.A'!$A$11:$E$105,5,FALSE))</f>
        <v/>
      </c>
      <c r="F2912" s="24" t="str">
        <f t="shared" si="1214"/>
        <v>0,00</v>
      </c>
      <c r="G2912" s="51"/>
      <c r="H2912" s="51" t="str">
        <f>IF(A2912="","",VLOOKUP(A2912,'6.A'!$A$11:$E$7900,5,FALSE))</f>
        <v/>
      </c>
      <c r="I2912" s="51" t="str">
        <f t="shared" si="1211"/>
        <v/>
      </c>
      <c r="J2912" s="51" t="str">
        <f>IF(H2912="","",VLOOKUP(A2912,'6.A'!$A$11:$E$480,4,FALSE))</f>
        <v/>
      </c>
      <c r="K2912" s="51" t="str">
        <f t="shared" si="1212"/>
        <v/>
      </c>
      <c r="L2912" s="51" t="str">
        <f>IF(H2912="","",IF(C2912="","",G2872*C2912))</f>
        <v/>
      </c>
      <c r="M2912" s="93" t="str">
        <f>IF(A2912="","",VLOOKUP(A2912,'6.A'!$A$11:$C$480,2,FALSE))</f>
        <v/>
      </c>
      <c r="N2912" s="56" t="str">
        <f t="shared" si="1213"/>
        <v/>
      </c>
      <c r="O2912" s="55"/>
      <c r="P2912" s="55"/>
      <c r="Q2912" s="47"/>
      <c r="R2912" s="47"/>
    </row>
    <row r="2913" spans="1:22" ht="12.75" customHeight="1" x14ac:dyDescent="0.2">
      <c r="A2913" s="22"/>
      <c r="B2913" s="23" t="str">
        <f>IF(A2913="","",VLOOKUP(A2913,'6.A'!$A$11:$E$105,2,FALSE))</f>
        <v/>
      </c>
      <c r="C2913" s="87"/>
      <c r="D2913" s="56" t="str">
        <f>IF(A2913="","",VLOOKUP(A2913,'6.A'!$A$11:$E$105,4,FALSE))</f>
        <v/>
      </c>
      <c r="E2913" s="88" t="str">
        <f>IF(A2913="","",VLOOKUP(A2913,'6.A'!$A$11:$E$105,5,FALSE))</f>
        <v/>
      </c>
      <c r="F2913" s="24" t="str">
        <f t="shared" si="1214"/>
        <v>0,00</v>
      </c>
      <c r="G2913" s="51"/>
      <c r="H2913" s="51" t="str">
        <f>IF(A2913="","",VLOOKUP(A2913,'6.A'!$A$11:$E$7900,5,FALSE))</f>
        <v/>
      </c>
      <c r="I2913" s="51" t="str">
        <f t="shared" si="1211"/>
        <v/>
      </c>
      <c r="J2913" s="51" t="str">
        <f>IF(H2913="","",VLOOKUP(A2913,'6.A'!$A$11:$E$480,4,FALSE))</f>
        <v/>
      </c>
      <c r="K2913" s="51" t="str">
        <f t="shared" si="1212"/>
        <v/>
      </c>
      <c r="L2913" s="51" t="str">
        <f>IF(H2913="","",IF(C2913="","",G2872*C2913))</f>
        <v/>
      </c>
      <c r="M2913" s="93" t="str">
        <f>IF(A2913="","",VLOOKUP(A2913,'6.A'!$A$11:$C$480,2,FALSE))</f>
        <v/>
      </c>
      <c r="N2913" s="56" t="str">
        <f t="shared" si="1213"/>
        <v/>
      </c>
      <c r="O2913" s="55"/>
      <c r="P2913" s="55"/>
      <c r="Q2913" s="47"/>
      <c r="R2913" s="47"/>
    </row>
    <row r="2914" spans="1:22" ht="12.75" customHeight="1" x14ac:dyDescent="0.2">
      <c r="A2914" s="22"/>
      <c r="B2914" s="23" t="str">
        <f>IF(A2914="","",VLOOKUP(A2914,'6.A'!$A$11:$E$105,2,FALSE))</f>
        <v/>
      </c>
      <c r="C2914" s="87"/>
      <c r="D2914" s="56" t="str">
        <f>IF(A2914="","",VLOOKUP(A2914,'6.A'!$A$11:$E$105,4,FALSE))</f>
        <v/>
      </c>
      <c r="E2914" s="88" t="str">
        <f>IF(A2914="","",VLOOKUP(A2914,'6.A'!$A$11:$E$105,5,FALSE))</f>
        <v/>
      </c>
      <c r="F2914" s="24" t="str">
        <f t="shared" si="1214"/>
        <v>0,00</v>
      </c>
      <c r="G2914" s="51"/>
      <c r="H2914" s="51" t="str">
        <f>IF(A2914="","",VLOOKUP(A2914,'6.A'!$A$11:$E$7900,5,FALSE))</f>
        <v/>
      </c>
      <c r="I2914" s="51" t="str">
        <f t="shared" si="1211"/>
        <v/>
      </c>
      <c r="J2914" s="51" t="str">
        <f>IF(H2914="","",VLOOKUP(A2914,'6.A'!$A$11:$E$480,4,FALSE))</f>
        <v/>
      </c>
      <c r="K2914" s="51" t="str">
        <f t="shared" si="1212"/>
        <v/>
      </c>
      <c r="L2914" s="51" t="str">
        <f>IF(H2914="","",IF(C2914="","",G2872*C2914))</f>
        <v/>
      </c>
      <c r="M2914" s="93" t="str">
        <f>IF(A2914="","",VLOOKUP(A2914,'6.A'!$A$11:$C$480,2,FALSE))</f>
        <v/>
      </c>
      <c r="N2914" s="56" t="str">
        <f t="shared" si="1213"/>
        <v/>
      </c>
      <c r="O2914" s="55"/>
      <c r="P2914" s="55"/>
      <c r="Q2914" s="47"/>
      <c r="R2914" s="47"/>
    </row>
    <row r="2915" spans="1:22" ht="12.75" customHeight="1" x14ac:dyDescent="0.2">
      <c r="A2915" s="22"/>
      <c r="B2915" s="23" t="str">
        <f>IF(A2915="","",VLOOKUP(A2915,'6.A'!$A$11:$E$105,2,FALSE))</f>
        <v/>
      </c>
      <c r="C2915" s="87"/>
      <c r="D2915" s="56" t="str">
        <f>IF(A2915="","",VLOOKUP(A2915,'6.A'!$A$11:$E$105,4,FALSE))</f>
        <v/>
      </c>
      <c r="E2915" s="88" t="str">
        <f>IF(A2915="","",VLOOKUP(A2915,'6.A'!$A$11:$E$105,5,FALSE))</f>
        <v/>
      </c>
      <c r="F2915" s="24" t="str">
        <f t="shared" si="1214"/>
        <v>0,00</v>
      </c>
      <c r="G2915" s="51"/>
      <c r="H2915" s="51" t="str">
        <f>IF(A2915="","",VLOOKUP(A2915,'6.A'!$A$11:$E$7900,5,FALSE))</f>
        <v/>
      </c>
      <c r="I2915" s="51" t="str">
        <f t="shared" si="1211"/>
        <v/>
      </c>
      <c r="J2915" s="51" t="str">
        <f>IF(H2915="","",VLOOKUP(A2915,'6.A'!$A$11:$E$480,4,FALSE))</f>
        <v/>
      </c>
      <c r="K2915" s="51" t="str">
        <f t="shared" si="1212"/>
        <v/>
      </c>
      <c r="L2915" s="51" t="str">
        <f>IF(H2915="","",IF(C2915="","",G2872*C2915))</f>
        <v/>
      </c>
      <c r="M2915" s="93" t="str">
        <f>IF(A2915="","",VLOOKUP(A2915,'6.A'!$A$11:$C$480,2,FALSE))</f>
        <v/>
      </c>
      <c r="N2915" s="56" t="str">
        <f t="shared" si="1213"/>
        <v/>
      </c>
      <c r="O2915" s="55"/>
      <c r="P2915" s="55"/>
      <c r="Q2915" s="47"/>
      <c r="R2915" s="47"/>
    </row>
    <row r="2916" spans="1:22" ht="12.75" customHeight="1" x14ac:dyDescent="0.2">
      <c r="A2916" s="22"/>
      <c r="B2916" s="23" t="str">
        <f>IF(A2916="","",VLOOKUP(A2916,'6.A'!$A$11:$E$105,2,FALSE))</f>
        <v/>
      </c>
      <c r="C2916" s="87"/>
      <c r="D2916" s="56" t="str">
        <f>IF(A2916="","",VLOOKUP(A2916,'6.A'!$A$11:$E$105,4,FALSE))</f>
        <v/>
      </c>
      <c r="E2916" s="88" t="str">
        <f>IF(A2916="","",VLOOKUP(A2916,'6.A'!$A$11:$E$105,5,FALSE))</f>
        <v/>
      </c>
      <c r="F2916" s="24" t="str">
        <f t="shared" si="1214"/>
        <v>0,00</v>
      </c>
      <c r="G2916" s="51"/>
      <c r="H2916" s="51" t="str">
        <f>IF(A2916="","",VLOOKUP(A2916,'6.A'!$A$11:$E$7900,5,FALSE))</f>
        <v/>
      </c>
      <c r="I2916" s="51" t="str">
        <f t="shared" si="1211"/>
        <v/>
      </c>
      <c r="J2916" s="51" t="str">
        <f>IF(H2916="","",VLOOKUP(A2916,'6.A'!$A$11:$E$480,4,FALSE))</f>
        <v/>
      </c>
      <c r="K2916" s="51" t="str">
        <f t="shared" si="1212"/>
        <v/>
      </c>
      <c r="L2916" s="51" t="str">
        <f>IF(H2916="","",IF(C2916="","",G2872*C2916))</f>
        <v/>
      </c>
      <c r="M2916" s="93" t="str">
        <f>IF(A2916="","",VLOOKUP(A2916,'6.A'!$A$11:$C$480,2,FALSE))</f>
        <v/>
      </c>
      <c r="N2916" s="56" t="str">
        <f t="shared" si="1213"/>
        <v/>
      </c>
      <c r="O2916" s="55"/>
      <c r="P2916" s="55"/>
      <c r="Q2916" s="47"/>
      <c r="R2916" s="47"/>
    </row>
    <row r="2917" spans="1:22" ht="12.75" customHeight="1" x14ac:dyDescent="0.2">
      <c r="A2917" s="22"/>
      <c r="B2917" s="23" t="str">
        <f>IF(A2917="","",VLOOKUP(A2917,'6.A'!$A$11:$E$105,2,FALSE))</f>
        <v/>
      </c>
      <c r="C2917" s="87"/>
      <c r="D2917" s="56" t="str">
        <f>IF(A2917="","",VLOOKUP(A2917,'6.A'!$A$11:$E$105,4,FALSE))</f>
        <v/>
      </c>
      <c r="E2917" s="88" t="str">
        <f>IF(A2917="","",VLOOKUP(A2917,'6.A'!$A$11:$E$105,5,FALSE))</f>
        <v/>
      </c>
      <c r="F2917" s="24" t="str">
        <f t="shared" si="1214"/>
        <v>0,00</v>
      </c>
      <c r="G2917" s="51"/>
      <c r="H2917" s="51" t="str">
        <f>IF(A2917="","",VLOOKUP(A2917,'6.A'!$A$11:$E$7900,5,FALSE))</f>
        <v/>
      </c>
      <c r="I2917" s="51" t="str">
        <f t="shared" si="1211"/>
        <v/>
      </c>
      <c r="J2917" s="51" t="str">
        <f>IF(H2917="","",VLOOKUP(A2917,'6.A'!$A$11:$E$480,4,FALSE))</f>
        <v/>
      </c>
      <c r="K2917" s="51" t="str">
        <f t="shared" si="1212"/>
        <v/>
      </c>
      <c r="L2917" s="51" t="str">
        <f>IF(H2917="","",IF(C2917="","",G2872*C2917))</f>
        <v/>
      </c>
      <c r="M2917" s="93" t="str">
        <f>IF(A2917="","",VLOOKUP(A2917,'6.A'!$A$11:$C$480,2,FALSE))</f>
        <v/>
      </c>
      <c r="N2917" s="56" t="str">
        <f t="shared" si="1213"/>
        <v/>
      </c>
      <c r="O2917" s="55"/>
      <c r="P2917" s="55"/>
      <c r="Q2917" s="47"/>
      <c r="R2917" s="47"/>
    </row>
    <row r="2918" spans="1:22" ht="12.75" customHeight="1" x14ac:dyDescent="0.2">
      <c r="A2918" s="22"/>
      <c r="B2918" s="39" t="str">
        <f>IF(A2918="","",VLOOKUP(A2918,'6.A'!$A$11:$E$105,2,FALSE))</f>
        <v/>
      </c>
      <c r="C2918" s="87"/>
      <c r="D2918" s="56" t="str">
        <f>IF(A2918="","",VLOOKUP(A2918,'6.A'!$A$11:$E$105,4,FALSE))</f>
        <v/>
      </c>
      <c r="E2918" s="88" t="str">
        <f>IF(A2918="","",VLOOKUP(A2918,'6.A'!$A$11:$E$105,5,FALSE))</f>
        <v/>
      </c>
      <c r="F2918" s="24" t="str">
        <f t="shared" si="1214"/>
        <v>0,00</v>
      </c>
      <c r="G2918" s="51"/>
      <c r="H2918" s="51" t="str">
        <f>IF(A2918="","",VLOOKUP(A2918,'6.A'!$A$11:$E$7900,5,FALSE))</f>
        <v/>
      </c>
      <c r="I2918" s="51" t="str">
        <f t="shared" si="1211"/>
        <v/>
      </c>
      <c r="J2918" s="51" t="str">
        <f>IF(H2918="","",VLOOKUP(A2918,'6.A'!$A$11:$E$480,4,FALSE))</f>
        <v/>
      </c>
      <c r="K2918" s="51" t="str">
        <f t="shared" si="1212"/>
        <v/>
      </c>
      <c r="L2918" s="51" t="str">
        <f>IF(H2918="","",IF(C2918="","",G2872*C2918))</f>
        <v/>
      </c>
      <c r="M2918" s="93" t="str">
        <f>IF(A2918="","",VLOOKUP(A2918,'6.A'!$A$11:$C$480,2,FALSE))</f>
        <v/>
      </c>
      <c r="N2918" s="56" t="str">
        <f t="shared" si="1213"/>
        <v/>
      </c>
      <c r="O2918" s="55"/>
      <c r="P2918" s="55"/>
      <c r="Q2918" s="47"/>
      <c r="R2918" s="47"/>
    </row>
    <row r="2919" spans="1:22" ht="12.75" customHeight="1" x14ac:dyDescent="0.2">
      <c r="A2919" s="22"/>
      <c r="B2919" s="39" t="str">
        <f>IF(A2919="","",VLOOKUP(A2919,'6.A'!$A$11:$E$105,2,FALSE))</f>
        <v/>
      </c>
      <c r="C2919" s="87"/>
      <c r="D2919" s="56" t="str">
        <f>IF(A2919="","",VLOOKUP(A2919,'6.A'!$A$11:$E$105,4,FALSE))</f>
        <v/>
      </c>
      <c r="E2919" s="88" t="str">
        <f>IF(A2919="","",VLOOKUP(A2919,'6.A'!$A$11:$E$105,5,FALSE))</f>
        <v/>
      </c>
      <c r="F2919" s="24" t="str">
        <f t="shared" si="1214"/>
        <v>0,00</v>
      </c>
      <c r="G2919" s="51"/>
      <c r="H2919" s="51" t="str">
        <f>IF(A2919="","",VLOOKUP(A2919,'6.A'!$A$11:$E$7900,5,FALSE))</f>
        <v/>
      </c>
      <c r="I2919" s="51" t="str">
        <f t="shared" si="1211"/>
        <v/>
      </c>
      <c r="J2919" s="51" t="str">
        <f>IF(H2919="","",VLOOKUP(A2919,'6.A'!$A$11:$E$480,4,FALSE))</f>
        <v/>
      </c>
      <c r="K2919" s="51" t="str">
        <f t="shared" si="1212"/>
        <v/>
      </c>
      <c r="L2919" s="51" t="str">
        <f>IF(H2919="","",IF(C2919="","",G2872*C2919))</f>
        <v/>
      </c>
      <c r="M2919" s="93" t="str">
        <f>IF(A2919="","",VLOOKUP(A2919,'6.A'!$A$11:$C$480,2,FALSE))</f>
        <v/>
      </c>
      <c r="N2919" s="56" t="str">
        <f t="shared" si="1213"/>
        <v/>
      </c>
      <c r="O2919" s="55"/>
      <c r="P2919" s="55"/>
      <c r="Q2919" s="47"/>
      <c r="R2919" s="47"/>
    </row>
    <row r="2920" spans="1:22" ht="12.75" customHeight="1" x14ac:dyDescent="0.2">
      <c r="A2920" s="22"/>
      <c r="B2920" s="39" t="str">
        <f>IF(A2920="","",VLOOKUP(A2920,'6.A'!$A$11:$E$105,2,FALSE))</f>
        <v/>
      </c>
      <c r="C2920" s="87"/>
      <c r="D2920" s="56" t="str">
        <f>IF(A2920="","",VLOOKUP(A2920,'6.A'!$A$11:$E$105,4,FALSE))</f>
        <v/>
      </c>
      <c r="E2920" s="88" t="str">
        <f>IF(A2920="","",VLOOKUP(A2920,'6.A'!$A$11:$E$105,5,FALSE))</f>
        <v/>
      </c>
      <c r="F2920" s="24" t="str">
        <f t="shared" si="1214"/>
        <v>0,00</v>
      </c>
      <c r="G2920" s="51"/>
      <c r="H2920" s="51" t="str">
        <f>IF(A2920="","",VLOOKUP(A2920,'6.A'!$A$11:$E$7900,5,FALSE))</f>
        <v/>
      </c>
      <c r="I2920" s="51" t="str">
        <f t="shared" si="1211"/>
        <v/>
      </c>
      <c r="J2920" s="51" t="str">
        <f>IF(H2920="","",VLOOKUP(A2920,'6.A'!$A$11:$E$480,4,FALSE))</f>
        <v/>
      </c>
      <c r="K2920" s="51" t="str">
        <f t="shared" si="1212"/>
        <v/>
      </c>
      <c r="L2920" s="51" t="str">
        <f>IF(H2920="","",IF(C2920="","",G2872*C2920))</f>
        <v/>
      </c>
      <c r="M2920" s="93" t="str">
        <f>IF(A2920="","",VLOOKUP(A2920,'6.A'!$A$11:$C$480,2,FALSE))</f>
        <v/>
      </c>
      <c r="N2920" s="56" t="str">
        <f t="shared" si="1213"/>
        <v/>
      </c>
      <c r="O2920" s="55"/>
      <c r="P2920" s="55"/>
      <c r="Q2920" s="47"/>
      <c r="R2920" s="47"/>
    </row>
    <row r="2921" spans="1:22" ht="12.75" customHeight="1" x14ac:dyDescent="0.2">
      <c r="A2921" s="22"/>
      <c r="B2921" s="26" t="str">
        <f>$A$9</f>
        <v>BDI - MÃO DE OBRA / SERVIÇOS / MATERIAIS EM GERAL</v>
      </c>
      <c r="C2921" s="27">
        <f>$C$9</f>
        <v>0</v>
      </c>
      <c r="D2921" s="56"/>
      <c r="F2921" s="28">
        <f>ROUND(SUM(F2901:F2920)*C2921,2)</f>
        <v>0</v>
      </c>
      <c r="G2921" s="62"/>
      <c r="M2921" s="56"/>
      <c r="N2921" s="56"/>
      <c r="O2921" s="55"/>
      <c r="P2921" s="55"/>
      <c r="Q2921" s="47"/>
      <c r="R2921" s="47"/>
    </row>
    <row r="2922" spans="1:22" ht="12.75" customHeight="1" thickBot="1" x14ac:dyDescent="0.25">
      <c r="A2922" s="40"/>
      <c r="B2922" s="41" t="s">
        <v>57</v>
      </c>
      <c r="C2922" s="42"/>
      <c r="D2922" s="43"/>
      <c r="E2922" s="44"/>
      <c r="F2922" s="45">
        <f>ROUND(SUM(F2901:F2921),2)</f>
        <v>0</v>
      </c>
      <c r="G2922" s="62"/>
      <c r="M2922" s="56"/>
      <c r="N2922" s="56"/>
      <c r="O2922" s="55"/>
      <c r="P2922" s="55"/>
      <c r="Q2922" s="47"/>
      <c r="R2922" s="47"/>
    </row>
    <row r="2923" spans="1:22" ht="12" customHeight="1" thickBot="1" x14ac:dyDescent="0.25">
      <c r="A2923" s="8"/>
      <c r="B2923" s="9"/>
      <c r="C2923" s="10"/>
      <c r="D2923" s="56"/>
      <c r="F2923" s="12"/>
      <c r="M2923" s="56"/>
      <c r="N2923" s="56"/>
      <c r="O2923" s="55"/>
      <c r="P2923" s="55"/>
    </row>
    <row r="2924" spans="1:22" ht="50.1" customHeight="1" x14ac:dyDescent="0.2">
      <c r="A2924" s="13" t="str">
        <f>'3.A'!$A$95</f>
        <v>5.1.2</v>
      </c>
      <c r="B2924" s="14" t="str">
        <f>IF(A2924="","",VLOOKUP(A2924,'3.A'!$A$16:$M$111,2,FALSE))</f>
        <v>PISO EM CONCRETO, 20MPA, ESPESSURA 15CM, COM ARMAÇÃO EM TELA SOLDADA</v>
      </c>
      <c r="C2924" s="283" t="s">
        <v>62</v>
      </c>
      <c r="D2924" s="283"/>
      <c r="E2924" s="15" t="str">
        <f>IF(A2924="","",VLOOKUP(A2924,'3.A'!$A$16:$M$111,3,FALSE))</f>
        <v>M2</v>
      </c>
      <c r="F2924" s="16">
        <f>ROUND(F2938+F2951+F2974,2)</f>
        <v>0</v>
      </c>
      <c r="G2924" s="94">
        <f>VLOOKUP(A2924,'3.A'!$A$18:$I$111,4,FALSE)</f>
        <v>3</v>
      </c>
      <c r="H2924" s="46">
        <f>SUM(F2926:F2937)</f>
        <v>0</v>
      </c>
      <c r="I2924" s="46">
        <f>SUM(F2940:F2950)</f>
        <v>0</v>
      </c>
      <c r="J2924" s="46">
        <f>SUM(F2953:F2973)</f>
        <v>0</v>
      </c>
      <c r="K2924" s="46">
        <f>SUM(H2924:J2924)</f>
        <v>0</v>
      </c>
      <c r="L2924" s="46" t="str">
        <f>IF(K2924=F2924,"SIM","NÃO")</f>
        <v>SIM</v>
      </c>
      <c r="M2924" s="57">
        <f>ROUND(SUM(F2926:F2935)*C2936,2)+ROUND(SUM(F2926:F2936)*C2937,2)+ROUND(SUM(F2926:F2935),2)+ROUND(SUM(F2940:F2949)*C2950,2)+ROUND(SUM(F2940:F2949),2)+ROUND(SUM(F2953:F2972)*C2973,2)+ROUND(SUM(F2953:F2972),2)</f>
        <v>0</v>
      </c>
      <c r="N2924" s="49" t="str">
        <f>IF(M2924=F2924,"SIM","NÃO")</f>
        <v>SIM</v>
      </c>
      <c r="O2924" s="50" t="str">
        <f>VLOOKUP(A2924,'3.A'!$A$8:$E$111,3,FALSE)</f>
        <v>M2</v>
      </c>
      <c r="P2924" s="50" t="str">
        <f>IF(O2924=E2924,"SIM","NÃO")</f>
        <v>SIM</v>
      </c>
      <c r="Q2924" s="52">
        <f>ROUND(G2924*F2938,2)+ROUND(G2924*F2951,2)+ROUND(G2924*F2974,2)</f>
        <v>0</v>
      </c>
      <c r="R2924" s="58">
        <f>VLOOKUP(A2924,'3.A'!$A$16:$L$111,12,FALSE)</f>
        <v>0</v>
      </c>
      <c r="S2924" s="59" t="str">
        <f>IF(Q2924=R2924,"si","no")</f>
        <v>si</v>
      </c>
      <c r="T2924" s="60">
        <f>SUM(L2926:L2935)+SUM(L2940:L2949)+SUM(L2953:L2972)</f>
        <v>18.820574999999998</v>
      </c>
      <c r="U2924" s="51">
        <f>G2924*C2932+G2924*C2934+G2924*C2928+G2924*C2927+G2924*C2929+G2924*C2933+G2924*C2931+G2924*C2930+G2924*C2926+G2924*C2935+G2924*C2946+G2924*C2940+G2924*C2948+G2924*C2947+G2924*C2945+G2924*C2942+G2924*C2941+G2924*C2943+G2924*C2949+G2924*C2944+G2924*C2953+G2924*C2954+G2924*C2955+G2924*C2963+G2924*C2964+G2924*C2965+G2924*C2966+G2924*C2967+G2924*C2968+G2924*C2969+G2924*C2970+G2924*C2971+G2924*C2972+G2924*C2961+G2924*C2962+G2924*C2956+G2924*C2957+G2924*C2958+G2924*C2959+G2924*C2960</f>
        <v>18.820575000000002</v>
      </c>
      <c r="V2924" s="53" t="str">
        <f>IF(T2924=U2924,"si","no")</f>
        <v>si</v>
      </c>
    </row>
    <row r="2925" spans="1:22" ht="12.75" customHeight="1" x14ac:dyDescent="0.2">
      <c r="A2925" s="17" t="s">
        <v>3</v>
      </c>
      <c r="B2925" s="18" t="s">
        <v>58</v>
      </c>
      <c r="C2925" s="55" t="s">
        <v>59</v>
      </c>
      <c r="D2925" s="55" t="s">
        <v>17</v>
      </c>
      <c r="E2925" s="19" t="s">
        <v>60</v>
      </c>
      <c r="F2925" s="20" t="s">
        <v>61</v>
      </c>
      <c r="G2925" s="21"/>
      <c r="M2925" s="56"/>
      <c r="N2925" s="56"/>
      <c r="O2925" s="55"/>
      <c r="P2925" s="55"/>
      <c r="Q2925" s="47"/>
      <c r="R2925" s="47"/>
    </row>
    <row r="2926" spans="1:22" ht="12.75" customHeight="1" x14ac:dyDescent="0.2">
      <c r="A2926" s="22">
        <f>'6.A'!$A$12</f>
        <v>88238</v>
      </c>
      <c r="B2926" s="23" t="str">
        <f>IF(A2926="","",VLOOKUP(A2926,'6.A'!$A$11:$E$105,2,FALSE))</f>
        <v xml:space="preserve">AJUDANTE DE ARMADOR COM ENCARGOS COMPLEMENTARES </v>
      </c>
      <c r="C2926" s="230">
        <f>3.11*0.008+0.0103*0.822</f>
        <v>3.3346599999999997E-2</v>
      </c>
      <c r="D2926" s="56" t="str">
        <f>IF(A2926="","",VLOOKUP(A2926,'6.A'!$A$11:$E$105,4,FALSE))</f>
        <v>H</v>
      </c>
      <c r="E2926" s="88">
        <f>IF(A2926="","",VLOOKUP(A2926,'6.A'!$A$11:$E$105,5,FALSE))</f>
        <v>0</v>
      </c>
      <c r="F2926" s="24">
        <f t="shared" ref="F2926:F2935" si="1215">IF(A2926="","0,00",ROUND(C2926*E2926,2))</f>
        <v>0</v>
      </c>
      <c r="G2926" s="51"/>
      <c r="H2926" s="51">
        <f>IF(A2926="","",VLOOKUP(A2926,'6.A'!$A$11:$E$7900,5,FALSE))</f>
        <v>0</v>
      </c>
      <c r="I2926" s="51" t="str">
        <f>IF(H2926="","",IF(E2926=H2926,"SIM","NÃO"))</f>
        <v>SIM</v>
      </c>
      <c r="J2926" s="51" t="str">
        <f>IF(H2926="","",VLOOKUP(A2926,'6.A'!$A$11:$E$480,4,FALSE))</f>
        <v>H</v>
      </c>
      <c r="K2926" s="51" t="str">
        <f>IF(H2926="","",IF(J2926=D2926,"SIM","NÃO"))</f>
        <v>SIM</v>
      </c>
      <c r="L2926" s="51">
        <f>IF(H2926="","",IF(C2926="","",G2924*C2926))</f>
        <v>0.10003979999999998</v>
      </c>
      <c r="M2926" s="93" t="str">
        <f>IF(A2926="","",VLOOKUP(A2926,'6.A'!$A$11:$C$480,2,FALSE))</f>
        <v xml:space="preserve">AJUDANTE DE ARMADOR COM ENCARGOS COMPLEMENTARES </v>
      </c>
      <c r="N2926" s="56" t="str">
        <f>IF(A2926="","",IF(M2926=B2926,"si","no"))</f>
        <v>si</v>
      </c>
      <c r="O2926" s="55"/>
      <c r="P2926" s="55"/>
      <c r="Q2926" s="47"/>
      <c r="R2926" s="47"/>
    </row>
    <row r="2927" spans="1:22" ht="12.75" customHeight="1" x14ac:dyDescent="0.2">
      <c r="A2927" s="22">
        <f>'6.A'!$A$14</f>
        <v>88245</v>
      </c>
      <c r="B2927" s="23" t="str">
        <f>IF(A2927="","",VLOOKUP(A2927,'6.A'!$A$11:$E$105,2,FALSE))</f>
        <v>ARMADOR COM ENCARGOS COMPLEMENTARES</v>
      </c>
      <c r="C2927" s="230">
        <f>3.11*0.024+0.822*0.21623</f>
        <v>0.25238105999999999</v>
      </c>
      <c r="D2927" s="56" t="str">
        <f>IF(A2927="","",VLOOKUP(A2927,'6.A'!$A$11:$E$105,4,FALSE))</f>
        <v>H</v>
      </c>
      <c r="E2927" s="88">
        <f>IF(A2927="","",VLOOKUP(A2927,'6.A'!$A$11:$E$105,5,FALSE))</f>
        <v>0</v>
      </c>
      <c r="F2927" s="24">
        <f t="shared" si="1215"/>
        <v>0</v>
      </c>
      <c r="G2927" s="51"/>
      <c r="H2927" s="51">
        <f>IF(A2927="","",VLOOKUP(A2927,'6.A'!$A$11:$E$7900,5,FALSE))</f>
        <v>0</v>
      </c>
      <c r="I2927" s="51" t="str">
        <f>IF(H2927="","",IF(E2927=H2927,"SIM","NÃO"))</f>
        <v>SIM</v>
      </c>
      <c r="J2927" s="51" t="str">
        <f>IF(H2927="","",VLOOKUP(A2927,'6.A'!$A$11:$E$480,4,FALSE))</f>
        <v>H</v>
      </c>
      <c r="K2927" s="51" t="str">
        <f>IF(H2927="","",IF(J2927=D2927,"SIM","NÃO"))</f>
        <v>SIM</v>
      </c>
      <c r="L2927" s="51">
        <f>IF(H2927="","",IF(C2927="","",G2924*C2927))</f>
        <v>0.75714317999999992</v>
      </c>
      <c r="M2927" s="93" t="str">
        <f>IF(A2927="","",VLOOKUP(A2927,'6.A'!$A$11:$C$480,2,FALSE))</f>
        <v>ARMADOR COM ENCARGOS COMPLEMENTARES</v>
      </c>
      <c r="N2927" s="56" t="str">
        <f>IF(A2927="","",IF(M2927=B2927,"si","no"))</f>
        <v>si</v>
      </c>
      <c r="O2927" s="55"/>
      <c r="P2927" s="55"/>
      <c r="Q2927" s="47"/>
      <c r="R2927" s="47"/>
    </row>
    <row r="2928" spans="1:22" ht="12.75" customHeight="1" x14ac:dyDescent="0.2">
      <c r="A2928" s="22">
        <f>'6.A'!$A$17</f>
        <v>88262</v>
      </c>
      <c r="B2928" s="23" t="str">
        <f>IF(A2928="","",VLOOKUP(A2928,'6.A'!$A$11:$E$105,2,FALSE))</f>
        <v>CARPINTEIRO DE FORMAS COM ENCARGOS COMPLEMENTARES</v>
      </c>
      <c r="C2928" s="230">
        <v>3.2006E-2</v>
      </c>
      <c r="D2928" s="56" t="str">
        <f>IF(A2928="","",VLOOKUP(A2928,'6.A'!$A$11:$E$105,4,FALSE))</f>
        <v>H</v>
      </c>
      <c r="E2928" s="88">
        <f>IF(A2928="","",VLOOKUP(A2928,'6.A'!$A$11:$E$105,5,FALSE))</f>
        <v>0</v>
      </c>
      <c r="F2928" s="24">
        <f t="shared" si="1215"/>
        <v>0</v>
      </c>
      <c r="G2928" s="51"/>
      <c r="H2928" s="51">
        <f>IF(A2928="","",VLOOKUP(A2928,'6.A'!$A$11:$E$7900,5,FALSE))</f>
        <v>0</v>
      </c>
      <c r="I2928" s="51" t="str">
        <f>IF(H2928="","",IF(E2928=H2928,"SIM","NÃO"))</f>
        <v>SIM</v>
      </c>
      <c r="J2928" s="51" t="str">
        <f>IF(H2928="","",VLOOKUP(A2928,'6.A'!$A$11:$E$480,4,FALSE))</f>
        <v>H</v>
      </c>
      <c r="K2928" s="51" t="str">
        <f t="shared" ref="K2928" si="1216">IF(H2928="","",IF(J2928=D2928,"SIM","NÃO"))</f>
        <v>SIM</v>
      </c>
      <c r="L2928" s="51">
        <f>IF(H2928="","",IF(C2928="","",G2924*C2928))</f>
        <v>9.6017999999999992E-2</v>
      </c>
      <c r="M2928" s="93" t="str">
        <f>IF(A2928="","",VLOOKUP(A2928,'6.A'!$A$11:$C$480,2,FALSE))</f>
        <v>CARPINTEIRO DE FORMAS COM ENCARGOS COMPLEMENTARES</v>
      </c>
      <c r="N2928" s="56" t="str">
        <f t="shared" ref="N2928" si="1217">IF(A2928="","",IF(M2928=B2928,"si","no"))</f>
        <v>si</v>
      </c>
      <c r="O2928" s="55"/>
      <c r="P2928" s="55"/>
      <c r="Q2928" s="47"/>
      <c r="R2928" s="47"/>
      <c r="S2928" s="2"/>
    </row>
    <row r="2929" spans="1:19" ht="12.75" customHeight="1" x14ac:dyDescent="0.2">
      <c r="A2929" s="22">
        <f>'6.A'!$A$19</f>
        <v>88309</v>
      </c>
      <c r="B2929" s="23" t="str">
        <f>IF(A2929="","",VLOOKUP(A2929,'6.A'!$A$11:$E$105,2,FALSE))</f>
        <v>PEDREIRO COM ENCARGOS COMPLEMENTARES</v>
      </c>
      <c r="C2929" s="230">
        <f>0.117236+0.00491+1.1655/4</f>
        <v>0.41352100000000003</v>
      </c>
      <c r="D2929" s="56" t="str">
        <f>IF(A2929="","",VLOOKUP(A2929,'6.A'!$A$11:$E$105,4,FALSE))</f>
        <v>H</v>
      </c>
      <c r="E2929" s="88">
        <f>IF(A2929="","",VLOOKUP(A2929,'6.A'!$A$11:$E$105,5,FALSE))</f>
        <v>0</v>
      </c>
      <c r="F2929" s="24">
        <f t="shared" si="1215"/>
        <v>0</v>
      </c>
      <c r="G2929" s="51"/>
      <c r="H2929" s="51">
        <f>IF(A2929="","",VLOOKUP(A2929,'6.A'!$A$11:$E$7900,5,FALSE))</f>
        <v>0</v>
      </c>
      <c r="I2929" s="51" t="str">
        <f>IF(H2929="","",IF(E2929=H2929,"SIM","NÃO"))</f>
        <v>SIM</v>
      </c>
      <c r="J2929" s="51" t="str">
        <f>IF(H2929="","",VLOOKUP(A2929,'6.A'!$A$11:$E$480,4,FALSE))</f>
        <v>H</v>
      </c>
      <c r="K2929" s="51" t="str">
        <f>IF(H2929="","",IF(J2929=D2929,"SIM","NÃO"))</f>
        <v>SIM</v>
      </c>
      <c r="L2929" s="51">
        <f>IF(H2929="","",IF(C2929="","",G2924*C2929))</f>
        <v>1.2405630000000001</v>
      </c>
      <c r="M2929" s="93" t="str">
        <f>IF(A2929="","",VLOOKUP(A2929,'6.A'!$A$11:$C$480,2,FALSE))</f>
        <v>PEDREIRO COM ENCARGOS COMPLEMENTARES</v>
      </c>
      <c r="N2929" s="56" t="str">
        <f>IF(A2929="","",IF(M2929=B2929,"si","no"))</f>
        <v>si</v>
      </c>
      <c r="O2929" s="55"/>
      <c r="P2929" s="55"/>
      <c r="Q2929" s="47"/>
      <c r="R2929" s="47"/>
      <c r="S2929" s="2"/>
    </row>
    <row r="2930" spans="1:19" ht="12.75" customHeight="1" x14ac:dyDescent="0.2">
      <c r="A2930" s="22">
        <f>'6.A'!$A$21</f>
        <v>88316</v>
      </c>
      <c r="B2930" s="23" t="str">
        <f>IF(A2930="","",VLOOKUP(A2930,'6.A'!$A$11:$E$105,2,FALSE))</f>
        <v>SERVENTE COM ENCARGOS COMPLEMENTARES</v>
      </c>
      <c r="C2930" s="230">
        <f>0.120624+0.00589+0.64609*0.03+0.2359/4</f>
        <v>0.20487169999999999</v>
      </c>
      <c r="D2930" s="56" t="str">
        <f>IF(A2930="","",VLOOKUP(A2930,'6.A'!$A$11:$E$105,4,FALSE))</f>
        <v>H</v>
      </c>
      <c r="E2930" s="89">
        <f>IF(A2930="","",VLOOKUP(A2930,'6.A'!$A$11:$E$105,5,FALSE))</f>
        <v>0</v>
      </c>
      <c r="F2930" s="24">
        <f t="shared" si="1215"/>
        <v>0</v>
      </c>
      <c r="G2930" s="51"/>
      <c r="H2930" s="51">
        <f>IF(A2930="","",VLOOKUP(A2930,'6.A'!$A$11:$E$7900,5,FALSE))</f>
        <v>0</v>
      </c>
      <c r="I2930" s="51" t="str">
        <f t="shared" ref="I2930" si="1218">IF(H2930="","",IF(E2930=H2930,"SIM","NÃO"))</f>
        <v>SIM</v>
      </c>
      <c r="J2930" s="51" t="str">
        <f>IF(H2930="","",VLOOKUP(A2930,'6.A'!$A$11:$E$480,4,FALSE))</f>
        <v>H</v>
      </c>
      <c r="K2930" s="51" t="str">
        <f t="shared" ref="K2930" si="1219">IF(H2930="","",IF(J2930=D2930,"SIM","NÃO"))</f>
        <v>SIM</v>
      </c>
      <c r="L2930" s="51">
        <f>IF(H2930="","",IF(C2930="","",G2924*C2930))</f>
        <v>0.61461509999999997</v>
      </c>
      <c r="M2930" s="93" t="str">
        <f>IF(A2930="","",VLOOKUP(A2930,'6.A'!$A$11:$C$480,2,FALSE))</f>
        <v>SERVENTE COM ENCARGOS COMPLEMENTARES</v>
      </c>
      <c r="N2930" s="56" t="str">
        <f t="shared" ref="N2930" si="1220">IF(A2930="","",IF(M2930=B2930,"si","no"))</f>
        <v>si</v>
      </c>
      <c r="O2930" s="55"/>
      <c r="P2930" s="55"/>
      <c r="Q2930" s="47"/>
      <c r="R2930" s="47"/>
      <c r="S2930" s="2"/>
    </row>
    <row r="2931" spans="1:19" ht="12.75" customHeight="1" x14ac:dyDescent="0.2">
      <c r="A2931" s="22"/>
      <c r="B2931" s="23" t="str">
        <f>IF(A2931="","",VLOOKUP(A2931,'6.A'!$A$11:$E$105,2,FALSE))</f>
        <v/>
      </c>
      <c r="C2931" s="87"/>
      <c r="D2931" s="56" t="str">
        <f>IF(A2931="","",VLOOKUP(A2931,'6.A'!$A$11:$E$105,4,FALSE))</f>
        <v/>
      </c>
      <c r="E2931" s="89" t="str">
        <f>IF(A2931="","",VLOOKUP(A2931,'6.A'!$A$11:$E$105,5,FALSE))</f>
        <v/>
      </c>
      <c r="F2931" s="24" t="str">
        <f t="shared" si="1215"/>
        <v>0,00</v>
      </c>
      <c r="G2931" s="51"/>
      <c r="H2931" s="51" t="str">
        <f>IF(A2931="","",VLOOKUP(A2931,'6.A'!$A$11:$E$7900,5,FALSE))</f>
        <v/>
      </c>
      <c r="I2931" s="51" t="str">
        <f>IF(H2931="","",IF(E2931=H2931,"SIM","NÃO"))</f>
        <v/>
      </c>
      <c r="J2931" s="51" t="str">
        <f>IF(H2931="","",VLOOKUP(A2931,'6.A'!$A$11:$E$480,4,FALSE))</f>
        <v/>
      </c>
      <c r="K2931" s="51" t="str">
        <f>IF(H2931="","",IF(J2931=D2931,"SIM","NÃO"))</f>
        <v/>
      </c>
      <c r="L2931" s="51" t="str">
        <f>IF(H2931="","",IF(C2931="","",G2924*C2931))</f>
        <v/>
      </c>
      <c r="M2931" s="93" t="str">
        <f>IF(A2931="","",VLOOKUP(A2931,'6.A'!$A$11:$C$480,2,FALSE))</f>
        <v/>
      </c>
      <c r="N2931" s="56" t="str">
        <f>IF(A2931="","",IF(M2931=B2931,"si","no"))</f>
        <v/>
      </c>
      <c r="O2931" s="55"/>
      <c r="P2931" s="55"/>
      <c r="Q2931" s="47"/>
      <c r="R2931" s="47"/>
      <c r="S2931" s="2"/>
    </row>
    <row r="2932" spans="1:19" ht="12.75" customHeight="1" x14ac:dyDescent="0.2">
      <c r="A2932" s="22"/>
      <c r="B2932" s="23" t="str">
        <f>IF(A2932="","",VLOOKUP(A2932,'6.A'!$A$11:$E$105,2,FALSE))</f>
        <v/>
      </c>
      <c r="C2932" s="87"/>
      <c r="D2932" s="56" t="str">
        <f>IF(A2932="","",VLOOKUP(A2932,'6.A'!$A$11:$E$105,4,FALSE))</f>
        <v/>
      </c>
      <c r="E2932" s="88" t="str">
        <f>IF(A2932="","",VLOOKUP(A2932,'6.A'!$A$11:$E$105,5,FALSE))</f>
        <v/>
      </c>
      <c r="F2932" s="24" t="str">
        <f t="shared" si="1215"/>
        <v>0,00</v>
      </c>
      <c r="G2932" s="51"/>
      <c r="H2932" s="51" t="str">
        <f>IF(A2932="","",VLOOKUP(A2932,'6.A'!$A$11:$E$7900,5,FALSE))</f>
        <v/>
      </c>
      <c r="I2932" s="51" t="str">
        <f>IF(H2932="","",IF(E2932=H2932,"SIM","NÃO"))</f>
        <v/>
      </c>
      <c r="J2932" s="51" t="str">
        <f>IF(H2932="","",VLOOKUP(A2932,'6.A'!$A$11:$E$480,4,FALSE))</f>
        <v/>
      </c>
      <c r="K2932" s="51" t="str">
        <f>IF(H2932="","",IF(J2932=D2932,"SIM","NÃO"))</f>
        <v/>
      </c>
      <c r="L2932" s="51" t="str">
        <f>IF(H2932="","",IF(C2932="","",G2924*C2932))</f>
        <v/>
      </c>
      <c r="M2932" s="93" t="str">
        <f>IF(A2932="","",VLOOKUP(A2932,'6.A'!$A$11:$C$480,2,FALSE))</f>
        <v/>
      </c>
      <c r="N2932" s="56" t="str">
        <f>IF(A2932="","",IF(M2932=B2932,"si","no"))</f>
        <v/>
      </c>
      <c r="O2932" s="55"/>
      <c r="P2932" s="55"/>
      <c r="Q2932" s="47"/>
      <c r="R2932" s="47"/>
      <c r="S2932" s="2"/>
    </row>
    <row r="2933" spans="1:19" ht="12.75" customHeight="1" x14ac:dyDescent="0.2">
      <c r="A2933" s="22"/>
      <c r="B2933" s="23" t="str">
        <f>IF(A2933="","",VLOOKUP(A2933,'6.A'!$A$11:$E$105,2,FALSE))</f>
        <v/>
      </c>
      <c r="C2933" s="87"/>
      <c r="D2933" s="56" t="str">
        <f>IF(A2933="","",VLOOKUP(A2933,'6.A'!$A$11:$E$105,4,FALSE))</f>
        <v/>
      </c>
      <c r="E2933" s="88" t="str">
        <f>IF(A2933="","",VLOOKUP(A2933,'6.A'!$A$11:$E$105,5,FALSE))</f>
        <v/>
      </c>
      <c r="F2933" s="24" t="str">
        <f t="shared" si="1215"/>
        <v>0,00</v>
      </c>
      <c r="G2933" s="51"/>
      <c r="H2933" s="51" t="str">
        <f>IF(A2933="","",VLOOKUP(A2933,'6.A'!$A$11:$E$7900,5,FALSE))</f>
        <v/>
      </c>
      <c r="I2933" s="51" t="str">
        <f t="shared" ref="I2933" si="1221">IF(H2933="","",IF(E2933=H2933,"SIM","NÃO"))</f>
        <v/>
      </c>
      <c r="J2933" s="51" t="str">
        <f>IF(H2933="","",VLOOKUP(A2933,'6.A'!$A$11:$E$480,4,FALSE))</f>
        <v/>
      </c>
      <c r="K2933" s="51" t="str">
        <f t="shared" ref="K2933" si="1222">IF(H2933="","",IF(J2933=D2933,"SIM","NÃO"))</f>
        <v/>
      </c>
      <c r="L2933" s="51" t="str">
        <f>IF(H2933="","",IF(C2933="","",G2924*C2933))</f>
        <v/>
      </c>
      <c r="M2933" s="93" t="str">
        <f>IF(A2933="","",VLOOKUP(A2933,'6.A'!$A$11:$C$480,2,FALSE))</f>
        <v/>
      </c>
      <c r="N2933" s="56" t="str">
        <f t="shared" ref="N2933" si="1223">IF(A2933="","",IF(M2933=B2933,"si","no"))</f>
        <v/>
      </c>
      <c r="O2933" s="55"/>
      <c r="P2933" s="55"/>
      <c r="Q2933" s="47"/>
      <c r="R2933" s="47"/>
      <c r="S2933" s="2"/>
    </row>
    <row r="2934" spans="1:19" ht="12.75" customHeight="1" x14ac:dyDescent="0.2">
      <c r="A2934" s="22"/>
      <c r="B2934" s="23" t="str">
        <f>IF(A2934="","",VLOOKUP(A2934,'6.A'!$A$11:$E$105,2,FALSE))</f>
        <v/>
      </c>
      <c r="C2934" s="87"/>
      <c r="D2934" s="69" t="str">
        <f>IF(A2934="","",VLOOKUP(A2934,'6.A'!$A$11:$E$105,4,FALSE))</f>
        <v/>
      </c>
      <c r="E2934" s="89" t="str">
        <f>IF(A2934="","",VLOOKUP(A2934,'6.A'!$A$11:$E$105,5,FALSE))</f>
        <v/>
      </c>
      <c r="F2934" s="24" t="str">
        <f t="shared" si="1215"/>
        <v>0,00</v>
      </c>
      <c r="G2934" s="51"/>
      <c r="H2934" s="51" t="str">
        <f>IF(A2934="","",VLOOKUP(A2934,'6.A'!$A$11:$E$7900,5,FALSE))</f>
        <v/>
      </c>
      <c r="I2934" s="51" t="str">
        <f>IF(H2934="","",IF(E2934=H2934,"SIM","NÃO"))</f>
        <v/>
      </c>
      <c r="J2934" s="51" t="str">
        <f>IF(H2934="","",VLOOKUP(A2934,'6.A'!$A$11:$E$480,4,FALSE))</f>
        <v/>
      </c>
      <c r="K2934" s="51" t="str">
        <f>IF(H2934="","",IF(J2934=D2934,"SIM","NÃO"))</f>
        <v/>
      </c>
      <c r="L2934" s="51" t="str">
        <f>IF(H2934="","",IF(C2934="","",G2924*C2934))</f>
        <v/>
      </c>
      <c r="M2934" s="93" t="str">
        <f>IF(A2934="","",VLOOKUP(A2934,'6.A'!$A$11:$C$480,2,FALSE))</f>
        <v/>
      </c>
      <c r="N2934" s="56" t="str">
        <f>IF(A2934="","",IF(M2934=B2934,"si","no"))</f>
        <v/>
      </c>
      <c r="O2934" s="55"/>
      <c r="P2934" s="55"/>
      <c r="Q2934" s="47"/>
      <c r="R2934" s="47"/>
      <c r="S2934" s="2"/>
    </row>
    <row r="2935" spans="1:19" ht="12.75" customHeight="1" x14ac:dyDescent="0.2">
      <c r="A2935" s="22"/>
      <c r="B2935" s="23" t="str">
        <f>IF(A2935="","",VLOOKUP(A2935,'6.A'!$A$11:$E$105,2,FALSE))</f>
        <v/>
      </c>
      <c r="C2935" s="87"/>
      <c r="D2935" s="25" t="str">
        <f>IF(A2935="","",VLOOKUP(A2935,'6.A'!$A$11:$E$105,4,FALSE))</f>
        <v/>
      </c>
      <c r="E2935" s="89" t="str">
        <f>IF(A2935="","",VLOOKUP(A2935,'6.A'!$A$11:$E$105,5,FALSE))</f>
        <v/>
      </c>
      <c r="F2935" s="24" t="str">
        <f t="shared" si="1215"/>
        <v>0,00</v>
      </c>
      <c r="G2935" s="51"/>
      <c r="H2935" s="51" t="str">
        <f>IF(A2935="","",VLOOKUP(A2935,'6.A'!$A$11:$E$7900,5,FALSE))</f>
        <v/>
      </c>
      <c r="I2935" s="51" t="str">
        <f t="shared" ref="I2935" si="1224">IF(H2935="","",IF(E2935=H2935,"SIM","NÃO"))</f>
        <v/>
      </c>
      <c r="J2935" s="51" t="str">
        <f>IF(H2935="","",VLOOKUP(A2935,'6.A'!$A$11:$E$480,4,FALSE))</f>
        <v/>
      </c>
      <c r="K2935" s="51" t="str">
        <f t="shared" ref="K2935" si="1225">IF(H2935="","",IF(J2935=D2935,"SIM","NÃO"))</f>
        <v/>
      </c>
      <c r="L2935" s="51" t="str">
        <f>IF(H2935="","",IF(C2935="","",G2924*C2935))</f>
        <v/>
      </c>
      <c r="M2935" s="93" t="str">
        <f>IF(A2935="","",VLOOKUP(A2935,'6.A'!$A$11:$C$480,2,FALSE))</f>
        <v/>
      </c>
      <c r="N2935" s="56" t="str">
        <f t="shared" ref="N2935" si="1226">IF(A2935="","",IF(M2935=B2935,"si","no"))</f>
        <v/>
      </c>
      <c r="O2935" s="55"/>
      <c r="P2935" s="55"/>
      <c r="Q2935" s="47"/>
      <c r="R2935" s="47"/>
      <c r="S2935" s="2"/>
    </row>
    <row r="2936" spans="1:19" ht="12.75" customHeight="1" x14ac:dyDescent="0.2">
      <c r="A2936" s="17"/>
      <c r="B2936" s="26" t="str">
        <f>$A$8</f>
        <v>LEIS SOCIAIS HORISTA - JORNADA NORMAL</v>
      </c>
      <c r="C2936" s="27">
        <f>$C$8</f>
        <v>0</v>
      </c>
      <c r="D2936" s="56"/>
      <c r="F2936" s="28">
        <f>ROUND(SUM(F2926:F2935)*C2936,2)</f>
        <v>0</v>
      </c>
      <c r="G2936" s="62"/>
      <c r="M2936" s="61"/>
      <c r="N2936" s="56"/>
      <c r="O2936" s="55"/>
      <c r="P2936" s="55"/>
      <c r="Q2936" s="47"/>
      <c r="R2936" s="47"/>
      <c r="S2936" s="2"/>
    </row>
    <row r="2937" spans="1:19" ht="12.75" customHeight="1" x14ac:dyDescent="0.2">
      <c r="A2937" s="22"/>
      <c r="B2937" s="26" t="str">
        <f>$A$9</f>
        <v>BDI - MÃO DE OBRA / SERVIÇOS / MATERIAIS EM GERAL</v>
      </c>
      <c r="C2937" s="27">
        <f>$C$9</f>
        <v>0</v>
      </c>
      <c r="D2937" s="29"/>
      <c r="F2937" s="28">
        <f>ROUND(SUM(F2926:F2936)*C2937,2)</f>
        <v>0</v>
      </c>
      <c r="G2937" s="62"/>
      <c r="M2937" s="61"/>
      <c r="N2937" s="56"/>
      <c r="O2937" s="55"/>
      <c r="P2937" s="55"/>
      <c r="Q2937" s="47"/>
      <c r="R2937" s="47"/>
      <c r="S2937" s="2"/>
    </row>
    <row r="2938" spans="1:19" ht="12.75" customHeight="1" x14ac:dyDescent="0.2">
      <c r="A2938" s="30"/>
      <c r="B2938" s="31" t="s">
        <v>56</v>
      </c>
      <c r="C2938" s="32"/>
      <c r="D2938" s="33"/>
      <c r="E2938" s="34"/>
      <c r="F2938" s="35">
        <f>ROUND(SUM(F2926:F2937),2)</f>
        <v>0</v>
      </c>
      <c r="G2938" s="62"/>
      <c r="M2938" s="61"/>
      <c r="N2938" s="56"/>
      <c r="O2938" s="55"/>
      <c r="P2938" s="55"/>
      <c r="Q2938" s="47"/>
      <c r="R2938" s="47"/>
      <c r="S2938" s="2"/>
    </row>
    <row r="2939" spans="1:19" ht="12.75" customHeight="1" x14ac:dyDescent="0.2">
      <c r="A2939" s="17" t="s">
        <v>5</v>
      </c>
      <c r="B2939" s="135" t="s">
        <v>132</v>
      </c>
      <c r="C2939" s="55" t="s">
        <v>59</v>
      </c>
      <c r="D2939" s="55" t="s">
        <v>17</v>
      </c>
      <c r="E2939" s="19" t="s">
        <v>60</v>
      </c>
      <c r="F2939" s="20" t="s">
        <v>61</v>
      </c>
      <c r="G2939" s="21"/>
      <c r="M2939" s="61"/>
      <c r="N2939" s="56"/>
      <c r="O2939" s="55"/>
      <c r="P2939" s="55"/>
      <c r="Q2939" s="47"/>
      <c r="R2939" s="47"/>
      <c r="S2939" s="2"/>
    </row>
    <row r="2940" spans="1:19" ht="12.75" customHeight="1" x14ac:dyDescent="0.2">
      <c r="A2940" s="22" t="str">
        <f>'6.A'!$A$39</f>
        <v>EQ04618</v>
      </c>
      <c r="B2940" s="23" t="str">
        <f>IF(A2940="","",VLOOKUP(A2940,'6.A'!$A$11:$E$105,2,FALSE))</f>
        <v>VIBRADOR DE IMERSÃO COM PONTEIRA DE 60MM COMPRIMENTO DO MANGOTE DE 5M PARA CONCRETO</v>
      </c>
      <c r="C2940" s="230">
        <v>7.9570000000000005E-3</v>
      </c>
      <c r="D2940" s="56" t="str">
        <f>IF(A2940="","",VLOOKUP(A2940,'6.A'!$A$11:$E$105,4,FALSE))</f>
        <v>CHP</v>
      </c>
      <c r="E2940" s="88">
        <f>IF(A2940="","",VLOOKUP(A2940,'6.A'!$A$11:$E$105,5,FALSE))</f>
        <v>0</v>
      </c>
      <c r="F2940" s="24">
        <f t="shared" ref="F2940:F2949" si="1227">IF(A2940="","0,00",ROUND(C2940*E2940,2))</f>
        <v>0</v>
      </c>
      <c r="G2940" s="51"/>
      <c r="H2940" s="51">
        <f>IF(A2940="","",VLOOKUP(A2940,'6.A'!$A$11:$E$7900,5,FALSE))</f>
        <v>0</v>
      </c>
      <c r="I2940" s="51" t="str">
        <f t="shared" ref="I2940:I2949" si="1228">IF(H2940="","",IF(E2940=H2940,"SIM","NÃO"))</f>
        <v>SIM</v>
      </c>
      <c r="J2940" s="51" t="str">
        <f>IF(H2940="","",VLOOKUP(A2940,'6.A'!$A$11:$E$480,4,FALSE))</f>
        <v>CHP</v>
      </c>
      <c r="K2940" s="51" t="str">
        <f t="shared" ref="K2940:K2949" si="1229">IF(H2940="","",IF(J2940=D2940,"SIM","NÃO"))</f>
        <v>SIM</v>
      </c>
      <c r="L2940" s="51">
        <f>IF(H2940="","",IF(C2940="","",G2924*C2940))</f>
        <v>2.3871000000000003E-2</v>
      </c>
      <c r="M2940" s="93" t="str">
        <f>IF(A2940="","",VLOOKUP(A2940,'6.A'!$A$11:$C$480,2,FALSE))</f>
        <v>VIBRADOR DE IMERSÃO COM PONTEIRA DE 60MM COMPRIMENTO DO MANGOTE DE 5M PARA CONCRETO</v>
      </c>
      <c r="N2940" s="56" t="str">
        <f t="shared" ref="N2940:N2945" si="1230">IF(A2940="","",IF(M2940=B2940,"si","no"))</f>
        <v>si</v>
      </c>
      <c r="O2940" s="55"/>
      <c r="P2940" s="55"/>
      <c r="Q2940" s="47"/>
      <c r="R2940" s="47"/>
      <c r="S2940" s="2"/>
    </row>
    <row r="2941" spans="1:19" ht="12.75" customHeight="1" x14ac:dyDescent="0.2">
      <c r="A2941" s="22">
        <f>'6.A'!$A$54</f>
        <v>95282</v>
      </c>
      <c r="B2941" s="23" t="str">
        <f>IF(A2941="","",VLOOKUP(A2941,'6.A'!$A$11:$E$105,2,FALSE))</f>
        <v>DESEMPENADEIRA DE CONCRETO, PESO DE 78 KG, 4 PÁS, MOTOR A GASOLINA, POTÊNCIA 5,5 HP - CHP DIURNO</v>
      </c>
      <c r="C2941" s="230">
        <v>7.9570000000000005E-3</v>
      </c>
      <c r="D2941" s="56" t="str">
        <f>IF(A2941="","",VLOOKUP(A2941,'6.A'!$A$11:$E$105,4,FALSE))</f>
        <v>CHP</v>
      </c>
      <c r="E2941" s="88">
        <f>IF(A2941="","",VLOOKUP(A2941,'6.A'!$A$11:$E$105,5,FALSE))</f>
        <v>0</v>
      </c>
      <c r="F2941" s="24">
        <f t="shared" si="1227"/>
        <v>0</v>
      </c>
      <c r="G2941" s="51"/>
      <c r="H2941" s="51">
        <f>IF(A2941="","",VLOOKUP(A2941,'6.A'!$A$11:$E$7900,5,FALSE))</f>
        <v>0</v>
      </c>
      <c r="I2941" s="51" t="str">
        <f t="shared" si="1228"/>
        <v>SIM</v>
      </c>
      <c r="J2941" s="51" t="str">
        <f>IF(H2941="","",VLOOKUP(A2941,'6.A'!$A$11:$E$480,4,FALSE))</f>
        <v>CHP</v>
      </c>
      <c r="K2941" s="51" t="str">
        <f t="shared" si="1229"/>
        <v>SIM</v>
      </c>
      <c r="L2941" s="51">
        <f>IF(H2941="","",IF(C2941="","",G2924*C2941))</f>
        <v>2.3871000000000003E-2</v>
      </c>
      <c r="M2941" s="93" t="str">
        <f>IF(A2941="","",VLOOKUP(A2941,'6.A'!$A$11:$C$480,2,FALSE))</f>
        <v>DESEMPENADEIRA DE CONCRETO, PESO DE 78 KG, 4 PÁS, MOTOR A GASOLINA, POTÊNCIA 5,5 HP - CHP DIURNO</v>
      </c>
      <c r="N2941" s="56" t="str">
        <f t="shared" si="1230"/>
        <v>si</v>
      </c>
      <c r="O2941" s="55"/>
      <c r="P2941" s="55"/>
      <c r="Q2941" s="47"/>
      <c r="R2941" s="47"/>
      <c r="S2941" s="2"/>
    </row>
    <row r="2942" spans="1:19" ht="12.75" customHeight="1" x14ac:dyDescent="0.2">
      <c r="A2942" s="22"/>
      <c r="B2942" s="23" t="str">
        <f>IF(A2942="","",VLOOKUP(A2942,'6.A'!$A$11:$E$105,2,FALSE))</f>
        <v/>
      </c>
      <c r="C2942" s="87"/>
      <c r="D2942" s="56" t="str">
        <f>IF(A2942="","",VLOOKUP(A2942,'6.A'!$A$11:$E$105,4,FALSE))</f>
        <v/>
      </c>
      <c r="E2942" s="88" t="str">
        <f>IF(A2942="","",VLOOKUP(A2942,'6.A'!$A$11:$E$105,5,FALSE))</f>
        <v/>
      </c>
      <c r="F2942" s="24" t="str">
        <f t="shared" si="1227"/>
        <v>0,00</v>
      </c>
      <c r="G2942" s="51"/>
      <c r="H2942" s="51" t="str">
        <f>IF(A2942="","",VLOOKUP(A2942,'6.A'!$A$11:$E$7900,5,FALSE))</f>
        <v/>
      </c>
      <c r="I2942" s="51" t="str">
        <f t="shared" si="1228"/>
        <v/>
      </c>
      <c r="J2942" s="51" t="str">
        <f>IF(H2942="","",VLOOKUP(A2942,'6.A'!$A$11:$E$480,4,FALSE))</f>
        <v/>
      </c>
      <c r="K2942" s="51" t="str">
        <f t="shared" si="1229"/>
        <v/>
      </c>
      <c r="L2942" s="51" t="str">
        <f>IF(H2942="","",IF(C2942="","",G2924*C2942))</f>
        <v/>
      </c>
      <c r="M2942" s="93" t="str">
        <f>IF(A2942="","",VLOOKUP(A2942,'6.A'!$A$11:$C$480,2,FALSE))</f>
        <v/>
      </c>
      <c r="N2942" s="56" t="str">
        <f t="shared" si="1230"/>
        <v/>
      </c>
      <c r="O2942" s="55"/>
      <c r="P2942" s="55"/>
      <c r="Q2942" s="47"/>
      <c r="R2942" s="47"/>
      <c r="S2942" s="2"/>
    </row>
    <row r="2943" spans="1:19" ht="12.75" customHeight="1" x14ac:dyDescent="0.2">
      <c r="A2943" s="22"/>
      <c r="B2943" s="54" t="str">
        <f>IF(A2943="","",VLOOKUP(A2943,'6.A'!$A$11:$E$105,2,FALSE))</f>
        <v/>
      </c>
      <c r="C2943" s="113"/>
      <c r="D2943" s="56" t="str">
        <f>IF(A2943="","",VLOOKUP(A2943,'6.A'!$A$11:$E$105,4,FALSE))</f>
        <v/>
      </c>
      <c r="E2943" s="88" t="str">
        <f>IF(A2943="","",VLOOKUP(A2943,'6.A'!$A$11:$E$105,5,FALSE))</f>
        <v/>
      </c>
      <c r="F2943" s="24" t="str">
        <f t="shared" si="1227"/>
        <v>0,00</v>
      </c>
      <c r="G2943" s="51"/>
      <c r="H2943" s="51" t="str">
        <f>IF(A2943="","",VLOOKUP(A2943,'6.A'!$A$11:$E$7900,5,FALSE))</f>
        <v/>
      </c>
      <c r="I2943" s="51" t="str">
        <f t="shared" si="1228"/>
        <v/>
      </c>
      <c r="J2943" s="51" t="str">
        <f>IF(H2943="","",VLOOKUP(A2943,'6.A'!$A$11:$E$480,4,FALSE))</f>
        <v/>
      </c>
      <c r="K2943" s="51" t="str">
        <f t="shared" si="1229"/>
        <v/>
      </c>
      <c r="L2943" s="51" t="str">
        <f>IF(H2943="","",IF(C2943="","",G2924*C2943))</f>
        <v/>
      </c>
      <c r="M2943" s="93" t="str">
        <f>IF(A2943="","",VLOOKUP(A2943,'6.A'!$A$11:$C$480,2,FALSE))</f>
        <v/>
      </c>
      <c r="N2943" s="56" t="str">
        <f t="shared" si="1230"/>
        <v/>
      </c>
      <c r="O2943" s="55"/>
      <c r="P2943" s="55"/>
      <c r="Q2943" s="47"/>
      <c r="R2943" s="47"/>
      <c r="S2943" s="2"/>
    </row>
    <row r="2944" spans="1:19" ht="12.75" customHeight="1" x14ac:dyDescent="0.2">
      <c r="A2944" s="22"/>
      <c r="B2944" s="23" t="str">
        <f>IF(A2944="","",VLOOKUP(A2944,'6.A'!$A$11:$E$105,2,FALSE))</f>
        <v/>
      </c>
      <c r="C2944" s="87"/>
      <c r="D2944" s="56" t="str">
        <f>IF(A2944="","",VLOOKUP(A2944,'6.A'!$A$11:$E$105,4,FALSE))</f>
        <v/>
      </c>
      <c r="E2944" s="88" t="str">
        <f>IF(A2944="","",VLOOKUP(A2944,'6.A'!$A$11:$E$105,5,FALSE))</f>
        <v/>
      </c>
      <c r="F2944" s="24" t="str">
        <f t="shared" si="1227"/>
        <v>0,00</v>
      </c>
      <c r="G2944" s="51"/>
      <c r="H2944" s="51" t="str">
        <f>IF(A2944="","",VLOOKUP(A2944,'6.A'!$A$11:$E$7900,5,FALSE))</f>
        <v/>
      </c>
      <c r="I2944" s="51" t="str">
        <f t="shared" si="1228"/>
        <v/>
      </c>
      <c r="J2944" s="51" t="str">
        <f>IF(H2944="","",VLOOKUP(A2944,'6.A'!$A$11:$E$480,4,FALSE))</f>
        <v/>
      </c>
      <c r="K2944" s="51" t="str">
        <f t="shared" si="1229"/>
        <v/>
      </c>
      <c r="L2944" s="51" t="str">
        <f>IF(H2944="","",IF(C2944="","",G2924*C2944))</f>
        <v/>
      </c>
      <c r="M2944" s="93" t="str">
        <f>IF(A2944="","",VLOOKUP(A2944,'6.A'!$A$11:$C$480,2,FALSE))</f>
        <v/>
      </c>
      <c r="N2944" s="56" t="str">
        <f t="shared" si="1230"/>
        <v/>
      </c>
      <c r="O2944" s="55"/>
      <c r="P2944" s="55"/>
      <c r="Q2944" s="47"/>
      <c r="R2944" s="47"/>
      <c r="S2944" s="2"/>
    </row>
    <row r="2945" spans="1:22" ht="12.75" customHeight="1" x14ac:dyDescent="0.2">
      <c r="A2945" s="22"/>
      <c r="B2945" s="23" t="str">
        <f>IF(A2945="","",VLOOKUP(A2945,'6.A'!$A$11:$E$105,2,FALSE))</f>
        <v/>
      </c>
      <c r="C2945" s="87"/>
      <c r="D2945" s="56" t="str">
        <f>IF(A2945="","",VLOOKUP(A2945,'6.A'!$A$11:$E$105,4,FALSE))</f>
        <v/>
      </c>
      <c r="E2945" s="88" t="str">
        <f>IF(A2945="","",VLOOKUP(A2945,'6.A'!$A$11:$E$105,5,FALSE))</f>
        <v/>
      </c>
      <c r="F2945" s="24" t="str">
        <f t="shared" si="1227"/>
        <v>0,00</v>
      </c>
      <c r="G2945" s="51"/>
      <c r="H2945" s="51" t="str">
        <f>IF(A2945="","",VLOOKUP(A2945,'6.A'!$A$11:$E$7900,5,FALSE))</f>
        <v/>
      </c>
      <c r="I2945" s="51" t="str">
        <f t="shared" si="1228"/>
        <v/>
      </c>
      <c r="J2945" s="51" t="str">
        <f>IF(H2945="","",VLOOKUP(A2945,'6.A'!$A$11:$E$480,4,FALSE))</f>
        <v/>
      </c>
      <c r="K2945" s="51" t="str">
        <f t="shared" si="1229"/>
        <v/>
      </c>
      <c r="L2945" s="51" t="str">
        <f>IF(H2945="","",IF(C2945="","",G2924*C2945))</f>
        <v/>
      </c>
      <c r="M2945" s="93" t="str">
        <f>IF(A2945="","",VLOOKUP(A2945,'6.A'!$A$11:$C$480,2,FALSE))</f>
        <v/>
      </c>
      <c r="N2945" s="56" t="str">
        <f t="shared" si="1230"/>
        <v/>
      </c>
      <c r="O2945" s="55"/>
      <c r="P2945" s="55"/>
      <c r="Q2945" s="47"/>
      <c r="R2945" s="47"/>
      <c r="S2945" s="2"/>
    </row>
    <row r="2946" spans="1:22" ht="12.75" customHeight="1" x14ac:dyDescent="0.2">
      <c r="A2946" s="22"/>
      <c r="B2946" s="23" t="str">
        <f>IF(A2946="","",VLOOKUP(A2946,'6.A'!$A$11:$E$105,2,FALSE))</f>
        <v/>
      </c>
      <c r="C2946" s="87"/>
      <c r="D2946" s="56" t="str">
        <f>IF(A2946="","",VLOOKUP(A2946,'6.A'!$A$11:$E$105,4,FALSE))</f>
        <v/>
      </c>
      <c r="E2946" s="88" t="str">
        <f>IF(A2946="","",VLOOKUP(A2946,'6.A'!$A$11:$E$105,5,FALSE))</f>
        <v/>
      </c>
      <c r="F2946" s="24" t="str">
        <f t="shared" si="1227"/>
        <v>0,00</v>
      </c>
      <c r="G2946" s="51"/>
      <c r="H2946" s="51" t="str">
        <f>IF(A2946="","",VLOOKUP(A2946,'6.A'!$A$11:$E$7900,5,FALSE))</f>
        <v/>
      </c>
      <c r="I2946" s="51" t="str">
        <f t="shared" si="1228"/>
        <v/>
      </c>
      <c r="J2946" s="51" t="str">
        <f>IF(H2946="","",VLOOKUP(A2946,'6.A'!$A$11:$E$480,4,FALSE))</f>
        <v/>
      </c>
      <c r="K2946" s="51" t="str">
        <f t="shared" si="1229"/>
        <v/>
      </c>
      <c r="L2946" s="51" t="str">
        <f>IF(H2946="","",IF(C2946="","",G2924*C2946))</f>
        <v/>
      </c>
      <c r="M2946" s="93" t="str">
        <f>IF(A2946="","",VLOOKUP(A2946,'6.A'!$A$11:$C$480,2,FALSE))</f>
        <v/>
      </c>
      <c r="N2946" s="56" t="str">
        <f>IF(A2946="","",IF(M2946=B2946,"si","no"))</f>
        <v/>
      </c>
      <c r="O2946" s="55"/>
      <c r="P2946" s="55"/>
      <c r="Q2946" s="47"/>
      <c r="R2946" s="47"/>
      <c r="S2946" s="2"/>
    </row>
    <row r="2947" spans="1:22" ht="12.75" customHeight="1" x14ac:dyDescent="0.2">
      <c r="A2947" s="22"/>
      <c r="B2947" s="23" t="str">
        <f>IF(A2947="","",VLOOKUP(A2947,'6.A'!$A$11:$E$105,2,FALSE))</f>
        <v/>
      </c>
      <c r="C2947" s="87"/>
      <c r="D2947" s="56" t="str">
        <f>IF(A2947="","",VLOOKUP(A2947,'6.A'!$A$11:$E$105,4,FALSE))</f>
        <v/>
      </c>
      <c r="E2947" s="88" t="str">
        <f>IF(A2947="","",VLOOKUP(A2947,'6.A'!$A$11:$E$105,5,FALSE))</f>
        <v/>
      </c>
      <c r="F2947" s="24" t="str">
        <f t="shared" si="1227"/>
        <v>0,00</v>
      </c>
      <c r="G2947" s="51"/>
      <c r="H2947" s="51" t="str">
        <f>IF(A2947="","",VLOOKUP(A2947,'6.A'!$A$11:$E$7900,5,FALSE))</f>
        <v/>
      </c>
      <c r="I2947" s="51" t="str">
        <f t="shared" si="1228"/>
        <v/>
      </c>
      <c r="J2947" s="51" t="str">
        <f>IF(H2947="","",VLOOKUP(A2947,'6.A'!$A$11:$E$480,4,FALSE))</f>
        <v/>
      </c>
      <c r="K2947" s="51" t="str">
        <f t="shared" si="1229"/>
        <v/>
      </c>
      <c r="L2947" s="51" t="str">
        <f>IF(H2947="","",IF(C2947="","",G2924*C2947))</f>
        <v/>
      </c>
      <c r="M2947" s="93" t="str">
        <f>IF(A2947="","",VLOOKUP(A2947,'6.A'!$A$11:$C$480,2,FALSE))</f>
        <v/>
      </c>
      <c r="N2947" s="56" t="str">
        <f>IF(A2947="","",IF(M2947=B2947,"si","no"))</f>
        <v/>
      </c>
      <c r="O2947" s="55"/>
      <c r="P2947" s="55"/>
      <c r="Q2947" s="47"/>
      <c r="R2947" s="47"/>
      <c r="S2947" s="2"/>
    </row>
    <row r="2948" spans="1:22" ht="12.75" customHeight="1" x14ac:dyDescent="0.2">
      <c r="A2948" s="22"/>
      <c r="B2948" s="23" t="str">
        <f>IF(A2948="","",VLOOKUP(A2948,'6.A'!$A$11:$E$105,2,FALSE))</f>
        <v/>
      </c>
      <c r="C2948" s="87"/>
      <c r="D2948" s="56" t="str">
        <f>IF(A2948="","",VLOOKUP(A2948,'6.A'!$A$11:$E$105,4,FALSE))</f>
        <v/>
      </c>
      <c r="E2948" s="88" t="str">
        <f>IF(A2948="","",VLOOKUP(A2948,'6.A'!$A$11:$E$105,5,FALSE))</f>
        <v/>
      </c>
      <c r="F2948" s="24" t="str">
        <f t="shared" si="1227"/>
        <v>0,00</v>
      </c>
      <c r="G2948" s="51"/>
      <c r="H2948" s="51" t="str">
        <f>IF(A2948="","",VLOOKUP(A2948,'6.A'!$A$11:$E$7900,5,FALSE))</f>
        <v/>
      </c>
      <c r="I2948" s="51" t="str">
        <f t="shared" si="1228"/>
        <v/>
      </c>
      <c r="J2948" s="51" t="str">
        <f>IF(H2948="","",VLOOKUP(A2948,'6.A'!$A$11:$E$480,4,FALSE))</f>
        <v/>
      </c>
      <c r="K2948" s="51" t="str">
        <f t="shared" si="1229"/>
        <v/>
      </c>
      <c r="L2948" s="51" t="str">
        <f>IF(H2948="","",IF(C2948="","",G2924*C2948))</f>
        <v/>
      </c>
      <c r="M2948" s="93" t="str">
        <f>IF(A2948="","",VLOOKUP(A2948,'6.A'!$A$11:$C$480,2,FALSE))</f>
        <v/>
      </c>
      <c r="N2948" s="56" t="str">
        <f t="shared" ref="N2948:N2949" si="1231">IF(A2948="","",IF(M2948=B2948,"si","no"))</f>
        <v/>
      </c>
      <c r="O2948" s="55"/>
      <c r="P2948" s="55"/>
      <c r="Q2948" s="47"/>
      <c r="R2948" s="47"/>
      <c r="S2948" s="2"/>
    </row>
    <row r="2949" spans="1:22" ht="12.75" customHeight="1" x14ac:dyDescent="0.2">
      <c r="A2949" s="22"/>
      <c r="B2949" s="23" t="str">
        <f>IF(A2949="","",VLOOKUP(A2949,'6.A'!$A$11:$E$105,2,FALSE))</f>
        <v/>
      </c>
      <c r="C2949" s="87"/>
      <c r="D2949" s="56" t="str">
        <f>IF(A2949="","",VLOOKUP(A2949,'6.A'!$A$11:$E$105,4,FALSE))</f>
        <v/>
      </c>
      <c r="E2949" s="88" t="str">
        <f>IF(A2949="","",VLOOKUP(A2949,'6.A'!$A$11:$E$105,5,FALSE))</f>
        <v/>
      </c>
      <c r="F2949" s="24" t="str">
        <f t="shared" si="1227"/>
        <v>0,00</v>
      </c>
      <c r="G2949" s="51"/>
      <c r="H2949" s="51" t="str">
        <f>IF(A2949="","",VLOOKUP(A2949,'6.A'!$A$11:$E$7900,5,FALSE))</f>
        <v/>
      </c>
      <c r="I2949" s="51" t="str">
        <f t="shared" si="1228"/>
        <v/>
      </c>
      <c r="J2949" s="51" t="str">
        <f>IF(H2949="","",VLOOKUP(A2949,'6.A'!$A$11:$E$480,4,FALSE))</f>
        <v/>
      </c>
      <c r="K2949" s="51" t="str">
        <f t="shared" si="1229"/>
        <v/>
      </c>
      <c r="L2949" s="51" t="str">
        <f>IF(H2949="","",IF(C2949="","",G2924*C2949))</f>
        <v/>
      </c>
      <c r="M2949" s="93" t="str">
        <f>IF(A2949="","",VLOOKUP(A2949,'6.A'!$A$11:$C$480,2,FALSE))</f>
        <v/>
      </c>
      <c r="N2949" s="56" t="str">
        <f t="shared" si="1231"/>
        <v/>
      </c>
      <c r="O2949" s="55"/>
      <c r="P2949" s="55"/>
      <c r="Q2949" s="47"/>
      <c r="R2949" s="47"/>
      <c r="S2949" s="2"/>
    </row>
    <row r="2950" spans="1:22" ht="12.75" customHeight="1" x14ac:dyDescent="0.2">
      <c r="A2950" s="22"/>
      <c r="B2950" s="26" t="str">
        <f>$A$9</f>
        <v>BDI - MÃO DE OBRA / SERVIÇOS / MATERIAIS EM GERAL</v>
      </c>
      <c r="C2950" s="27">
        <f>$C$9</f>
        <v>0</v>
      </c>
      <c r="D2950" s="56"/>
      <c r="F2950" s="28">
        <f>ROUND(SUM(F2940:F2949)*C2950,2)</f>
        <v>0</v>
      </c>
      <c r="G2950" s="62"/>
      <c r="M2950" s="61"/>
      <c r="N2950" s="56"/>
      <c r="O2950" s="55"/>
      <c r="P2950" s="55"/>
      <c r="Q2950" s="47"/>
      <c r="R2950" s="47"/>
      <c r="S2950" s="2"/>
    </row>
    <row r="2951" spans="1:22" ht="12.75" customHeight="1" x14ac:dyDescent="0.2">
      <c r="A2951" s="30"/>
      <c r="B2951" s="31" t="s">
        <v>120</v>
      </c>
      <c r="C2951" s="36"/>
      <c r="D2951" s="37"/>
      <c r="E2951" s="38"/>
      <c r="F2951" s="35">
        <f>ROUND(SUM(F2940:F2950),2)</f>
        <v>0</v>
      </c>
      <c r="G2951" s="62"/>
      <c r="M2951" s="61"/>
      <c r="N2951" s="56"/>
      <c r="O2951" s="55"/>
      <c r="P2951" s="55"/>
      <c r="Q2951" s="47"/>
      <c r="R2951" s="47"/>
      <c r="S2951" s="2"/>
    </row>
    <row r="2952" spans="1:22" ht="12.75" customHeight="1" x14ac:dyDescent="0.2">
      <c r="A2952" s="17" t="s">
        <v>6</v>
      </c>
      <c r="B2952" s="18" t="s">
        <v>18</v>
      </c>
      <c r="C2952" s="55" t="s">
        <v>59</v>
      </c>
      <c r="D2952" s="55" t="s">
        <v>17</v>
      </c>
      <c r="E2952" s="19" t="s">
        <v>60</v>
      </c>
      <c r="F2952" s="20" t="s">
        <v>61</v>
      </c>
      <c r="G2952" s="21"/>
      <c r="M2952" s="61"/>
      <c r="N2952" s="56"/>
      <c r="O2952" s="55"/>
      <c r="P2952" s="55"/>
      <c r="Q2952" s="47"/>
      <c r="R2952" s="47"/>
      <c r="S2952" s="2"/>
    </row>
    <row r="2953" spans="1:22" ht="12.75" customHeight="1" x14ac:dyDescent="0.2">
      <c r="A2953" s="22" t="str">
        <f>'6.A'!$A$66</f>
        <v>CV00198</v>
      </c>
      <c r="B2953" s="23" t="str">
        <f>IF(A2953="","",VLOOKUP(A2953,'6.A'!$A$11:$E$105,2,FALSE))</f>
        <v>CONCRETO ESTRUTURAL USINADO FCK 20 MPA</v>
      </c>
      <c r="C2953" s="230">
        <v>0.158946</v>
      </c>
      <c r="D2953" s="56" t="str">
        <f>IF(A2953="","",VLOOKUP(A2953,'6.A'!$A$11:$E$105,4,FALSE))</f>
        <v>M3</v>
      </c>
      <c r="E2953" s="88">
        <f>IF(A2953="","",VLOOKUP(A2953,'6.A'!$A$11:$E$105,5,FALSE))</f>
        <v>0</v>
      </c>
      <c r="F2953" s="24">
        <f t="shared" ref="F2953:F2970" si="1232">IF(A2953="","0,00",ROUND(C2953*E2953,2))</f>
        <v>0</v>
      </c>
      <c r="G2953" s="51"/>
      <c r="H2953" s="51">
        <f>IF(A2953="","",VLOOKUP(A2953,'6.A'!$A$11:$E$7900,5,FALSE))</f>
        <v>0</v>
      </c>
      <c r="I2953" s="51" t="str">
        <f t="shared" ref="I2953:I2972" si="1233">IF(H2953="","",IF(E2953=H2953,"SIM","NÃO"))</f>
        <v>SIM</v>
      </c>
      <c r="J2953" s="51" t="str">
        <f>IF(H2953="","",VLOOKUP(A2953,'6.A'!$A$11:$E$480,4,FALSE))</f>
        <v>M3</v>
      </c>
      <c r="K2953" s="51" t="str">
        <f t="shared" ref="K2953:K2972" si="1234">IF(H2953="","",IF(J2953=D2953,"SIM","NÃO"))</f>
        <v>SIM</v>
      </c>
      <c r="L2953" s="51">
        <f>IF(H2953="","",IF(C2953="","",G2924*C2953))</f>
        <v>0.47683799999999998</v>
      </c>
      <c r="M2953" s="93" t="str">
        <f>IF(A2953="","",VLOOKUP(A2953,'6.A'!$A$11:$C$480,2,FALSE))</f>
        <v>CONCRETO ESTRUTURAL USINADO FCK 20 MPA</v>
      </c>
      <c r="N2953" s="56" t="str">
        <f t="shared" ref="N2953:N2972" si="1235">IF(A2953="","",IF(M2953=B2953,"si","no"))</f>
        <v>si</v>
      </c>
      <c r="O2953" s="55"/>
      <c r="P2953" s="55"/>
      <c r="Q2953" s="47"/>
      <c r="R2953" s="47"/>
      <c r="S2953" s="2"/>
    </row>
    <row r="2954" spans="1:22" ht="12.75" customHeight="1" x14ac:dyDescent="0.2">
      <c r="A2954" s="22">
        <f>'6.A'!$A$75</f>
        <v>142</v>
      </c>
      <c r="B2954" s="23" t="str">
        <f>IF(A2954="","",VLOOKUP(A2954,'6.A'!$A$11:$E$105,2,FALSE))</f>
        <v>SELANTE ELASTICO MONOCOMPONENTE A BASE DE POLIURETANO (PU) PARA JUNTAS DIVERSAS (310 ML)</v>
      </c>
      <c r="C2954" s="230">
        <f>0.6452/4</f>
        <v>0.1613</v>
      </c>
      <c r="D2954" s="56" t="str">
        <f>IF(A2954="","",VLOOKUP(A2954,'6.A'!$A$11:$E$105,4,FALSE))</f>
        <v>UN</v>
      </c>
      <c r="E2954" s="88">
        <f>IF(A2954="","",VLOOKUP(A2954,'6.A'!$A$11:$E$105,5,FALSE))</f>
        <v>0</v>
      </c>
      <c r="F2954" s="24">
        <f t="shared" si="1232"/>
        <v>0</v>
      </c>
      <c r="G2954" s="51"/>
      <c r="H2954" s="51">
        <f>IF(A2954="","",VLOOKUP(A2954,'6.A'!$A$11:$E$7900,5,FALSE))</f>
        <v>0</v>
      </c>
      <c r="I2954" s="51" t="str">
        <f t="shared" si="1233"/>
        <v>SIM</v>
      </c>
      <c r="J2954" s="51" t="str">
        <f>IF(H2954="","",VLOOKUP(A2954,'6.A'!$A$11:$E$480,4,FALSE))</f>
        <v>UN</v>
      </c>
      <c r="K2954" s="51" t="str">
        <f t="shared" si="1234"/>
        <v>SIM</v>
      </c>
      <c r="L2954" s="51">
        <f>IF(H2954="","",IF(C2954="","",G2924*C2954))</f>
        <v>0.4839</v>
      </c>
      <c r="M2954" s="93" t="str">
        <f>IF(A2954="","",VLOOKUP(A2954,'6.A'!$A$11:$C$480,2,FALSE))</f>
        <v>SELANTE ELASTICO MONOCOMPONENTE A BASE DE POLIURETANO (PU) PARA JUNTAS DIVERSAS (310 ML)</v>
      </c>
      <c r="N2954" s="56" t="str">
        <f t="shared" si="1235"/>
        <v>si</v>
      </c>
      <c r="O2954" s="55"/>
      <c r="P2954" s="55"/>
      <c r="Q2954" s="47"/>
      <c r="R2954" s="47"/>
      <c r="S2954" s="2"/>
    </row>
    <row r="2955" spans="1:22" ht="12.75" customHeight="1" x14ac:dyDescent="0.2">
      <c r="A2955" s="22">
        <f>'6.A'!$A$83</f>
        <v>4229</v>
      </c>
      <c r="B2955" s="23" t="str">
        <f>IF(A2955="","",VLOOKUP(A2955,'6.A'!$A$11:$E$105,2,FALSE))</f>
        <v>GRAXA LUBRIFICANTE A BASE DE LITIO, DE MULTIPLAS APLICACOES E CONTENDO ADITIVOS DE EXTREMA PRESSAO (GRAU DE VISCOSIDADE NLGI 2)</v>
      </c>
      <c r="C2955" s="230">
        <v>2.9217E-2</v>
      </c>
      <c r="D2955" s="56" t="str">
        <f>IF(A2955="","",VLOOKUP(A2955,'6.A'!$A$11:$E$105,4,FALSE))</f>
        <v>KG</v>
      </c>
      <c r="E2955" s="88">
        <f>IF(A2955="","",VLOOKUP(A2955,'6.A'!$A$11:$E$105,5,FALSE))</f>
        <v>0</v>
      </c>
      <c r="F2955" s="24">
        <f t="shared" si="1232"/>
        <v>0</v>
      </c>
      <c r="G2955" s="51"/>
      <c r="H2955" s="51">
        <f>IF(A2955="","",VLOOKUP(A2955,'6.A'!$A$11:$E$7900,5,FALSE))</f>
        <v>0</v>
      </c>
      <c r="I2955" s="51" t="str">
        <f t="shared" si="1233"/>
        <v>SIM</v>
      </c>
      <c r="J2955" s="51" t="str">
        <f>IF(H2955="","",VLOOKUP(A2955,'6.A'!$A$11:$E$480,4,FALSE))</f>
        <v>KG</v>
      </c>
      <c r="K2955" s="51" t="str">
        <f t="shared" si="1234"/>
        <v>SIM</v>
      </c>
      <c r="L2955" s="51">
        <f>IF(H2955="","",IF(C2955="","",G2924*C2955))</f>
        <v>8.7651000000000007E-2</v>
      </c>
      <c r="M2955" s="93" t="str">
        <f>IF(A2955="","",VLOOKUP(A2955,'6.A'!$A$11:$C$480,2,FALSE))</f>
        <v>GRAXA LUBRIFICANTE A BASE DE LITIO, DE MULTIPLAS APLICACOES E CONTENDO ADITIVOS DE EXTREMA PRESSAO (GRAU DE VISCOSIDADE NLGI 2)</v>
      </c>
      <c r="N2955" s="56" t="str">
        <f t="shared" si="1235"/>
        <v>si</v>
      </c>
      <c r="O2955" s="55"/>
      <c r="P2955" s="55"/>
      <c r="Q2955" s="47"/>
      <c r="R2955" s="47"/>
      <c r="S2955" s="2"/>
    </row>
    <row r="2956" spans="1:22" ht="12.75" customHeight="1" x14ac:dyDescent="0.2">
      <c r="A2956" s="22">
        <f>'6.A'!$A$86</f>
        <v>4509</v>
      </c>
      <c r="B2956" s="23" t="str">
        <f>IF(A2956="","",VLOOKUP(A2956,'6.A'!$A$11:$E$105,2,FALSE))</f>
        <v>SARRAFO 2,5 X 10 CM EM PINUS, MISTA OU EQUIVALENTE DA REGIAO - BRUTA</v>
      </c>
      <c r="C2956" s="230">
        <v>5.1332999999999997E-2</v>
      </c>
      <c r="D2956" s="56" t="str">
        <f>IF(A2956="","",VLOOKUP(A2956,'6.A'!$A$11:$E$105,4,FALSE))</f>
        <v>M</v>
      </c>
      <c r="E2956" s="88">
        <f>IF(A2956="","",VLOOKUP(A2956,'6.A'!$A$11:$E$105,5,FALSE))</f>
        <v>0</v>
      </c>
      <c r="F2956" s="24">
        <f t="shared" si="1232"/>
        <v>0</v>
      </c>
      <c r="G2956" s="51"/>
      <c r="H2956" s="51">
        <f>IF(A2956="","",VLOOKUP(A2956,'6.A'!$A$11:$E$7900,5,FALSE))</f>
        <v>0</v>
      </c>
      <c r="I2956" s="51" t="str">
        <f t="shared" si="1233"/>
        <v>SIM</v>
      </c>
      <c r="J2956" s="51" t="str">
        <f>IF(H2956="","",VLOOKUP(A2956,'6.A'!$A$11:$E$480,4,FALSE))</f>
        <v>M</v>
      </c>
      <c r="K2956" s="51" t="str">
        <f t="shared" si="1234"/>
        <v>SIM</v>
      </c>
      <c r="L2956" s="51">
        <f>IF(H2956="","",IF(C2956="","",G2924*C2956))</f>
        <v>0.153999</v>
      </c>
      <c r="M2956" s="93" t="str">
        <f>IF(A2956="","",VLOOKUP(A2956,'6.A'!$A$11:$C$480,2,FALSE))</f>
        <v>SARRAFO 2,5 X 10 CM EM PINUS, MISTA OU EQUIVALENTE DA REGIAO - BRUTA</v>
      </c>
      <c r="N2956" s="56" t="str">
        <f t="shared" si="1235"/>
        <v>si</v>
      </c>
      <c r="O2956" s="55"/>
      <c r="P2956" s="55"/>
      <c r="Q2956" s="47"/>
      <c r="R2956" s="47"/>
      <c r="S2956" s="2"/>
    </row>
    <row r="2957" spans="1:22" ht="12.75" customHeight="1" x14ac:dyDescent="0.2">
      <c r="A2957" s="22">
        <f>'6.A'!$A$88</f>
        <v>5061</v>
      </c>
      <c r="B2957" s="23" t="str">
        <f>IF(A2957="","",VLOOKUP(A2957,'6.A'!$A$11:$E$105,2,FALSE))</f>
        <v>PREGO DE ACO POLIDO COM CABECA 18 X 27 (2 1/2 X 10)</v>
      </c>
      <c r="C2957" s="230">
        <v>1.7700000000000001E-3</v>
      </c>
      <c r="D2957" s="56" t="str">
        <f>IF(A2957="","",VLOOKUP(A2957,'6.A'!$A$11:$E$105,4,FALSE))</f>
        <v>KG</v>
      </c>
      <c r="E2957" s="88">
        <f>IF(A2957="","",VLOOKUP(A2957,'6.A'!$A$11:$E$105,5,FALSE))</f>
        <v>0</v>
      </c>
      <c r="F2957" s="24">
        <f t="shared" si="1232"/>
        <v>0</v>
      </c>
      <c r="G2957" s="51"/>
      <c r="H2957" s="51">
        <f>IF(A2957="","",VLOOKUP(A2957,'6.A'!$A$11:$E$7900,5,FALSE))</f>
        <v>0</v>
      </c>
      <c r="I2957" s="51" t="str">
        <f t="shared" si="1233"/>
        <v>SIM</v>
      </c>
      <c r="J2957" s="51" t="str">
        <f>IF(H2957="","",VLOOKUP(A2957,'6.A'!$A$11:$E$480,4,FALSE))</f>
        <v>KG</v>
      </c>
      <c r="K2957" s="51" t="str">
        <f t="shared" si="1234"/>
        <v>SIM</v>
      </c>
      <c r="L2957" s="51">
        <f>IF(H2957="","",IF(C2957="","",G2924*C2957))</f>
        <v>5.3100000000000005E-3</v>
      </c>
      <c r="M2957" s="93" t="str">
        <f>IF(A2957="","",VLOOKUP(A2957,'6.A'!$A$11:$C$480,2,FALSE))</f>
        <v>PREGO DE ACO POLIDO COM CABECA 18 X 27 (2 1/2 X 10)</v>
      </c>
      <c r="N2957" s="56" t="str">
        <f t="shared" si="1235"/>
        <v>si</v>
      </c>
      <c r="O2957" s="55"/>
      <c r="P2957" s="55"/>
      <c r="Q2957" s="47"/>
      <c r="R2957" s="47"/>
      <c r="S2957" s="2"/>
    </row>
    <row r="2958" spans="1:22" ht="12.75" customHeight="1" x14ac:dyDescent="0.2">
      <c r="A2958" s="22">
        <f>'6.A'!$A$92</f>
        <v>6189</v>
      </c>
      <c r="B2958" s="23" t="str">
        <f>IF(A2958="","",VLOOKUP(A2958,'6.A'!$A$11:$E$105,2,FALSE))</f>
        <v>TABUA  2,5 X 30 CM, EM MACARANDUBA, ANGELIM OU EQUIVALENTE DA REGIAO - BRUTA</v>
      </c>
      <c r="C2958" s="230">
        <v>6.4167000000000002E-2</v>
      </c>
      <c r="D2958" s="56" t="str">
        <f>IF(A2958="","",VLOOKUP(A2958,'6.A'!$A$11:$E$105,4,FALSE))</f>
        <v>M</v>
      </c>
      <c r="E2958" s="88">
        <f>IF(A2958="","",VLOOKUP(A2958,'6.A'!$A$11:$E$105,5,FALSE))</f>
        <v>0</v>
      </c>
      <c r="F2958" s="24">
        <f t="shared" si="1232"/>
        <v>0</v>
      </c>
      <c r="G2958" s="51"/>
      <c r="H2958" s="51">
        <f>IF(A2958="","",VLOOKUP(A2958,'6.A'!$A$11:$E$7900,5,FALSE))</f>
        <v>0</v>
      </c>
      <c r="I2958" s="51" t="str">
        <f t="shared" si="1233"/>
        <v>SIM</v>
      </c>
      <c r="J2958" s="51" t="str">
        <f>IF(H2958="","",VLOOKUP(A2958,'6.A'!$A$11:$E$480,4,FALSE))</f>
        <v>M</v>
      </c>
      <c r="K2958" s="51" t="str">
        <f t="shared" si="1234"/>
        <v>SIM</v>
      </c>
      <c r="L2958" s="51">
        <f>IF(H2958="","",IF(C2958="","",G2924*C2958))</f>
        <v>0.19250100000000001</v>
      </c>
      <c r="M2958" s="93" t="str">
        <f>IF(A2958="","",VLOOKUP(A2958,'6.A'!$A$11:$C$480,2,FALSE))</f>
        <v>TABUA  2,5 X 30 CM, EM MACARANDUBA, ANGELIM OU EQUIVALENTE DA REGIAO - BRUTA</v>
      </c>
      <c r="N2958" s="56" t="str">
        <f t="shared" si="1235"/>
        <v>si</v>
      </c>
      <c r="O2958" s="55"/>
      <c r="P2958" s="55"/>
      <c r="Q2958" s="47"/>
      <c r="R2958" s="47"/>
      <c r="S2958" s="2"/>
    </row>
    <row r="2959" spans="1:22" ht="12.75" customHeight="1" x14ac:dyDescent="0.2">
      <c r="A2959" s="22">
        <f>'6.A'!$A$93</f>
        <v>7155</v>
      </c>
      <c r="B2959" s="23" t="str">
        <f>IF(A2959="","",VLOOKUP(A2959,'6.A'!$A$11:$E$105,2,FALSE))</f>
        <v>TELA DE ACO SOLDADA NERVURADA, CA-60, Q-138, (2,20 KG/M2), DIAMETRO DO FIO = 4,2 MM, LARGURA = 2,45 M, ESPACAMENTO DA MALHA = 10 X 10 CM</v>
      </c>
      <c r="C2959" s="230">
        <f>3.11*0.392</f>
        <v>1.21912</v>
      </c>
      <c r="D2959" s="56" t="str">
        <f>IF(A2959="","",VLOOKUP(A2959,'6.A'!$A$11:$E$105,4,FALSE))</f>
        <v>M2</v>
      </c>
      <c r="E2959" s="88">
        <f>IF(A2959="","",VLOOKUP(A2959,'6.A'!$A$11:$E$105,5,FALSE))</f>
        <v>0</v>
      </c>
      <c r="F2959" s="24">
        <f t="shared" si="1232"/>
        <v>0</v>
      </c>
      <c r="G2959" s="51"/>
      <c r="H2959" s="51">
        <f>IF(A2959="","",VLOOKUP(A2959,'6.A'!$A$11:$E$7900,5,FALSE))</f>
        <v>0</v>
      </c>
      <c r="I2959" s="51" t="str">
        <f t="shared" si="1233"/>
        <v>SIM</v>
      </c>
      <c r="J2959" s="51" t="str">
        <f>IF(H2959="","",VLOOKUP(A2959,'6.A'!$A$11:$E$480,4,FALSE))</f>
        <v>M2</v>
      </c>
      <c r="K2959" s="51" t="str">
        <f t="shared" si="1234"/>
        <v>SIM</v>
      </c>
      <c r="L2959" s="51">
        <f>IF(H2959="","",IF(C2959="","",G2924*C2959))</f>
        <v>3.6573599999999997</v>
      </c>
      <c r="M2959" s="93" t="str">
        <f>IF(A2959="","",VLOOKUP(A2959,'6.A'!$A$11:$C$480,2,FALSE))</f>
        <v>TELA DE ACO SOLDADA NERVURADA, CA-60, Q-138, (2,20 KG/M2), DIAMETRO DO FIO = 4,2 MM, LARGURA = 2,45 M, ESPACAMENTO DA MALHA = 10 X 10 CM</v>
      </c>
      <c r="N2959" s="56" t="str">
        <f t="shared" si="1235"/>
        <v>si</v>
      </c>
      <c r="O2959" s="55"/>
      <c r="P2959" s="55"/>
      <c r="Q2959" s="47"/>
      <c r="R2959" s="47"/>
      <c r="S2959" s="2"/>
    </row>
    <row r="2960" spans="1:22" s="64" customFormat="1" ht="12.75" customHeight="1" x14ac:dyDescent="0.2">
      <c r="A2960" s="22">
        <f>'6.A'!$A$98</f>
        <v>42403</v>
      </c>
      <c r="B2960" s="23" t="str">
        <f>IF(A2960="","",VLOOKUP(A2960,'6.A'!$A$11:$E$105,2,FALSE))</f>
        <v xml:space="preserve">ACO CA-25, 20,0 MM, BARRA DE TRANSFERENCIA </v>
      </c>
      <c r="C2960" s="230">
        <v>0.82199999999999995</v>
      </c>
      <c r="D2960" s="56" t="str">
        <f>IF(A2960="","",VLOOKUP(A2960,'6.A'!$A$11:$E$105,4,FALSE))</f>
        <v>KG</v>
      </c>
      <c r="E2960" s="88">
        <f>IF(A2960="","",VLOOKUP(A2960,'6.A'!$A$11:$E$105,5,FALSE))</f>
        <v>0</v>
      </c>
      <c r="F2960" s="24">
        <f t="shared" si="1232"/>
        <v>0</v>
      </c>
      <c r="G2960" s="51"/>
      <c r="H2960" s="51">
        <f>IF(A2960="","",VLOOKUP(A2960,'6.A'!$A$11:$E$7900,5,FALSE))</f>
        <v>0</v>
      </c>
      <c r="I2960" s="51" t="str">
        <f t="shared" si="1233"/>
        <v>SIM</v>
      </c>
      <c r="J2960" s="51" t="str">
        <f>IF(H2960="","",VLOOKUP(A2960,'6.A'!$A$11:$E$480,4,FALSE))</f>
        <v>KG</v>
      </c>
      <c r="K2960" s="51" t="str">
        <f t="shared" si="1234"/>
        <v>SIM</v>
      </c>
      <c r="L2960" s="51">
        <f>IF(H2960="","",IF(C2960="","",G2924*C2960))</f>
        <v>2.4659999999999997</v>
      </c>
      <c r="M2960" s="93" t="str">
        <f>IF(A2960="","",VLOOKUP(A2960,'6.A'!$A$11:$C$480,2,FALSE))</f>
        <v xml:space="preserve">ACO CA-25, 20,0 MM, BARRA DE TRANSFERENCIA </v>
      </c>
      <c r="N2960" s="56" t="str">
        <f t="shared" si="1235"/>
        <v>si</v>
      </c>
      <c r="O2960" s="55"/>
      <c r="P2960" s="55"/>
      <c r="Q2960" s="47"/>
      <c r="R2960" s="47"/>
      <c r="T2960" s="2"/>
      <c r="U2960" s="2"/>
      <c r="V2960" s="2"/>
    </row>
    <row r="2961" spans="1:22" s="64" customFormat="1" ht="12.75" customHeight="1" x14ac:dyDescent="0.2">
      <c r="A2961" s="22">
        <f>'6.A'!$A$99</f>
        <v>42407</v>
      </c>
      <c r="B2961" s="23" t="str">
        <f>IF(A2961="","",VLOOKUP(A2961,'6.A'!$A$11:$E$105,2,FALSE))</f>
        <v>TRELICA NERVURADA (ESPACADOR), ALTURA = 120,0 MM, DIAMETRO DOS BANZOS INFERIORES E SUPERIOR = 6,0 MM, DIAMETRO DA DIAGONAL = 4,2 MM</v>
      </c>
      <c r="C2961" s="230">
        <f>3.11*0.322+0.822*0.48662</f>
        <v>1.4014216399999999</v>
      </c>
      <c r="D2961" s="56" t="str">
        <f>IF(A2961="","",VLOOKUP(A2961,'6.A'!$A$11:$E$105,4,FALSE))</f>
        <v>M</v>
      </c>
      <c r="E2961" s="88">
        <f>IF(A2961="","",VLOOKUP(A2961,'6.A'!$A$11:$E$105,5,FALSE))</f>
        <v>0</v>
      </c>
      <c r="F2961" s="24">
        <f t="shared" si="1232"/>
        <v>0</v>
      </c>
      <c r="G2961" s="51"/>
      <c r="H2961" s="51">
        <f>IF(A2961="","",VLOOKUP(A2961,'6.A'!$A$11:$E$7900,5,FALSE))</f>
        <v>0</v>
      </c>
      <c r="I2961" s="51" t="str">
        <f t="shared" si="1233"/>
        <v>SIM</v>
      </c>
      <c r="J2961" s="51" t="str">
        <f>IF(H2961="","",VLOOKUP(A2961,'6.A'!$A$11:$E$480,4,FALSE))</f>
        <v>M</v>
      </c>
      <c r="K2961" s="51" t="str">
        <f t="shared" si="1234"/>
        <v>SIM</v>
      </c>
      <c r="L2961" s="51">
        <f>IF(H2961="","",IF(C2961="","",G2924*C2961))</f>
        <v>4.20426492</v>
      </c>
      <c r="M2961" s="93" t="str">
        <f>IF(A2961="","",VLOOKUP(A2961,'6.A'!$A$11:$C$480,2,FALSE))</f>
        <v>TRELICA NERVURADA (ESPACADOR), ALTURA = 120,0 MM, DIAMETRO DOS BANZOS INFERIORES E SUPERIOR = 6,0 MM, DIAMETRO DA DIAGONAL = 4,2 MM</v>
      </c>
      <c r="N2961" s="56" t="str">
        <f t="shared" si="1235"/>
        <v>si</v>
      </c>
      <c r="O2961" s="55"/>
      <c r="P2961" s="55"/>
      <c r="Q2961" s="47"/>
      <c r="R2961" s="47"/>
      <c r="T2961" s="2"/>
      <c r="U2961" s="2"/>
      <c r="V2961" s="2"/>
    </row>
    <row r="2962" spans="1:22" s="64" customFormat="1" ht="12.75" customHeight="1" x14ac:dyDescent="0.2">
      <c r="A2962" s="22">
        <f>'6.A'!$A$100</f>
        <v>42408</v>
      </c>
      <c r="B2962" s="23" t="str">
        <f>IF(A2962="","",VLOOKUP(A2962,'6.A'!$A$11:$E$105,2,FALSE))</f>
        <v>LONA PLASTICA EXTRA FORTE PRETA, E = 200 MICRA</v>
      </c>
      <c r="C2962" s="230">
        <v>1.1279999999999999</v>
      </c>
      <c r="D2962" s="56" t="str">
        <f>IF(A2962="","",VLOOKUP(A2962,'6.A'!$A$11:$E$105,4,FALSE))</f>
        <v>M2</v>
      </c>
      <c r="E2962" s="88">
        <f>IF(A2962="","",VLOOKUP(A2962,'6.A'!$A$11:$E$105,5,FALSE))</f>
        <v>0</v>
      </c>
      <c r="F2962" s="24">
        <f t="shared" si="1232"/>
        <v>0</v>
      </c>
      <c r="G2962" s="51"/>
      <c r="H2962" s="51">
        <f>IF(A2962="","",VLOOKUP(A2962,'6.A'!$A$11:$E$7900,5,FALSE))</f>
        <v>0</v>
      </c>
      <c r="I2962" s="51" t="str">
        <f t="shared" si="1233"/>
        <v>SIM</v>
      </c>
      <c r="J2962" s="51" t="str">
        <f>IF(H2962="","",VLOOKUP(A2962,'6.A'!$A$11:$E$480,4,FALSE))</f>
        <v>M2</v>
      </c>
      <c r="K2962" s="51" t="str">
        <f t="shared" si="1234"/>
        <v>SIM</v>
      </c>
      <c r="L2962" s="51">
        <f>IF(H2962="","",IF(C2962="","",G2924*C2962))</f>
        <v>3.3839999999999995</v>
      </c>
      <c r="M2962" s="93" t="str">
        <f>IF(A2962="","",VLOOKUP(A2962,'6.A'!$A$11:$C$480,2,FALSE))</f>
        <v>LONA PLASTICA EXTRA FORTE PRETA, E = 200 MICRA</v>
      </c>
      <c r="N2962" s="56" t="str">
        <f t="shared" si="1235"/>
        <v>si</v>
      </c>
      <c r="O2962" s="55"/>
      <c r="P2962" s="55"/>
      <c r="Q2962" s="47"/>
      <c r="R2962" s="47"/>
      <c r="T2962" s="2"/>
      <c r="U2962" s="2"/>
      <c r="V2962" s="2"/>
    </row>
    <row r="2963" spans="1:22" s="64" customFormat="1" ht="12.75" customHeight="1" x14ac:dyDescent="0.2">
      <c r="A2963" s="22">
        <f>'6.A'!$A$101</f>
        <v>43132</v>
      </c>
      <c r="B2963" s="23" t="str">
        <f>IF(A2963="","",VLOOKUP(A2963,'6.A'!$A$11:$E$105,2,FALSE))</f>
        <v>ARAME RECOZIDO 16 BWG, D = 1,65 MM (0,016 KG/M) OU 18 BWG, D = 1,25 MM (0,01 KG/M)</v>
      </c>
      <c r="C2963" s="230">
        <f>3.11*0.011</f>
        <v>3.4209999999999997E-2</v>
      </c>
      <c r="D2963" s="56" t="str">
        <f>IF(A2963="","",VLOOKUP(A2963,'6.A'!$A$11:$E$105,4,FALSE))</f>
        <v>KG</v>
      </c>
      <c r="E2963" s="88">
        <f>IF(A2963="","",VLOOKUP(A2963,'6.A'!$A$11:$E$105,5,FALSE))</f>
        <v>0</v>
      </c>
      <c r="F2963" s="24">
        <f t="shared" si="1232"/>
        <v>0</v>
      </c>
      <c r="G2963" s="51"/>
      <c r="H2963" s="51">
        <f>IF(A2963="","",VLOOKUP(A2963,'6.A'!$A$11:$E$7900,5,FALSE))</f>
        <v>0</v>
      </c>
      <c r="I2963" s="51" t="str">
        <f t="shared" si="1233"/>
        <v>SIM</v>
      </c>
      <c r="J2963" s="51" t="str">
        <f>IF(H2963="","",VLOOKUP(A2963,'6.A'!$A$11:$E$480,4,FALSE))</f>
        <v>KG</v>
      </c>
      <c r="K2963" s="51" t="str">
        <f t="shared" si="1234"/>
        <v>SIM</v>
      </c>
      <c r="L2963" s="51">
        <f>IF(H2963="","",IF(C2963="","",G2924*C2963))</f>
        <v>0.10263</v>
      </c>
      <c r="M2963" s="93" t="str">
        <f>IF(A2963="","",VLOOKUP(A2963,'6.A'!$A$11:$C$480,2,FALSE))</f>
        <v>ARAME RECOZIDO 16 BWG, D = 1,65 MM (0,016 KG/M) OU 18 BWG, D = 1,25 MM (0,01 KG/M)</v>
      </c>
      <c r="N2963" s="56" t="str">
        <f t="shared" si="1235"/>
        <v>si</v>
      </c>
      <c r="O2963" s="55"/>
      <c r="P2963" s="55"/>
      <c r="Q2963" s="47"/>
      <c r="R2963" s="47"/>
      <c r="T2963" s="2"/>
      <c r="U2963" s="2"/>
      <c r="V2963" s="2"/>
    </row>
    <row r="2964" spans="1:22" ht="12.75" customHeight="1" x14ac:dyDescent="0.2">
      <c r="A2964" s="22">
        <f>'6.A'!$A$105</f>
        <v>44073</v>
      </c>
      <c r="B2964" s="23" t="str">
        <f>IF(A2964="","",VLOOKUP(A2964,'6.A'!$A$11:$E$105,2,FALSE))</f>
        <v>TARUGO DELIMITADOR DE PROFUNDIDADE EM ESPUMA DE POLIETILENO DE BAIXA DENSIDADE 10 MM, CINZA</v>
      </c>
      <c r="C2964" s="230">
        <f>1/4</f>
        <v>0.25</v>
      </c>
      <c r="D2964" s="56" t="str">
        <f>IF(A2964="","",VLOOKUP(A2964,'6.A'!$A$11:$E$105,4,FALSE))</f>
        <v>M</v>
      </c>
      <c r="E2964" s="88">
        <f>IF(A2964="","",VLOOKUP(A2964,'6.A'!$A$11:$E$105,5,FALSE))</f>
        <v>0</v>
      </c>
      <c r="F2964" s="24">
        <f t="shared" si="1232"/>
        <v>0</v>
      </c>
      <c r="G2964" s="51"/>
      <c r="H2964" s="51">
        <f>IF(A2964="","",VLOOKUP(A2964,'6.A'!$A$11:$E$7900,5,FALSE))</f>
        <v>0</v>
      </c>
      <c r="I2964" s="51" t="str">
        <f t="shared" si="1233"/>
        <v>SIM</v>
      </c>
      <c r="J2964" s="51" t="str">
        <f>IF(H2964="","",VLOOKUP(A2964,'6.A'!$A$11:$E$480,4,FALSE))</f>
        <v>M</v>
      </c>
      <c r="K2964" s="51" t="str">
        <f t="shared" si="1234"/>
        <v>SIM</v>
      </c>
      <c r="L2964" s="51">
        <f>IF(H2964="","",IF(C2964="","",G2924*C2964))</f>
        <v>0.75</v>
      </c>
      <c r="M2964" s="93" t="str">
        <f>IF(A2964="","",VLOOKUP(A2964,'6.A'!$A$11:$C$480,2,FALSE))</f>
        <v>TARUGO DELIMITADOR DE PROFUNDIDADE EM ESPUMA DE POLIETILENO DE BAIXA DENSIDADE 10 MM, CINZA</v>
      </c>
      <c r="N2964" s="56" t="str">
        <f t="shared" si="1235"/>
        <v>si</v>
      </c>
      <c r="O2964" s="55"/>
      <c r="P2964" s="55"/>
      <c r="Q2964" s="47"/>
      <c r="R2964" s="47"/>
    </row>
    <row r="2965" spans="1:22" ht="12.75" customHeight="1" x14ac:dyDescent="0.2">
      <c r="A2965" s="22"/>
      <c r="B2965" s="23" t="str">
        <f>IF(A2965="","",VLOOKUP(A2965,'6.A'!$A$11:$E$105,2,FALSE))</f>
        <v/>
      </c>
      <c r="C2965" s="87"/>
      <c r="D2965" s="56" t="str">
        <f>IF(A2965="","",VLOOKUP(A2965,'6.A'!$A$11:$E$105,4,FALSE))</f>
        <v/>
      </c>
      <c r="E2965" s="88" t="str">
        <f>IF(A2965="","",VLOOKUP(A2965,'6.A'!$A$11:$E$105,5,FALSE))</f>
        <v/>
      </c>
      <c r="F2965" s="24" t="str">
        <f t="shared" si="1232"/>
        <v>0,00</v>
      </c>
      <c r="G2965" s="51"/>
      <c r="H2965" s="51" t="str">
        <f>IF(A2965="","",VLOOKUP(A2965,'6.A'!$A$11:$E$7900,5,FALSE))</f>
        <v/>
      </c>
      <c r="I2965" s="51" t="str">
        <f t="shared" si="1233"/>
        <v/>
      </c>
      <c r="J2965" s="51" t="str">
        <f>IF(H2965="","",VLOOKUP(A2965,'6.A'!$A$11:$E$480,4,FALSE))</f>
        <v/>
      </c>
      <c r="K2965" s="51" t="str">
        <f t="shared" si="1234"/>
        <v/>
      </c>
      <c r="L2965" s="51" t="str">
        <f>IF(H2965="","",IF(C2965="","",G2924*C2965))</f>
        <v/>
      </c>
      <c r="M2965" s="93" t="str">
        <f>IF(A2965="","",VLOOKUP(A2965,'6.A'!$A$11:$C$480,2,FALSE))</f>
        <v/>
      </c>
      <c r="N2965" s="56" t="str">
        <f t="shared" si="1235"/>
        <v/>
      </c>
      <c r="O2965" s="55"/>
      <c r="P2965" s="55"/>
      <c r="Q2965" s="47"/>
      <c r="R2965" s="47"/>
    </row>
    <row r="2966" spans="1:22" ht="12.75" customHeight="1" x14ac:dyDescent="0.2">
      <c r="A2966" s="22"/>
      <c r="B2966" s="23" t="str">
        <f>IF(A2966="","",VLOOKUP(A2966,'6.A'!$A$11:$E$105,2,FALSE))</f>
        <v/>
      </c>
      <c r="C2966" s="87"/>
      <c r="D2966" s="56" t="str">
        <f>IF(A2966="","",VLOOKUP(A2966,'6.A'!$A$11:$E$105,4,FALSE))</f>
        <v/>
      </c>
      <c r="E2966" s="88" t="str">
        <f>IF(A2966="","",VLOOKUP(A2966,'6.A'!$A$11:$E$105,5,FALSE))</f>
        <v/>
      </c>
      <c r="F2966" s="24" t="str">
        <f t="shared" si="1232"/>
        <v>0,00</v>
      </c>
      <c r="G2966" s="51"/>
      <c r="H2966" s="51" t="str">
        <f>IF(A2966="","",VLOOKUP(A2966,'6.A'!$A$11:$E$7900,5,FALSE))</f>
        <v/>
      </c>
      <c r="I2966" s="51" t="str">
        <f t="shared" si="1233"/>
        <v/>
      </c>
      <c r="J2966" s="51" t="str">
        <f>IF(H2966="","",VLOOKUP(A2966,'6.A'!$A$11:$E$480,4,FALSE))</f>
        <v/>
      </c>
      <c r="K2966" s="51" t="str">
        <f t="shared" si="1234"/>
        <v/>
      </c>
      <c r="L2966" s="51" t="str">
        <f>IF(H2966="","",IF(C2966="","",G2924*C2966))</f>
        <v/>
      </c>
      <c r="M2966" s="93" t="str">
        <f>IF(A2966="","",VLOOKUP(A2966,'6.A'!$A$11:$C$480,2,FALSE))</f>
        <v/>
      </c>
      <c r="N2966" s="56" t="str">
        <f t="shared" si="1235"/>
        <v/>
      </c>
      <c r="O2966" s="55"/>
      <c r="P2966" s="55"/>
      <c r="Q2966" s="47"/>
      <c r="R2966" s="47"/>
    </row>
    <row r="2967" spans="1:22" ht="12.75" customHeight="1" x14ac:dyDescent="0.2">
      <c r="A2967" s="22"/>
      <c r="B2967" s="23" t="str">
        <f>IF(A2967="","",VLOOKUP(A2967,'6.A'!$A$11:$E$105,2,FALSE))</f>
        <v/>
      </c>
      <c r="C2967" s="87"/>
      <c r="D2967" s="56" t="str">
        <f>IF(A2967="","",VLOOKUP(A2967,'6.A'!$A$11:$E$105,4,FALSE))</f>
        <v/>
      </c>
      <c r="E2967" s="88" t="str">
        <f>IF(A2967="","",VLOOKUP(A2967,'6.A'!$A$11:$E$105,5,FALSE))</f>
        <v/>
      </c>
      <c r="F2967" s="24" t="str">
        <f t="shared" si="1232"/>
        <v>0,00</v>
      </c>
      <c r="G2967" s="51"/>
      <c r="H2967" s="51" t="str">
        <f>IF(A2967="","",VLOOKUP(A2967,'6.A'!$A$11:$E$7900,5,FALSE))</f>
        <v/>
      </c>
      <c r="I2967" s="51" t="str">
        <f t="shared" si="1233"/>
        <v/>
      </c>
      <c r="J2967" s="51" t="str">
        <f>IF(H2967="","",VLOOKUP(A2967,'6.A'!$A$11:$E$480,4,FALSE))</f>
        <v/>
      </c>
      <c r="K2967" s="51" t="str">
        <f t="shared" si="1234"/>
        <v/>
      </c>
      <c r="L2967" s="51" t="str">
        <f>IF(H2967="","",IF(C2967="","",G2924*C2967))</f>
        <v/>
      </c>
      <c r="M2967" s="93" t="str">
        <f>IF(A2967="","",VLOOKUP(A2967,'6.A'!$A$11:$C$480,2,FALSE))</f>
        <v/>
      </c>
      <c r="N2967" s="56" t="str">
        <f t="shared" si="1235"/>
        <v/>
      </c>
      <c r="O2967" s="55"/>
      <c r="P2967" s="55"/>
      <c r="Q2967" s="47"/>
      <c r="R2967" s="47"/>
    </row>
    <row r="2968" spans="1:22" ht="12.75" customHeight="1" x14ac:dyDescent="0.2">
      <c r="A2968" s="22"/>
      <c r="B2968" s="23" t="str">
        <f>IF(A2968="","",VLOOKUP(A2968,'6.A'!$A$11:$E$105,2,FALSE))</f>
        <v/>
      </c>
      <c r="C2968" s="87"/>
      <c r="D2968" s="56" t="str">
        <f>IF(A2968="","",VLOOKUP(A2968,'6.A'!$A$11:$E$105,4,FALSE))</f>
        <v/>
      </c>
      <c r="E2968" s="88" t="str">
        <f>IF(A2968="","",VLOOKUP(A2968,'6.A'!$A$11:$E$105,5,FALSE))</f>
        <v/>
      </c>
      <c r="F2968" s="24" t="str">
        <f t="shared" si="1232"/>
        <v>0,00</v>
      </c>
      <c r="G2968" s="51"/>
      <c r="H2968" s="51" t="str">
        <f>IF(A2968="","",VLOOKUP(A2968,'6.A'!$A$11:$E$7900,5,FALSE))</f>
        <v/>
      </c>
      <c r="I2968" s="51" t="str">
        <f t="shared" si="1233"/>
        <v/>
      </c>
      <c r="J2968" s="51" t="str">
        <f>IF(H2968="","",VLOOKUP(A2968,'6.A'!$A$11:$E$480,4,FALSE))</f>
        <v/>
      </c>
      <c r="K2968" s="51" t="str">
        <f t="shared" si="1234"/>
        <v/>
      </c>
      <c r="L2968" s="51" t="str">
        <f>IF(H2968="","",IF(C2968="","",G2924*C2968))</f>
        <v/>
      </c>
      <c r="M2968" s="93" t="str">
        <f>IF(A2968="","",VLOOKUP(A2968,'6.A'!$A$11:$C$480,2,FALSE))</f>
        <v/>
      </c>
      <c r="N2968" s="56" t="str">
        <f t="shared" si="1235"/>
        <v/>
      </c>
      <c r="O2968" s="55"/>
      <c r="P2968" s="55"/>
      <c r="Q2968" s="47"/>
      <c r="R2968" s="47"/>
    </row>
    <row r="2969" spans="1:22" ht="12.75" customHeight="1" x14ac:dyDescent="0.2">
      <c r="A2969" s="22"/>
      <c r="B2969" s="23" t="str">
        <f>IF(A2969="","",VLOOKUP(A2969,'6.A'!$A$11:$E$105,2,FALSE))</f>
        <v/>
      </c>
      <c r="C2969" s="87"/>
      <c r="D2969" s="56" t="str">
        <f>IF(A2969="","",VLOOKUP(A2969,'6.A'!$A$11:$E$105,4,FALSE))</f>
        <v/>
      </c>
      <c r="E2969" s="88" t="str">
        <f>IF(A2969="","",VLOOKUP(A2969,'6.A'!$A$11:$E$105,5,FALSE))</f>
        <v/>
      </c>
      <c r="F2969" s="24" t="str">
        <f t="shared" si="1232"/>
        <v>0,00</v>
      </c>
      <c r="G2969" s="51"/>
      <c r="H2969" s="51" t="str">
        <f>IF(A2969="","",VLOOKUP(A2969,'6.A'!$A$11:$E$7900,5,FALSE))</f>
        <v/>
      </c>
      <c r="I2969" s="51" t="str">
        <f t="shared" si="1233"/>
        <v/>
      </c>
      <c r="J2969" s="51" t="str">
        <f>IF(H2969="","",VLOOKUP(A2969,'6.A'!$A$11:$E$480,4,FALSE))</f>
        <v/>
      </c>
      <c r="K2969" s="51" t="str">
        <f t="shared" si="1234"/>
        <v/>
      </c>
      <c r="L2969" s="51" t="str">
        <f>IF(H2969="","",IF(C2969="","",G2924*C2969))</f>
        <v/>
      </c>
      <c r="M2969" s="93" t="str">
        <f>IF(A2969="","",VLOOKUP(A2969,'6.A'!$A$11:$C$480,2,FALSE))</f>
        <v/>
      </c>
      <c r="N2969" s="56" t="str">
        <f t="shared" si="1235"/>
        <v/>
      </c>
      <c r="O2969" s="55"/>
      <c r="P2969" s="55"/>
      <c r="Q2969" s="47"/>
      <c r="R2969" s="47"/>
    </row>
    <row r="2970" spans="1:22" ht="12.75" customHeight="1" x14ac:dyDescent="0.2">
      <c r="A2970" s="22"/>
      <c r="B2970" s="39" t="str">
        <f>IF(A2970="","",VLOOKUP(A2970,'6.A'!$A$11:$E$105,2,FALSE))</f>
        <v/>
      </c>
      <c r="C2970" s="87"/>
      <c r="D2970" s="56" t="str">
        <f>IF(A2970="","",VLOOKUP(A2970,'6.A'!$A$11:$E$105,4,FALSE))</f>
        <v/>
      </c>
      <c r="E2970" s="88" t="str">
        <f>IF(A2970="","",VLOOKUP(A2970,'6.A'!$A$11:$E$105,5,FALSE))</f>
        <v/>
      </c>
      <c r="F2970" s="24" t="str">
        <f t="shared" si="1232"/>
        <v>0,00</v>
      </c>
      <c r="G2970" s="51"/>
      <c r="H2970" s="51" t="str">
        <f>IF(A2970="","",VLOOKUP(A2970,'6.A'!$A$11:$E$7900,5,FALSE))</f>
        <v/>
      </c>
      <c r="I2970" s="51" t="str">
        <f t="shared" si="1233"/>
        <v/>
      </c>
      <c r="J2970" s="51" t="str">
        <f>IF(H2970="","",VLOOKUP(A2970,'6.A'!$A$11:$E$480,4,FALSE))</f>
        <v/>
      </c>
      <c r="K2970" s="51" t="str">
        <f t="shared" si="1234"/>
        <v/>
      </c>
      <c r="L2970" s="51" t="str">
        <f>IF(H2970="","",IF(C2970="","",G2924*C2970))</f>
        <v/>
      </c>
      <c r="M2970" s="93" t="str">
        <f>IF(A2970="","",VLOOKUP(A2970,'6.A'!$A$11:$C$480,2,FALSE))</f>
        <v/>
      </c>
      <c r="N2970" s="56" t="str">
        <f t="shared" si="1235"/>
        <v/>
      </c>
      <c r="O2970" s="55"/>
      <c r="P2970" s="55"/>
      <c r="Q2970" s="47"/>
      <c r="R2970" s="47"/>
    </row>
    <row r="2971" spans="1:22" ht="12.75" customHeight="1" x14ac:dyDescent="0.2">
      <c r="A2971" s="22"/>
      <c r="B2971" s="39" t="str">
        <f>IF(A2971="","",VLOOKUP(A2971,'6.A'!$A$11:$E$105,2,FALSE))</f>
        <v/>
      </c>
      <c r="C2971" s="87"/>
      <c r="D2971" s="56" t="str">
        <f>IF(A2971="","",VLOOKUP(A2971,'6.A'!$A$11:$E$105,4,FALSE))</f>
        <v/>
      </c>
      <c r="E2971" s="88" t="str">
        <f>IF(A2971="","",VLOOKUP(A2971,'6.A'!$A$11:$E$105,5,FALSE))</f>
        <v/>
      </c>
      <c r="F2971" s="24" t="str">
        <f t="shared" ref="F2971:F2972" si="1236">IF(A2971="","0,00",ROUND(C2971*E2971,2))</f>
        <v>0,00</v>
      </c>
      <c r="G2971" s="51"/>
      <c r="H2971" s="51" t="str">
        <f>IF(A2971="","",VLOOKUP(A2971,'6.A'!$A$11:$E$7900,5,FALSE))</f>
        <v/>
      </c>
      <c r="I2971" s="51" t="str">
        <f t="shared" si="1233"/>
        <v/>
      </c>
      <c r="J2971" s="51" t="str">
        <f>IF(H2971="","",VLOOKUP(A2971,'6.A'!$A$11:$E$480,4,FALSE))</f>
        <v/>
      </c>
      <c r="K2971" s="51" t="str">
        <f t="shared" si="1234"/>
        <v/>
      </c>
      <c r="L2971" s="51" t="str">
        <f>IF(H2971="","",IF(C2971="","",G2924*C2971))</f>
        <v/>
      </c>
      <c r="M2971" s="93" t="str">
        <f>IF(A2971="","",VLOOKUP(A2971,'6.A'!$A$11:$C$480,2,FALSE))</f>
        <v/>
      </c>
      <c r="N2971" s="56" t="str">
        <f t="shared" si="1235"/>
        <v/>
      </c>
      <c r="O2971" s="55"/>
      <c r="P2971" s="55"/>
      <c r="Q2971" s="47"/>
      <c r="R2971" s="47"/>
    </row>
    <row r="2972" spans="1:22" ht="12.75" customHeight="1" x14ac:dyDescent="0.2">
      <c r="A2972" s="22"/>
      <c r="B2972" s="39" t="str">
        <f>IF(A2972="","",VLOOKUP(A2972,'6.A'!$A$11:$E$105,2,FALSE))</f>
        <v/>
      </c>
      <c r="C2972" s="87"/>
      <c r="D2972" s="56" t="str">
        <f>IF(A2972="","",VLOOKUP(A2972,'6.A'!$A$11:$E$105,4,FALSE))</f>
        <v/>
      </c>
      <c r="E2972" s="88" t="str">
        <f>IF(A2972="","",VLOOKUP(A2972,'6.A'!$A$11:$E$105,5,FALSE))</f>
        <v/>
      </c>
      <c r="F2972" s="24" t="str">
        <f t="shared" si="1236"/>
        <v>0,00</v>
      </c>
      <c r="G2972" s="51"/>
      <c r="H2972" s="51" t="str">
        <f>IF(A2972="","",VLOOKUP(A2972,'6.A'!$A$11:$E$7900,5,FALSE))</f>
        <v/>
      </c>
      <c r="I2972" s="51" t="str">
        <f t="shared" si="1233"/>
        <v/>
      </c>
      <c r="J2972" s="51" t="str">
        <f>IF(H2972="","",VLOOKUP(A2972,'6.A'!$A$11:$E$480,4,FALSE))</f>
        <v/>
      </c>
      <c r="K2972" s="51" t="str">
        <f t="shared" si="1234"/>
        <v/>
      </c>
      <c r="L2972" s="51" t="str">
        <f>IF(H2972="","",IF(C2972="","",G2924*C2972))</f>
        <v/>
      </c>
      <c r="M2972" s="93" t="str">
        <f>IF(A2972="","",VLOOKUP(A2972,'6.A'!$A$11:$C$480,2,FALSE))</f>
        <v/>
      </c>
      <c r="N2972" s="56" t="str">
        <f t="shared" si="1235"/>
        <v/>
      </c>
      <c r="O2972" s="55"/>
      <c r="P2972" s="55"/>
      <c r="Q2972" s="47"/>
      <c r="R2972" s="47"/>
    </row>
    <row r="2973" spans="1:22" ht="12.75" customHeight="1" x14ac:dyDescent="0.2">
      <c r="A2973" s="22"/>
      <c r="B2973" s="26" t="str">
        <f>$A$9</f>
        <v>BDI - MÃO DE OBRA / SERVIÇOS / MATERIAIS EM GERAL</v>
      </c>
      <c r="C2973" s="27">
        <f>$C$9</f>
        <v>0</v>
      </c>
      <c r="D2973" s="56"/>
      <c r="F2973" s="28">
        <f>ROUND(SUM(F2953:F2972)*C2973,2)</f>
        <v>0</v>
      </c>
      <c r="G2973" s="62"/>
      <c r="M2973" s="56"/>
      <c r="N2973" s="56"/>
      <c r="O2973" s="55"/>
      <c r="P2973" s="55"/>
      <c r="Q2973" s="47"/>
      <c r="R2973" s="47"/>
    </row>
    <row r="2974" spans="1:22" ht="12.75" customHeight="1" thickBot="1" x14ac:dyDescent="0.25">
      <c r="A2974" s="40"/>
      <c r="B2974" s="41" t="s">
        <v>57</v>
      </c>
      <c r="C2974" s="42"/>
      <c r="D2974" s="43"/>
      <c r="E2974" s="44"/>
      <c r="F2974" s="45">
        <f>ROUND(SUM(F2953:F2973),2)</f>
        <v>0</v>
      </c>
      <c r="G2974" s="62"/>
      <c r="M2974" s="56"/>
      <c r="N2974" s="56"/>
      <c r="O2974" s="55"/>
      <c r="P2974" s="55"/>
      <c r="Q2974" s="47"/>
      <c r="R2974" s="47"/>
    </row>
    <row r="2975" spans="1:22" ht="12" customHeight="1" thickBot="1" x14ac:dyDescent="0.25">
      <c r="A2975" s="8"/>
      <c r="B2975" s="9"/>
      <c r="C2975" s="10"/>
      <c r="D2975" s="56"/>
      <c r="F2975" s="12"/>
      <c r="M2975" s="56"/>
      <c r="N2975" s="56"/>
      <c r="O2975" s="55"/>
      <c r="P2975" s="55"/>
    </row>
    <row r="2976" spans="1:22" ht="50.1" customHeight="1" x14ac:dyDescent="0.2">
      <c r="A2976" s="13" t="str">
        <f>'3.A'!$A$96</f>
        <v>5.1.3</v>
      </c>
      <c r="B2976" s="14" t="str">
        <f>IF(A2976="","",VLOOKUP(A2976,'3.A'!$A$16:$M$111,2,FALSE))</f>
        <v>ARMADURA EM AÇO CA 50 - FORNECIMENTO, CORTE, DOBRA E MONTAGEM</v>
      </c>
      <c r="C2976" s="283" t="s">
        <v>62</v>
      </c>
      <c r="D2976" s="283"/>
      <c r="E2976" s="15" t="str">
        <f>IF(A2976="","",VLOOKUP(A2976,'3.A'!$A$16:$M$111,3,FALSE))</f>
        <v>KG</v>
      </c>
      <c r="F2976" s="16">
        <f>ROUND(F2990+F3003+F3026,2)</f>
        <v>0</v>
      </c>
      <c r="G2976" s="94">
        <f>VLOOKUP(A2976,'3.A'!$A$18:$I$111,4,FALSE)</f>
        <v>21</v>
      </c>
      <c r="H2976" s="46">
        <f>SUM(F2978:F2989)</f>
        <v>0</v>
      </c>
      <c r="I2976" s="46">
        <f>SUM(F2992:F3002)</f>
        <v>0</v>
      </c>
      <c r="J2976" s="46">
        <f>SUM(F3005:F3025)</f>
        <v>0</v>
      </c>
      <c r="K2976" s="46">
        <f>SUM(H2976:J2976)</f>
        <v>0</v>
      </c>
      <c r="L2976" s="46" t="str">
        <f>IF(K2976=F2976,"SIM","NÃO")</f>
        <v>SIM</v>
      </c>
      <c r="M2976" s="57">
        <f>ROUND(SUM(F2978:F2987)*C2988,2)+ROUND(SUM(F2978:F2988)*C2989,2)+ROUND(SUM(F2978:F2987),2)+ROUND(SUM(F2992:F3001)*C3002,2)+ROUND(SUM(F2992:F3001),2)+ROUND(SUM(F3005:F3024)*C3025,2)+ROUND(SUM(F3005:F3024),2)</f>
        <v>0</v>
      </c>
      <c r="N2976" s="49" t="str">
        <f>IF(M2976=F2976,"SIM","NÃO")</f>
        <v>SIM</v>
      </c>
      <c r="O2976" s="50" t="str">
        <f>VLOOKUP(A2976,'3.A'!$A$8:$E$111,3,FALSE)</f>
        <v>KG</v>
      </c>
      <c r="P2976" s="50" t="str">
        <f>IF(O2976=E2976,"SIM","NÃO")</f>
        <v>SIM</v>
      </c>
      <c r="Q2976" s="52">
        <f>ROUND(G2976*F2990,2)+ROUND(G2976*F3003,2)+ROUND(G2976*F3026,2)</f>
        <v>0</v>
      </c>
      <c r="R2976" s="58">
        <f>VLOOKUP(A2976,'3.A'!$A$16:$L$111,12,FALSE)</f>
        <v>0</v>
      </c>
      <c r="S2976" s="59" t="str">
        <f>IF(Q2976=R2976,"si","no")</f>
        <v>si</v>
      </c>
      <c r="T2976" s="60">
        <f>SUM(L2978:L2987)+SUM(L2992:L3001)+SUM(L3005:L3024)</f>
        <v>26.25</v>
      </c>
      <c r="U2976" s="51">
        <f>G2976*C2984+G2976*C2986+G2976*C2978+G2976*C2980+G2976*C2981+G2976*C2985+G2976*C2983+G2976*C2982+G2976*C2979+G2976*C2987+G2976*C2998+G2976*C2992+G2976*C3000+G2976*C2999+G2976*C2997+G2976*C2994+G2976*C2993+G2976*C2995+G2976*C3001+G2976*C2996+G2976*C3005+G2976*C3006+G2976*C3007+G2976*C3015+G2976*C3016+G2976*C3017+G2976*C3018+G2976*C3019+G2976*C3020+G2976*C3021+G2976*C3022+G2976*C3023+G2976*C3024+G2976*C3013+G2976*C3014+G2976*C3008+G2976*C3009+G2976*C3010+G2976*C3011+G2976*C3012</f>
        <v>26.25</v>
      </c>
      <c r="V2976" s="53" t="str">
        <f>IF(T2976=U2976,"si","no")</f>
        <v>si</v>
      </c>
    </row>
    <row r="2977" spans="1:19" ht="12.75" customHeight="1" x14ac:dyDescent="0.2">
      <c r="A2977" s="17" t="s">
        <v>3</v>
      </c>
      <c r="B2977" s="18" t="s">
        <v>58</v>
      </c>
      <c r="C2977" s="55" t="s">
        <v>59</v>
      </c>
      <c r="D2977" s="55" t="s">
        <v>17</v>
      </c>
      <c r="E2977" s="19" t="s">
        <v>60</v>
      </c>
      <c r="F2977" s="20" t="s">
        <v>61</v>
      </c>
      <c r="G2977" s="21"/>
      <c r="M2977" s="56"/>
      <c r="N2977" s="56"/>
      <c r="O2977" s="55"/>
      <c r="P2977" s="55"/>
      <c r="Q2977" s="47"/>
      <c r="R2977" s="47"/>
    </row>
    <row r="2978" spans="1:19" ht="12.75" customHeight="1" x14ac:dyDescent="0.2">
      <c r="A2978" s="22">
        <f>'6.A'!$A$12</f>
        <v>88238</v>
      </c>
      <c r="B2978" s="23" t="str">
        <f>IF(A2978="","",VLOOKUP(A2978,'6.A'!$A$11:$E$105,2,FALSE))</f>
        <v xml:space="preserve">AJUDANTE DE ARMADOR COM ENCARGOS COMPLEMENTARES </v>
      </c>
      <c r="C2978" s="87">
        <v>0.08</v>
      </c>
      <c r="D2978" s="56" t="str">
        <f>IF(A2978="","",VLOOKUP(A2978,'6.A'!$A$11:$E$105,4,FALSE))</f>
        <v>H</v>
      </c>
      <c r="E2978" s="88">
        <f>IF(A2978="","",VLOOKUP(A2978,'6.A'!$A$11:$E$105,5,FALSE))</f>
        <v>0</v>
      </c>
      <c r="F2978" s="24">
        <f t="shared" ref="F2978:F2987" si="1237">IF(A2978="","0,00",ROUND(C2978*E2978,2))</f>
        <v>0</v>
      </c>
      <c r="G2978" s="51"/>
      <c r="H2978" s="51">
        <f>IF(A2978="","",VLOOKUP(A2978,'6.A'!$A$11:$E$7900,5,FALSE))</f>
        <v>0</v>
      </c>
      <c r="I2978" s="51" t="str">
        <f>IF(H2978="","",IF(E2978=H2978,"SIM","NÃO"))</f>
        <v>SIM</v>
      </c>
      <c r="J2978" s="51" t="str">
        <f>IF(H2978="","",VLOOKUP(A2978,'6.A'!$A$11:$E$480,4,FALSE))</f>
        <v>H</v>
      </c>
      <c r="K2978" s="51" t="str">
        <f t="shared" ref="K2978" si="1238">IF(H2978="","",IF(J2978=D2978,"SIM","NÃO"))</f>
        <v>SIM</v>
      </c>
      <c r="L2978" s="51">
        <f>IF(H2978="","",IF(C2978="","",G2976*C2978))</f>
        <v>1.68</v>
      </c>
      <c r="M2978" s="93" t="str">
        <f>IF(A2978="","",VLOOKUP(A2978,'6.A'!$A$11:$C$480,2,FALSE))</f>
        <v xml:space="preserve">AJUDANTE DE ARMADOR COM ENCARGOS COMPLEMENTARES </v>
      </c>
      <c r="N2978" s="56" t="str">
        <f t="shared" ref="N2978" si="1239">IF(A2978="","",IF(M2978=B2978,"si","no"))</f>
        <v>si</v>
      </c>
      <c r="O2978" s="55"/>
      <c r="P2978" s="55"/>
      <c r="Q2978" s="47"/>
      <c r="R2978" s="47"/>
      <c r="S2978" s="2"/>
    </row>
    <row r="2979" spans="1:19" ht="12.75" customHeight="1" x14ac:dyDescent="0.2">
      <c r="A2979" s="22">
        <f>'6.A'!$A$14</f>
        <v>88245</v>
      </c>
      <c r="B2979" s="23" t="str">
        <f>IF(A2979="","",VLOOKUP(A2979,'6.A'!$A$11:$E$105,2,FALSE))</f>
        <v>ARMADOR COM ENCARGOS COMPLEMENTARES</v>
      </c>
      <c r="C2979" s="87">
        <v>0.04</v>
      </c>
      <c r="D2979" s="56" t="str">
        <f>IF(A2979="","",VLOOKUP(A2979,'6.A'!$A$11:$E$105,4,FALSE))</f>
        <v>H</v>
      </c>
      <c r="E2979" s="88">
        <f>IF(A2979="","",VLOOKUP(A2979,'6.A'!$A$11:$E$105,5,FALSE))</f>
        <v>0</v>
      </c>
      <c r="F2979" s="24">
        <f t="shared" si="1237"/>
        <v>0</v>
      </c>
      <c r="G2979" s="51"/>
      <c r="H2979" s="51">
        <f>IF(A2979="","",VLOOKUP(A2979,'6.A'!$A$11:$E$7900,5,FALSE))</f>
        <v>0</v>
      </c>
      <c r="I2979" s="51" t="str">
        <f>IF(H2979="","",IF(E2979=H2979,"SIM","NÃO"))</f>
        <v>SIM</v>
      </c>
      <c r="J2979" s="51" t="str">
        <f>IF(H2979="","",VLOOKUP(A2979,'6.A'!$A$11:$E$480,4,FALSE))</f>
        <v>H</v>
      </c>
      <c r="K2979" s="51" t="str">
        <f>IF(H2979="","",IF(J2979=D2979,"SIM","NÃO"))</f>
        <v>SIM</v>
      </c>
      <c r="L2979" s="51">
        <f>IF(H2979="","",IF(C2979="","",G2976*C2979))</f>
        <v>0.84</v>
      </c>
      <c r="M2979" s="93" t="str">
        <f>IF(A2979="","",VLOOKUP(A2979,'6.A'!$A$11:$C$480,2,FALSE))</f>
        <v>ARMADOR COM ENCARGOS COMPLEMENTARES</v>
      </c>
      <c r="N2979" s="56" t="str">
        <f>IF(A2979="","",IF(M2979=B2979,"si","no"))</f>
        <v>si</v>
      </c>
      <c r="O2979" s="55"/>
      <c r="P2979" s="55"/>
      <c r="Q2979" s="47"/>
      <c r="R2979" s="47"/>
    </row>
    <row r="2980" spans="1:19" ht="12.75" customHeight="1" x14ac:dyDescent="0.2">
      <c r="A2980" s="22"/>
      <c r="B2980" s="23" t="str">
        <f>IF(A2980="","",VLOOKUP(A2980,'6.A'!$A$11:$E$105,2,FALSE))</f>
        <v/>
      </c>
      <c r="C2980" s="87"/>
      <c r="D2980" s="56" t="str">
        <f>IF(A2980="","",VLOOKUP(A2980,'6.A'!$A$11:$E$105,4,FALSE))</f>
        <v/>
      </c>
      <c r="E2980" s="88" t="str">
        <f>IF(A2980="","",VLOOKUP(A2980,'6.A'!$A$11:$E$105,5,FALSE))</f>
        <v/>
      </c>
      <c r="F2980" s="24" t="str">
        <f t="shared" si="1237"/>
        <v>0,00</v>
      </c>
      <c r="G2980" s="51"/>
      <c r="H2980" s="51" t="str">
        <f>IF(A2980="","",VLOOKUP(A2980,'6.A'!$A$11:$E$7900,5,FALSE))</f>
        <v/>
      </c>
      <c r="I2980" s="51" t="str">
        <f>IF(H2980="","",IF(E2980=H2980,"SIM","NÃO"))</f>
        <v/>
      </c>
      <c r="J2980" s="51" t="str">
        <f>IF(H2980="","",VLOOKUP(A2980,'6.A'!$A$11:$E$480,4,FALSE))</f>
        <v/>
      </c>
      <c r="K2980" s="51" t="str">
        <f>IF(H2980="","",IF(J2980=D2980,"SIM","NÃO"))</f>
        <v/>
      </c>
      <c r="L2980" s="51" t="str">
        <f>IF(H2980="","",IF(C2980="","",G2976*C2980))</f>
        <v/>
      </c>
      <c r="M2980" s="93" t="str">
        <f>IF(A2980="","",VLOOKUP(A2980,'6.A'!$A$11:$C$480,2,FALSE))</f>
        <v/>
      </c>
      <c r="N2980" s="56" t="str">
        <f>IF(A2980="","",IF(M2980=B2980,"si","no"))</f>
        <v/>
      </c>
      <c r="O2980" s="55"/>
      <c r="P2980" s="55"/>
      <c r="Q2980" s="47"/>
      <c r="R2980" s="47"/>
    </row>
    <row r="2981" spans="1:19" ht="12.75" customHeight="1" x14ac:dyDescent="0.2">
      <c r="A2981" s="22"/>
      <c r="B2981" s="23" t="str">
        <f>IF(A2981="","",VLOOKUP(A2981,'6.A'!$A$11:$E$105,2,FALSE))</f>
        <v/>
      </c>
      <c r="C2981" s="87"/>
      <c r="D2981" s="56" t="str">
        <f>IF(A2981="","",VLOOKUP(A2981,'6.A'!$A$11:$E$105,4,FALSE))</f>
        <v/>
      </c>
      <c r="E2981" s="88" t="str">
        <f>IF(A2981="","",VLOOKUP(A2981,'6.A'!$A$11:$E$105,5,FALSE))</f>
        <v/>
      </c>
      <c r="F2981" s="24" t="str">
        <f t="shared" si="1237"/>
        <v>0,00</v>
      </c>
      <c r="G2981" s="51"/>
      <c r="H2981" s="51" t="str">
        <f>IF(A2981="","",VLOOKUP(A2981,'6.A'!$A$11:$E$7900,5,FALSE))</f>
        <v/>
      </c>
      <c r="I2981" s="51" t="str">
        <f>IF(H2981="","",IF(E2981=H2981,"SIM","NÃO"))</f>
        <v/>
      </c>
      <c r="J2981" s="51" t="str">
        <f>IF(H2981="","",VLOOKUP(A2981,'6.A'!$A$11:$E$480,4,FALSE))</f>
        <v/>
      </c>
      <c r="K2981" s="51" t="str">
        <f>IF(H2981="","",IF(J2981=D2981,"SIM","NÃO"))</f>
        <v/>
      </c>
      <c r="L2981" s="51" t="str">
        <f>IF(H2981="","",IF(C2981="","",G2976*C2981))</f>
        <v/>
      </c>
      <c r="M2981" s="93" t="str">
        <f>IF(A2981="","",VLOOKUP(A2981,'6.A'!$A$11:$C$480,2,FALSE))</f>
        <v/>
      </c>
      <c r="N2981" s="56" t="str">
        <f>IF(A2981="","",IF(M2981=B2981,"si","no"))</f>
        <v/>
      </c>
      <c r="O2981" s="55"/>
      <c r="P2981" s="55"/>
      <c r="Q2981" s="47"/>
      <c r="R2981" s="47"/>
      <c r="S2981" s="2"/>
    </row>
    <row r="2982" spans="1:19" ht="12.75" customHeight="1" x14ac:dyDescent="0.2">
      <c r="A2982" s="22"/>
      <c r="B2982" s="23" t="str">
        <f>IF(A2982="","",VLOOKUP(A2982,'6.A'!$A$11:$E$105,2,FALSE))</f>
        <v/>
      </c>
      <c r="C2982" s="87"/>
      <c r="D2982" s="56" t="str">
        <f>IF(A2982="","",VLOOKUP(A2982,'6.A'!$A$11:$E$105,4,FALSE))</f>
        <v/>
      </c>
      <c r="E2982" s="89" t="str">
        <f>IF(A2982="","",VLOOKUP(A2982,'6.A'!$A$11:$E$105,5,FALSE))</f>
        <v/>
      </c>
      <c r="F2982" s="24" t="str">
        <f t="shared" si="1237"/>
        <v>0,00</v>
      </c>
      <c r="G2982" s="51"/>
      <c r="H2982" s="51" t="str">
        <f>IF(A2982="","",VLOOKUP(A2982,'6.A'!$A$11:$E$7900,5,FALSE))</f>
        <v/>
      </c>
      <c r="I2982" s="51" t="str">
        <f t="shared" ref="I2982" si="1240">IF(H2982="","",IF(E2982=H2982,"SIM","NÃO"))</f>
        <v/>
      </c>
      <c r="J2982" s="51" t="str">
        <f>IF(H2982="","",VLOOKUP(A2982,'6.A'!$A$11:$E$480,4,FALSE))</f>
        <v/>
      </c>
      <c r="K2982" s="51" t="str">
        <f t="shared" ref="K2982" si="1241">IF(H2982="","",IF(J2982=D2982,"SIM","NÃO"))</f>
        <v/>
      </c>
      <c r="L2982" s="51" t="str">
        <f>IF(H2982="","",IF(C2982="","",G2976*C2982))</f>
        <v/>
      </c>
      <c r="M2982" s="93" t="str">
        <f>IF(A2982="","",VLOOKUP(A2982,'6.A'!$A$11:$C$480,2,FALSE))</f>
        <v/>
      </c>
      <c r="N2982" s="56" t="str">
        <f t="shared" ref="N2982" si="1242">IF(A2982="","",IF(M2982=B2982,"si","no"))</f>
        <v/>
      </c>
      <c r="O2982" s="55"/>
      <c r="P2982" s="55"/>
      <c r="Q2982" s="47"/>
      <c r="R2982" s="47"/>
      <c r="S2982" s="2"/>
    </row>
    <row r="2983" spans="1:19" ht="12.75" customHeight="1" x14ac:dyDescent="0.2">
      <c r="A2983" s="22"/>
      <c r="B2983" s="23" t="str">
        <f>IF(A2983="","",VLOOKUP(A2983,'6.A'!$A$11:$E$105,2,FALSE))</f>
        <v/>
      </c>
      <c r="C2983" s="87"/>
      <c r="D2983" s="56" t="str">
        <f>IF(A2983="","",VLOOKUP(A2983,'6.A'!$A$11:$E$105,4,FALSE))</f>
        <v/>
      </c>
      <c r="E2983" s="89" t="str">
        <f>IF(A2983="","",VLOOKUP(A2983,'6.A'!$A$11:$E$105,5,FALSE))</f>
        <v/>
      </c>
      <c r="F2983" s="24" t="str">
        <f t="shared" si="1237"/>
        <v>0,00</v>
      </c>
      <c r="G2983" s="51"/>
      <c r="H2983" s="51" t="str">
        <f>IF(A2983="","",VLOOKUP(A2983,'6.A'!$A$11:$E$7900,5,FALSE))</f>
        <v/>
      </c>
      <c r="I2983" s="51" t="str">
        <f>IF(H2983="","",IF(E2983=H2983,"SIM","NÃO"))</f>
        <v/>
      </c>
      <c r="J2983" s="51" t="str">
        <f>IF(H2983="","",VLOOKUP(A2983,'6.A'!$A$11:$E$480,4,FALSE))</f>
        <v/>
      </c>
      <c r="K2983" s="51" t="str">
        <f>IF(H2983="","",IF(J2983=D2983,"SIM","NÃO"))</f>
        <v/>
      </c>
      <c r="L2983" s="51" t="str">
        <f>IF(H2983="","",IF(C2983="","",G2976*C2983))</f>
        <v/>
      </c>
      <c r="M2983" s="93" t="str">
        <f>IF(A2983="","",VLOOKUP(A2983,'6.A'!$A$11:$C$480,2,FALSE))</f>
        <v/>
      </c>
      <c r="N2983" s="56" t="str">
        <f>IF(A2983="","",IF(M2983=B2983,"si","no"))</f>
        <v/>
      </c>
      <c r="O2983" s="55"/>
      <c r="P2983" s="55"/>
      <c r="Q2983" s="47"/>
      <c r="R2983" s="47"/>
      <c r="S2983" s="2"/>
    </row>
    <row r="2984" spans="1:19" ht="12.75" customHeight="1" x14ac:dyDescent="0.2">
      <c r="A2984" s="22"/>
      <c r="B2984" s="23" t="str">
        <f>IF(A2984="","",VLOOKUP(A2984,'6.A'!$A$11:$E$105,2,FALSE))</f>
        <v/>
      </c>
      <c r="C2984" s="87"/>
      <c r="D2984" s="56" t="str">
        <f>IF(A2984="","",VLOOKUP(A2984,'6.A'!$A$11:$E$105,4,FALSE))</f>
        <v/>
      </c>
      <c r="E2984" s="88" t="str">
        <f>IF(A2984="","",VLOOKUP(A2984,'6.A'!$A$11:$E$105,5,FALSE))</f>
        <v/>
      </c>
      <c r="F2984" s="24" t="str">
        <f t="shared" si="1237"/>
        <v>0,00</v>
      </c>
      <c r="G2984" s="51"/>
      <c r="H2984" s="51" t="str">
        <f>IF(A2984="","",VLOOKUP(A2984,'6.A'!$A$11:$E$7900,5,FALSE))</f>
        <v/>
      </c>
      <c r="I2984" s="51" t="str">
        <f>IF(H2984="","",IF(E2984=H2984,"SIM","NÃO"))</f>
        <v/>
      </c>
      <c r="J2984" s="51" t="str">
        <f>IF(H2984="","",VLOOKUP(A2984,'6.A'!$A$11:$E$480,4,FALSE))</f>
        <v/>
      </c>
      <c r="K2984" s="51" t="str">
        <f>IF(H2984="","",IF(J2984=D2984,"SIM","NÃO"))</f>
        <v/>
      </c>
      <c r="L2984" s="51" t="str">
        <f>IF(H2984="","",IF(C2984="","",G2976*C2984))</f>
        <v/>
      </c>
      <c r="M2984" s="93" t="str">
        <f>IF(A2984="","",VLOOKUP(A2984,'6.A'!$A$11:$C$480,2,FALSE))</f>
        <v/>
      </c>
      <c r="N2984" s="56" t="str">
        <f>IF(A2984="","",IF(M2984=B2984,"si","no"))</f>
        <v/>
      </c>
      <c r="O2984" s="55"/>
      <c r="P2984" s="55"/>
      <c r="Q2984" s="47"/>
      <c r="R2984" s="47"/>
      <c r="S2984" s="2"/>
    </row>
    <row r="2985" spans="1:19" ht="12.75" customHeight="1" x14ac:dyDescent="0.2">
      <c r="A2985" s="22"/>
      <c r="B2985" s="23" t="str">
        <f>IF(A2985="","",VLOOKUP(A2985,'6.A'!$A$11:$E$105,2,FALSE))</f>
        <v/>
      </c>
      <c r="C2985" s="87"/>
      <c r="D2985" s="56" t="str">
        <f>IF(A2985="","",VLOOKUP(A2985,'6.A'!$A$11:$E$105,4,FALSE))</f>
        <v/>
      </c>
      <c r="E2985" s="88" t="str">
        <f>IF(A2985="","",VLOOKUP(A2985,'6.A'!$A$11:$E$105,5,FALSE))</f>
        <v/>
      </c>
      <c r="F2985" s="24" t="str">
        <f t="shared" si="1237"/>
        <v>0,00</v>
      </c>
      <c r="G2985" s="51"/>
      <c r="H2985" s="51" t="str">
        <f>IF(A2985="","",VLOOKUP(A2985,'6.A'!$A$11:$E$7900,5,FALSE))</f>
        <v/>
      </c>
      <c r="I2985" s="51" t="str">
        <f t="shared" ref="I2985" si="1243">IF(H2985="","",IF(E2985=H2985,"SIM","NÃO"))</f>
        <v/>
      </c>
      <c r="J2985" s="51" t="str">
        <f>IF(H2985="","",VLOOKUP(A2985,'6.A'!$A$11:$E$480,4,FALSE))</f>
        <v/>
      </c>
      <c r="K2985" s="51" t="str">
        <f t="shared" ref="K2985" si="1244">IF(H2985="","",IF(J2985=D2985,"SIM","NÃO"))</f>
        <v/>
      </c>
      <c r="L2985" s="51" t="str">
        <f>IF(H2985="","",IF(C2985="","",G2976*C2985))</f>
        <v/>
      </c>
      <c r="M2985" s="93" t="str">
        <f>IF(A2985="","",VLOOKUP(A2985,'6.A'!$A$11:$C$480,2,FALSE))</f>
        <v/>
      </c>
      <c r="N2985" s="56" t="str">
        <f t="shared" ref="N2985" si="1245">IF(A2985="","",IF(M2985=B2985,"si","no"))</f>
        <v/>
      </c>
      <c r="O2985" s="55"/>
      <c r="P2985" s="55"/>
      <c r="Q2985" s="47"/>
      <c r="R2985" s="47"/>
      <c r="S2985" s="2"/>
    </row>
    <row r="2986" spans="1:19" ht="12.75" customHeight="1" x14ac:dyDescent="0.2">
      <c r="A2986" s="22"/>
      <c r="B2986" s="23" t="str">
        <f>IF(A2986="","",VLOOKUP(A2986,'6.A'!$A$11:$E$105,2,FALSE))</f>
        <v/>
      </c>
      <c r="C2986" s="87"/>
      <c r="D2986" s="69" t="str">
        <f>IF(A2986="","",VLOOKUP(A2986,'6.A'!$A$11:$E$105,4,FALSE))</f>
        <v/>
      </c>
      <c r="E2986" s="89" t="str">
        <f>IF(A2986="","",VLOOKUP(A2986,'6.A'!$A$11:$E$105,5,FALSE))</f>
        <v/>
      </c>
      <c r="F2986" s="24" t="str">
        <f t="shared" si="1237"/>
        <v>0,00</v>
      </c>
      <c r="G2986" s="51"/>
      <c r="H2986" s="51" t="str">
        <f>IF(A2986="","",VLOOKUP(A2986,'6.A'!$A$11:$E$7900,5,FALSE))</f>
        <v/>
      </c>
      <c r="I2986" s="51" t="str">
        <f>IF(H2986="","",IF(E2986=H2986,"SIM","NÃO"))</f>
        <v/>
      </c>
      <c r="J2986" s="51" t="str">
        <f>IF(H2986="","",VLOOKUP(A2986,'6.A'!$A$11:$E$480,4,FALSE))</f>
        <v/>
      </c>
      <c r="K2986" s="51" t="str">
        <f>IF(H2986="","",IF(J2986=D2986,"SIM","NÃO"))</f>
        <v/>
      </c>
      <c r="L2986" s="51" t="str">
        <f>IF(H2986="","",IF(C2986="","",G2976*C2986))</f>
        <v/>
      </c>
      <c r="M2986" s="93" t="str">
        <f>IF(A2986="","",VLOOKUP(A2986,'6.A'!$A$11:$C$480,2,FALSE))</f>
        <v/>
      </c>
      <c r="N2986" s="56" t="str">
        <f>IF(A2986="","",IF(M2986=B2986,"si","no"))</f>
        <v/>
      </c>
      <c r="O2986" s="55"/>
      <c r="P2986" s="55"/>
      <c r="Q2986" s="47"/>
      <c r="R2986" s="47"/>
      <c r="S2986" s="2"/>
    </row>
    <row r="2987" spans="1:19" ht="12.75" customHeight="1" x14ac:dyDescent="0.2">
      <c r="A2987" s="22"/>
      <c r="B2987" s="23" t="str">
        <f>IF(A2987="","",VLOOKUP(A2987,'6.A'!$A$11:$E$105,2,FALSE))</f>
        <v/>
      </c>
      <c r="C2987" s="87"/>
      <c r="D2987" s="25" t="str">
        <f>IF(A2987="","",VLOOKUP(A2987,'6.A'!$A$11:$E$105,4,FALSE))</f>
        <v/>
      </c>
      <c r="E2987" s="89" t="str">
        <f>IF(A2987="","",VLOOKUP(A2987,'6.A'!$A$11:$E$105,5,FALSE))</f>
        <v/>
      </c>
      <c r="F2987" s="24" t="str">
        <f t="shared" si="1237"/>
        <v>0,00</v>
      </c>
      <c r="G2987" s="51"/>
      <c r="H2987" s="51" t="str">
        <f>IF(A2987="","",VLOOKUP(A2987,'6.A'!$A$11:$E$7900,5,FALSE))</f>
        <v/>
      </c>
      <c r="I2987" s="51" t="str">
        <f t="shared" ref="I2987" si="1246">IF(H2987="","",IF(E2987=H2987,"SIM","NÃO"))</f>
        <v/>
      </c>
      <c r="J2987" s="51" t="str">
        <f>IF(H2987="","",VLOOKUP(A2987,'6.A'!$A$11:$E$480,4,FALSE))</f>
        <v/>
      </c>
      <c r="K2987" s="51" t="str">
        <f t="shared" ref="K2987" si="1247">IF(H2987="","",IF(J2987=D2987,"SIM","NÃO"))</f>
        <v/>
      </c>
      <c r="L2987" s="51" t="str">
        <f>IF(H2987="","",IF(C2987="","",G2976*C2987))</f>
        <v/>
      </c>
      <c r="M2987" s="93" t="str">
        <f>IF(A2987="","",VLOOKUP(A2987,'6.A'!$A$11:$C$480,2,FALSE))</f>
        <v/>
      </c>
      <c r="N2987" s="56" t="str">
        <f t="shared" ref="N2987" si="1248">IF(A2987="","",IF(M2987=B2987,"si","no"))</f>
        <v/>
      </c>
      <c r="O2987" s="55"/>
      <c r="P2987" s="55"/>
      <c r="Q2987" s="47"/>
      <c r="R2987" s="47"/>
      <c r="S2987" s="2"/>
    </row>
    <row r="2988" spans="1:19" ht="12.75" customHeight="1" x14ac:dyDescent="0.2">
      <c r="A2988" s="17"/>
      <c r="B2988" s="26" t="str">
        <f>$A$8</f>
        <v>LEIS SOCIAIS HORISTA - JORNADA NORMAL</v>
      </c>
      <c r="C2988" s="27">
        <f>$C$8</f>
        <v>0</v>
      </c>
      <c r="D2988" s="56"/>
      <c r="F2988" s="28">
        <f>ROUND(SUM(F2978:F2987)*C2988,2)</f>
        <v>0</v>
      </c>
      <c r="G2988" s="62"/>
      <c r="M2988" s="61"/>
      <c r="N2988" s="56"/>
      <c r="O2988" s="55"/>
      <c r="P2988" s="55"/>
      <c r="Q2988" s="47"/>
      <c r="R2988" s="47"/>
      <c r="S2988" s="2"/>
    </row>
    <row r="2989" spans="1:19" ht="12.75" customHeight="1" x14ac:dyDescent="0.2">
      <c r="A2989" s="22"/>
      <c r="B2989" s="26" t="str">
        <f>$A$9</f>
        <v>BDI - MÃO DE OBRA / SERVIÇOS / MATERIAIS EM GERAL</v>
      </c>
      <c r="C2989" s="27">
        <f>$C$9</f>
        <v>0</v>
      </c>
      <c r="D2989" s="29"/>
      <c r="F2989" s="28">
        <f>ROUND(SUM(F2978:F2988)*C2989,2)</f>
        <v>0</v>
      </c>
      <c r="G2989" s="62"/>
      <c r="M2989" s="61"/>
      <c r="N2989" s="56"/>
      <c r="O2989" s="55"/>
      <c r="P2989" s="55"/>
      <c r="Q2989" s="47"/>
      <c r="R2989" s="47"/>
      <c r="S2989" s="2"/>
    </row>
    <row r="2990" spans="1:19" ht="12.75" customHeight="1" x14ac:dyDescent="0.2">
      <c r="A2990" s="30"/>
      <c r="B2990" s="31" t="s">
        <v>56</v>
      </c>
      <c r="C2990" s="32"/>
      <c r="D2990" s="33"/>
      <c r="E2990" s="34"/>
      <c r="F2990" s="35">
        <f>ROUND(SUM(F2978:F2989),2)</f>
        <v>0</v>
      </c>
      <c r="G2990" s="62"/>
      <c r="M2990" s="61"/>
      <c r="N2990" s="56"/>
      <c r="O2990" s="55"/>
      <c r="P2990" s="55"/>
      <c r="Q2990" s="47"/>
      <c r="R2990" s="47"/>
      <c r="S2990" s="2"/>
    </row>
    <row r="2991" spans="1:19" ht="12.75" customHeight="1" x14ac:dyDescent="0.2">
      <c r="A2991" s="17" t="s">
        <v>5</v>
      </c>
      <c r="B2991" s="135" t="s">
        <v>132</v>
      </c>
      <c r="C2991" s="55" t="s">
        <v>59</v>
      </c>
      <c r="D2991" s="55" t="s">
        <v>17</v>
      </c>
      <c r="E2991" s="19" t="s">
        <v>60</v>
      </c>
      <c r="F2991" s="20" t="s">
        <v>61</v>
      </c>
      <c r="G2991" s="21"/>
      <c r="M2991" s="61"/>
      <c r="N2991" s="56"/>
      <c r="O2991" s="55"/>
      <c r="P2991" s="55"/>
      <c r="Q2991" s="47"/>
      <c r="R2991" s="47"/>
      <c r="S2991" s="2"/>
    </row>
    <row r="2992" spans="1:19" ht="12.75" customHeight="1" x14ac:dyDescent="0.2">
      <c r="A2992" s="22"/>
      <c r="B2992" s="23" t="str">
        <f>IF(A2992="","",VLOOKUP(A2992,'6.A'!$A$11:$E$105,2,FALSE))</f>
        <v/>
      </c>
      <c r="C2992" s="87"/>
      <c r="D2992" s="56" t="str">
        <f>IF(A2992="","",VLOOKUP(A2992,'6.A'!$A$11:$E$105,4,FALSE))</f>
        <v/>
      </c>
      <c r="E2992" s="88" t="str">
        <f>IF(A2992="","",VLOOKUP(A2992,'6.A'!$A$11:$E$105,5,FALSE))</f>
        <v/>
      </c>
      <c r="F2992" s="24" t="str">
        <f t="shared" ref="F2992:F3001" si="1249">IF(A2992="","0,00",ROUND(C2992*E2992,2))</f>
        <v>0,00</v>
      </c>
      <c r="G2992" s="51"/>
      <c r="H2992" s="51" t="str">
        <f>IF(A2992="","",VLOOKUP(A2992,'6.A'!$A$11:$E$7900,5,FALSE))</f>
        <v/>
      </c>
      <c r="I2992" s="51" t="str">
        <f t="shared" ref="I2992:I3001" si="1250">IF(H2992="","",IF(E2992=H2992,"SIM","NÃO"))</f>
        <v/>
      </c>
      <c r="J2992" s="51" t="str">
        <f>IF(H2992="","",VLOOKUP(A2992,'6.A'!$A$11:$E$480,4,FALSE))</f>
        <v/>
      </c>
      <c r="K2992" s="51" t="str">
        <f t="shared" ref="K2992:K3001" si="1251">IF(H2992="","",IF(J2992=D2992,"SIM","NÃO"))</f>
        <v/>
      </c>
      <c r="L2992" s="51" t="str">
        <f>IF(H2992="","",IF(C2992="","",G2976*C2992))</f>
        <v/>
      </c>
      <c r="M2992" s="93" t="str">
        <f>IF(A2992="","",VLOOKUP(A2992,'6.A'!$A$11:$C$480,2,FALSE))</f>
        <v/>
      </c>
      <c r="N2992" s="56" t="str">
        <f t="shared" ref="N2992:N2997" si="1252">IF(A2992="","",IF(M2992=B2992,"si","no"))</f>
        <v/>
      </c>
      <c r="O2992" s="55"/>
      <c r="P2992" s="55"/>
      <c r="Q2992" s="47"/>
      <c r="R2992" s="47"/>
      <c r="S2992" s="2"/>
    </row>
    <row r="2993" spans="1:19" ht="12.75" customHeight="1" x14ac:dyDescent="0.2">
      <c r="A2993" s="22"/>
      <c r="B2993" s="23" t="str">
        <f>IF(A2993="","",VLOOKUP(A2993,'6.A'!$A$11:$E$105,2,FALSE))</f>
        <v/>
      </c>
      <c r="C2993" s="87"/>
      <c r="D2993" s="56" t="str">
        <f>IF(A2993="","",VLOOKUP(A2993,'6.A'!$A$11:$E$105,4,FALSE))</f>
        <v/>
      </c>
      <c r="E2993" s="88" t="str">
        <f>IF(A2993="","",VLOOKUP(A2993,'6.A'!$A$11:$E$105,5,FALSE))</f>
        <v/>
      </c>
      <c r="F2993" s="24" t="str">
        <f t="shared" si="1249"/>
        <v>0,00</v>
      </c>
      <c r="G2993" s="51"/>
      <c r="H2993" s="51" t="str">
        <f>IF(A2993="","",VLOOKUP(A2993,'6.A'!$A$11:$E$7900,5,FALSE))</f>
        <v/>
      </c>
      <c r="I2993" s="51" t="str">
        <f t="shared" si="1250"/>
        <v/>
      </c>
      <c r="J2993" s="51" t="str">
        <f>IF(H2993="","",VLOOKUP(A2993,'6.A'!$A$11:$E$480,4,FALSE))</f>
        <v/>
      </c>
      <c r="K2993" s="51" t="str">
        <f t="shared" si="1251"/>
        <v/>
      </c>
      <c r="L2993" s="51" t="str">
        <f>IF(H2993="","",IF(C2993="","",G2976*C2993))</f>
        <v/>
      </c>
      <c r="M2993" s="93" t="str">
        <f>IF(A2993="","",VLOOKUP(A2993,'6.A'!$A$11:$C$480,2,FALSE))</f>
        <v/>
      </c>
      <c r="N2993" s="56" t="str">
        <f t="shared" si="1252"/>
        <v/>
      </c>
      <c r="O2993" s="55"/>
      <c r="P2993" s="55"/>
      <c r="Q2993" s="47"/>
      <c r="R2993" s="47"/>
      <c r="S2993" s="2"/>
    </row>
    <row r="2994" spans="1:19" ht="12.75" customHeight="1" x14ac:dyDescent="0.2">
      <c r="A2994" s="22"/>
      <c r="B2994" s="23" t="str">
        <f>IF(A2994="","",VLOOKUP(A2994,'6.A'!$A$11:$E$105,2,FALSE))</f>
        <v/>
      </c>
      <c r="C2994" s="87"/>
      <c r="D2994" s="56" t="str">
        <f>IF(A2994="","",VLOOKUP(A2994,'6.A'!$A$11:$E$105,4,FALSE))</f>
        <v/>
      </c>
      <c r="E2994" s="88" t="str">
        <f>IF(A2994="","",VLOOKUP(A2994,'6.A'!$A$11:$E$105,5,FALSE))</f>
        <v/>
      </c>
      <c r="F2994" s="24" t="str">
        <f t="shared" si="1249"/>
        <v>0,00</v>
      </c>
      <c r="G2994" s="51"/>
      <c r="H2994" s="51" t="str">
        <f>IF(A2994="","",VLOOKUP(A2994,'6.A'!$A$11:$E$7900,5,FALSE))</f>
        <v/>
      </c>
      <c r="I2994" s="51" t="str">
        <f t="shared" si="1250"/>
        <v/>
      </c>
      <c r="J2994" s="51" t="str">
        <f>IF(H2994="","",VLOOKUP(A2994,'6.A'!$A$11:$E$480,4,FALSE))</f>
        <v/>
      </c>
      <c r="K2994" s="51" t="str">
        <f t="shared" si="1251"/>
        <v/>
      </c>
      <c r="L2994" s="51" t="str">
        <f>IF(H2994="","",IF(C2994="","",G2976*C2994))</f>
        <v/>
      </c>
      <c r="M2994" s="93" t="str">
        <f>IF(A2994="","",VLOOKUP(A2994,'6.A'!$A$11:$C$480,2,FALSE))</f>
        <v/>
      </c>
      <c r="N2994" s="56" t="str">
        <f t="shared" si="1252"/>
        <v/>
      </c>
      <c r="O2994" s="55"/>
      <c r="P2994" s="55"/>
      <c r="Q2994" s="47"/>
      <c r="R2994" s="47"/>
      <c r="S2994" s="2"/>
    </row>
    <row r="2995" spans="1:19" ht="12.75" customHeight="1" x14ac:dyDescent="0.2">
      <c r="A2995" s="22"/>
      <c r="B2995" s="54" t="str">
        <f>IF(A2995="","",VLOOKUP(A2995,'6.A'!$A$11:$E$105,2,FALSE))</f>
        <v/>
      </c>
      <c r="C2995" s="113"/>
      <c r="D2995" s="56" t="str">
        <f>IF(A2995="","",VLOOKUP(A2995,'6.A'!$A$11:$E$105,4,FALSE))</f>
        <v/>
      </c>
      <c r="E2995" s="88" t="str">
        <f>IF(A2995="","",VLOOKUP(A2995,'6.A'!$A$11:$E$105,5,FALSE))</f>
        <v/>
      </c>
      <c r="F2995" s="24" t="str">
        <f t="shared" si="1249"/>
        <v>0,00</v>
      </c>
      <c r="G2995" s="51"/>
      <c r="H2995" s="51" t="str">
        <f>IF(A2995="","",VLOOKUP(A2995,'6.A'!$A$11:$E$7900,5,FALSE))</f>
        <v/>
      </c>
      <c r="I2995" s="51" t="str">
        <f t="shared" si="1250"/>
        <v/>
      </c>
      <c r="J2995" s="51" t="str">
        <f>IF(H2995="","",VLOOKUP(A2995,'6.A'!$A$11:$E$480,4,FALSE))</f>
        <v/>
      </c>
      <c r="K2995" s="51" t="str">
        <f t="shared" si="1251"/>
        <v/>
      </c>
      <c r="L2995" s="51" t="str">
        <f>IF(H2995="","",IF(C2995="","",G2976*C2995))</f>
        <v/>
      </c>
      <c r="M2995" s="93" t="str">
        <f>IF(A2995="","",VLOOKUP(A2995,'6.A'!$A$11:$C$480,2,FALSE))</f>
        <v/>
      </c>
      <c r="N2995" s="56" t="str">
        <f t="shared" si="1252"/>
        <v/>
      </c>
      <c r="O2995" s="55"/>
      <c r="P2995" s="55"/>
      <c r="Q2995" s="47"/>
      <c r="R2995" s="47"/>
      <c r="S2995" s="2"/>
    </row>
    <row r="2996" spans="1:19" ht="12.75" customHeight="1" x14ac:dyDescent="0.2">
      <c r="A2996" s="22"/>
      <c r="B2996" s="23" t="str">
        <f>IF(A2996="","",VLOOKUP(A2996,'6.A'!$A$11:$E$105,2,FALSE))</f>
        <v/>
      </c>
      <c r="C2996" s="87"/>
      <c r="D2996" s="56" t="str">
        <f>IF(A2996="","",VLOOKUP(A2996,'6.A'!$A$11:$E$105,4,FALSE))</f>
        <v/>
      </c>
      <c r="E2996" s="88" t="str">
        <f>IF(A2996="","",VLOOKUP(A2996,'6.A'!$A$11:$E$105,5,FALSE))</f>
        <v/>
      </c>
      <c r="F2996" s="24" t="str">
        <f t="shared" si="1249"/>
        <v>0,00</v>
      </c>
      <c r="G2996" s="51"/>
      <c r="H2996" s="51" t="str">
        <f>IF(A2996="","",VLOOKUP(A2996,'6.A'!$A$11:$E$7900,5,FALSE))</f>
        <v/>
      </c>
      <c r="I2996" s="51" t="str">
        <f t="shared" si="1250"/>
        <v/>
      </c>
      <c r="J2996" s="51" t="str">
        <f>IF(H2996="","",VLOOKUP(A2996,'6.A'!$A$11:$E$480,4,FALSE))</f>
        <v/>
      </c>
      <c r="K2996" s="51" t="str">
        <f t="shared" si="1251"/>
        <v/>
      </c>
      <c r="L2996" s="51" t="str">
        <f>IF(H2996="","",IF(C2996="","",G2976*C2996))</f>
        <v/>
      </c>
      <c r="M2996" s="93" t="str">
        <f>IF(A2996="","",VLOOKUP(A2996,'6.A'!$A$11:$C$480,2,FALSE))</f>
        <v/>
      </c>
      <c r="N2996" s="56" t="str">
        <f t="shared" si="1252"/>
        <v/>
      </c>
      <c r="O2996" s="55"/>
      <c r="P2996" s="55"/>
      <c r="Q2996" s="47"/>
      <c r="R2996" s="47"/>
      <c r="S2996" s="2"/>
    </row>
    <row r="2997" spans="1:19" ht="12.75" customHeight="1" x14ac:dyDescent="0.2">
      <c r="A2997" s="22"/>
      <c r="B2997" s="23" t="str">
        <f>IF(A2997="","",VLOOKUP(A2997,'6.A'!$A$11:$E$105,2,FALSE))</f>
        <v/>
      </c>
      <c r="C2997" s="87"/>
      <c r="D2997" s="56" t="str">
        <f>IF(A2997="","",VLOOKUP(A2997,'6.A'!$A$11:$E$105,4,FALSE))</f>
        <v/>
      </c>
      <c r="E2997" s="88" t="str">
        <f>IF(A2997="","",VLOOKUP(A2997,'6.A'!$A$11:$E$105,5,FALSE))</f>
        <v/>
      </c>
      <c r="F2997" s="24" t="str">
        <f t="shared" si="1249"/>
        <v>0,00</v>
      </c>
      <c r="G2997" s="51"/>
      <c r="H2997" s="51" t="str">
        <f>IF(A2997="","",VLOOKUP(A2997,'6.A'!$A$11:$E$7900,5,FALSE))</f>
        <v/>
      </c>
      <c r="I2997" s="51" t="str">
        <f t="shared" si="1250"/>
        <v/>
      </c>
      <c r="J2997" s="51" t="str">
        <f>IF(H2997="","",VLOOKUP(A2997,'6.A'!$A$11:$E$480,4,FALSE))</f>
        <v/>
      </c>
      <c r="K2997" s="51" t="str">
        <f t="shared" si="1251"/>
        <v/>
      </c>
      <c r="L2997" s="51" t="str">
        <f>IF(H2997="","",IF(C2997="","",G2976*C2997))</f>
        <v/>
      </c>
      <c r="M2997" s="93" t="str">
        <f>IF(A2997="","",VLOOKUP(A2997,'6.A'!$A$11:$C$480,2,FALSE))</f>
        <v/>
      </c>
      <c r="N2997" s="56" t="str">
        <f t="shared" si="1252"/>
        <v/>
      </c>
      <c r="O2997" s="55"/>
      <c r="P2997" s="55"/>
      <c r="Q2997" s="47"/>
      <c r="R2997" s="47"/>
      <c r="S2997" s="2"/>
    </row>
    <row r="2998" spans="1:19" ht="12.75" customHeight="1" x14ac:dyDescent="0.2">
      <c r="A2998" s="22"/>
      <c r="B2998" s="23" t="str">
        <f>IF(A2998="","",VLOOKUP(A2998,'6.A'!$A$11:$E$105,2,FALSE))</f>
        <v/>
      </c>
      <c r="C2998" s="87"/>
      <c r="D2998" s="56" t="str">
        <f>IF(A2998="","",VLOOKUP(A2998,'6.A'!$A$11:$E$105,4,FALSE))</f>
        <v/>
      </c>
      <c r="E2998" s="88" t="str">
        <f>IF(A2998="","",VLOOKUP(A2998,'6.A'!$A$11:$E$105,5,FALSE))</f>
        <v/>
      </c>
      <c r="F2998" s="24" t="str">
        <f t="shared" si="1249"/>
        <v>0,00</v>
      </c>
      <c r="G2998" s="51"/>
      <c r="H2998" s="51" t="str">
        <f>IF(A2998="","",VLOOKUP(A2998,'6.A'!$A$11:$E$7900,5,FALSE))</f>
        <v/>
      </c>
      <c r="I2998" s="51" t="str">
        <f t="shared" si="1250"/>
        <v/>
      </c>
      <c r="J2998" s="51" t="str">
        <f>IF(H2998="","",VLOOKUP(A2998,'6.A'!$A$11:$E$480,4,FALSE))</f>
        <v/>
      </c>
      <c r="K2998" s="51" t="str">
        <f t="shared" si="1251"/>
        <v/>
      </c>
      <c r="L2998" s="51" t="str">
        <f>IF(H2998="","",IF(C2998="","",G2976*C2998))</f>
        <v/>
      </c>
      <c r="M2998" s="93" t="str">
        <f>IF(A2998="","",VLOOKUP(A2998,'6.A'!$A$11:$C$480,2,FALSE))</f>
        <v/>
      </c>
      <c r="N2998" s="56" t="str">
        <f>IF(A2998="","",IF(M2998=B2998,"si","no"))</f>
        <v/>
      </c>
      <c r="O2998" s="55"/>
      <c r="P2998" s="55"/>
      <c r="Q2998" s="47"/>
      <c r="R2998" s="47"/>
      <c r="S2998" s="2"/>
    </row>
    <row r="2999" spans="1:19" ht="12.75" customHeight="1" x14ac:dyDescent="0.2">
      <c r="A2999" s="22"/>
      <c r="B2999" s="23" t="str">
        <f>IF(A2999="","",VLOOKUP(A2999,'6.A'!$A$11:$E$105,2,FALSE))</f>
        <v/>
      </c>
      <c r="C2999" s="87"/>
      <c r="D2999" s="56" t="str">
        <f>IF(A2999="","",VLOOKUP(A2999,'6.A'!$A$11:$E$105,4,FALSE))</f>
        <v/>
      </c>
      <c r="E2999" s="88" t="str">
        <f>IF(A2999="","",VLOOKUP(A2999,'6.A'!$A$11:$E$105,5,FALSE))</f>
        <v/>
      </c>
      <c r="F2999" s="24" t="str">
        <f t="shared" si="1249"/>
        <v>0,00</v>
      </c>
      <c r="G2999" s="51"/>
      <c r="H2999" s="51" t="str">
        <f>IF(A2999="","",VLOOKUP(A2999,'6.A'!$A$11:$E$7900,5,FALSE))</f>
        <v/>
      </c>
      <c r="I2999" s="51" t="str">
        <f t="shared" si="1250"/>
        <v/>
      </c>
      <c r="J2999" s="51" t="str">
        <f>IF(H2999="","",VLOOKUP(A2999,'6.A'!$A$11:$E$480,4,FALSE))</f>
        <v/>
      </c>
      <c r="K2999" s="51" t="str">
        <f t="shared" si="1251"/>
        <v/>
      </c>
      <c r="L2999" s="51" t="str">
        <f>IF(H2999="","",IF(C2999="","",G2976*C2999))</f>
        <v/>
      </c>
      <c r="M2999" s="93" t="str">
        <f>IF(A2999="","",VLOOKUP(A2999,'6.A'!$A$11:$C$480,2,FALSE))</f>
        <v/>
      </c>
      <c r="N2999" s="56" t="str">
        <f>IF(A2999="","",IF(M2999=B2999,"si","no"))</f>
        <v/>
      </c>
      <c r="O2999" s="55"/>
      <c r="P2999" s="55"/>
      <c r="Q2999" s="47"/>
      <c r="R2999" s="47"/>
      <c r="S2999" s="2"/>
    </row>
    <row r="3000" spans="1:19" ht="12.75" customHeight="1" x14ac:dyDescent="0.2">
      <c r="A3000" s="22"/>
      <c r="B3000" s="23" t="str">
        <f>IF(A3000="","",VLOOKUP(A3000,'6.A'!$A$11:$E$105,2,FALSE))</f>
        <v/>
      </c>
      <c r="C3000" s="87"/>
      <c r="D3000" s="56" t="str">
        <f>IF(A3000="","",VLOOKUP(A3000,'6.A'!$A$11:$E$105,4,FALSE))</f>
        <v/>
      </c>
      <c r="E3000" s="88" t="str">
        <f>IF(A3000="","",VLOOKUP(A3000,'6.A'!$A$11:$E$105,5,FALSE))</f>
        <v/>
      </c>
      <c r="F3000" s="24" t="str">
        <f t="shared" si="1249"/>
        <v>0,00</v>
      </c>
      <c r="G3000" s="51"/>
      <c r="H3000" s="51" t="str">
        <f>IF(A3000="","",VLOOKUP(A3000,'6.A'!$A$11:$E$7900,5,FALSE))</f>
        <v/>
      </c>
      <c r="I3000" s="51" t="str">
        <f t="shared" si="1250"/>
        <v/>
      </c>
      <c r="J3000" s="51" t="str">
        <f>IF(H3000="","",VLOOKUP(A3000,'6.A'!$A$11:$E$480,4,FALSE))</f>
        <v/>
      </c>
      <c r="K3000" s="51" t="str">
        <f t="shared" si="1251"/>
        <v/>
      </c>
      <c r="L3000" s="51" t="str">
        <f>IF(H3000="","",IF(C3000="","",G2976*C3000))</f>
        <v/>
      </c>
      <c r="M3000" s="93" t="str">
        <f>IF(A3000="","",VLOOKUP(A3000,'6.A'!$A$11:$C$480,2,FALSE))</f>
        <v/>
      </c>
      <c r="N3000" s="56" t="str">
        <f t="shared" ref="N3000:N3001" si="1253">IF(A3000="","",IF(M3000=B3000,"si","no"))</f>
        <v/>
      </c>
      <c r="O3000" s="55"/>
      <c r="P3000" s="55"/>
      <c r="Q3000" s="47"/>
      <c r="R3000" s="47"/>
      <c r="S3000" s="2"/>
    </row>
    <row r="3001" spans="1:19" ht="12.75" customHeight="1" x14ac:dyDescent="0.2">
      <c r="A3001" s="22"/>
      <c r="B3001" s="23" t="str">
        <f>IF(A3001="","",VLOOKUP(A3001,'6.A'!$A$11:$E$105,2,FALSE))</f>
        <v/>
      </c>
      <c r="C3001" s="87"/>
      <c r="D3001" s="56" t="str">
        <f>IF(A3001="","",VLOOKUP(A3001,'6.A'!$A$11:$E$105,4,FALSE))</f>
        <v/>
      </c>
      <c r="E3001" s="88" t="str">
        <f>IF(A3001="","",VLOOKUP(A3001,'6.A'!$A$11:$E$105,5,FALSE))</f>
        <v/>
      </c>
      <c r="F3001" s="24" t="str">
        <f t="shared" si="1249"/>
        <v>0,00</v>
      </c>
      <c r="G3001" s="51"/>
      <c r="H3001" s="51" t="str">
        <f>IF(A3001="","",VLOOKUP(A3001,'6.A'!$A$11:$E$7900,5,FALSE))</f>
        <v/>
      </c>
      <c r="I3001" s="51" t="str">
        <f t="shared" si="1250"/>
        <v/>
      </c>
      <c r="J3001" s="51" t="str">
        <f>IF(H3001="","",VLOOKUP(A3001,'6.A'!$A$11:$E$480,4,FALSE))</f>
        <v/>
      </c>
      <c r="K3001" s="51" t="str">
        <f t="shared" si="1251"/>
        <v/>
      </c>
      <c r="L3001" s="51" t="str">
        <f>IF(H3001="","",IF(C3001="","",G2976*C3001))</f>
        <v/>
      </c>
      <c r="M3001" s="93" t="str">
        <f>IF(A3001="","",VLOOKUP(A3001,'6.A'!$A$11:$C$480,2,FALSE))</f>
        <v/>
      </c>
      <c r="N3001" s="56" t="str">
        <f t="shared" si="1253"/>
        <v/>
      </c>
      <c r="O3001" s="55"/>
      <c r="P3001" s="55"/>
      <c r="Q3001" s="47"/>
      <c r="R3001" s="47"/>
      <c r="S3001" s="2"/>
    </row>
    <row r="3002" spans="1:19" ht="12.75" customHeight="1" x14ac:dyDescent="0.2">
      <c r="A3002" s="22"/>
      <c r="B3002" s="26" t="str">
        <f>$A$9</f>
        <v>BDI - MÃO DE OBRA / SERVIÇOS / MATERIAIS EM GERAL</v>
      </c>
      <c r="C3002" s="27">
        <f>$C$9</f>
        <v>0</v>
      </c>
      <c r="D3002" s="56"/>
      <c r="F3002" s="28">
        <f>ROUND(SUM(F2992:F3001)*C3002,2)</f>
        <v>0</v>
      </c>
      <c r="G3002" s="62"/>
      <c r="M3002" s="61"/>
      <c r="N3002" s="56"/>
      <c r="O3002" s="55"/>
      <c r="P3002" s="55"/>
      <c r="Q3002" s="47"/>
      <c r="R3002" s="47"/>
      <c r="S3002" s="2"/>
    </row>
    <row r="3003" spans="1:19" ht="12.75" customHeight="1" x14ac:dyDescent="0.2">
      <c r="A3003" s="30"/>
      <c r="B3003" s="31" t="s">
        <v>120</v>
      </c>
      <c r="C3003" s="36"/>
      <c r="D3003" s="37"/>
      <c r="E3003" s="38"/>
      <c r="F3003" s="35">
        <f>ROUND(SUM(F2992:F3002),2)</f>
        <v>0</v>
      </c>
      <c r="G3003" s="62"/>
      <c r="M3003" s="61"/>
      <c r="N3003" s="56"/>
      <c r="O3003" s="55"/>
      <c r="P3003" s="55"/>
      <c r="Q3003" s="47"/>
      <c r="R3003" s="47"/>
      <c r="S3003" s="2"/>
    </row>
    <row r="3004" spans="1:19" ht="12.75" customHeight="1" x14ac:dyDescent="0.2">
      <c r="A3004" s="17" t="s">
        <v>6</v>
      </c>
      <c r="B3004" s="18" t="s">
        <v>18</v>
      </c>
      <c r="C3004" s="55" t="s">
        <v>59</v>
      </c>
      <c r="D3004" s="55" t="s">
        <v>17</v>
      </c>
      <c r="E3004" s="19" t="s">
        <v>60</v>
      </c>
      <c r="F3004" s="20" t="s">
        <v>61</v>
      </c>
      <c r="G3004" s="21"/>
      <c r="M3004" s="61"/>
      <c r="N3004" s="56"/>
      <c r="O3004" s="55"/>
      <c r="P3004" s="55"/>
      <c r="Q3004" s="47"/>
      <c r="R3004" s="47"/>
      <c r="S3004" s="2"/>
    </row>
    <row r="3005" spans="1:19" ht="12.75" customHeight="1" x14ac:dyDescent="0.2">
      <c r="A3005" s="22" t="str">
        <f>'6.A'!$A$68</f>
        <v>CV00238</v>
      </c>
      <c r="B3005" s="23" t="str">
        <f>IF(A3005="","",VLOOKUP(A3005,'6.A'!$A$11:$E$105,2,FALSE))</f>
        <v>VERGALHÃO (AÇO-CA-50) - (MÉDIA DAS BITOLAS ENTRE 6,3 A 25,0MM)</v>
      </c>
      <c r="C3005" s="87">
        <v>1.1000000000000001</v>
      </c>
      <c r="D3005" s="56" t="str">
        <f>IF(A3005="","",VLOOKUP(A3005,'6.A'!$A$11:$E$105,4,FALSE))</f>
        <v>KG</v>
      </c>
      <c r="E3005" s="88">
        <f>IF(A3005="","",VLOOKUP(A3005,'6.A'!$A$11:$E$105,5,FALSE))</f>
        <v>0</v>
      </c>
      <c r="F3005" s="24">
        <f t="shared" ref="F3005:F3018" si="1254">IF(A3005="","0,00",ROUND(C3005*E3005,2))</f>
        <v>0</v>
      </c>
      <c r="G3005" s="51"/>
      <c r="H3005" s="51">
        <f>IF(A3005="","",VLOOKUP(A3005,'6.A'!$A$11:$E$7900,5,FALSE))</f>
        <v>0</v>
      </c>
      <c r="I3005" s="51" t="str">
        <f t="shared" ref="I3005:I3024" si="1255">IF(H3005="","",IF(E3005=H3005,"SIM","NÃO"))</f>
        <v>SIM</v>
      </c>
      <c r="J3005" s="51" t="str">
        <f>IF(H3005="","",VLOOKUP(A3005,'6.A'!$A$11:$E$480,4,FALSE))</f>
        <v>KG</v>
      </c>
      <c r="K3005" s="51" t="str">
        <f t="shared" ref="K3005:K3024" si="1256">IF(H3005="","",IF(J3005=D3005,"SIM","NÃO"))</f>
        <v>SIM</v>
      </c>
      <c r="L3005" s="51">
        <f>IF(H3005="","",IF(C3005="","",G2976*C3005))</f>
        <v>23.1</v>
      </c>
      <c r="M3005" s="93" t="str">
        <f>IF(A3005="","",VLOOKUP(A3005,'6.A'!$A$11:$C$480,2,FALSE))</f>
        <v>VERGALHÃO (AÇO-CA-50) - (MÉDIA DAS BITOLAS ENTRE 6,3 A 25,0MM)</v>
      </c>
      <c r="N3005" s="56" t="str">
        <f t="shared" ref="N3005:N3024" si="1257">IF(A3005="","",IF(M3005=B3005,"si","no"))</f>
        <v>si</v>
      </c>
      <c r="O3005" s="55"/>
      <c r="P3005" s="55"/>
      <c r="Q3005" s="47"/>
      <c r="R3005" s="47"/>
      <c r="S3005" s="2"/>
    </row>
    <row r="3006" spans="1:19" ht="12.75" customHeight="1" x14ac:dyDescent="0.2">
      <c r="A3006" s="22">
        <f>'6.A'!$A$101</f>
        <v>43132</v>
      </c>
      <c r="B3006" s="23" t="str">
        <f>IF(A3006="","",VLOOKUP(A3006,'6.A'!$A$11:$E$105,2,FALSE))</f>
        <v>ARAME RECOZIDO 16 BWG, D = 1,65 MM (0,016 KG/M) OU 18 BWG, D = 1,25 MM (0,01 KG/M)</v>
      </c>
      <c r="C3006" s="87">
        <v>0.03</v>
      </c>
      <c r="D3006" s="56" t="str">
        <f>IF(A3006="","",VLOOKUP(A3006,'6.A'!$A$11:$E$105,4,FALSE))</f>
        <v>KG</v>
      </c>
      <c r="E3006" s="88">
        <f>IF(A3006="","",VLOOKUP(A3006,'6.A'!$A$11:$E$105,5,FALSE))</f>
        <v>0</v>
      </c>
      <c r="F3006" s="24">
        <f t="shared" si="1254"/>
        <v>0</v>
      </c>
      <c r="G3006" s="51"/>
      <c r="H3006" s="51">
        <f>IF(A3006="","",VLOOKUP(A3006,'6.A'!$A$11:$E$7900,5,FALSE))</f>
        <v>0</v>
      </c>
      <c r="I3006" s="51" t="str">
        <f t="shared" si="1255"/>
        <v>SIM</v>
      </c>
      <c r="J3006" s="51" t="str">
        <f>IF(H3006="","",VLOOKUP(A3006,'6.A'!$A$11:$E$480,4,FALSE))</f>
        <v>KG</v>
      </c>
      <c r="K3006" s="51" t="str">
        <f t="shared" si="1256"/>
        <v>SIM</v>
      </c>
      <c r="L3006" s="51">
        <f>IF(H3006="","",IF(C3006="","",G2976*C3006))</f>
        <v>0.63</v>
      </c>
      <c r="M3006" s="93" t="str">
        <f>IF(A3006="","",VLOOKUP(A3006,'6.A'!$A$11:$C$480,2,FALSE))</f>
        <v>ARAME RECOZIDO 16 BWG, D = 1,65 MM (0,016 KG/M) OU 18 BWG, D = 1,25 MM (0,01 KG/M)</v>
      </c>
      <c r="N3006" s="56" t="str">
        <f t="shared" si="1257"/>
        <v>si</v>
      </c>
      <c r="O3006" s="55"/>
      <c r="P3006" s="55"/>
      <c r="Q3006" s="47"/>
      <c r="R3006" s="47"/>
      <c r="S3006" s="2"/>
    </row>
    <row r="3007" spans="1:19" ht="12.75" customHeight="1" x14ac:dyDescent="0.2">
      <c r="A3007" s="22"/>
      <c r="B3007" s="23" t="str">
        <f>IF(A3007="","",VLOOKUP(A3007,'6.A'!$A$11:$E$105,2,FALSE))</f>
        <v/>
      </c>
      <c r="C3007" s="87"/>
      <c r="D3007" s="56" t="str">
        <f>IF(A3007="","",VLOOKUP(A3007,'6.A'!$A$11:$E$105,4,FALSE))</f>
        <v/>
      </c>
      <c r="E3007" s="88" t="str">
        <f>IF(A3007="","",VLOOKUP(A3007,'6.A'!$A$11:$E$105,5,FALSE))</f>
        <v/>
      </c>
      <c r="F3007" s="24" t="str">
        <f t="shared" si="1254"/>
        <v>0,00</v>
      </c>
      <c r="G3007" s="51"/>
      <c r="H3007" s="51" t="str">
        <f>IF(A3007="","",VLOOKUP(A3007,'6.A'!$A$11:$E$7900,5,FALSE))</f>
        <v/>
      </c>
      <c r="I3007" s="51" t="str">
        <f t="shared" si="1255"/>
        <v/>
      </c>
      <c r="J3007" s="51" t="str">
        <f>IF(H3007="","",VLOOKUP(A3007,'6.A'!$A$11:$E$480,4,FALSE))</f>
        <v/>
      </c>
      <c r="K3007" s="51" t="str">
        <f t="shared" si="1256"/>
        <v/>
      </c>
      <c r="L3007" s="51" t="str">
        <f>IF(H3007="","",IF(C3007="","",G2976*C3007))</f>
        <v/>
      </c>
      <c r="M3007" s="93" t="str">
        <f>IF(A3007="","",VLOOKUP(A3007,'6.A'!$A$11:$C$480,2,FALSE))</f>
        <v/>
      </c>
      <c r="N3007" s="56" t="str">
        <f t="shared" si="1257"/>
        <v/>
      </c>
      <c r="O3007" s="55"/>
      <c r="P3007" s="55"/>
      <c r="Q3007" s="47"/>
      <c r="R3007" s="47"/>
      <c r="S3007" s="2"/>
    </row>
    <row r="3008" spans="1:19" ht="12.75" customHeight="1" x14ac:dyDescent="0.2">
      <c r="A3008" s="22"/>
      <c r="B3008" s="23" t="str">
        <f>IF(A3008="","",VLOOKUP(A3008,'6.A'!$A$11:$E$105,2,FALSE))</f>
        <v/>
      </c>
      <c r="C3008" s="87"/>
      <c r="D3008" s="56" t="str">
        <f>IF(A3008="","",VLOOKUP(A3008,'6.A'!$A$11:$E$105,4,FALSE))</f>
        <v/>
      </c>
      <c r="E3008" s="88" t="str">
        <f>IF(A3008="","",VLOOKUP(A3008,'6.A'!$A$11:$E$105,5,FALSE))</f>
        <v/>
      </c>
      <c r="F3008" s="24" t="str">
        <f t="shared" si="1254"/>
        <v>0,00</v>
      </c>
      <c r="G3008" s="51"/>
      <c r="H3008" s="51" t="str">
        <f>IF(A3008="","",VLOOKUP(A3008,'6.A'!$A$11:$E$7900,5,FALSE))</f>
        <v/>
      </c>
      <c r="I3008" s="51" t="str">
        <f t="shared" si="1255"/>
        <v/>
      </c>
      <c r="J3008" s="51" t="str">
        <f>IF(H3008="","",VLOOKUP(A3008,'6.A'!$A$11:$E$480,4,FALSE))</f>
        <v/>
      </c>
      <c r="K3008" s="51" t="str">
        <f t="shared" si="1256"/>
        <v/>
      </c>
      <c r="L3008" s="51" t="str">
        <f>IF(H3008="","",IF(C3008="","",G2976*C3008))</f>
        <v/>
      </c>
      <c r="M3008" s="93" t="str">
        <f>IF(A3008="","",VLOOKUP(A3008,'6.A'!$A$11:$C$480,2,FALSE))</f>
        <v/>
      </c>
      <c r="N3008" s="56" t="str">
        <f t="shared" si="1257"/>
        <v/>
      </c>
      <c r="O3008" s="55"/>
      <c r="P3008" s="55"/>
      <c r="Q3008" s="47"/>
      <c r="R3008" s="47"/>
      <c r="S3008" s="2"/>
    </row>
    <row r="3009" spans="1:22" ht="12.75" customHeight="1" x14ac:dyDescent="0.2">
      <c r="A3009" s="22"/>
      <c r="B3009" s="23" t="str">
        <f>IF(A3009="","",VLOOKUP(A3009,'6.A'!$A$11:$E$105,2,FALSE))</f>
        <v/>
      </c>
      <c r="C3009" s="87"/>
      <c r="D3009" s="56" t="str">
        <f>IF(A3009="","",VLOOKUP(A3009,'6.A'!$A$11:$E$105,4,FALSE))</f>
        <v/>
      </c>
      <c r="E3009" s="88" t="str">
        <f>IF(A3009="","",VLOOKUP(A3009,'6.A'!$A$11:$E$105,5,FALSE))</f>
        <v/>
      </c>
      <c r="F3009" s="24" t="str">
        <f t="shared" si="1254"/>
        <v>0,00</v>
      </c>
      <c r="G3009" s="51"/>
      <c r="H3009" s="51" t="str">
        <f>IF(A3009="","",VLOOKUP(A3009,'6.A'!$A$11:$E$7900,5,FALSE))</f>
        <v/>
      </c>
      <c r="I3009" s="51" t="str">
        <f t="shared" si="1255"/>
        <v/>
      </c>
      <c r="J3009" s="51" t="str">
        <f>IF(H3009="","",VLOOKUP(A3009,'6.A'!$A$11:$E$480,4,FALSE))</f>
        <v/>
      </c>
      <c r="K3009" s="51" t="str">
        <f t="shared" si="1256"/>
        <v/>
      </c>
      <c r="L3009" s="51" t="str">
        <f>IF(H3009="","",IF(C3009="","",G2976*C3009))</f>
        <v/>
      </c>
      <c r="M3009" s="93" t="str">
        <f>IF(A3009="","",VLOOKUP(A3009,'6.A'!$A$11:$C$480,2,FALSE))</f>
        <v/>
      </c>
      <c r="N3009" s="56" t="str">
        <f t="shared" si="1257"/>
        <v/>
      </c>
      <c r="O3009" s="55"/>
      <c r="P3009" s="55"/>
      <c r="Q3009" s="47"/>
      <c r="R3009" s="47"/>
      <c r="S3009" s="2"/>
    </row>
    <row r="3010" spans="1:22" ht="12.75" customHeight="1" x14ac:dyDescent="0.2">
      <c r="A3010" s="22"/>
      <c r="B3010" s="23" t="str">
        <f>IF(A3010="","",VLOOKUP(A3010,'6.A'!$A$11:$E$105,2,FALSE))</f>
        <v/>
      </c>
      <c r="C3010" s="87"/>
      <c r="D3010" s="56" t="str">
        <f>IF(A3010="","",VLOOKUP(A3010,'6.A'!$A$11:$E$105,4,FALSE))</f>
        <v/>
      </c>
      <c r="E3010" s="88" t="str">
        <f>IF(A3010="","",VLOOKUP(A3010,'6.A'!$A$11:$E$105,5,FALSE))</f>
        <v/>
      </c>
      <c r="F3010" s="24" t="str">
        <f t="shared" si="1254"/>
        <v>0,00</v>
      </c>
      <c r="G3010" s="51"/>
      <c r="H3010" s="51" t="str">
        <f>IF(A3010="","",VLOOKUP(A3010,'6.A'!$A$11:$E$7900,5,FALSE))</f>
        <v/>
      </c>
      <c r="I3010" s="51" t="str">
        <f t="shared" si="1255"/>
        <v/>
      </c>
      <c r="J3010" s="51" t="str">
        <f>IF(H3010="","",VLOOKUP(A3010,'6.A'!$A$11:$E$480,4,FALSE))</f>
        <v/>
      </c>
      <c r="K3010" s="51" t="str">
        <f t="shared" si="1256"/>
        <v/>
      </c>
      <c r="L3010" s="51" t="str">
        <f>IF(H3010="","",IF(C3010="","",G2976*C3010))</f>
        <v/>
      </c>
      <c r="M3010" s="93" t="str">
        <f>IF(A3010="","",VLOOKUP(A3010,'6.A'!$A$11:$C$480,2,FALSE))</f>
        <v/>
      </c>
      <c r="N3010" s="56" t="str">
        <f t="shared" si="1257"/>
        <v/>
      </c>
      <c r="O3010" s="55"/>
      <c r="P3010" s="55"/>
      <c r="Q3010" s="47"/>
      <c r="R3010" s="47"/>
      <c r="S3010" s="2"/>
    </row>
    <row r="3011" spans="1:22" ht="12.75" customHeight="1" x14ac:dyDescent="0.2">
      <c r="A3011" s="22"/>
      <c r="B3011" s="23" t="str">
        <f>IF(A3011="","",VLOOKUP(A3011,'6.A'!$A$11:$E$105,2,FALSE))</f>
        <v/>
      </c>
      <c r="C3011" s="87"/>
      <c r="D3011" s="56" t="str">
        <f>IF(A3011="","",VLOOKUP(A3011,'6.A'!$A$11:$E$105,4,FALSE))</f>
        <v/>
      </c>
      <c r="E3011" s="88" t="str">
        <f>IF(A3011="","",VLOOKUP(A3011,'6.A'!$A$11:$E$105,5,FALSE))</f>
        <v/>
      </c>
      <c r="F3011" s="24" t="str">
        <f t="shared" si="1254"/>
        <v>0,00</v>
      </c>
      <c r="G3011" s="51"/>
      <c r="H3011" s="51" t="str">
        <f>IF(A3011="","",VLOOKUP(A3011,'6.A'!$A$11:$E$7900,5,FALSE))</f>
        <v/>
      </c>
      <c r="I3011" s="51" t="str">
        <f t="shared" si="1255"/>
        <v/>
      </c>
      <c r="J3011" s="51" t="str">
        <f>IF(H3011="","",VLOOKUP(A3011,'6.A'!$A$11:$E$480,4,FALSE))</f>
        <v/>
      </c>
      <c r="K3011" s="51" t="str">
        <f t="shared" si="1256"/>
        <v/>
      </c>
      <c r="L3011" s="51" t="str">
        <f>IF(H3011="","",IF(C3011="","",G2976*C3011))</f>
        <v/>
      </c>
      <c r="M3011" s="93" t="str">
        <f>IF(A3011="","",VLOOKUP(A3011,'6.A'!$A$11:$C$480,2,FALSE))</f>
        <v/>
      </c>
      <c r="N3011" s="56" t="str">
        <f t="shared" si="1257"/>
        <v/>
      </c>
      <c r="O3011" s="55"/>
      <c r="P3011" s="55"/>
      <c r="Q3011" s="47"/>
      <c r="R3011" s="47"/>
      <c r="S3011" s="2"/>
    </row>
    <row r="3012" spans="1:22" s="64" customFormat="1" ht="12.75" customHeight="1" x14ac:dyDescent="0.2">
      <c r="A3012" s="22"/>
      <c r="B3012" s="23" t="str">
        <f>IF(A3012="","",VLOOKUP(A3012,'6.A'!$A$11:$E$105,2,FALSE))</f>
        <v/>
      </c>
      <c r="C3012" s="87"/>
      <c r="D3012" s="56" t="str">
        <f>IF(A3012="","",VLOOKUP(A3012,'6.A'!$A$11:$E$105,4,FALSE))</f>
        <v/>
      </c>
      <c r="E3012" s="88" t="str">
        <f>IF(A3012="","",VLOOKUP(A3012,'6.A'!$A$11:$E$105,5,FALSE))</f>
        <v/>
      </c>
      <c r="F3012" s="24" t="str">
        <f t="shared" si="1254"/>
        <v>0,00</v>
      </c>
      <c r="G3012" s="51"/>
      <c r="H3012" s="51" t="str">
        <f>IF(A3012="","",VLOOKUP(A3012,'6.A'!$A$11:$E$7900,5,FALSE))</f>
        <v/>
      </c>
      <c r="I3012" s="51" t="str">
        <f t="shared" si="1255"/>
        <v/>
      </c>
      <c r="J3012" s="51" t="str">
        <f>IF(H3012="","",VLOOKUP(A3012,'6.A'!$A$11:$E$480,4,FALSE))</f>
        <v/>
      </c>
      <c r="K3012" s="51" t="str">
        <f t="shared" si="1256"/>
        <v/>
      </c>
      <c r="L3012" s="51" t="str">
        <f>IF(H3012="","",IF(C3012="","",G2976*C3012))</f>
        <v/>
      </c>
      <c r="M3012" s="93" t="str">
        <f>IF(A3012="","",VLOOKUP(A3012,'6.A'!$A$11:$C$480,2,FALSE))</f>
        <v/>
      </c>
      <c r="N3012" s="56" t="str">
        <f t="shared" si="1257"/>
        <v/>
      </c>
      <c r="O3012" s="55"/>
      <c r="P3012" s="55"/>
      <c r="Q3012" s="47"/>
      <c r="R3012" s="47"/>
      <c r="T3012" s="2"/>
      <c r="U3012" s="2"/>
      <c r="V3012" s="2"/>
    </row>
    <row r="3013" spans="1:22" s="64" customFormat="1" ht="12.75" customHeight="1" x14ac:dyDescent="0.2">
      <c r="A3013" s="22"/>
      <c r="B3013" s="23" t="str">
        <f>IF(A3013="","",VLOOKUP(A3013,'6.A'!$A$11:$E$105,2,FALSE))</f>
        <v/>
      </c>
      <c r="C3013" s="87"/>
      <c r="D3013" s="56" t="str">
        <f>IF(A3013="","",VLOOKUP(A3013,'6.A'!$A$11:$E$105,4,FALSE))</f>
        <v/>
      </c>
      <c r="E3013" s="88" t="str">
        <f>IF(A3013="","",VLOOKUP(A3013,'6.A'!$A$11:$E$105,5,FALSE))</f>
        <v/>
      </c>
      <c r="F3013" s="24" t="str">
        <f t="shared" si="1254"/>
        <v>0,00</v>
      </c>
      <c r="G3013" s="51"/>
      <c r="H3013" s="51" t="str">
        <f>IF(A3013="","",VLOOKUP(A3013,'6.A'!$A$11:$E$7900,5,FALSE))</f>
        <v/>
      </c>
      <c r="I3013" s="51" t="str">
        <f t="shared" si="1255"/>
        <v/>
      </c>
      <c r="J3013" s="51" t="str">
        <f>IF(H3013="","",VLOOKUP(A3013,'6.A'!$A$11:$E$480,4,FALSE))</f>
        <v/>
      </c>
      <c r="K3013" s="51" t="str">
        <f t="shared" si="1256"/>
        <v/>
      </c>
      <c r="L3013" s="51" t="str">
        <f>IF(H3013="","",IF(C3013="","",G2976*C3013))</f>
        <v/>
      </c>
      <c r="M3013" s="93" t="str">
        <f>IF(A3013="","",VLOOKUP(A3013,'6.A'!$A$11:$C$480,2,FALSE))</f>
        <v/>
      </c>
      <c r="N3013" s="56" t="str">
        <f t="shared" si="1257"/>
        <v/>
      </c>
      <c r="O3013" s="55"/>
      <c r="P3013" s="55"/>
      <c r="Q3013" s="47"/>
      <c r="R3013" s="47"/>
      <c r="T3013" s="2"/>
      <c r="U3013" s="2"/>
      <c r="V3013" s="2"/>
    </row>
    <row r="3014" spans="1:22" s="64" customFormat="1" ht="12.75" customHeight="1" x14ac:dyDescent="0.2">
      <c r="A3014" s="22"/>
      <c r="B3014" s="23" t="str">
        <f>IF(A3014="","",VLOOKUP(A3014,'6.A'!$A$11:$E$105,2,FALSE))</f>
        <v/>
      </c>
      <c r="C3014" s="87"/>
      <c r="D3014" s="56" t="str">
        <f>IF(A3014="","",VLOOKUP(A3014,'6.A'!$A$11:$E$105,4,FALSE))</f>
        <v/>
      </c>
      <c r="E3014" s="88" t="str">
        <f>IF(A3014="","",VLOOKUP(A3014,'6.A'!$A$11:$E$105,5,FALSE))</f>
        <v/>
      </c>
      <c r="F3014" s="24" t="str">
        <f t="shared" si="1254"/>
        <v>0,00</v>
      </c>
      <c r="G3014" s="51"/>
      <c r="H3014" s="51" t="str">
        <f>IF(A3014="","",VLOOKUP(A3014,'6.A'!$A$11:$E$7900,5,FALSE))</f>
        <v/>
      </c>
      <c r="I3014" s="51" t="str">
        <f t="shared" si="1255"/>
        <v/>
      </c>
      <c r="J3014" s="51" t="str">
        <f>IF(H3014="","",VLOOKUP(A3014,'6.A'!$A$11:$E$480,4,FALSE))</f>
        <v/>
      </c>
      <c r="K3014" s="51" t="str">
        <f t="shared" si="1256"/>
        <v/>
      </c>
      <c r="L3014" s="51" t="str">
        <f>IF(H3014="","",IF(C3014="","",G2976*C3014))</f>
        <v/>
      </c>
      <c r="M3014" s="93" t="str">
        <f>IF(A3014="","",VLOOKUP(A3014,'6.A'!$A$11:$C$480,2,FALSE))</f>
        <v/>
      </c>
      <c r="N3014" s="56" t="str">
        <f t="shared" si="1257"/>
        <v/>
      </c>
      <c r="O3014" s="55"/>
      <c r="P3014" s="55"/>
      <c r="Q3014" s="47"/>
      <c r="R3014" s="47"/>
      <c r="T3014" s="2"/>
      <c r="U3014" s="2"/>
      <c r="V3014" s="2"/>
    </row>
    <row r="3015" spans="1:22" s="64" customFormat="1" ht="12.75" customHeight="1" x14ac:dyDescent="0.2">
      <c r="A3015" s="22"/>
      <c r="B3015" s="23" t="str">
        <f>IF(A3015="","",VLOOKUP(A3015,'6.A'!$A$11:$E$105,2,FALSE))</f>
        <v/>
      </c>
      <c r="C3015" s="87"/>
      <c r="D3015" s="56" t="str">
        <f>IF(A3015="","",VLOOKUP(A3015,'6.A'!$A$11:$E$105,4,FALSE))</f>
        <v/>
      </c>
      <c r="E3015" s="88" t="str">
        <f>IF(A3015="","",VLOOKUP(A3015,'6.A'!$A$11:$E$105,5,FALSE))</f>
        <v/>
      </c>
      <c r="F3015" s="24" t="str">
        <f t="shared" si="1254"/>
        <v>0,00</v>
      </c>
      <c r="G3015" s="51"/>
      <c r="H3015" s="51" t="str">
        <f>IF(A3015="","",VLOOKUP(A3015,'6.A'!$A$11:$E$7900,5,FALSE))</f>
        <v/>
      </c>
      <c r="I3015" s="51" t="str">
        <f t="shared" si="1255"/>
        <v/>
      </c>
      <c r="J3015" s="51" t="str">
        <f>IF(H3015="","",VLOOKUP(A3015,'6.A'!$A$11:$E$480,4,FALSE))</f>
        <v/>
      </c>
      <c r="K3015" s="51" t="str">
        <f t="shared" si="1256"/>
        <v/>
      </c>
      <c r="L3015" s="51" t="str">
        <f>IF(H3015="","",IF(C3015="","",G2976*C3015))</f>
        <v/>
      </c>
      <c r="M3015" s="93" t="str">
        <f>IF(A3015="","",VLOOKUP(A3015,'6.A'!$A$11:$C$480,2,FALSE))</f>
        <v/>
      </c>
      <c r="N3015" s="56" t="str">
        <f t="shared" si="1257"/>
        <v/>
      </c>
      <c r="O3015" s="55"/>
      <c r="P3015" s="55"/>
      <c r="Q3015" s="47"/>
      <c r="R3015" s="47"/>
      <c r="T3015" s="2"/>
      <c r="U3015" s="2"/>
      <c r="V3015" s="2"/>
    </row>
    <row r="3016" spans="1:22" ht="12.75" customHeight="1" x14ac:dyDescent="0.2">
      <c r="A3016" s="22"/>
      <c r="B3016" s="23" t="str">
        <f>IF(A3016="","",VLOOKUP(A3016,'6.A'!$A$11:$E$105,2,FALSE))</f>
        <v/>
      </c>
      <c r="C3016" s="87"/>
      <c r="D3016" s="56" t="str">
        <f>IF(A3016="","",VLOOKUP(A3016,'6.A'!$A$11:$E$105,4,FALSE))</f>
        <v/>
      </c>
      <c r="E3016" s="88" t="str">
        <f>IF(A3016="","",VLOOKUP(A3016,'6.A'!$A$11:$E$105,5,FALSE))</f>
        <v/>
      </c>
      <c r="F3016" s="24" t="str">
        <f t="shared" si="1254"/>
        <v>0,00</v>
      </c>
      <c r="G3016" s="51"/>
      <c r="H3016" s="51" t="str">
        <f>IF(A3016="","",VLOOKUP(A3016,'6.A'!$A$11:$E$7900,5,FALSE))</f>
        <v/>
      </c>
      <c r="I3016" s="51" t="str">
        <f t="shared" si="1255"/>
        <v/>
      </c>
      <c r="J3016" s="51" t="str">
        <f>IF(H3016="","",VLOOKUP(A3016,'6.A'!$A$11:$E$480,4,FALSE))</f>
        <v/>
      </c>
      <c r="K3016" s="51" t="str">
        <f t="shared" si="1256"/>
        <v/>
      </c>
      <c r="L3016" s="51" t="str">
        <f>IF(H3016="","",IF(C3016="","",G2976*C3016))</f>
        <v/>
      </c>
      <c r="M3016" s="93" t="str">
        <f>IF(A3016="","",VLOOKUP(A3016,'6.A'!$A$11:$C$480,2,FALSE))</f>
        <v/>
      </c>
      <c r="N3016" s="56" t="str">
        <f t="shared" si="1257"/>
        <v/>
      </c>
      <c r="O3016" s="55"/>
      <c r="P3016" s="55"/>
      <c r="Q3016" s="47"/>
      <c r="R3016" s="47"/>
    </row>
    <row r="3017" spans="1:22" ht="12.75" customHeight="1" x14ac:dyDescent="0.2">
      <c r="A3017" s="22"/>
      <c r="B3017" s="23" t="str">
        <f>IF(A3017="","",VLOOKUP(A3017,'6.A'!$A$11:$E$105,2,FALSE))</f>
        <v/>
      </c>
      <c r="C3017" s="87"/>
      <c r="D3017" s="56" t="str">
        <f>IF(A3017="","",VLOOKUP(A3017,'6.A'!$A$11:$E$105,4,FALSE))</f>
        <v/>
      </c>
      <c r="E3017" s="88" t="str">
        <f>IF(A3017="","",VLOOKUP(A3017,'6.A'!$A$11:$E$105,5,FALSE))</f>
        <v/>
      </c>
      <c r="F3017" s="24" t="str">
        <f t="shared" si="1254"/>
        <v>0,00</v>
      </c>
      <c r="G3017" s="51"/>
      <c r="H3017" s="51" t="str">
        <f>IF(A3017="","",VLOOKUP(A3017,'6.A'!$A$11:$E$7900,5,FALSE))</f>
        <v/>
      </c>
      <c r="I3017" s="51" t="str">
        <f t="shared" si="1255"/>
        <v/>
      </c>
      <c r="J3017" s="51" t="str">
        <f>IF(H3017="","",VLOOKUP(A3017,'6.A'!$A$11:$E$480,4,FALSE))</f>
        <v/>
      </c>
      <c r="K3017" s="51" t="str">
        <f t="shared" si="1256"/>
        <v/>
      </c>
      <c r="L3017" s="51" t="str">
        <f>IF(H3017="","",IF(C3017="","",G2976*C3017))</f>
        <v/>
      </c>
      <c r="M3017" s="93" t="str">
        <f>IF(A3017="","",VLOOKUP(A3017,'6.A'!$A$11:$C$480,2,FALSE))</f>
        <v/>
      </c>
      <c r="N3017" s="56" t="str">
        <f t="shared" si="1257"/>
        <v/>
      </c>
      <c r="O3017" s="55"/>
      <c r="P3017" s="55"/>
      <c r="Q3017" s="47"/>
      <c r="R3017" s="47"/>
    </row>
    <row r="3018" spans="1:22" ht="12.75" customHeight="1" x14ac:dyDescent="0.2">
      <c r="A3018" s="22"/>
      <c r="B3018" s="23" t="str">
        <f>IF(A3018="","",VLOOKUP(A3018,'6.A'!$A$11:$E$105,2,FALSE))</f>
        <v/>
      </c>
      <c r="C3018" s="87"/>
      <c r="D3018" s="56" t="str">
        <f>IF(A3018="","",VLOOKUP(A3018,'6.A'!$A$11:$E$105,4,FALSE))</f>
        <v/>
      </c>
      <c r="E3018" s="88" t="str">
        <f>IF(A3018="","",VLOOKUP(A3018,'6.A'!$A$11:$E$105,5,FALSE))</f>
        <v/>
      </c>
      <c r="F3018" s="24" t="str">
        <f t="shared" si="1254"/>
        <v>0,00</v>
      </c>
      <c r="G3018" s="51"/>
      <c r="H3018" s="51" t="str">
        <f>IF(A3018="","",VLOOKUP(A3018,'6.A'!$A$11:$E$7900,5,FALSE))</f>
        <v/>
      </c>
      <c r="I3018" s="51" t="str">
        <f t="shared" si="1255"/>
        <v/>
      </c>
      <c r="J3018" s="51" t="str">
        <f>IF(H3018="","",VLOOKUP(A3018,'6.A'!$A$11:$E$480,4,FALSE))</f>
        <v/>
      </c>
      <c r="K3018" s="51" t="str">
        <f t="shared" si="1256"/>
        <v/>
      </c>
      <c r="L3018" s="51" t="str">
        <f>IF(H3018="","",IF(C3018="","",G2976*C3018))</f>
        <v/>
      </c>
      <c r="M3018" s="93" t="str">
        <f>IF(A3018="","",VLOOKUP(A3018,'6.A'!$A$11:$C$480,2,FALSE))</f>
        <v/>
      </c>
      <c r="N3018" s="56" t="str">
        <f t="shared" si="1257"/>
        <v/>
      </c>
      <c r="O3018" s="55"/>
      <c r="P3018" s="55"/>
      <c r="Q3018" s="47"/>
      <c r="R3018" s="47"/>
    </row>
    <row r="3019" spans="1:22" ht="12.75" customHeight="1" x14ac:dyDescent="0.2">
      <c r="A3019" s="22"/>
      <c r="B3019" s="23" t="str">
        <f>IF(A3019="","",VLOOKUP(A3019,'6.A'!$A$11:$E$105,2,FALSE))</f>
        <v/>
      </c>
      <c r="C3019" s="87"/>
      <c r="D3019" s="56" t="str">
        <f>IF(A3019="","",VLOOKUP(A3019,'6.A'!$A$11:$E$105,4,FALSE))</f>
        <v/>
      </c>
      <c r="E3019" s="88" t="str">
        <f>IF(A3019="","",VLOOKUP(A3019,'6.A'!$A$11:$E$105,5,FALSE))</f>
        <v/>
      </c>
      <c r="F3019" s="24" t="str">
        <f t="shared" ref="F3019:F3024" si="1258">IF(A3019="","0,00",ROUND(C3019*E3019,2))</f>
        <v>0,00</v>
      </c>
      <c r="G3019" s="51"/>
      <c r="H3019" s="51" t="str">
        <f>IF(A3019="","",VLOOKUP(A3019,'6.A'!$A$11:$E$7900,5,FALSE))</f>
        <v/>
      </c>
      <c r="I3019" s="51" t="str">
        <f t="shared" si="1255"/>
        <v/>
      </c>
      <c r="J3019" s="51" t="str">
        <f>IF(H3019="","",VLOOKUP(A3019,'6.A'!$A$11:$E$480,4,FALSE))</f>
        <v/>
      </c>
      <c r="K3019" s="51" t="str">
        <f t="shared" si="1256"/>
        <v/>
      </c>
      <c r="L3019" s="51" t="str">
        <f>IF(H3019="","",IF(C3019="","",G2976*C3019))</f>
        <v/>
      </c>
      <c r="M3019" s="93" t="str">
        <f>IF(A3019="","",VLOOKUP(A3019,'6.A'!$A$11:$C$480,2,FALSE))</f>
        <v/>
      </c>
      <c r="N3019" s="56" t="str">
        <f t="shared" si="1257"/>
        <v/>
      </c>
      <c r="O3019" s="55"/>
      <c r="P3019" s="55"/>
      <c r="Q3019" s="47"/>
      <c r="R3019" s="47"/>
    </row>
    <row r="3020" spans="1:22" ht="12.75" customHeight="1" x14ac:dyDescent="0.2">
      <c r="A3020" s="22"/>
      <c r="B3020" s="23" t="str">
        <f>IF(A3020="","",VLOOKUP(A3020,'6.A'!$A$11:$E$105,2,FALSE))</f>
        <v/>
      </c>
      <c r="C3020" s="87"/>
      <c r="D3020" s="56" t="str">
        <f>IF(A3020="","",VLOOKUP(A3020,'6.A'!$A$11:$E$105,4,FALSE))</f>
        <v/>
      </c>
      <c r="E3020" s="88" t="str">
        <f>IF(A3020="","",VLOOKUP(A3020,'6.A'!$A$11:$E$105,5,FALSE))</f>
        <v/>
      </c>
      <c r="F3020" s="24" t="str">
        <f t="shared" si="1258"/>
        <v>0,00</v>
      </c>
      <c r="G3020" s="51"/>
      <c r="H3020" s="51" t="str">
        <f>IF(A3020="","",VLOOKUP(A3020,'6.A'!$A$11:$E$7900,5,FALSE))</f>
        <v/>
      </c>
      <c r="I3020" s="51" t="str">
        <f t="shared" si="1255"/>
        <v/>
      </c>
      <c r="J3020" s="51" t="str">
        <f>IF(H3020="","",VLOOKUP(A3020,'6.A'!$A$11:$E$480,4,FALSE))</f>
        <v/>
      </c>
      <c r="K3020" s="51" t="str">
        <f t="shared" si="1256"/>
        <v/>
      </c>
      <c r="L3020" s="51" t="str">
        <f>IF(H3020="","",IF(C3020="","",G2976*C3020))</f>
        <v/>
      </c>
      <c r="M3020" s="93" t="str">
        <f>IF(A3020="","",VLOOKUP(A3020,'6.A'!$A$11:$C$480,2,FALSE))</f>
        <v/>
      </c>
      <c r="N3020" s="56" t="str">
        <f t="shared" si="1257"/>
        <v/>
      </c>
      <c r="O3020" s="55"/>
      <c r="P3020" s="55"/>
      <c r="Q3020" s="47"/>
      <c r="R3020" s="47"/>
    </row>
    <row r="3021" spans="1:22" ht="12.75" customHeight="1" x14ac:dyDescent="0.2">
      <c r="A3021" s="22"/>
      <c r="B3021" s="23" t="str">
        <f>IF(A3021="","",VLOOKUP(A3021,'6.A'!$A$11:$E$105,2,FALSE))</f>
        <v/>
      </c>
      <c r="C3021" s="87"/>
      <c r="D3021" s="56" t="str">
        <f>IF(A3021="","",VLOOKUP(A3021,'6.A'!$A$11:$E$105,4,FALSE))</f>
        <v/>
      </c>
      <c r="E3021" s="88" t="str">
        <f>IF(A3021="","",VLOOKUP(A3021,'6.A'!$A$11:$E$105,5,FALSE))</f>
        <v/>
      </c>
      <c r="F3021" s="24" t="str">
        <f t="shared" si="1258"/>
        <v>0,00</v>
      </c>
      <c r="G3021" s="51"/>
      <c r="H3021" s="51" t="str">
        <f>IF(A3021="","",VLOOKUP(A3021,'6.A'!$A$11:$E$7900,5,FALSE))</f>
        <v/>
      </c>
      <c r="I3021" s="51" t="str">
        <f t="shared" si="1255"/>
        <v/>
      </c>
      <c r="J3021" s="51" t="str">
        <f>IF(H3021="","",VLOOKUP(A3021,'6.A'!$A$11:$E$480,4,FALSE))</f>
        <v/>
      </c>
      <c r="K3021" s="51" t="str">
        <f t="shared" si="1256"/>
        <v/>
      </c>
      <c r="L3021" s="51" t="str">
        <f>IF(H3021="","",IF(C3021="","",G2976*C3021))</f>
        <v/>
      </c>
      <c r="M3021" s="93" t="str">
        <f>IF(A3021="","",VLOOKUP(A3021,'6.A'!$A$11:$C$480,2,FALSE))</f>
        <v/>
      </c>
      <c r="N3021" s="56" t="str">
        <f t="shared" si="1257"/>
        <v/>
      </c>
      <c r="O3021" s="55"/>
      <c r="P3021" s="55"/>
      <c r="Q3021" s="47"/>
      <c r="R3021" s="47"/>
    </row>
    <row r="3022" spans="1:22" ht="12.75" customHeight="1" x14ac:dyDescent="0.2">
      <c r="A3022" s="22"/>
      <c r="B3022" s="39" t="str">
        <f>IF(A3022="","",VLOOKUP(A3022,'6.A'!$A$11:$E$105,2,FALSE))</f>
        <v/>
      </c>
      <c r="C3022" s="87"/>
      <c r="D3022" s="56" t="str">
        <f>IF(A3022="","",VLOOKUP(A3022,'6.A'!$A$11:$E$105,4,FALSE))</f>
        <v/>
      </c>
      <c r="E3022" s="88" t="str">
        <f>IF(A3022="","",VLOOKUP(A3022,'6.A'!$A$11:$E$105,5,FALSE))</f>
        <v/>
      </c>
      <c r="F3022" s="24" t="str">
        <f t="shared" si="1258"/>
        <v>0,00</v>
      </c>
      <c r="G3022" s="51"/>
      <c r="H3022" s="51" t="str">
        <f>IF(A3022="","",VLOOKUP(A3022,'6.A'!$A$11:$E$7900,5,FALSE))</f>
        <v/>
      </c>
      <c r="I3022" s="51" t="str">
        <f t="shared" si="1255"/>
        <v/>
      </c>
      <c r="J3022" s="51" t="str">
        <f>IF(H3022="","",VLOOKUP(A3022,'6.A'!$A$11:$E$480,4,FALSE))</f>
        <v/>
      </c>
      <c r="K3022" s="51" t="str">
        <f t="shared" si="1256"/>
        <v/>
      </c>
      <c r="L3022" s="51" t="str">
        <f>IF(H3022="","",IF(C3022="","",G2976*C3022))</f>
        <v/>
      </c>
      <c r="M3022" s="93" t="str">
        <f>IF(A3022="","",VLOOKUP(A3022,'6.A'!$A$11:$C$480,2,FALSE))</f>
        <v/>
      </c>
      <c r="N3022" s="56" t="str">
        <f t="shared" si="1257"/>
        <v/>
      </c>
      <c r="O3022" s="55"/>
      <c r="P3022" s="55"/>
      <c r="Q3022" s="47"/>
      <c r="R3022" s="47"/>
    </row>
    <row r="3023" spans="1:22" ht="12.75" customHeight="1" x14ac:dyDescent="0.2">
      <c r="A3023" s="22"/>
      <c r="B3023" s="39" t="str">
        <f>IF(A3023="","",VLOOKUP(A3023,'6.A'!$A$11:$E$105,2,FALSE))</f>
        <v/>
      </c>
      <c r="C3023" s="87"/>
      <c r="D3023" s="56" t="str">
        <f>IF(A3023="","",VLOOKUP(A3023,'6.A'!$A$11:$E$105,4,FALSE))</f>
        <v/>
      </c>
      <c r="E3023" s="88" t="str">
        <f>IF(A3023="","",VLOOKUP(A3023,'6.A'!$A$11:$E$105,5,FALSE))</f>
        <v/>
      </c>
      <c r="F3023" s="24" t="str">
        <f t="shared" si="1258"/>
        <v>0,00</v>
      </c>
      <c r="G3023" s="51"/>
      <c r="H3023" s="51" t="str">
        <f>IF(A3023="","",VLOOKUP(A3023,'6.A'!$A$11:$E$7900,5,FALSE))</f>
        <v/>
      </c>
      <c r="I3023" s="51" t="str">
        <f t="shared" si="1255"/>
        <v/>
      </c>
      <c r="J3023" s="51" t="str">
        <f>IF(H3023="","",VLOOKUP(A3023,'6.A'!$A$11:$E$480,4,FALSE))</f>
        <v/>
      </c>
      <c r="K3023" s="51" t="str">
        <f t="shared" si="1256"/>
        <v/>
      </c>
      <c r="L3023" s="51" t="str">
        <f>IF(H3023="","",IF(C3023="","",G2976*C3023))</f>
        <v/>
      </c>
      <c r="M3023" s="93" t="str">
        <f>IF(A3023="","",VLOOKUP(A3023,'6.A'!$A$11:$C$480,2,FALSE))</f>
        <v/>
      </c>
      <c r="N3023" s="56" t="str">
        <f t="shared" si="1257"/>
        <v/>
      </c>
      <c r="O3023" s="55"/>
      <c r="P3023" s="55"/>
      <c r="Q3023" s="47"/>
      <c r="R3023" s="47"/>
    </row>
    <row r="3024" spans="1:22" ht="12.75" customHeight="1" x14ac:dyDescent="0.2">
      <c r="A3024" s="22"/>
      <c r="B3024" s="39" t="str">
        <f>IF(A3024="","",VLOOKUP(A3024,'6.A'!$A$11:$E$105,2,FALSE))</f>
        <v/>
      </c>
      <c r="C3024" s="87"/>
      <c r="D3024" s="56" t="str">
        <f>IF(A3024="","",VLOOKUP(A3024,'6.A'!$A$11:$E$105,4,FALSE))</f>
        <v/>
      </c>
      <c r="E3024" s="88" t="str">
        <f>IF(A3024="","",VLOOKUP(A3024,'6.A'!$A$11:$E$105,5,FALSE))</f>
        <v/>
      </c>
      <c r="F3024" s="24" t="str">
        <f t="shared" si="1258"/>
        <v>0,00</v>
      </c>
      <c r="G3024" s="51"/>
      <c r="H3024" s="51" t="str">
        <f>IF(A3024="","",VLOOKUP(A3024,'6.A'!$A$11:$E$7900,5,FALSE))</f>
        <v/>
      </c>
      <c r="I3024" s="51" t="str">
        <f t="shared" si="1255"/>
        <v/>
      </c>
      <c r="J3024" s="51" t="str">
        <f>IF(H3024="","",VLOOKUP(A3024,'6.A'!$A$11:$E$480,4,FALSE))</f>
        <v/>
      </c>
      <c r="K3024" s="51" t="str">
        <f t="shared" si="1256"/>
        <v/>
      </c>
      <c r="L3024" s="51" t="str">
        <f>IF(H3024="","",IF(C3024="","",G2976*C3024))</f>
        <v/>
      </c>
      <c r="M3024" s="93" t="str">
        <f>IF(A3024="","",VLOOKUP(A3024,'6.A'!$A$11:$C$480,2,FALSE))</f>
        <v/>
      </c>
      <c r="N3024" s="56" t="str">
        <f t="shared" si="1257"/>
        <v/>
      </c>
      <c r="O3024" s="55"/>
      <c r="P3024" s="55"/>
      <c r="Q3024" s="47"/>
      <c r="R3024" s="47"/>
    </row>
    <row r="3025" spans="1:22" ht="12.75" customHeight="1" x14ac:dyDescent="0.2">
      <c r="A3025" s="22"/>
      <c r="B3025" s="26" t="str">
        <f>$A$9</f>
        <v>BDI - MÃO DE OBRA / SERVIÇOS / MATERIAIS EM GERAL</v>
      </c>
      <c r="C3025" s="27">
        <f>$C$9</f>
        <v>0</v>
      </c>
      <c r="D3025" s="56"/>
      <c r="F3025" s="28">
        <f>ROUND(SUM(F3005:F3024)*C3025,2)</f>
        <v>0</v>
      </c>
      <c r="G3025" s="62"/>
      <c r="M3025" s="56"/>
      <c r="N3025" s="56"/>
      <c r="O3025" s="55"/>
      <c r="P3025" s="55"/>
      <c r="Q3025" s="47"/>
      <c r="R3025" s="47"/>
    </row>
    <row r="3026" spans="1:22" ht="12.75" customHeight="1" thickBot="1" x14ac:dyDescent="0.25">
      <c r="A3026" s="40"/>
      <c r="B3026" s="41" t="s">
        <v>57</v>
      </c>
      <c r="C3026" s="42"/>
      <c r="D3026" s="43"/>
      <c r="E3026" s="44"/>
      <c r="F3026" s="45">
        <f>ROUND(SUM(F3005:F3025),2)</f>
        <v>0</v>
      </c>
      <c r="G3026" s="62"/>
      <c r="M3026" s="56"/>
      <c r="N3026" s="56"/>
      <c r="O3026" s="55"/>
      <c r="P3026" s="55"/>
      <c r="Q3026" s="47"/>
      <c r="R3026" s="47"/>
    </row>
    <row r="3027" spans="1:22" ht="12" customHeight="1" thickBot="1" x14ac:dyDescent="0.25">
      <c r="A3027" s="8"/>
      <c r="B3027" s="9"/>
      <c r="C3027" s="10"/>
      <c r="D3027" s="56"/>
      <c r="F3027" s="12"/>
      <c r="M3027" s="56"/>
      <c r="N3027" s="56"/>
      <c r="O3027" s="55"/>
      <c r="P3027" s="55"/>
    </row>
    <row r="3028" spans="1:22" ht="50.1" customHeight="1" x14ac:dyDescent="0.2">
      <c r="A3028" s="13" t="str">
        <f>'3.A'!$A$97</f>
        <v>5.1.4</v>
      </c>
      <c r="B3028" s="14" t="str">
        <f>IF(A3028="","",VLOOKUP(A3028,'3.A'!$A$16:$M$111,2,FALSE))</f>
        <v>REMOÇÃO DE PINTURA EXISTENTE COM LIXAMENTO</v>
      </c>
      <c r="C3028" s="283" t="s">
        <v>62</v>
      </c>
      <c r="D3028" s="283"/>
      <c r="E3028" s="15" t="str">
        <f>IF(A3028="","",VLOOKUP(A3028,'3.A'!$A$16:$M$111,3,FALSE))</f>
        <v>M2</v>
      </c>
      <c r="F3028" s="16">
        <f>ROUND(F3042+F3055+F3078,2)</f>
        <v>0</v>
      </c>
      <c r="G3028" s="94">
        <f>VLOOKUP(A3028,'3.A'!$A$18:$I$111,4,FALSE)</f>
        <v>41</v>
      </c>
      <c r="H3028" s="46">
        <f>SUM(F3030:F3041)</f>
        <v>0</v>
      </c>
      <c r="I3028" s="46">
        <f>SUM(F3044:F3054)</f>
        <v>0</v>
      </c>
      <c r="J3028" s="46">
        <f>SUM(F3057:F3077)</f>
        <v>0</v>
      </c>
      <c r="K3028" s="46">
        <f>SUM(H3028:J3028)</f>
        <v>0</v>
      </c>
      <c r="L3028" s="46" t="str">
        <f>IF(K3028=F3028,"SIM","NÃO")</f>
        <v>SIM</v>
      </c>
      <c r="M3028" s="57">
        <f>ROUND(SUM(F3030:F3039)*C3040,2)+ROUND(SUM(F3030:F3040)*C3041,2)+ROUND(SUM(F3030:F3039),2)+ROUND(SUM(F3044:F3053)*C3054,2)+ROUND(SUM(F3044:F3053),2)+ROUND(SUM(F3057:F3076)*C3077,2)+ROUND(SUM(F3057:F3076),2)</f>
        <v>0</v>
      </c>
      <c r="N3028" s="49" t="str">
        <f>IF(M3028=F3028,"SIM","NÃO")</f>
        <v>SIM</v>
      </c>
      <c r="O3028" s="50" t="str">
        <f>VLOOKUP(A3028,'3.A'!$A$8:$E$111,3,FALSE)</f>
        <v>M2</v>
      </c>
      <c r="P3028" s="50" t="str">
        <f>IF(O3028=E3028,"SIM","NÃO")</f>
        <v>SIM</v>
      </c>
      <c r="Q3028" s="52">
        <f>ROUND(G3028*F3042,2)+ROUND(G3028*F3055,2)+ROUND(G3028*F3078,2)</f>
        <v>0</v>
      </c>
      <c r="R3028" s="58">
        <f>VLOOKUP(A3028,'3.A'!$A$16:$L$111,12,FALSE)</f>
        <v>0</v>
      </c>
      <c r="S3028" s="59" t="str">
        <f>IF(Q3028=R3028,"si","no")</f>
        <v>si</v>
      </c>
      <c r="T3028" s="60">
        <f>SUM(L3030:L3039)+SUM(L3044:L3053)+SUM(L3057:L3076)</f>
        <v>32.799999999999997</v>
      </c>
      <c r="U3028" s="51">
        <f>G3028*C3036+G3028*C3038+G3028*C3032+G3028*C3031+G3028*C3033+G3028*C3037+G3028*C3035+G3028*C3034+G3028*C3030+G3028*C3039+G3028*C3050+G3028*C3044+G3028*C3052+G3028*C3051+G3028*C3049+G3028*C3046+G3028*C3045+G3028*C3047+G3028*C3053+G3028*C3048+G3028*C3057+G3028*C3058+G3028*C3059+G3028*C3067+G3028*C3068+G3028*C3069+G3028*C3070+G3028*C3071+G3028*C3072+G3028*C3073+G3028*C3074+G3028*C3075+G3028*C3076+G3028*C3065+G3028*C3066+G3028*C3060+G3028*C3061+G3028*C3062+G3028*C3063+G3028*C3064</f>
        <v>32.799999999999997</v>
      </c>
      <c r="V3028" s="53" t="str">
        <f>IF(T3028=U3028,"si","no")</f>
        <v>si</v>
      </c>
    </row>
    <row r="3029" spans="1:22" ht="12.75" customHeight="1" x14ac:dyDescent="0.2">
      <c r="A3029" s="17" t="s">
        <v>3</v>
      </c>
      <c r="B3029" s="18" t="s">
        <v>58</v>
      </c>
      <c r="C3029" s="55" t="s">
        <v>59</v>
      </c>
      <c r="D3029" s="55" t="s">
        <v>17</v>
      </c>
      <c r="E3029" s="19" t="s">
        <v>60</v>
      </c>
      <c r="F3029" s="20" t="s">
        <v>61</v>
      </c>
      <c r="G3029" s="21"/>
      <c r="M3029" s="56"/>
      <c r="N3029" s="56"/>
      <c r="O3029" s="55"/>
      <c r="P3029" s="55"/>
      <c r="Q3029" s="47"/>
      <c r="R3029" s="47"/>
    </row>
    <row r="3030" spans="1:22" ht="12.75" customHeight="1" x14ac:dyDescent="0.2">
      <c r="A3030" s="137">
        <f>'6.A'!$A$20</f>
        <v>88310</v>
      </c>
      <c r="B3030" s="117" t="str">
        <f>IF(A3030="","",VLOOKUP(A3030,'6.A'!$A$11:$E$105,2,FALSE))</f>
        <v>PINTOR COM ENCARGOS COMPLEMENTARES</v>
      </c>
      <c r="C3030" s="138">
        <v>0.3</v>
      </c>
      <c r="D3030" s="139" t="str">
        <f>IF(A3030="","",VLOOKUP(A3030,'6.A'!$A$11:$E$105,4,FALSE))</f>
        <v>H</v>
      </c>
      <c r="E3030" s="140">
        <f>IF(A3030="","",VLOOKUP(A3030,'6.A'!$A$11:$E$105,5,FALSE))</f>
        <v>0</v>
      </c>
      <c r="F3030" s="141">
        <f t="shared" ref="F3030:F3039" si="1259">IF(A3030="","0,00",ROUND(C3030*E3030,2))</f>
        <v>0</v>
      </c>
      <c r="G3030" s="51"/>
      <c r="H3030" s="51">
        <f>IF(A3030="","",VLOOKUP(A3030,'6.A'!$A$11:$E$7900,5,FALSE))</f>
        <v>0</v>
      </c>
      <c r="I3030" s="51" t="str">
        <f>IF(H3030="","",IF(E3030=H3030,"SIM","NÃO"))</f>
        <v>SIM</v>
      </c>
      <c r="J3030" s="51" t="str">
        <f>IF(H3030="","",VLOOKUP(A3030,'6.A'!$A$11:$E$480,4,FALSE))</f>
        <v>H</v>
      </c>
      <c r="K3030" s="51" t="str">
        <f>IF(H3030="","",IF(J3030=D3030,"SIM","NÃO"))</f>
        <v>SIM</v>
      </c>
      <c r="L3030" s="51">
        <f>IF(H3030="","",IF(C3030="","",G3028*C3030))</f>
        <v>12.299999999999999</v>
      </c>
      <c r="M3030" s="93" t="str">
        <f>IF(A3030="","",VLOOKUP(A3030,'6.A'!$A$11:$C$480,2,FALSE))</f>
        <v>PINTOR COM ENCARGOS COMPLEMENTARES</v>
      </c>
      <c r="N3030" s="56" t="str">
        <f>IF(A3030="","",IF(M3030=B3030,"si","no"))</f>
        <v>si</v>
      </c>
      <c r="O3030" s="55"/>
      <c r="P3030" s="55"/>
      <c r="Q3030" s="47"/>
      <c r="R3030" s="47"/>
    </row>
    <row r="3031" spans="1:22" ht="12.75" customHeight="1" x14ac:dyDescent="0.2">
      <c r="A3031" s="137"/>
      <c r="B3031" s="117" t="str">
        <f>IF(A3031="","",VLOOKUP(A3031,'6.A'!$A$11:$E$105,2,FALSE))</f>
        <v/>
      </c>
      <c r="C3031" s="138"/>
      <c r="D3031" s="139" t="str">
        <f>IF(A3031="","",VLOOKUP(A3031,'6.A'!$A$11:$E$105,4,FALSE))</f>
        <v/>
      </c>
      <c r="E3031" s="140" t="str">
        <f>IF(A3031="","",VLOOKUP(A3031,'6.A'!$A$11:$E$105,5,FALSE))</f>
        <v/>
      </c>
      <c r="F3031" s="141" t="str">
        <f t="shared" si="1259"/>
        <v>0,00</v>
      </c>
      <c r="G3031" s="51"/>
      <c r="H3031" s="51" t="str">
        <f>IF(A3031="","",VLOOKUP(A3031,'6.A'!$A$11:$E$7900,5,FALSE))</f>
        <v/>
      </c>
      <c r="I3031" s="51" t="str">
        <f>IF(H3031="","",IF(E3031=H3031,"SIM","NÃO"))</f>
        <v/>
      </c>
      <c r="J3031" s="51" t="str">
        <f>IF(H3031="","",VLOOKUP(A3031,'6.A'!$A$11:$E$480,4,FALSE))</f>
        <v/>
      </c>
      <c r="K3031" s="51" t="str">
        <f>IF(H3031="","",IF(J3031=D3031,"SIM","NÃO"))</f>
        <v/>
      </c>
      <c r="L3031" s="51" t="str">
        <f>IF(H3031="","",IF(C3031="","",G3028*C3031))</f>
        <v/>
      </c>
      <c r="M3031" s="93" t="str">
        <f>IF(A3031="","",VLOOKUP(A3031,'6.A'!$A$11:$C$480,2,FALSE))</f>
        <v/>
      </c>
      <c r="N3031" s="56" t="str">
        <f>IF(A3031="","",IF(M3031=B3031,"si","no"))</f>
        <v/>
      </c>
      <c r="O3031" s="55"/>
      <c r="P3031" s="55"/>
      <c r="Q3031" s="47"/>
      <c r="R3031" s="47"/>
    </row>
    <row r="3032" spans="1:22" ht="12.75" customHeight="1" x14ac:dyDescent="0.2">
      <c r="A3032" s="137"/>
      <c r="B3032" s="117" t="str">
        <f>IF(A3032="","",VLOOKUP(A3032,'6.A'!$A$11:$E$105,2,FALSE))</f>
        <v/>
      </c>
      <c r="C3032" s="138"/>
      <c r="D3032" s="139" t="str">
        <f>IF(A3032="","",VLOOKUP(A3032,'6.A'!$A$11:$E$105,4,FALSE))</f>
        <v/>
      </c>
      <c r="E3032" s="140" t="str">
        <f>IF(A3032="","",VLOOKUP(A3032,'6.A'!$A$11:$E$105,5,FALSE))</f>
        <v/>
      </c>
      <c r="F3032" s="141" t="str">
        <f t="shared" si="1259"/>
        <v>0,00</v>
      </c>
      <c r="G3032" s="51"/>
      <c r="H3032" s="51" t="str">
        <f>IF(A3032="","",VLOOKUP(A3032,'6.A'!$A$11:$E$7900,5,FALSE))</f>
        <v/>
      </c>
      <c r="I3032" s="51" t="str">
        <f>IF(H3032="","",IF(E3032=H3032,"SIM","NÃO"))</f>
        <v/>
      </c>
      <c r="J3032" s="51" t="str">
        <f>IF(H3032="","",VLOOKUP(A3032,'6.A'!$A$11:$E$480,4,FALSE))</f>
        <v/>
      </c>
      <c r="K3032" s="51" t="str">
        <f t="shared" ref="K3032" si="1260">IF(H3032="","",IF(J3032=D3032,"SIM","NÃO"))</f>
        <v/>
      </c>
      <c r="L3032" s="51" t="str">
        <f>IF(H3032="","",IF(C3032="","",G3028*C3032))</f>
        <v/>
      </c>
      <c r="M3032" s="93" t="str">
        <f>IF(A3032="","",VLOOKUP(A3032,'6.A'!$A$11:$C$480,2,FALSE))</f>
        <v/>
      </c>
      <c r="N3032" s="56" t="str">
        <f t="shared" ref="N3032" si="1261">IF(A3032="","",IF(M3032=B3032,"si","no"))</f>
        <v/>
      </c>
      <c r="O3032" s="55"/>
      <c r="P3032" s="55"/>
      <c r="Q3032" s="47"/>
      <c r="R3032" s="47"/>
      <c r="S3032" s="2"/>
    </row>
    <row r="3033" spans="1:22" ht="12.75" customHeight="1" x14ac:dyDescent="0.2">
      <c r="A3033" s="137"/>
      <c r="B3033" s="117" t="str">
        <f>IF(A3033="","",VLOOKUP(A3033,'6.A'!$A$11:$E$105,2,FALSE))</f>
        <v/>
      </c>
      <c r="C3033" s="138"/>
      <c r="D3033" s="139" t="str">
        <f>IF(A3033="","",VLOOKUP(A3033,'6.A'!$A$11:$E$105,4,FALSE))</f>
        <v/>
      </c>
      <c r="E3033" s="140" t="str">
        <f>IF(A3033="","",VLOOKUP(A3033,'6.A'!$A$11:$E$105,5,FALSE))</f>
        <v/>
      </c>
      <c r="F3033" s="141" t="str">
        <f t="shared" si="1259"/>
        <v>0,00</v>
      </c>
      <c r="G3033" s="51"/>
      <c r="H3033" s="51" t="str">
        <f>IF(A3033="","",VLOOKUP(A3033,'6.A'!$A$11:$E$7900,5,FALSE))</f>
        <v/>
      </c>
      <c r="I3033" s="51" t="str">
        <f>IF(H3033="","",IF(E3033=H3033,"SIM","NÃO"))</f>
        <v/>
      </c>
      <c r="J3033" s="51" t="str">
        <f>IF(H3033="","",VLOOKUP(A3033,'6.A'!$A$11:$E$480,4,FALSE))</f>
        <v/>
      </c>
      <c r="K3033" s="51" t="str">
        <f>IF(H3033="","",IF(J3033=D3033,"SIM","NÃO"))</f>
        <v/>
      </c>
      <c r="L3033" s="51" t="str">
        <f>IF(H3033="","",IF(C3033="","",G3028*C3033))</f>
        <v/>
      </c>
      <c r="M3033" s="93" t="str">
        <f>IF(A3033="","",VLOOKUP(A3033,'6.A'!$A$11:$C$480,2,FALSE))</f>
        <v/>
      </c>
      <c r="N3033" s="56" t="str">
        <f>IF(A3033="","",IF(M3033=B3033,"si","no"))</f>
        <v/>
      </c>
      <c r="O3033" s="55"/>
      <c r="P3033" s="55"/>
      <c r="Q3033" s="47"/>
      <c r="R3033" s="47"/>
      <c r="S3033" s="2"/>
    </row>
    <row r="3034" spans="1:22" ht="12.75" customHeight="1" x14ac:dyDescent="0.2">
      <c r="A3034" s="137"/>
      <c r="B3034" s="117" t="str">
        <f>IF(A3034="","",VLOOKUP(A3034,'6.A'!$A$11:$E$105,2,FALSE))</f>
        <v/>
      </c>
      <c r="C3034" s="138"/>
      <c r="D3034" s="139" t="str">
        <f>IF(A3034="","",VLOOKUP(A3034,'6.A'!$A$11:$E$105,4,FALSE))</f>
        <v/>
      </c>
      <c r="E3034" s="140" t="str">
        <f>IF(A3034="","",VLOOKUP(A3034,'6.A'!$A$11:$E$105,5,FALSE))</f>
        <v/>
      </c>
      <c r="F3034" s="141" t="str">
        <f t="shared" si="1259"/>
        <v>0,00</v>
      </c>
      <c r="G3034" s="51"/>
      <c r="H3034" s="51" t="str">
        <f>IF(A3034="","",VLOOKUP(A3034,'6.A'!$A$11:$E$7900,5,FALSE))</f>
        <v/>
      </c>
      <c r="I3034" s="51" t="str">
        <f t="shared" ref="I3034" si="1262">IF(H3034="","",IF(E3034=H3034,"SIM","NÃO"))</f>
        <v/>
      </c>
      <c r="J3034" s="51" t="str">
        <f>IF(H3034="","",VLOOKUP(A3034,'6.A'!$A$11:$E$480,4,FALSE))</f>
        <v/>
      </c>
      <c r="K3034" s="51" t="str">
        <f t="shared" ref="K3034" si="1263">IF(H3034="","",IF(J3034=D3034,"SIM","NÃO"))</f>
        <v/>
      </c>
      <c r="L3034" s="51" t="str">
        <f>IF(H3034="","",IF(C3034="","",G3028*C3034))</f>
        <v/>
      </c>
      <c r="M3034" s="93" t="str">
        <f>IF(A3034="","",VLOOKUP(A3034,'6.A'!$A$11:$C$480,2,FALSE))</f>
        <v/>
      </c>
      <c r="N3034" s="56" t="str">
        <f t="shared" ref="N3034" si="1264">IF(A3034="","",IF(M3034=B3034,"si","no"))</f>
        <v/>
      </c>
      <c r="O3034" s="55"/>
      <c r="P3034" s="55"/>
      <c r="Q3034" s="47"/>
      <c r="R3034" s="47"/>
      <c r="S3034" s="2"/>
    </row>
    <row r="3035" spans="1:22" ht="12.75" customHeight="1" x14ac:dyDescent="0.2">
      <c r="A3035" s="137"/>
      <c r="B3035" s="117" t="str">
        <f>IF(A3035="","",VLOOKUP(A3035,'6.A'!$A$11:$E$105,2,FALSE))</f>
        <v/>
      </c>
      <c r="C3035" s="138"/>
      <c r="D3035" s="139" t="str">
        <f>IF(A3035="","",VLOOKUP(A3035,'6.A'!$A$11:$E$105,4,FALSE))</f>
        <v/>
      </c>
      <c r="E3035" s="140" t="str">
        <f>IF(A3035="","",VLOOKUP(A3035,'6.A'!$A$11:$E$105,5,FALSE))</f>
        <v/>
      </c>
      <c r="F3035" s="141" t="str">
        <f t="shared" si="1259"/>
        <v>0,00</v>
      </c>
      <c r="G3035" s="51"/>
      <c r="H3035" s="51" t="str">
        <f>IF(A3035="","",VLOOKUP(A3035,'6.A'!$A$11:$E$7900,5,FALSE))</f>
        <v/>
      </c>
      <c r="I3035" s="51" t="str">
        <f>IF(H3035="","",IF(E3035=H3035,"SIM","NÃO"))</f>
        <v/>
      </c>
      <c r="J3035" s="51" t="str">
        <f>IF(H3035="","",VLOOKUP(A3035,'6.A'!$A$11:$E$480,4,FALSE))</f>
        <v/>
      </c>
      <c r="K3035" s="51" t="str">
        <f>IF(H3035="","",IF(J3035=D3035,"SIM","NÃO"))</f>
        <v/>
      </c>
      <c r="L3035" s="51" t="str">
        <f>IF(H3035="","",IF(C3035="","",G3028*C3035))</f>
        <v/>
      </c>
      <c r="M3035" s="93" t="str">
        <f>IF(A3035="","",VLOOKUP(A3035,'6.A'!$A$11:$C$480,2,FALSE))</f>
        <v/>
      </c>
      <c r="N3035" s="56" t="str">
        <f>IF(A3035="","",IF(M3035=B3035,"si","no"))</f>
        <v/>
      </c>
      <c r="O3035" s="55"/>
      <c r="P3035" s="55"/>
      <c r="Q3035" s="47"/>
      <c r="R3035" s="47"/>
      <c r="S3035" s="2"/>
    </row>
    <row r="3036" spans="1:22" ht="12.75" customHeight="1" x14ac:dyDescent="0.2">
      <c r="A3036" s="137"/>
      <c r="B3036" s="117" t="str">
        <f>IF(A3036="","",VLOOKUP(A3036,'6.A'!$A$11:$E$105,2,FALSE))</f>
        <v/>
      </c>
      <c r="C3036" s="138"/>
      <c r="D3036" s="120" t="str">
        <f>IF(A3036="","",VLOOKUP(A3036,'6.A'!$A$11:$E$105,4,FALSE))</f>
        <v/>
      </c>
      <c r="E3036" s="142" t="str">
        <f>IF(A3036="","",VLOOKUP(A3036,'6.A'!$A$11:$E$105,5,FALSE))</f>
        <v/>
      </c>
      <c r="F3036" s="141" t="str">
        <f t="shared" si="1259"/>
        <v>0,00</v>
      </c>
      <c r="G3036" s="51"/>
      <c r="H3036" s="51" t="str">
        <f>IF(A3036="","",VLOOKUP(A3036,'6.A'!$A$11:$E$7900,5,FALSE))</f>
        <v/>
      </c>
      <c r="I3036" s="51" t="str">
        <f>IF(H3036="","",IF(E3036=H3036,"SIM","NÃO"))</f>
        <v/>
      </c>
      <c r="J3036" s="51" t="str">
        <f>IF(H3036="","",VLOOKUP(A3036,'6.A'!$A$11:$E$480,4,FALSE))</f>
        <v/>
      </c>
      <c r="K3036" s="51" t="str">
        <f>IF(H3036="","",IF(J3036=D3036,"SIM","NÃO"))</f>
        <v/>
      </c>
      <c r="L3036" s="51" t="str">
        <f>IF(H3036="","",IF(C3036="","",G3028*C3036))</f>
        <v/>
      </c>
      <c r="M3036" s="93" t="str">
        <f>IF(A3036="","",VLOOKUP(A3036,'6.A'!$A$11:$C$480,2,FALSE))</f>
        <v/>
      </c>
      <c r="N3036" s="56" t="str">
        <f>IF(A3036="","",IF(M3036=B3036,"si","no"))</f>
        <v/>
      </c>
      <c r="O3036" s="55"/>
      <c r="P3036" s="55"/>
      <c r="Q3036" s="47"/>
      <c r="R3036" s="47"/>
      <c r="S3036" s="2"/>
    </row>
    <row r="3037" spans="1:22" ht="12.75" customHeight="1" x14ac:dyDescent="0.2">
      <c r="A3037" s="137"/>
      <c r="B3037" s="117" t="str">
        <f>IF(A3037="","",VLOOKUP(A3037,'6.A'!$A$11:$E$105,2,FALSE))</f>
        <v/>
      </c>
      <c r="C3037" s="138"/>
      <c r="D3037" s="120" t="str">
        <f>IF(A3037="","",VLOOKUP(A3037,'6.A'!$A$11:$E$105,4,FALSE))</f>
        <v/>
      </c>
      <c r="E3037" s="140" t="str">
        <f>IF(A3037="","",VLOOKUP(A3037,'6.A'!$A$11:$E$105,5,FALSE))</f>
        <v/>
      </c>
      <c r="F3037" s="141" t="str">
        <f t="shared" si="1259"/>
        <v>0,00</v>
      </c>
      <c r="G3037" s="51"/>
      <c r="H3037" s="51" t="str">
        <f>IF(A3037="","",VLOOKUP(A3037,'6.A'!$A$11:$E$7900,5,FALSE))</f>
        <v/>
      </c>
      <c r="I3037" s="51" t="str">
        <f t="shared" ref="I3037" si="1265">IF(H3037="","",IF(E3037=H3037,"SIM","NÃO"))</f>
        <v/>
      </c>
      <c r="J3037" s="51" t="str">
        <f>IF(H3037="","",VLOOKUP(A3037,'6.A'!$A$11:$E$480,4,FALSE))</f>
        <v/>
      </c>
      <c r="K3037" s="51" t="str">
        <f t="shared" ref="K3037" si="1266">IF(H3037="","",IF(J3037=D3037,"SIM","NÃO"))</f>
        <v/>
      </c>
      <c r="L3037" s="51" t="str">
        <f>IF(H3037="","",IF(C3037="","",G3028*C3037))</f>
        <v/>
      </c>
      <c r="M3037" s="93" t="str">
        <f>IF(A3037="","",VLOOKUP(A3037,'6.A'!$A$11:$C$480,2,FALSE))</f>
        <v/>
      </c>
      <c r="N3037" s="56" t="str">
        <f t="shared" ref="N3037" si="1267">IF(A3037="","",IF(M3037=B3037,"si","no"))</f>
        <v/>
      </c>
      <c r="O3037" s="55"/>
      <c r="P3037" s="55"/>
      <c r="Q3037" s="47"/>
      <c r="R3037" s="47"/>
      <c r="S3037" s="2"/>
    </row>
    <row r="3038" spans="1:22" ht="12.75" customHeight="1" x14ac:dyDescent="0.2">
      <c r="A3038" s="137"/>
      <c r="B3038" s="117" t="str">
        <f>IF(A3038="","",VLOOKUP(A3038,'6.A'!$A$11:$E$105,2,FALSE))</f>
        <v/>
      </c>
      <c r="C3038" s="138"/>
      <c r="D3038" s="120" t="str">
        <f>IF(A3038="","",VLOOKUP(A3038,'6.A'!$A$11:$E$105,4,FALSE))</f>
        <v/>
      </c>
      <c r="E3038" s="140" t="str">
        <f>IF(A3038="","",VLOOKUP(A3038,'6.A'!$A$11:$E$105,5,FALSE))</f>
        <v/>
      </c>
      <c r="F3038" s="141" t="str">
        <f t="shared" si="1259"/>
        <v>0,00</v>
      </c>
      <c r="G3038" s="51"/>
      <c r="H3038" s="51" t="str">
        <f>IF(A3038="","",VLOOKUP(A3038,'6.A'!$A$11:$E$7900,5,FALSE))</f>
        <v/>
      </c>
      <c r="I3038" s="51" t="str">
        <f>IF(H3038="","",IF(E3038=H3038,"SIM","NÃO"))</f>
        <v/>
      </c>
      <c r="J3038" s="51" t="str">
        <f>IF(H3038="","",VLOOKUP(A3038,'6.A'!$A$11:$E$480,4,FALSE))</f>
        <v/>
      </c>
      <c r="K3038" s="51" t="str">
        <f>IF(H3038="","",IF(J3038=D3038,"SIM","NÃO"))</f>
        <v/>
      </c>
      <c r="L3038" s="51" t="str">
        <f>IF(H3038="","",IF(C3038="","",G3028*C3038))</f>
        <v/>
      </c>
      <c r="M3038" s="93" t="str">
        <f>IF(A3038="","",VLOOKUP(A3038,'6.A'!$A$11:$C$480,2,FALSE))</f>
        <v/>
      </c>
      <c r="N3038" s="56" t="str">
        <f>IF(A3038="","",IF(M3038=B3038,"si","no"))</f>
        <v/>
      </c>
      <c r="O3038" s="55"/>
      <c r="P3038" s="55"/>
      <c r="Q3038" s="47"/>
      <c r="R3038" s="47"/>
      <c r="S3038" s="2"/>
    </row>
    <row r="3039" spans="1:22" ht="12.75" customHeight="1" x14ac:dyDescent="0.2">
      <c r="A3039" s="137"/>
      <c r="B3039" s="117" t="str">
        <f>IF(A3039="","",VLOOKUP(A3039,'6.A'!$A$11:$E$105,2,FALSE))</f>
        <v/>
      </c>
      <c r="C3039" s="138"/>
      <c r="D3039" s="143" t="str">
        <f>IF(A3039="","",VLOOKUP(A3039,'6.A'!$A$11:$E$105,4,FALSE))</f>
        <v/>
      </c>
      <c r="E3039" s="140" t="str">
        <f>IF(A3039="","",VLOOKUP(A3039,'6.A'!$A$11:$E$105,5,FALSE))</f>
        <v/>
      </c>
      <c r="F3039" s="141" t="str">
        <f t="shared" si="1259"/>
        <v>0,00</v>
      </c>
      <c r="G3039" s="51"/>
      <c r="H3039" s="51" t="str">
        <f>IF(A3039="","",VLOOKUP(A3039,'6.A'!$A$11:$E$7900,5,FALSE))</f>
        <v/>
      </c>
      <c r="I3039" s="51" t="str">
        <f t="shared" ref="I3039" si="1268">IF(H3039="","",IF(E3039=H3039,"SIM","NÃO"))</f>
        <v/>
      </c>
      <c r="J3039" s="51" t="str">
        <f>IF(H3039="","",VLOOKUP(A3039,'6.A'!$A$11:$E$480,4,FALSE))</f>
        <v/>
      </c>
      <c r="K3039" s="51" t="str">
        <f t="shared" ref="K3039" si="1269">IF(H3039="","",IF(J3039=D3039,"SIM","NÃO"))</f>
        <v/>
      </c>
      <c r="L3039" s="51" t="str">
        <f>IF(H3039="","",IF(C3039="","",G3028*C3039))</f>
        <v/>
      </c>
      <c r="M3039" s="93" t="str">
        <f>IF(A3039="","",VLOOKUP(A3039,'6.A'!$A$11:$C$480,2,FALSE))</f>
        <v/>
      </c>
      <c r="N3039" s="56" t="str">
        <f t="shared" ref="N3039" si="1270">IF(A3039="","",IF(M3039=B3039,"si","no"))</f>
        <v/>
      </c>
      <c r="O3039" s="55"/>
      <c r="P3039" s="55"/>
      <c r="Q3039" s="47"/>
      <c r="R3039" s="47"/>
      <c r="S3039" s="2"/>
    </row>
    <row r="3040" spans="1:22" ht="12.75" customHeight="1" x14ac:dyDescent="0.2">
      <c r="A3040" s="134"/>
      <c r="B3040" s="26" t="str">
        <f>$A$8</f>
        <v>LEIS SOCIAIS HORISTA - JORNADA NORMAL</v>
      </c>
      <c r="C3040" s="27">
        <f>$C$8</f>
        <v>0</v>
      </c>
      <c r="D3040" s="120"/>
      <c r="E3040" s="126"/>
      <c r="F3040" s="144">
        <f>ROUND(SUM(F3030:F3039)*C3040,2)</f>
        <v>0</v>
      </c>
      <c r="G3040" s="62"/>
      <c r="M3040" s="61"/>
      <c r="N3040" s="56"/>
      <c r="O3040" s="55"/>
      <c r="P3040" s="55"/>
      <c r="Q3040" s="47"/>
      <c r="R3040" s="47"/>
      <c r="S3040" s="2"/>
    </row>
    <row r="3041" spans="1:19" ht="12.75" customHeight="1" x14ac:dyDescent="0.2">
      <c r="A3041" s="137"/>
      <c r="B3041" s="26" t="str">
        <f>$A$9</f>
        <v>BDI - MÃO DE OBRA / SERVIÇOS / MATERIAIS EM GERAL</v>
      </c>
      <c r="C3041" s="27">
        <f>$C$9</f>
        <v>0</v>
      </c>
      <c r="D3041" s="115"/>
      <c r="E3041" s="126"/>
      <c r="F3041" s="144">
        <f>ROUND(SUM(F3030:F3040)*C3041,2)</f>
        <v>0</v>
      </c>
      <c r="G3041" s="62"/>
      <c r="M3041" s="61"/>
      <c r="N3041" s="56"/>
      <c r="O3041" s="55"/>
      <c r="P3041" s="55"/>
      <c r="Q3041" s="47"/>
      <c r="R3041" s="47"/>
      <c r="S3041" s="2"/>
    </row>
    <row r="3042" spans="1:19" ht="12.75" customHeight="1" x14ac:dyDescent="0.2">
      <c r="A3042" s="145"/>
      <c r="B3042" s="146" t="s">
        <v>56</v>
      </c>
      <c r="C3042" s="147"/>
      <c r="D3042" s="148"/>
      <c r="E3042" s="149"/>
      <c r="F3042" s="150">
        <f>ROUND(SUM(F3030:F3041),2)</f>
        <v>0</v>
      </c>
      <c r="G3042" s="62"/>
      <c r="M3042" s="61"/>
      <c r="N3042" s="56"/>
      <c r="O3042" s="55"/>
      <c r="P3042" s="55"/>
      <c r="Q3042" s="47"/>
      <c r="R3042" s="47"/>
      <c r="S3042" s="2"/>
    </row>
    <row r="3043" spans="1:19" ht="12.75" customHeight="1" x14ac:dyDescent="0.2">
      <c r="A3043" s="134" t="s">
        <v>5</v>
      </c>
      <c r="B3043" s="135" t="s">
        <v>132</v>
      </c>
      <c r="C3043" s="119" t="s">
        <v>59</v>
      </c>
      <c r="D3043" s="119" t="s">
        <v>17</v>
      </c>
      <c r="E3043" s="136" t="s">
        <v>60</v>
      </c>
      <c r="F3043" s="127" t="s">
        <v>61</v>
      </c>
      <c r="G3043" s="21"/>
      <c r="M3043" s="61"/>
      <c r="N3043" s="56"/>
      <c r="O3043" s="55"/>
      <c r="P3043" s="55"/>
      <c r="Q3043" s="47"/>
      <c r="R3043" s="47"/>
      <c r="S3043" s="2"/>
    </row>
    <row r="3044" spans="1:19" ht="12.75" customHeight="1" x14ac:dyDescent="0.2">
      <c r="A3044" s="137"/>
      <c r="B3044" s="117" t="str">
        <f>IF(A3044="","",VLOOKUP(A3044,'6.A'!$A$11:$E$105,2,FALSE))</f>
        <v/>
      </c>
      <c r="C3044" s="138"/>
      <c r="D3044" s="139" t="str">
        <f>IF(A3044="","",VLOOKUP(A3044,'6.A'!$A$11:$E$105,4,FALSE))</f>
        <v/>
      </c>
      <c r="E3044" s="140" t="str">
        <f>IF(A3044="","",VLOOKUP(A3044,'6.A'!$A$11:$E$105,5,FALSE))</f>
        <v/>
      </c>
      <c r="F3044" s="141" t="str">
        <f t="shared" ref="F3044:F3053" si="1271">IF(A3044="","0,00",ROUND(C3044*E3044,2))</f>
        <v>0,00</v>
      </c>
      <c r="G3044" s="51"/>
      <c r="H3044" s="51" t="str">
        <f>IF(A3044="","",VLOOKUP(A3044,'6.A'!$A$11:$E$7900,5,FALSE))</f>
        <v/>
      </c>
      <c r="I3044" s="51" t="str">
        <f t="shared" ref="I3044:I3053" si="1272">IF(H3044="","",IF(E3044=H3044,"SIM","NÃO"))</f>
        <v/>
      </c>
      <c r="J3044" s="51" t="str">
        <f>IF(H3044="","",VLOOKUP(A3044,'6.A'!$A$11:$E$480,4,FALSE))</f>
        <v/>
      </c>
      <c r="K3044" s="51" t="str">
        <f t="shared" ref="K3044:K3053" si="1273">IF(H3044="","",IF(J3044=D3044,"SIM","NÃO"))</f>
        <v/>
      </c>
      <c r="L3044" s="51" t="str">
        <f>IF(H3044="","",IF(C3044="","",G3028*C3044))</f>
        <v/>
      </c>
      <c r="M3044" s="93" t="str">
        <f>IF(A3044="","",VLOOKUP(A3044,'6.A'!$A$11:$C$480,2,FALSE))</f>
        <v/>
      </c>
      <c r="N3044" s="56" t="str">
        <f t="shared" ref="N3044:N3049" si="1274">IF(A3044="","",IF(M3044=B3044,"si","no"))</f>
        <v/>
      </c>
      <c r="O3044" s="55"/>
      <c r="P3044" s="55"/>
      <c r="Q3044" s="47"/>
      <c r="R3044" s="47"/>
      <c r="S3044" s="2"/>
    </row>
    <row r="3045" spans="1:19" ht="12.75" customHeight="1" x14ac:dyDescent="0.2">
      <c r="A3045" s="137"/>
      <c r="B3045" s="117" t="str">
        <f>IF(A3045="","",VLOOKUP(A3045,'6.A'!$A$11:$E$105,2,FALSE))</f>
        <v/>
      </c>
      <c r="C3045" s="138"/>
      <c r="D3045" s="139" t="str">
        <f>IF(A3045="","",VLOOKUP(A3045,'6.A'!$A$11:$E$105,4,FALSE))</f>
        <v/>
      </c>
      <c r="E3045" s="140" t="str">
        <f>IF(A3045="","",VLOOKUP(A3045,'6.A'!$A$11:$E$105,5,FALSE))</f>
        <v/>
      </c>
      <c r="F3045" s="141" t="str">
        <f t="shared" si="1271"/>
        <v>0,00</v>
      </c>
      <c r="G3045" s="51"/>
      <c r="H3045" s="51" t="str">
        <f>IF(A3045="","",VLOOKUP(A3045,'6.A'!$A$11:$E$7900,5,FALSE))</f>
        <v/>
      </c>
      <c r="I3045" s="51" t="str">
        <f t="shared" si="1272"/>
        <v/>
      </c>
      <c r="J3045" s="51" t="str">
        <f>IF(H3045="","",VLOOKUP(A3045,'6.A'!$A$11:$E$480,4,FALSE))</f>
        <v/>
      </c>
      <c r="K3045" s="51" t="str">
        <f t="shared" si="1273"/>
        <v/>
      </c>
      <c r="L3045" s="51" t="str">
        <f>IF(H3045="","",IF(C3045="","",G3028*C3045))</f>
        <v/>
      </c>
      <c r="M3045" s="93" t="str">
        <f>IF(A3045="","",VLOOKUP(A3045,'6.A'!$A$11:$C$480,2,FALSE))</f>
        <v/>
      </c>
      <c r="N3045" s="56" t="str">
        <f t="shared" si="1274"/>
        <v/>
      </c>
      <c r="O3045" s="55"/>
      <c r="P3045" s="55"/>
      <c r="Q3045" s="47"/>
      <c r="R3045" s="47"/>
      <c r="S3045" s="2"/>
    </row>
    <row r="3046" spans="1:19" ht="12.75" customHeight="1" x14ac:dyDescent="0.2">
      <c r="A3046" s="137"/>
      <c r="B3046" s="117" t="str">
        <f>IF(A3046="","",VLOOKUP(A3046,'6.A'!$A$11:$E$105,2,FALSE))</f>
        <v/>
      </c>
      <c r="C3046" s="138"/>
      <c r="D3046" s="139" t="str">
        <f>IF(A3046="","",VLOOKUP(A3046,'6.A'!$A$11:$E$105,4,FALSE))</f>
        <v/>
      </c>
      <c r="E3046" s="140" t="str">
        <f>IF(A3046="","",VLOOKUP(A3046,'6.A'!$A$11:$E$105,5,FALSE))</f>
        <v/>
      </c>
      <c r="F3046" s="141" t="str">
        <f t="shared" si="1271"/>
        <v>0,00</v>
      </c>
      <c r="G3046" s="51"/>
      <c r="H3046" s="51" t="str">
        <f>IF(A3046="","",VLOOKUP(A3046,'6.A'!$A$11:$E$7900,5,FALSE))</f>
        <v/>
      </c>
      <c r="I3046" s="51" t="str">
        <f t="shared" si="1272"/>
        <v/>
      </c>
      <c r="J3046" s="51" t="str">
        <f>IF(H3046="","",VLOOKUP(A3046,'6.A'!$A$11:$E$480,4,FALSE))</f>
        <v/>
      </c>
      <c r="K3046" s="51" t="str">
        <f t="shared" si="1273"/>
        <v/>
      </c>
      <c r="L3046" s="51" t="str">
        <f>IF(H3046="","",IF(C3046="","",G3028*C3046))</f>
        <v/>
      </c>
      <c r="M3046" s="93" t="str">
        <f>IF(A3046="","",VLOOKUP(A3046,'6.A'!$A$11:$C$480,2,FALSE))</f>
        <v/>
      </c>
      <c r="N3046" s="56" t="str">
        <f t="shared" si="1274"/>
        <v/>
      </c>
      <c r="O3046" s="55"/>
      <c r="P3046" s="55"/>
      <c r="Q3046" s="47"/>
      <c r="R3046" s="47"/>
      <c r="S3046" s="2"/>
    </row>
    <row r="3047" spans="1:19" ht="12.75" customHeight="1" x14ac:dyDescent="0.2">
      <c r="A3047" s="137"/>
      <c r="B3047" s="117" t="str">
        <f>IF(A3047="","",VLOOKUP(A3047,'6.A'!$A$11:$E$105,2,FALSE))</f>
        <v/>
      </c>
      <c r="C3047" s="138"/>
      <c r="D3047" s="139" t="str">
        <f>IF(A3047="","",VLOOKUP(A3047,'6.A'!$A$11:$E$105,4,FALSE))</f>
        <v/>
      </c>
      <c r="E3047" s="140" t="str">
        <f>IF(A3047="","",VLOOKUP(A3047,'6.A'!$A$11:$E$105,5,FALSE))</f>
        <v/>
      </c>
      <c r="F3047" s="141" t="str">
        <f t="shared" si="1271"/>
        <v>0,00</v>
      </c>
      <c r="G3047" s="51"/>
      <c r="H3047" s="51" t="str">
        <f>IF(A3047="","",VLOOKUP(A3047,'6.A'!$A$11:$E$7900,5,FALSE))</f>
        <v/>
      </c>
      <c r="I3047" s="51" t="str">
        <f t="shared" si="1272"/>
        <v/>
      </c>
      <c r="J3047" s="51" t="str">
        <f>IF(H3047="","",VLOOKUP(A3047,'6.A'!$A$11:$E$480,4,FALSE))</f>
        <v/>
      </c>
      <c r="K3047" s="51" t="str">
        <f t="shared" si="1273"/>
        <v/>
      </c>
      <c r="L3047" s="51" t="str">
        <f>IF(H3047="","",IF(C3047="","",G3028*C3047))</f>
        <v/>
      </c>
      <c r="M3047" s="93" t="str">
        <f>IF(A3047="","",VLOOKUP(A3047,'6.A'!$A$11:$C$480,2,FALSE))</f>
        <v/>
      </c>
      <c r="N3047" s="56" t="str">
        <f t="shared" si="1274"/>
        <v/>
      </c>
      <c r="O3047" s="55"/>
      <c r="P3047" s="55"/>
      <c r="Q3047" s="47"/>
      <c r="R3047" s="47"/>
      <c r="S3047" s="2"/>
    </row>
    <row r="3048" spans="1:19" ht="12.75" customHeight="1" x14ac:dyDescent="0.2">
      <c r="A3048" s="137"/>
      <c r="B3048" s="117" t="str">
        <f>IF(A3048="","",VLOOKUP(A3048,'6.A'!$A$11:$E$105,2,FALSE))</f>
        <v/>
      </c>
      <c r="C3048" s="138"/>
      <c r="D3048" s="139" t="str">
        <f>IF(A3048="","",VLOOKUP(A3048,'6.A'!$A$11:$E$105,4,FALSE))</f>
        <v/>
      </c>
      <c r="E3048" s="140" t="str">
        <f>IF(A3048="","",VLOOKUP(A3048,'6.A'!$A$11:$E$105,5,FALSE))</f>
        <v/>
      </c>
      <c r="F3048" s="141" t="str">
        <f t="shared" si="1271"/>
        <v>0,00</v>
      </c>
      <c r="G3048" s="51"/>
      <c r="H3048" s="51" t="str">
        <f>IF(A3048="","",VLOOKUP(A3048,'6.A'!$A$11:$E$7900,5,FALSE))</f>
        <v/>
      </c>
      <c r="I3048" s="51" t="str">
        <f t="shared" si="1272"/>
        <v/>
      </c>
      <c r="J3048" s="51" t="str">
        <f>IF(H3048="","",VLOOKUP(A3048,'6.A'!$A$11:$E$480,4,FALSE))</f>
        <v/>
      </c>
      <c r="K3048" s="51" t="str">
        <f t="shared" si="1273"/>
        <v/>
      </c>
      <c r="L3048" s="51" t="str">
        <f>IF(H3048="","",IF(C3048="","",G3028*C3048))</f>
        <v/>
      </c>
      <c r="M3048" s="93" t="str">
        <f>IF(A3048="","",VLOOKUP(A3048,'6.A'!$A$11:$C$480,2,FALSE))</f>
        <v/>
      </c>
      <c r="N3048" s="56" t="str">
        <f t="shared" si="1274"/>
        <v/>
      </c>
      <c r="O3048" s="55"/>
      <c r="P3048" s="55"/>
      <c r="Q3048" s="47"/>
      <c r="R3048" s="47"/>
      <c r="S3048" s="2"/>
    </row>
    <row r="3049" spans="1:19" ht="12.75" customHeight="1" x14ac:dyDescent="0.2">
      <c r="A3049" s="137"/>
      <c r="B3049" s="158" t="str">
        <f>IF(A3049="","",VLOOKUP(A3049,'6.A'!$A$11:$E$105,2,FALSE))</f>
        <v/>
      </c>
      <c r="C3049" s="138"/>
      <c r="D3049" s="120" t="str">
        <f>IF(A3049="","",VLOOKUP(A3049,'6.A'!$A$11:$E$105,4,FALSE))</f>
        <v/>
      </c>
      <c r="E3049" s="142" t="str">
        <f>IF(A3049="","",VLOOKUP(A3049,'6.A'!$A$11:$E$105,5,FALSE))</f>
        <v/>
      </c>
      <c r="F3049" s="141" t="str">
        <f t="shared" si="1271"/>
        <v>0,00</v>
      </c>
      <c r="G3049" s="51"/>
      <c r="H3049" s="51" t="str">
        <f>IF(A3049="","",VLOOKUP(A3049,'6.A'!$A$11:$E$7900,5,FALSE))</f>
        <v/>
      </c>
      <c r="I3049" s="51" t="str">
        <f t="shared" si="1272"/>
        <v/>
      </c>
      <c r="J3049" s="51" t="str">
        <f>IF(H3049="","",VLOOKUP(A3049,'6.A'!$A$11:$E$480,4,FALSE))</f>
        <v/>
      </c>
      <c r="K3049" s="51" t="str">
        <f t="shared" si="1273"/>
        <v/>
      </c>
      <c r="L3049" s="51" t="str">
        <f>IF(H3049="","",IF(C3049="","",G3028*C3049))</f>
        <v/>
      </c>
      <c r="M3049" s="93" t="str">
        <f>IF(A3049="","",VLOOKUP(A3049,'6.A'!$A$11:$C$480,2,FALSE))</f>
        <v/>
      </c>
      <c r="N3049" s="56" t="str">
        <f t="shared" si="1274"/>
        <v/>
      </c>
      <c r="O3049" s="55"/>
      <c r="P3049" s="55"/>
      <c r="Q3049" s="47"/>
      <c r="R3049" s="47"/>
      <c r="S3049" s="2"/>
    </row>
    <row r="3050" spans="1:19" ht="12.75" customHeight="1" x14ac:dyDescent="0.2">
      <c r="A3050" s="137"/>
      <c r="B3050" s="158" t="str">
        <f>IF(A3050="","",VLOOKUP(A3050,'6.A'!$A$11:$E$105,2,FALSE))</f>
        <v/>
      </c>
      <c r="C3050" s="138"/>
      <c r="D3050" s="120" t="str">
        <f>IF(A3050="","",VLOOKUP(A3050,'6.A'!$A$11:$E$105,4,FALSE))</f>
        <v/>
      </c>
      <c r="E3050" s="142" t="str">
        <f>IF(A3050="","",VLOOKUP(A3050,'6.A'!$A$11:$E$105,5,FALSE))</f>
        <v/>
      </c>
      <c r="F3050" s="141" t="str">
        <f t="shared" si="1271"/>
        <v>0,00</v>
      </c>
      <c r="G3050" s="51"/>
      <c r="H3050" s="51" t="str">
        <f>IF(A3050="","",VLOOKUP(A3050,'6.A'!$A$11:$E$7900,5,FALSE))</f>
        <v/>
      </c>
      <c r="I3050" s="51" t="str">
        <f t="shared" si="1272"/>
        <v/>
      </c>
      <c r="J3050" s="51" t="str">
        <f>IF(H3050="","",VLOOKUP(A3050,'6.A'!$A$11:$E$480,4,FALSE))</f>
        <v/>
      </c>
      <c r="K3050" s="51" t="str">
        <f t="shared" si="1273"/>
        <v/>
      </c>
      <c r="L3050" s="51" t="str">
        <f>IF(H3050="","",IF(C3050="","",G3028*C3050))</f>
        <v/>
      </c>
      <c r="M3050" s="93" t="str">
        <f>IF(A3050="","",VLOOKUP(A3050,'6.A'!$A$11:$C$480,2,FALSE))</f>
        <v/>
      </c>
      <c r="N3050" s="56" t="str">
        <f>IF(A3050="","",IF(M3050=B3050,"si","no"))</f>
        <v/>
      </c>
      <c r="O3050" s="55"/>
      <c r="P3050" s="55"/>
      <c r="Q3050" s="47"/>
      <c r="R3050" s="47"/>
      <c r="S3050" s="2"/>
    </row>
    <row r="3051" spans="1:19" ht="12.75" customHeight="1" x14ac:dyDescent="0.2">
      <c r="A3051" s="137"/>
      <c r="B3051" s="117" t="str">
        <f>IF(A3051="","",VLOOKUP(A3051,'6.A'!$A$11:$E$105,2,FALSE))</f>
        <v/>
      </c>
      <c r="C3051" s="138"/>
      <c r="D3051" s="120" t="str">
        <f>IF(A3051="","",VLOOKUP(A3051,'6.A'!$A$11:$E$105,4,FALSE))</f>
        <v/>
      </c>
      <c r="E3051" s="142" t="str">
        <f>IF(A3051="","",VLOOKUP(A3051,'6.A'!$A$11:$E$105,5,FALSE))</f>
        <v/>
      </c>
      <c r="F3051" s="141" t="str">
        <f t="shared" si="1271"/>
        <v>0,00</v>
      </c>
      <c r="G3051" s="51"/>
      <c r="H3051" s="51" t="str">
        <f>IF(A3051="","",VLOOKUP(A3051,'6.A'!$A$11:$E$7900,5,FALSE))</f>
        <v/>
      </c>
      <c r="I3051" s="51" t="str">
        <f t="shared" si="1272"/>
        <v/>
      </c>
      <c r="J3051" s="51" t="str">
        <f>IF(H3051="","",VLOOKUP(A3051,'6.A'!$A$11:$E$480,4,FALSE))</f>
        <v/>
      </c>
      <c r="K3051" s="51" t="str">
        <f t="shared" si="1273"/>
        <v/>
      </c>
      <c r="L3051" s="51" t="str">
        <f>IF(H3051="","",IF(C3051="","",G3028*C3051))</f>
        <v/>
      </c>
      <c r="M3051" s="93" t="str">
        <f>IF(A3051="","",VLOOKUP(A3051,'6.A'!$A$11:$C$480,2,FALSE))</f>
        <v/>
      </c>
      <c r="N3051" s="56" t="str">
        <f>IF(A3051="","",IF(M3051=B3051,"si","no"))</f>
        <v/>
      </c>
      <c r="O3051" s="55"/>
      <c r="P3051" s="55"/>
      <c r="Q3051" s="47"/>
      <c r="R3051" s="47"/>
      <c r="S3051" s="2"/>
    </row>
    <row r="3052" spans="1:19" ht="12.75" customHeight="1" x14ac:dyDescent="0.2">
      <c r="A3052" s="137"/>
      <c r="B3052" s="117" t="str">
        <f>IF(A3052="","",VLOOKUP(A3052,'6.A'!$A$11:$E$105,2,FALSE))</f>
        <v/>
      </c>
      <c r="C3052" s="138"/>
      <c r="D3052" s="120" t="str">
        <f>IF(A3052="","",VLOOKUP(A3052,'6.A'!$A$11:$E$105,4,FALSE))</f>
        <v/>
      </c>
      <c r="E3052" s="142" t="str">
        <f>IF(A3052="","",VLOOKUP(A3052,'6.A'!$A$11:$E$105,5,FALSE))</f>
        <v/>
      </c>
      <c r="F3052" s="141" t="str">
        <f t="shared" si="1271"/>
        <v>0,00</v>
      </c>
      <c r="G3052" s="51"/>
      <c r="H3052" s="51" t="str">
        <f>IF(A3052="","",VLOOKUP(A3052,'6.A'!$A$11:$E$7900,5,FALSE))</f>
        <v/>
      </c>
      <c r="I3052" s="51" t="str">
        <f t="shared" si="1272"/>
        <v/>
      </c>
      <c r="J3052" s="51" t="str">
        <f>IF(H3052="","",VLOOKUP(A3052,'6.A'!$A$11:$E$480,4,FALSE))</f>
        <v/>
      </c>
      <c r="K3052" s="51" t="str">
        <f t="shared" si="1273"/>
        <v/>
      </c>
      <c r="L3052" s="51" t="str">
        <f>IF(H3052="","",IF(C3052="","",G3028*C3052))</f>
        <v/>
      </c>
      <c r="M3052" s="93" t="str">
        <f>IF(A3052="","",VLOOKUP(A3052,'6.A'!$A$11:$C$480,2,FALSE))</f>
        <v/>
      </c>
      <c r="N3052" s="56" t="str">
        <f t="shared" ref="N3052:N3053" si="1275">IF(A3052="","",IF(M3052=B3052,"si","no"))</f>
        <v/>
      </c>
      <c r="O3052" s="55"/>
      <c r="P3052" s="55"/>
      <c r="Q3052" s="47"/>
      <c r="R3052" s="47"/>
      <c r="S3052" s="2"/>
    </row>
    <row r="3053" spans="1:19" ht="12.75" customHeight="1" x14ac:dyDescent="0.2">
      <c r="A3053" s="137"/>
      <c r="B3053" s="117" t="str">
        <f>IF(A3053="","",VLOOKUP(A3053,'6.A'!$A$11:$E$105,2,FALSE))</f>
        <v/>
      </c>
      <c r="C3053" s="138"/>
      <c r="D3053" s="120" t="str">
        <f>IF(A3053="","",VLOOKUP(A3053,'6.A'!$A$11:$E$105,4,FALSE))</f>
        <v/>
      </c>
      <c r="E3053" s="142" t="str">
        <f>IF(A3053="","",VLOOKUP(A3053,'6.A'!$A$11:$E$105,5,FALSE))</f>
        <v/>
      </c>
      <c r="F3053" s="141" t="str">
        <f t="shared" si="1271"/>
        <v>0,00</v>
      </c>
      <c r="G3053" s="51"/>
      <c r="H3053" s="51" t="str">
        <f>IF(A3053="","",VLOOKUP(A3053,'6.A'!$A$11:$E$7900,5,FALSE))</f>
        <v/>
      </c>
      <c r="I3053" s="51" t="str">
        <f t="shared" si="1272"/>
        <v/>
      </c>
      <c r="J3053" s="51" t="str">
        <f>IF(H3053="","",VLOOKUP(A3053,'6.A'!$A$11:$E$480,4,FALSE))</f>
        <v/>
      </c>
      <c r="K3053" s="51" t="str">
        <f t="shared" si="1273"/>
        <v/>
      </c>
      <c r="L3053" s="51" t="str">
        <f>IF(H3053="","",IF(C3053="","",G3028*C3053))</f>
        <v/>
      </c>
      <c r="M3053" s="93" t="str">
        <f>IF(A3053="","",VLOOKUP(A3053,'6.A'!$A$11:$C$480,2,FALSE))</f>
        <v/>
      </c>
      <c r="N3053" s="56" t="str">
        <f t="shared" si="1275"/>
        <v/>
      </c>
      <c r="O3053" s="55"/>
      <c r="P3053" s="55"/>
      <c r="Q3053" s="47"/>
      <c r="R3053" s="47"/>
      <c r="S3053" s="2"/>
    </row>
    <row r="3054" spans="1:19" ht="12.75" customHeight="1" x14ac:dyDescent="0.2">
      <c r="A3054" s="137"/>
      <c r="B3054" s="26" t="str">
        <f>$A$9</f>
        <v>BDI - MÃO DE OBRA / SERVIÇOS / MATERIAIS EM GERAL</v>
      </c>
      <c r="C3054" s="27">
        <f>$C$9</f>
        <v>0</v>
      </c>
      <c r="D3054" s="120"/>
      <c r="E3054" s="126"/>
      <c r="F3054" s="144">
        <f>ROUND(SUM(F3044:F3053)*C3054,2)</f>
        <v>0</v>
      </c>
      <c r="G3054" s="62"/>
      <c r="M3054" s="61"/>
      <c r="N3054" s="56"/>
      <c r="O3054" s="55"/>
      <c r="P3054" s="55"/>
      <c r="Q3054" s="47"/>
      <c r="R3054" s="47"/>
      <c r="S3054" s="2"/>
    </row>
    <row r="3055" spans="1:19" ht="12.75" customHeight="1" x14ac:dyDescent="0.2">
      <c r="A3055" s="145"/>
      <c r="B3055" s="31" t="s">
        <v>120</v>
      </c>
      <c r="C3055" s="36"/>
      <c r="D3055" s="151"/>
      <c r="E3055" s="152"/>
      <c r="F3055" s="150">
        <f>ROUND(SUM(F3044:F3054),2)</f>
        <v>0</v>
      </c>
      <c r="G3055" s="62"/>
      <c r="M3055" s="61"/>
      <c r="N3055" s="56"/>
      <c r="O3055" s="55"/>
      <c r="P3055" s="55"/>
      <c r="Q3055" s="47"/>
      <c r="R3055" s="47"/>
      <c r="S3055" s="2"/>
    </row>
    <row r="3056" spans="1:19" ht="12.75" customHeight="1" x14ac:dyDescent="0.2">
      <c r="A3056" s="134" t="s">
        <v>6</v>
      </c>
      <c r="B3056" s="135" t="s">
        <v>18</v>
      </c>
      <c r="C3056" s="119" t="s">
        <v>59</v>
      </c>
      <c r="D3056" s="119" t="s">
        <v>17</v>
      </c>
      <c r="E3056" s="136" t="s">
        <v>60</v>
      </c>
      <c r="F3056" s="127" t="s">
        <v>61</v>
      </c>
      <c r="G3056" s="21"/>
      <c r="M3056" s="61"/>
      <c r="N3056" s="56"/>
      <c r="O3056" s="55"/>
      <c r="P3056" s="55"/>
      <c r="Q3056" s="47"/>
      <c r="R3056" s="47"/>
      <c r="S3056" s="2"/>
    </row>
    <row r="3057" spans="1:22" ht="12.75" customHeight="1" x14ac:dyDescent="0.2">
      <c r="A3057" s="137">
        <f>'6.A'!$A$97</f>
        <v>38383</v>
      </c>
      <c r="B3057" s="117" t="str">
        <f>IF(A3057="","",VLOOKUP(A3057,'6.A'!$A$11:$E$105,2,FALSE))</f>
        <v>LIXA D'AGUA EM FOLHA</v>
      </c>
      <c r="C3057" s="138">
        <v>0.5</v>
      </c>
      <c r="D3057" s="139" t="str">
        <f>IF(A3057="","",VLOOKUP(A3057,'6.A'!$A$11:$E$105,4,FALSE))</f>
        <v>UN</v>
      </c>
      <c r="E3057" s="140">
        <f>IF(A3057="","",VLOOKUP(A3057,'6.A'!$A$11:$E$105,5,FALSE))</f>
        <v>0</v>
      </c>
      <c r="F3057" s="141">
        <f t="shared" ref="F3057:F3069" si="1276">IF(A3057="","0,00",ROUND(C3057*E3057,2))</f>
        <v>0</v>
      </c>
      <c r="G3057" s="51"/>
      <c r="H3057" s="51">
        <f>IF(A3057="","",VLOOKUP(A3057,'6.A'!$A$11:$E$7900,5,FALSE))</f>
        <v>0</v>
      </c>
      <c r="I3057" s="51" t="str">
        <f t="shared" ref="I3057:I3076" si="1277">IF(H3057="","",IF(E3057=H3057,"SIM","NÃO"))</f>
        <v>SIM</v>
      </c>
      <c r="J3057" s="51" t="str">
        <f>IF(H3057="","",VLOOKUP(A3057,'6.A'!$A$11:$E$480,4,FALSE))</f>
        <v>UN</v>
      </c>
      <c r="K3057" s="51" t="str">
        <f t="shared" ref="K3057:K3076" si="1278">IF(H3057="","",IF(J3057=D3057,"SIM","NÃO"))</f>
        <v>SIM</v>
      </c>
      <c r="L3057" s="51">
        <f>IF(H3057="","",IF(C3057="","",G3028*C3057))</f>
        <v>20.5</v>
      </c>
      <c r="M3057" s="93" t="str">
        <f>IF(A3057="","",VLOOKUP(A3057,'6.A'!$A$11:$C$480,2,FALSE))</f>
        <v>LIXA D'AGUA EM FOLHA</v>
      </c>
      <c r="N3057" s="56" t="str">
        <f t="shared" ref="N3057:N3076" si="1279">IF(A3057="","",IF(M3057=B3057,"si","no"))</f>
        <v>si</v>
      </c>
      <c r="O3057" s="55"/>
      <c r="P3057" s="55"/>
      <c r="Q3057" s="47"/>
      <c r="R3057" s="47"/>
      <c r="S3057" s="2"/>
    </row>
    <row r="3058" spans="1:22" ht="12.75" customHeight="1" x14ac:dyDescent="0.2">
      <c r="A3058" s="137"/>
      <c r="B3058" s="117" t="str">
        <f>IF(A3058="","",VLOOKUP(A3058,'6.A'!$A$11:$E$105,2,FALSE))</f>
        <v/>
      </c>
      <c r="C3058" s="138"/>
      <c r="D3058" s="139" t="str">
        <f>IF(A3058="","",VLOOKUP(A3058,'6.A'!$A$11:$E$105,4,FALSE))</f>
        <v/>
      </c>
      <c r="E3058" s="140" t="str">
        <f>IF(A3058="","",VLOOKUP(A3058,'6.A'!$A$11:$E$105,5,FALSE))</f>
        <v/>
      </c>
      <c r="F3058" s="141" t="str">
        <f t="shared" si="1276"/>
        <v>0,00</v>
      </c>
      <c r="G3058" s="51"/>
      <c r="H3058" s="51" t="str">
        <f>IF(A3058="","",VLOOKUP(A3058,'6.A'!$A$11:$E$7900,5,FALSE))</f>
        <v/>
      </c>
      <c r="I3058" s="51" t="str">
        <f t="shared" si="1277"/>
        <v/>
      </c>
      <c r="J3058" s="51" t="str">
        <f>IF(H3058="","",VLOOKUP(A3058,'6.A'!$A$11:$E$480,4,FALSE))</f>
        <v/>
      </c>
      <c r="K3058" s="51" t="str">
        <f t="shared" si="1278"/>
        <v/>
      </c>
      <c r="L3058" s="51" t="str">
        <f>IF(H3058="","",IF(C3058="","",G3028*C3058))</f>
        <v/>
      </c>
      <c r="M3058" s="93" t="str">
        <f>IF(A3058="","",VLOOKUP(A3058,'6.A'!$A$11:$C$480,2,FALSE))</f>
        <v/>
      </c>
      <c r="N3058" s="56" t="str">
        <f t="shared" si="1279"/>
        <v/>
      </c>
      <c r="O3058" s="55"/>
      <c r="P3058" s="55"/>
      <c r="Q3058" s="47"/>
      <c r="R3058" s="47"/>
      <c r="S3058" s="2"/>
    </row>
    <row r="3059" spans="1:22" ht="12.75" customHeight="1" x14ac:dyDescent="0.2">
      <c r="A3059" s="137"/>
      <c r="B3059" s="117" t="str">
        <f>IF(A3059="","",VLOOKUP(A3059,'6.A'!$A$11:$E$105,2,FALSE))</f>
        <v/>
      </c>
      <c r="C3059" s="138"/>
      <c r="D3059" s="139" t="str">
        <f>IF(A3059="","",VLOOKUP(A3059,'6.A'!$A$11:$E$105,4,FALSE))</f>
        <v/>
      </c>
      <c r="E3059" s="140" t="str">
        <f>IF(A3059="","",VLOOKUP(A3059,'6.A'!$A$11:$E$105,5,FALSE))</f>
        <v/>
      </c>
      <c r="F3059" s="141" t="str">
        <f t="shared" si="1276"/>
        <v>0,00</v>
      </c>
      <c r="G3059" s="51"/>
      <c r="H3059" s="51" t="str">
        <f>IF(A3059="","",VLOOKUP(A3059,'6.A'!$A$11:$E$7900,5,FALSE))</f>
        <v/>
      </c>
      <c r="I3059" s="51" t="str">
        <f t="shared" si="1277"/>
        <v/>
      </c>
      <c r="J3059" s="51" t="str">
        <f>IF(H3059="","",VLOOKUP(A3059,'6.A'!$A$11:$E$480,4,FALSE))</f>
        <v/>
      </c>
      <c r="K3059" s="51" t="str">
        <f t="shared" si="1278"/>
        <v/>
      </c>
      <c r="L3059" s="51" t="str">
        <f>IF(H3059="","",IF(C3059="","",G3028*C3059))</f>
        <v/>
      </c>
      <c r="M3059" s="93" t="str">
        <f>IF(A3059="","",VLOOKUP(A3059,'6.A'!$A$11:$C$480,2,FALSE))</f>
        <v/>
      </c>
      <c r="N3059" s="56" t="str">
        <f t="shared" si="1279"/>
        <v/>
      </c>
      <c r="O3059" s="55"/>
      <c r="P3059" s="55"/>
      <c r="Q3059" s="47"/>
      <c r="R3059" s="47"/>
      <c r="S3059" s="2"/>
    </row>
    <row r="3060" spans="1:22" ht="12.75" customHeight="1" x14ac:dyDescent="0.2">
      <c r="A3060" s="137"/>
      <c r="B3060" s="117" t="str">
        <f>IF(A3060="","",VLOOKUP(A3060,'6.A'!$A$11:$E$105,2,FALSE))</f>
        <v/>
      </c>
      <c r="C3060" s="138"/>
      <c r="D3060" s="139" t="str">
        <f>IF(A3060="","",VLOOKUP(A3060,'6.A'!$A$11:$E$105,4,FALSE))</f>
        <v/>
      </c>
      <c r="E3060" s="140" t="str">
        <f>IF(A3060="","",VLOOKUP(A3060,'6.A'!$A$11:$E$105,5,FALSE))</f>
        <v/>
      </c>
      <c r="F3060" s="141" t="str">
        <f t="shared" si="1276"/>
        <v>0,00</v>
      </c>
      <c r="G3060" s="51"/>
      <c r="H3060" s="51" t="str">
        <f>IF(A3060="","",VLOOKUP(A3060,'6.A'!$A$11:$E$7900,5,FALSE))</f>
        <v/>
      </c>
      <c r="I3060" s="51" t="str">
        <f t="shared" si="1277"/>
        <v/>
      </c>
      <c r="J3060" s="51" t="str">
        <f>IF(H3060="","",VLOOKUP(A3060,'6.A'!$A$11:$E$480,4,FALSE))</f>
        <v/>
      </c>
      <c r="K3060" s="51" t="str">
        <f t="shared" si="1278"/>
        <v/>
      </c>
      <c r="L3060" s="51" t="str">
        <f>IF(H3060="","",IF(C3060="","",G3028*C3060))</f>
        <v/>
      </c>
      <c r="M3060" s="93" t="str">
        <f>IF(A3060="","",VLOOKUP(A3060,'6.A'!$A$11:$C$480,2,FALSE))</f>
        <v/>
      </c>
      <c r="N3060" s="56" t="str">
        <f t="shared" si="1279"/>
        <v/>
      </c>
      <c r="O3060" s="55"/>
      <c r="P3060" s="55"/>
      <c r="Q3060" s="47"/>
      <c r="R3060" s="47"/>
      <c r="S3060" s="2"/>
    </row>
    <row r="3061" spans="1:22" ht="12.75" customHeight="1" x14ac:dyDescent="0.2">
      <c r="A3061" s="137"/>
      <c r="B3061" s="117" t="str">
        <f>IF(A3061="","",VLOOKUP(A3061,'6.A'!$A$11:$E$105,2,FALSE))</f>
        <v/>
      </c>
      <c r="C3061" s="138"/>
      <c r="D3061" s="120" t="str">
        <f>IF(A3061="","",VLOOKUP(A3061,'6.A'!$A$11:$E$105,4,FALSE))</f>
        <v/>
      </c>
      <c r="E3061" s="142" t="str">
        <f>IF(A3061="","",VLOOKUP(A3061,'6.A'!$A$11:$E$105,5,FALSE))</f>
        <v/>
      </c>
      <c r="F3061" s="141" t="str">
        <f t="shared" si="1276"/>
        <v>0,00</v>
      </c>
      <c r="G3061" s="51"/>
      <c r="H3061" s="51" t="str">
        <f>IF(A3061="","",VLOOKUP(A3061,'6.A'!$A$11:$E$7900,5,FALSE))</f>
        <v/>
      </c>
      <c r="I3061" s="51" t="str">
        <f t="shared" si="1277"/>
        <v/>
      </c>
      <c r="J3061" s="51" t="str">
        <f>IF(H3061="","",VLOOKUP(A3061,'6.A'!$A$11:$E$480,4,FALSE))</f>
        <v/>
      </c>
      <c r="K3061" s="51" t="str">
        <f t="shared" si="1278"/>
        <v/>
      </c>
      <c r="L3061" s="51" t="str">
        <f>IF(H3061="","",IF(C3061="","",G3028*C3061))</f>
        <v/>
      </c>
      <c r="M3061" s="93" t="str">
        <f>IF(A3061="","",VLOOKUP(A3061,'6.A'!$A$11:$C$480,2,FALSE))</f>
        <v/>
      </c>
      <c r="N3061" s="56" t="str">
        <f t="shared" si="1279"/>
        <v/>
      </c>
      <c r="O3061" s="55"/>
      <c r="P3061" s="55"/>
      <c r="Q3061" s="47"/>
      <c r="R3061" s="47"/>
      <c r="S3061" s="2"/>
    </row>
    <row r="3062" spans="1:22" ht="12.75" customHeight="1" x14ac:dyDescent="0.2">
      <c r="A3062" s="137"/>
      <c r="B3062" s="117" t="str">
        <f>IF(A3062="","",VLOOKUP(A3062,'6.A'!$A$11:$E$105,2,FALSE))</f>
        <v/>
      </c>
      <c r="C3062" s="138"/>
      <c r="D3062" s="120" t="str">
        <f>IF(A3062="","",VLOOKUP(A3062,'6.A'!$A$11:$E$105,4,FALSE))</f>
        <v/>
      </c>
      <c r="E3062" s="142" t="str">
        <f>IF(A3062="","",VLOOKUP(A3062,'6.A'!$A$11:$E$105,5,FALSE))</f>
        <v/>
      </c>
      <c r="F3062" s="141" t="str">
        <f t="shared" si="1276"/>
        <v>0,00</v>
      </c>
      <c r="G3062" s="51"/>
      <c r="H3062" s="51" t="str">
        <f>IF(A3062="","",VLOOKUP(A3062,'6.A'!$A$11:$E$7900,5,FALSE))</f>
        <v/>
      </c>
      <c r="I3062" s="51" t="str">
        <f t="shared" si="1277"/>
        <v/>
      </c>
      <c r="J3062" s="51" t="str">
        <f>IF(H3062="","",VLOOKUP(A3062,'6.A'!$A$11:$E$480,4,FALSE))</f>
        <v/>
      </c>
      <c r="K3062" s="51" t="str">
        <f t="shared" si="1278"/>
        <v/>
      </c>
      <c r="L3062" s="51" t="str">
        <f>IF(H3062="","",IF(C3062="","",G3028*C3062))</f>
        <v/>
      </c>
      <c r="M3062" s="93" t="str">
        <f>IF(A3062="","",VLOOKUP(A3062,'6.A'!$A$11:$C$480,2,FALSE))</f>
        <v/>
      </c>
      <c r="N3062" s="56" t="str">
        <f t="shared" si="1279"/>
        <v/>
      </c>
      <c r="O3062" s="55"/>
      <c r="P3062" s="55"/>
      <c r="Q3062" s="47"/>
      <c r="R3062" s="47"/>
      <c r="S3062" s="2"/>
    </row>
    <row r="3063" spans="1:22" ht="12.75" customHeight="1" x14ac:dyDescent="0.2">
      <c r="A3063" s="137"/>
      <c r="B3063" s="117" t="str">
        <f>IF(A3063="","",VLOOKUP(A3063,'6.A'!$A$11:$E$105,2,FALSE))</f>
        <v/>
      </c>
      <c r="C3063" s="138"/>
      <c r="D3063" s="139" t="str">
        <f>IF(A3063="","",VLOOKUP(A3063,'6.A'!$A$11:$E$105,4,FALSE))</f>
        <v/>
      </c>
      <c r="E3063" s="140" t="str">
        <f>IF(A3063="","",VLOOKUP(A3063,'6.A'!$A$11:$E$105,5,FALSE))</f>
        <v/>
      </c>
      <c r="F3063" s="141" t="str">
        <f t="shared" si="1276"/>
        <v>0,00</v>
      </c>
      <c r="G3063" s="51"/>
      <c r="H3063" s="51" t="str">
        <f>IF(A3063="","",VLOOKUP(A3063,'6.A'!$A$11:$E$7900,5,FALSE))</f>
        <v/>
      </c>
      <c r="I3063" s="51" t="str">
        <f t="shared" si="1277"/>
        <v/>
      </c>
      <c r="J3063" s="51" t="str">
        <f>IF(H3063="","",VLOOKUP(A3063,'6.A'!$A$11:$E$480,4,FALSE))</f>
        <v/>
      </c>
      <c r="K3063" s="51" t="str">
        <f t="shared" si="1278"/>
        <v/>
      </c>
      <c r="L3063" s="51" t="str">
        <f>IF(H3063="","",IF(C3063="","",G3028*C3063))</f>
        <v/>
      </c>
      <c r="M3063" s="93" t="str">
        <f>IF(A3063="","",VLOOKUP(A3063,'6.A'!$A$11:$C$480,2,FALSE))</f>
        <v/>
      </c>
      <c r="N3063" s="56" t="str">
        <f t="shared" si="1279"/>
        <v/>
      </c>
      <c r="O3063" s="55"/>
      <c r="P3063" s="55"/>
      <c r="Q3063" s="47"/>
      <c r="R3063" s="47"/>
      <c r="S3063" s="2"/>
    </row>
    <row r="3064" spans="1:22" s="64" customFormat="1" ht="12.75" customHeight="1" x14ac:dyDescent="0.2">
      <c r="A3064" s="137"/>
      <c r="B3064" s="117" t="str">
        <f>IF(A3064="","",VLOOKUP(A3064,'6.A'!$A$11:$E$105,2,FALSE))</f>
        <v/>
      </c>
      <c r="C3064" s="138"/>
      <c r="D3064" s="139" t="str">
        <f>IF(A3064="","",VLOOKUP(A3064,'6.A'!$A$11:$E$105,4,FALSE))</f>
        <v/>
      </c>
      <c r="E3064" s="140" t="str">
        <f>IF(A3064="","",VLOOKUP(A3064,'6.A'!$A$11:$E$105,5,FALSE))</f>
        <v/>
      </c>
      <c r="F3064" s="141" t="str">
        <f t="shared" si="1276"/>
        <v>0,00</v>
      </c>
      <c r="G3064" s="51"/>
      <c r="H3064" s="51" t="str">
        <f>IF(A3064="","",VLOOKUP(A3064,'6.A'!$A$11:$E$7900,5,FALSE))</f>
        <v/>
      </c>
      <c r="I3064" s="51" t="str">
        <f t="shared" si="1277"/>
        <v/>
      </c>
      <c r="J3064" s="51" t="str">
        <f>IF(H3064="","",VLOOKUP(A3064,'6.A'!$A$11:$E$480,4,FALSE))</f>
        <v/>
      </c>
      <c r="K3064" s="51" t="str">
        <f t="shared" si="1278"/>
        <v/>
      </c>
      <c r="L3064" s="51" t="str">
        <f>IF(H3064="","",IF(C3064="","",G3028*C3064))</f>
        <v/>
      </c>
      <c r="M3064" s="93" t="str">
        <f>IF(A3064="","",VLOOKUP(A3064,'6.A'!$A$11:$C$480,2,FALSE))</f>
        <v/>
      </c>
      <c r="N3064" s="56" t="str">
        <f t="shared" si="1279"/>
        <v/>
      </c>
      <c r="O3064" s="55"/>
      <c r="P3064" s="55"/>
      <c r="Q3064" s="47"/>
      <c r="R3064" s="47"/>
      <c r="T3064" s="2"/>
      <c r="U3064" s="2"/>
      <c r="V3064" s="2"/>
    </row>
    <row r="3065" spans="1:22" s="64" customFormat="1" ht="12.75" customHeight="1" x14ac:dyDescent="0.2">
      <c r="A3065" s="137"/>
      <c r="B3065" s="117" t="str">
        <f>IF(A3065="","",VLOOKUP(A3065,'6.A'!$A$11:$E$105,2,FALSE))</f>
        <v/>
      </c>
      <c r="C3065" s="138"/>
      <c r="D3065" s="120" t="str">
        <f>IF(A3065="","",VLOOKUP(A3065,'6.A'!$A$11:$E$105,4,FALSE))</f>
        <v/>
      </c>
      <c r="E3065" s="142" t="str">
        <f>IF(A3065="","",VLOOKUP(A3065,'6.A'!$A$11:$E$105,5,FALSE))</f>
        <v/>
      </c>
      <c r="F3065" s="141" t="str">
        <f t="shared" si="1276"/>
        <v>0,00</v>
      </c>
      <c r="G3065" s="51"/>
      <c r="H3065" s="51" t="str">
        <f>IF(A3065="","",VLOOKUP(A3065,'6.A'!$A$11:$E$7900,5,FALSE))</f>
        <v/>
      </c>
      <c r="I3065" s="51" t="str">
        <f t="shared" si="1277"/>
        <v/>
      </c>
      <c r="J3065" s="51" t="str">
        <f>IF(H3065="","",VLOOKUP(A3065,'6.A'!$A$11:$E$480,4,FALSE))</f>
        <v/>
      </c>
      <c r="K3065" s="51" t="str">
        <f t="shared" si="1278"/>
        <v/>
      </c>
      <c r="L3065" s="51" t="str">
        <f>IF(H3065="","",IF(C3065="","",G3028*C3065))</f>
        <v/>
      </c>
      <c r="M3065" s="93" t="str">
        <f>IF(A3065="","",VLOOKUP(A3065,'6.A'!$A$11:$C$480,2,FALSE))</f>
        <v/>
      </c>
      <c r="N3065" s="56" t="str">
        <f t="shared" si="1279"/>
        <v/>
      </c>
      <c r="O3065" s="55"/>
      <c r="P3065" s="55"/>
      <c r="Q3065" s="47"/>
      <c r="R3065" s="47"/>
      <c r="T3065" s="2"/>
      <c r="U3065" s="2"/>
      <c r="V3065" s="2"/>
    </row>
    <row r="3066" spans="1:22" s="64" customFormat="1" ht="12.75" customHeight="1" x14ac:dyDescent="0.2">
      <c r="A3066" s="137"/>
      <c r="B3066" s="117" t="str">
        <f>IF(A3066="","",VLOOKUP(A3066,'6.A'!$A$11:$E$105,2,FALSE))</f>
        <v/>
      </c>
      <c r="C3066" s="138"/>
      <c r="D3066" s="120" t="str">
        <f>IF(A3066="","",VLOOKUP(A3066,'6.A'!$A$11:$E$105,4,FALSE))</f>
        <v/>
      </c>
      <c r="E3066" s="142" t="str">
        <f>IF(A3066="","",VLOOKUP(A3066,'6.A'!$A$11:$E$105,5,FALSE))</f>
        <v/>
      </c>
      <c r="F3066" s="141" t="str">
        <f t="shared" si="1276"/>
        <v>0,00</v>
      </c>
      <c r="G3066" s="51"/>
      <c r="H3066" s="51" t="str">
        <f>IF(A3066="","",VLOOKUP(A3066,'6.A'!$A$11:$E$7900,5,FALSE))</f>
        <v/>
      </c>
      <c r="I3066" s="51" t="str">
        <f t="shared" si="1277"/>
        <v/>
      </c>
      <c r="J3066" s="51" t="str">
        <f>IF(H3066="","",VLOOKUP(A3066,'6.A'!$A$11:$E$480,4,FALSE))</f>
        <v/>
      </c>
      <c r="K3066" s="51" t="str">
        <f t="shared" si="1278"/>
        <v/>
      </c>
      <c r="L3066" s="51" t="str">
        <f>IF(H3066="","",IF(C3066="","",G3028*C3066))</f>
        <v/>
      </c>
      <c r="M3066" s="93" t="str">
        <f>IF(A3066="","",VLOOKUP(A3066,'6.A'!$A$11:$C$480,2,FALSE))</f>
        <v/>
      </c>
      <c r="N3066" s="56" t="str">
        <f t="shared" si="1279"/>
        <v/>
      </c>
      <c r="O3066" s="55"/>
      <c r="P3066" s="55"/>
      <c r="Q3066" s="47"/>
      <c r="R3066" s="47"/>
      <c r="T3066" s="2"/>
      <c r="U3066" s="2"/>
      <c r="V3066" s="2"/>
    </row>
    <row r="3067" spans="1:22" s="64" customFormat="1" ht="12.75" customHeight="1" x14ac:dyDescent="0.2">
      <c r="A3067" s="137"/>
      <c r="B3067" s="117" t="str">
        <f>IF(A3067="","",VLOOKUP(A3067,'6.A'!$A$11:$E$105,2,FALSE))</f>
        <v/>
      </c>
      <c r="C3067" s="138"/>
      <c r="D3067" s="120" t="str">
        <f>IF(A3067="","",VLOOKUP(A3067,'6.A'!$A$11:$E$105,4,FALSE))</f>
        <v/>
      </c>
      <c r="E3067" s="142" t="str">
        <f>IF(A3067="","",VLOOKUP(A3067,'6.A'!$A$11:$E$105,5,FALSE))</f>
        <v/>
      </c>
      <c r="F3067" s="141" t="str">
        <f t="shared" si="1276"/>
        <v>0,00</v>
      </c>
      <c r="G3067" s="51"/>
      <c r="H3067" s="51" t="str">
        <f>IF(A3067="","",VLOOKUP(A3067,'6.A'!$A$11:$E$7900,5,FALSE))</f>
        <v/>
      </c>
      <c r="I3067" s="51" t="str">
        <f t="shared" si="1277"/>
        <v/>
      </c>
      <c r="J3067" s="51" t="str">
        <f>IF(H3067="","",VLOOKUP(A3067,'6.A'!$A$11:$E$480,4,FALSE))</f>
        <v/>
      </c>
      <c r="K3067" s="51" t="str">
        <f t="shared" si="1278"/>
        <v/>
      </c>
      <c r="L3067" s="51" t="str">
        <f>IF(H3067="","",IF(C3067="","",G3028*C3067))</f>
        <v/>
      </c>
      <c r="M3067" s="93" t="str">
        <f>IF(A3067="","",VLOOKUP(A3067,'6.A'!$A$11:$C$480,2,FALSE))</f>
        <v/>
      </c>
      <c r="N3067" s="56" t="str">
        <f t="shared" si="1279"/>
        <v/>
      </c>
      <c r="O3067" s="55"/>
      <c r="P3067" s="55"/>
      <c r="Q3067" s="47"/>
      <c r="R3067" s="47"/>
      <c r="T3067" s="2"/>
      <c r="U3067" s="2"/>
      <c r="V3067" s="2"/>
    </row>
    <row r="3068" spans="1:22" ht="12.75" customHeight="1" x14ac:dyDescent="0.2">
      <c r="A3068" s="137"/>
      <c r="B3068" s="117" t="str">
        <f>IF(A3068="","",VLOOKUP(A3068,'6.A'!$A$11:$E$105,2,FALSE))</f>
        <v/>
      </c>
      <c r="C3068" s="138"/>
      <c r="D3068" s="120" t="str">
        <f>IF(A3068="","",VLOOKUP(A3068,'6.A'!$A$11:$E$105,4,FALSE))</f>
        <v/>
      </c>
      <c r="E3068" s="142" t="str">
        <f>IF(A3068="","",VLOOKUP(A3068,'6.A'!$A$11:$E$105,5,FALSE))</f>
        <v/>
      </c>
      <c r="F3068" s="141" t="str">
        <f t="shared" si="1276"/>
        <v>0,00</v>
      </c>
      <c r="G3068" s="51"/>
      <c r="H3068" s="51" t="str">
        <f>IF(A3068="","",VLOOKUP(A3068,'6.A'!$A$11:$E$7900,5,FALSE))</f>
        <v/>
      </c>
      <c r="I3068" s="51" t="str">
        <f t="shared" si="1277"/>
        <v/>
      </c>
      <c r="J3068" s="51" t="str">
        <f>IF(H3068="","",VLOOKUP(A3068,'6.A'!$A$11:$E$480,4,FALSE))</f>
        <v/>
      </c>
      <c r="K3068" s="51" t="str">
        <f t="shared" si="1278"/>
        <v/>
      </c>
      <c r="L3068" s="51" t="str">
        <f>IF(H3068="","",IF(C3068="","",G3028*C3068))</f>
        <v/>
      </c>
      <c r="M3068" s="93" t="str">
        <f>IF(A3068="","",VLOOKUP(A3068,'6.A'!$A$11:$C$480,2,FALSE))</f>
        <v/>
      </c>
      <c r="N3068" s="56" t="str">
        <f t="shared" si="1279"/>
        <v/>
      </c>
      <c r="O3068" s="55"/>
      <c r="P3068" s="55"/>
      <c r="Q3068" s="47"/>
      <c r="R3068" s="47"/>
    </row>
    <row r="3069" spans="1:22" ht="12.75" customHeight="1" x14ac:dyDescent="0.2">
      <c r="A3069" s="137"/>
      <c r="B3069" s="117" t="str">
        <f>IF(A3069="","",VLOOKUP(A3069,'6.A'!$A$11:$E$105,2,FALSE))</f>
        <v/>
      </c>
      <c r="C3069" s="138"/>
      <c r="D3069" s="120" t="str">
        <f>IF(A3069="","",VLOOKUP(A3069,'6.A'!$A$11:$E$105,4,FALSE))</f>
        <v/>
      </c>
      <c r="E3069" s="142" t="str">
        <f>IF(A3069="","",VLOOKUP(A3069,'6.A'!$A$11:$E$105,5,FALSE))</f>
        <v/>
      </c>
      <c r="F3069" s="141" t="str">
        <f t="shared" si="1276"/>
        <v>0,00</v>
      </c>
      <c r="G3069" s="51"/>
      <c r="H3069" s="51" t="str">
        <f>IF(A3069="","",VLOOKUP(A3069,'6.A'!$A$11:$E$7900,5,FALSE))</f>
        <v/>
      </c>
      <c r="I3069" s="51" t="str">
        <f t="shared" si="1277"/>
        <v/>
      </c>
      <c r="J3069" s="51" t="str">
        <f>IF(H3069="","",VLOOKUP(A3069,'6.A'!$A$11:$E$480,4,FALSE))</f>
        <v/>
      </c>
      <c r="K3069" s="51" t="str">
        <f t="shared" si="1278"/>
        <v/>
      </c>
      <c r="L3069" s="51" t="str">
        <f>IF(H3069="","",IF(C3069="","",G3028*C3069))</f>
        <v/>
      </c>
      <c r="M3069" s="93" t="str">
        <f>IF(A3069="","",VLOOKUP(A3069,'6.A'!$A$11:$C$480,2,FALSE))</f>
        <v/>
      </c>
      <c r="N3069" s="56" t="str">
        <f t="shared" si="1279"/>
        <v/>
      </c>
      <c r="O3069" s="55"/>
      <c r="P3069" s="55"/>
      <c r="Q3069" s="47"/>
      <c r="R3069" s="47"/>
    </row>
    <row r="3070" spans="1:22" ht="12.75" customHeight="1" x14ac:dyDescent="0.2">
      <c r="A3070" s="22"/>
      <c r="B3070" s="23" t="str">
        <f>IF(A3070="","",VLOOKUP(A3070,'6.A'!$A$11:$E$105,2,FALSE))</f>
        <v/>
      </c>
      <c r="C3070" s="87"/>
      <c r="D3070" s="56" t="str">
        <f>IF(A3070="","",VLOOKUP(A3070,'6.A'!$A$11:$E$105,4,FALSE))</f>
        <v/>
      </c>
      <c r="E3070" s="88" t="str">
        <f>IF(A3070="","",VLOOKUP(A3070,'6.A'!$A$11:$E$105,5,FALSE))</f>
        <v/>
      </c>
      <c r="F3070" s="24" t="str">
        <f t="shared" ref="F3070:F3076" si="1280">IF(A3070="","0,00",ROUND(C3070*E3070,2))</f>
        <v>0,00</v>
      </c>
      <c r="G3070" s="51"/>
      <c r="H3070" s="51" t="str">
        <f>IF(A3070="","",VLOOKUP(A3070,'6.A'!$A$11:$E$7900,5,FALSE))</f>
        <v/>
      </c>
      <c r="I3070" s="51" t="str">
        <f t="shared" si="1277"/>
        <v/>
      </c>
      <c r="J3070" s="51" t="str">
        <f>IF(H3070="","",VLOOKUP(A3070,'6.A'!$A$11:$E$480,4,FALSE))</f>
        <v/>
      </c>
      <c r="K3070" s="51" t="str">
        <f t="shared" si="1278"/>
        <v/>
      </c>
      <c r="L3070" s="51" t="str">
        <f>IF(H3070="","",IF(C3070="","",G3028*C3070))</f>
        <v/>
      </c>
      <c r="M3070" s="93" t="str">
        <f>IF(A3070="","",VLOOKUP(A3070,'6.A'!$A$11:$C$480,2,FALSE))</f>
        <v/>
      </c>
      <c r="N3070" s="56" t="str">
        <f t="shared" si="1279"/>
        <v/>
      </c>
      <c r="O3070" s="55"/>
      <c r="P3070" s="55"/>
      <c r="Q3070" s="47"/>
      <c r="R3070" s="47"/>
    </row>
    <row r="3071" spans="1:22" ht="12.75" customHeight="1" x14ac:dyDescent="0.2">
      <c r="A3071" s="22"/>
      <c r="B3071" s="23" t="str">
        <f>IF(A3071="","",VLOOKUP(A3071,'6.A'!$A$11:$E$105,2,FALSE))</f>
        <v/>
      </c>
      <c r="C3071" s="87"/>
      <c r="D3071" s="56" t="str">
        <f>IF(A3071="","",VLOOKUP(A3071,'6.A'!$A$11:$E$105,4,FALSE))</f>
        <v/>
      </c>
      <c r="E3071" s="88" t="str">
        <f>IF(A3071="","",VLOOKUP(A3071,'6.A'!$A$11:$E$105,5,FALSE))</f>
        <v/>
      </c>
      <c r="F3071" s="24" t="str">
        <f t="shared" si="1280"/>
        <v>0,00</v>
      </c>
      <c r="G3071" s="51"/>
      <c r="H3071" s="51" t="str">
        <f>IF(A3071="","",VLOOKUP(A3071,'6.A'!$A$11:$E$7900,5,FALSE))</f>
        <v/>
      </c>
      <c r="I3071" s="51" t="str">
        <f t="shared" si="1277"/>
        <v/>
      </c>
      <c r="J3071" s="51" t="str">
        <f>IF(H3071="","",VLOOKUP(A3071,'6.A'!$A$11:$E$480,4,FALSE))</f>
        <v/>
      </c>
      <c r="K3071" s="51" t="str">
        <f t="shared" si="1278"/>
        <v/>
      </c>
      <c r="L3071" s="51" t="str">
        <f>IF(H3071="","",IF(C3071="","",G3028*C3071))</f>
        <v/>
      </c>
      <c r="M3071" s="93" t="str">
        <f>IF(A3071="","",VLOOKUP(A3071,'6.A'!$A$11:$C$480,2,FALSE))</f>
        <v/>
      </c>
      <c r="N3071" s="56" t="str">
        <f t="shared" si="1279"/>
        <v/>
      </c>
      <c r="O3071" s="55"/>
      <c r="P3071" s="55"/>
      <c r="Q3071" s="47"/>
      <c r="R3071" s="47"/>
    </row>
    <row r="3072" spans="1:22" ht="12.75" customHeight="1" x14ac:dyDescent="0.2">
      <c r="A3072" s="22"/>
      <c r="B3072" s="23" t="str">
        <f>IF(A3072="","",VLOOKUP(A3072,'6.A'!$A$11:$E$105,2,FALSE))</f>
        <v/>
      </c>
      <c r="C3072" s="87"/>
      <c r="D3072" s="56" t="str">
        <f>IF(A3072="","",VLOOKUP(A3072,'6.A'!$A$11:$E$105,4,FALSE))</f>
        <v/>
      </c>
      <c r="E3072" s="88" t="str">
        <f>IF(A3072="","",VLOOKUP(A3072,'6.A'!$A$11:$E$105,5,FALSE))</f>
        <v/>
      </c>
      <c r="F3072" s="24" t="str">
        <f t="shared" si="1280"/>
        <v>0,00</v>
      </c>
      <c r="G3072" s="51"/>
      <c r="H3072" s="51" t="str">
        <f>IF(A3072="","",VLOOKUP(A3072,'6.A'!$A$11:$E$7900,5,FALSE))</f>
        <v/>
      </c>
      <c r="I3072" s="51" t="str">
        <f t="shared" si="1277"/>
        <v/>
      </c>
      <c r="J3072" s="51" t="str">
        <f>IF(H3072="","",VLOOKUP(A3072,'6.A'!$A$11:$E$480,4,FALSE))</f>
        <v/>
      </c>
      <c r="K3072" s="51" t="str">
        <f t="shared" si="1278"/>
        <v/>
      </c>
      <c r="L3072" s="51" t="str">
        <f>IF(H3072="","",IF(C3072="","",G3028*C3072))</f>
        <v/>
      </c>
      <c r="M3072" s="93" t="str">
        <f>IF(A3072="","",VLOOKUP(A3072,'6.A'!$A$11:$C$480,2,FALSE))</f>
        <v/>
      </c>
      <c r="N3072" s="56" t="str">
        <f t="shared" si="1279"/>
        <v/>
      </c>
      <c r="O3072" s="55"/>
      <c r="P3072" s="55"/>
      <c r="Q3072" s="47"/>
      <c r="R3072" s="47"/>
    </row>
    <row r="3073" spans="1:22" ht="12.75" customHeight="1" x14ac:dyDescent="0.2">
      <c r="A3073" s="22"/>
      <c r="B3073" s="23" t="str">
        <f>IF(A3073="","",VLOOKUP(A3073,'6.A'!$A$11:$E$105,2,FALSE))</f>
        <v/>
      </c>
      <c r="C3073" s="87"/>
      <c r="D3073" s="56" t="str">
        <f>IF(A3073="","",VLOOKUP(A3073,'6.A'!$A$11:$E$105,4,FALSE))</f>
        <v/>
      </c>
      <c r="E3073" s="88" t="str">
        <f>IF(A3073="","",VLOOKUP(A3073,'6.A'!$A$11:$E$105,5,FALSE))</f>
        <v/>
      </c>
      <c r="F3073" s="24" t="str">
        <f t="shared" si="1280"/>
        <v>0,00</v>
      </c>
      <c r="G3073" s="51"/>
      <c r="H3073" s="51" t="str">
        <f>IF(A3073="","",VLOOKUP(A3073,'6.A'!$A$11:$E$7900,5,FALSE))</f>
        <v/>
      </c>
      <c r="I3073" s="51" t="str">
        <f t="shared" si="1277"/>
        <v/>
      </c>
      <c r="J3073" s="51" t="str">
        <f>IF(H3073="","",VLOOKUP(A3073,'6.A'!$A$11:$E$480,4,FALSE))</f>
        <v/>
      </c>
      <c r="K3073" s="51" t="str">
        <f t="shared" si="1278"/>
        <v/>
      </c>
      <c r="L3073" s="51" t="str">
        <f>IF(H3073="","",IF(C3073="","",G3028*C3073))</f>
        <v/>
      </c>
      <c r="M3073" s="93" t="str">
        <f>IF(A3073="","",VLOOKUP(A3073,'6.A'!$A$11:$C$480,2,FALSE))</f>
        <v/>
      </c>
      <c r="N3073" s="56" t="str">
        <f t="shared" si="1279"/>
        <v/>
      </c>
      <c r="O3073" s="55"/>
      <c r="P3073" s="55"/>
      <c r="Q3073" s="47"/>
      <c r="R3073" s="47"/>
    </row>
    <row r="3074" spans="1:22" ht="12.75" customHeight="1" x14ac:dyDescent="0.2">
      <c r="A3074" s="22"/>
      <c r="B3074" s="39" t="str">
        <f>IF(A3074="","",VLOOKUP(A3074,'6.A'!$A$11:$E$105,2,FALSE))</f>
        <v/>
      </c>
      <c r="C3074" s="87"/>
      <c r="D3074" s="56" t="str">
        <f>IF(A3074="","",VLOOKUP(A3074,'6.A'!$A$11:$E$105,4,FALSE))</f>
        <v/>
      </c>
      <c r="E3074" s="88" t="str">
        <f>IF(A3074="","",VLOOKUP(A3074,'6.A'!$A$11:$E$105,5,FALSE))</f>
        <v/>
      </c>
      <c r="F3074" s="24" t="str">
        <f t="shared" si="1280"/>
        <v>0,00</v>
      </c>
      <c r="G3074" s="51"/>
      <c r="H3074" s="51" t="str">
        <f>IF(A3074="","",VLOOKUP(A3074,'6.A'!$A$11:$E$7900,5,FALSE))</f>
        <v/>
      </c>
      <c r="I3074" s="51" t="str">
        <f t="shared" si="1277"/>
        <v/>
      </c>
      <c r="J3074" s="51" t="str">
        <f>IF(H3074="","",VLOOKUP(A3074,'6.A'!$A$11:$E$480,4,FALSE))</f>
        <v/>
      </c>
      <c r="K3074" s="51" t="str">
        <f t="shared" si="1278"/>
        <v/>
      </c>
      <c r="L3074" s="51" t="str">
        <f>IF(H3074="","",IF(C3074="","",G3028*C3074))</f>
        <v/>
      </c>
      <c r="M3074" s="93" t="str">
        <f>IF(A3074="","",VLOOKUP(A3074,'6.A'!$A$11:$C$480,2,FALSE))</f>
        <v/>
      </c>
      <c r="N3074" s="56" t="str">
        <f t="shared" si="1279"/>
        <v/>
      </c>
      <c r="O3074" s="55"/>
      <c r="P3074" s="55"/>
      <c r="Q3074" s="47"/>
      <c r="R3074" s="47"/>
    </row>
    <row r="3075" spans="1:22" ht="12.75" customHeight="1" x14ac:dyDescent="0.2">
      <c r="A3075" s="22"/>
      <c r="B3075" s="39" t="str">
        <f>IF(A3075="","",VLOOKUP(A3075,'6.A'!$A$11:$E$105,2,FALSE))</f>
        <v/>
      </c>
      <c r="C3075" s="87"/>
      <c r="D3075" s="56" t="str">
        <f>IF(A3075="","",VLOOKUP(A3075,'6.A'!$A$11:$E$105,4,FALSE))</f>
        <v/>
      </c>
      <c r="E3075" s="88" t="str">
        <f>IF(A3075="","",VLOOKUP(A3075,'6.A'!$A$11:$E$105,5,FALSE))</f>
        <v/>
      </c>
      <c r="F3075" s="24" t="str">
        <f t="shared" si="1280"/>
        <v>0,00</v>
      </c>
      <c r="G3075" s="51"/>
      <c r="H3075" s="51" t="str">
        <f>IF(A3075="","",VLOOKUP(A3075,'6.A'!$A$11:$E$7900,5,FALSE))</f>
        <v/>
      </c>
      <c r="I3075" s="51" t="str">
        <f t="shared" si="1277"/>
        <v/>
      </c>
      <c r="J3075" s="51" t="str">
        <f>IF(H3075="","",VLOOKUP(A3075,'6.A'!$A$11:$E$480,4,FALSE))</f>
        <v/>
      </c>
      <c r="K3075" s="51" t="str">
        <f t="shared" si="1278"/>
        <v/>
      </c>
      <c r="L3075" s="51" t="str">
        <f>IF(H3075="","",IF(C3075="","",G3028*C3075))</f>
        <v/>
      </c>
      <c r="M3075" s="93" t="str">
        <f>IF(A3075="","",VLOOKUP(A3075,'6.A'!$A$11:$C$480,2,FALSE))</f>
        <v/>
      </c>
      <c r="N3075" s="56" t="str">
        <f t="shared" si="1279"/>
        <v/>
      </c>
      <c r="O3075" s="55"/>
      <c r="P3075" s="55"/>
      <c r="Q3075" s="47"/>
      <c r="R3075" s="47"/>
    </row>
    <row r="3076" spans="1:22" ht="12.75" customHeight="1" x14ac:dyDescent="0.2">
      <c r="A3076" s="22"/>
      <c r="B3076" s="39" t="str">
        <f>IF(A3076="","",VLOOKUP(A3076,'6.A'!$A$11:$E$105,2,FALSE))</f>
        <v/>
      </c>
      <c r="C3076" s="87"/>
      <c r="D3076" s="56" t="str">
        <f>IF(A3076="","",VLOOKUP(A3076,'6.A'!$A$11:$E$105,4,FALSE))</f>
        <v/>
      </c>
      <c r="E3076" s="88" t="str">
        <f>IF(A3076="","",VLOOKUP(A3076,'6.A'!$A$11:$E$105,5,FALSE))</f>
        <v/>
      </c>
      <c r="F3076" s="24" t="str">
        <f t="shared" si="1280"/>
        <v>0,00</v>
      </c>
      <c r="G3076" s="51"/>
      <c r="H3076" s="51" t="str">
        <f>IF(A3076="","",VLOOKUP(A3076,'6.A'!$A$11:$E$7900,5,FALSE))</f>
        <v/>
      </c>
      <c r="I3076" s="51" t="str">
        <f t="shared" si="1277"/>
        <v/>
      </c>
      <c r="J3076" s="51" t="str">
        <f>IF(H3076="","",VLOOKUP(A3076,'6.A'!$A$11:$E$480,4,FALSE))</f>
        <v/>
      </c>
      <c r="K3076" s="51" t="str">
        <f t="shared" si="1278"/>
        <v/>
      </c>
      <c r="L3076" s="51" t="str">
        <f>IF(H3076="","",IF(C3076="","",G3028*C3076))</f>
        <v/>
      </c>
      <c r="M3076" s="93" t="str">
        <f>IF(A3076="","",VLOOKUP(A3076,'6.A'!$A$11:$C$480,2,FALSE))</f>
        <v/>
      </c>
      <c r="N3076" s="56" t="str">
        <f t="shared" si="1279"/>
        <v/>
      </c>
      <c r="O3076" s="55"/>
      <c r="P3076" s="55"/>
      <c r="Q3076" s="47"/>
      <c r="R3076" s="47"/>
    </row>
    <row r="3077" spans="1:22" ht="12.75" customHeight="1" x14ac:dyDescent="0.2">
      <c r="A3077" s="22"/>
      <c r="B3077" s="26" t="str">
        <f>$A$9</f>
        <v>BDI - MÃO DE OBRA / SERVIÇOS / MATERIAIS EM GERAL</v>
      </c>
      <c r="C3077" s="27">
        <f>$C$9</f>
        <v>0</v>
      </c>
      <c r="D3077" s="56"/>
      <c r="F3077" s="28">
        <f>ROUND(SUM(F3057:F3076)*C3077,2)</f>
        <v>0</v>
      </c>
      <c r="G3077" s="62"/>
      <c r="M3077" s="56"/>
      <c r="N3077" s="56"/>
      <c r="O3077" s="55"/>
      <c r="P3077" s="55"/>
      <c r="Q3077" s="47"/>
      <c r="R3077" s="47"/>
    </row>
    <row r="3078" spans="1:22" ht="12.75" customHeight="1" thickBot="1" x14ac:dyDescent="0.25">
      <c r="A3078" s="40"/>
      <c r="B3078" s="41" t="s">
        <v>57</v>
      </c>
      <c r="C3078" s="42"/>
      <c r="D3078" s="43"/>
      <c r="E3078" s="44"/>
      <c r="F3078" s="45">
        <f>ROUND(SUM(F3057:F3077),2)</f>
        <v>0</v>
      </c>
      <c r="G3078" s="62"/>
      <c r="M3078" s="56"/>
      <c r="N3078" s="56"/>
      <c r="O3078" s="55"/>
      <c r="P3078" s="55"/>
      <c r="Q3078" s="47"/>
      <c r="R3078" s="47"/>
    </row>
    <row r="3079" spans="1:22" ht="12" customHeight="1" thickBot="1" x14ac:dyDescent="0.25">
      <c r="A3079" s="8"/>
      <c r="B3079" s="9"/>
      <c r="C3079" s="10"/>
      <c r="D3079" s="56"/>
      <c r="F3079" s="12"/>
      <c r="M3079" s="56"/>
      <c r="N3079" s="56"/>
      <c r="O3079" s="55"/>
      <c r="P3079" s="55"/>
    </row>
    <row r="3080" spans="1:22" ht="50.1" customHeight="1" x14ac:dyDescent="0.2">
      <c r="A3080" s="13" t="str">
        <f>'3.A'!$A$98</f>
        <v>5.1.5</v>
      </c>
      <c r="B3080" s="14" t="str">
        <f>IF(A3080="","",VLOOKUP(A3080,'3.A'!$A$16:$M$111,2,FALSE))</f>
        <v>REGULARIZAÇÃO DE PISO COM NATA DE CIMENTO</v>
      </c>
      <c r="C3080" s="283" t="s">
        <v>62</v>
      </c>
      <c r="D3080" s="283"/>
      <c r="E3080" s="15" t="str">
        <f>IF(A3080="","",VLOOKUP(A3080,'3.A'!$A$16:$M$111,3,FALSE))</f>
        <v>M2</v>
      </c>
      <c r="F3080" s="16">
        <f>ROUND(F3094+F3107+F3130,2)</f>
        <v>0</v>
      </c>
      <c r="G3080" s="94">
        <f>VLOOKUP(A3080,'3.A'!$A$18:$I$111,4,FALSE)</f>
        <v>41</v>
      </c>
      <c r="H3080" s="46">
        <f>SUM(F3082:F3093)</f>
        <v>0</v>
      </c>
      <c r="I3080" s="46">
        <f>SUM(F3096:F3106)</f>
        <v>0</v>
      </c>
      <c r="J3080" s="46">
        <f>SUM(F3109:F3129)</f>
        <v>0</v>
      </c>
      <c r="K3080" s="46">
        <f>SUM(H3080:J3080)</f>
        <v>0</v>
      </c>
      <c r="L3080" s="46" t="str">
        <f>IF(K3080=F3080,"SIM","NÃO")</f>
        <v>SIM</v>
      </c>
      <c r="M3080" s="57">
        <f>ROUND(SUM(F3082:F3091)*C3092,2)+ROUND(SUM(F3082:F3092)*C3093,2)+ROUND(SUM(F3082:F3091),2)+ROUND(SUM(F3096:F3105)*C3106,2)+ROUND(SUM(F3096:F3105),2)+ROUND(SUM(F3109:F3128)*C3129,2)+ROUND(SUM(F3109:F3128),2)</f>
        <v>0</v>
      </c>
      <c r="N3080" s="49" t="str">
        <f>IF(M3080=F3080,"SIM","NÃO")</f>
        <v>SIM</v>
      </c>
      <c r="O3080" s="50" t="str">
        <f>VLOOKUP(A3080,'3.A'!$A$8:$E$111,3,FALSE)</f>
        <v>M2</v>
      </c>
      <c r="P3080" s="50" t="str">
        <f>IF(O3080=E3080,"SIM","NÃO")</f>
        <v>SIM</v>
      </c>
      <c r="Q3080" s="52">
        <f>ROUND(G3080*F3094,2)+ROUND(G3080*F3107,2)+ROUND(G3080*F3130,2)</f>
        <v>0</v>
      </c>
      <c r="R3080" s="58">
        <f>VLOOKUP(A3080,'3.A'!$A$16:$L$111,12,FALSE)</f>
        <v>0</v>
      </c>
      <c r="S3080" s="59" t="str">
        <f>IF(Q3080=R3080,"si","no")</f>
        <v>si</v>
      </c>
      <c r="T3080" s="60">
        <f>SUM(L3082:L3091)+SUM(L3096:L3105)+SUM(L3109:L3128)</f>
        <v>162.08529999999999</v>
      </c>
      <c r="U3080" s="51">
        <f>G3080*C3088+G3080*C3090+G3080*C3084+G3080*C3083+G3080*C3085+G3080*C3089+G3080*C3087+G3080*C3086+G3080*C3082+G3080*C3091+G3080*C3102+G3080*C3096+G3080*C3104+G3080*C3103+G3080*C3101+G3080*C3098+G3080*C3097+G3080*C3099+G3080*C3105+G3080*C3100+G3080*C3109+G3080*C3110+G3080*C3111+G3080*C3119+G3080*C3120+G3080*C3121+G3080*C3122+G3080*C3123+G3080*C3124+G3080*C3125+G3080*C3126+G3080*C3127+G3080*C3128+G3080*C3117+G3080*C3118+G3080*C3112+G3080*C3113+G3080*C3114+G3080*C3115+G3080*C3116</f>
        <v>162.08529999999999</v>
      </c>
      <c r="V3080" s="53" t="str">
        <f>IF(T3080=U3080,"si","no")</f>
        <v>si</v>
      </c>
    </row>
    <row r="3081" spans="1:22" ht="12.75" customHeight="1" x14ac:dyDescent="0.2">
      <c r="A3081" s="17" t="s">
        <v>3</v>
      </c>
      <c r="B3081" s="18" t="s">
        <v>58</v>
      </c>
      <c r="C3081" s="55" t="s">
        <v>59</v>
      </c>
      <c r="D3081" s="55" t="s">
        <v>17</v>
      </c>
      <c r="E3081" s="19" t="s">
        <v>60</v>
      </c>
      <c r="F3081" s="20" t="s">
        <v>61</v>
      </c>
      <c r="G3081" s="21"/>
      <c r="M3081" s="56"/>
      <c r="N3081" s="56"/>
      <c r="O3081" s="55"/>
      <c r="P3081" s="55"/>
      <c r="Q3081" s="47"/>
      <c r="R3081" s="47"/>
    </row>
    <row r="3082" spans="1:22" ht="12.75" customHeight="1" x14ac:dyDescent="0.2">
      <c r="A3082" s="137">
        <f>'6.A'!$A$19</f>
        <v>88309</v>
      </c>
      <c r="B3082" s="117" t="str">
        <f>IF(A3082="","",VLOOKUP(A3082,'6.A'!$A$11:$E$105,2,FALSE))</f>
        <v>PEDREIRO COM ENCARGOS COMPLEMENTARES</v>
      </c>
      <c r="C3082" s="138">
        <v>0.6</v>
      </c>
      <c r="D3082" s="139" t="str">
        <f>IF(A3082="","",VLOOKUP(A3082,'6.A'!$A$11:$E$105,4,FALSE))</f>
        <v>H</v>
      </c>
      <c r="E3082" s="140">
        <f>IF(A3082="","",VLOOKUP(A3082,'6.A'!$A$11:$E$105,5,FALSE))</f>
        <v>0</v>
      </c>
      <c r="F3082" s="141">
        <f t="shared" ref="F3082:F3091" si="1281">IF(A3082="","0,00",ROUND(C3082*E3082,2))</f>
        <v>0</v>
      </c>
      <c r="G3082" s="51"/>
      <c r="H3082" s="51">
        <f>IF(A3082="","",VLOOKUP(A3082,'6.A'!$A$11:$E$7900,5,FALSE))</f>
        <v>0</v>
      </c>
      <c r="I3082" s="51" t="str">
        <f>IF(H3082="","",IF(E3082=H3082,"SIM","NÃO"))</f>
        <v>SIM</v>
      </c>
      <c r="J3082" s="51" t="str">
        <f>IF(H3082="","",VLOOKUP(A3082,'6.A'!$A$11:$E$480,4,FALSE))</f>
        <v>H</v>
      </c>
      <c r="K3082" s="51" t="str">
        <f>IF(H3082="","",IF(J3082=D3082,"SIM","NÃO"))</f>
        <v>SIM</v>
      </c>
      <c r="L3082" s="51">
        <f>IF(H3082="","",IF(C3082="","",G3080*C3082))</f>
        <v>24.599999999999998</v>
      </c>
      <c r="M3082" s="93" t="str">
        <f>IF(A3082="","",VLOOKUP(A3082,'6.A'!$A$11:$C$480,2,FALSE))</f>
        <v>PEDREIRO COM ENCARGOS COMPLEMENTARES</v>
      </c>
      <c r="N3082" s="56" t="str">
        <f>IF(A3082="","",IF(M3082=B3082,"si","no"))</f>
        <v>si</v>
      </c>
      <c r="O3082" s="55"/>
      <c r="P3082" s="55"/>
      <c r="Q3082" s="47"/>
      <c r="R3082" s="47"/>
    </row>
    <row r="3083" spans="1:22" ht="12.75" customHeight="1" x14ac:dyDescent="0.2">
      <c r="A3083" s="137">
        <f>'6.A'!$A$21</f>
        <v>88316</v>
      </c>
      <c r="B3083" s="117" t="str">
        <f>IF(A3083="","",VLOOKUP(A3083,'6.A'!$A$11:$E$105,2,FALSE))</f>
        <v>SERVENTE COM ENCARGOS COMPLEMENTARES</v>
      </c>
      <c r="C3083" s="138">
        <v>0.5</v>
      </c>
      <c r="D3083" s="139" t="str">
        <f>IF(A3083="","",VLOOKUP(A3083,'6.A'!$A$11:$E$105,4,FALSE))</f>
        <v>H</v>
      </c>
      <c r="E3083" s="140">
        <f>IF(A3083="","",VLOOKUP(A3083,'6.A'!$A$11:$E$105,5,FALSE))</f>
        <v>0</v>
      </c>
      <c r="F3083" s="141">
        <f t="shared" si="1281"/>
        <v>0</v>
      </c>
      <c r="G3083" s="51"/>
      <c r="H3083" s="51">
        <f>IF(A3083="","",VLOOKUP(A3083,'6.A'!$A$11:$E$7900,5,FALSE))</f>
        <v>0</v>
      </c>
      <c r="I3083" s="51" t="str">
        <f>IF(H3083="","",IF(E3083=H3083,"SIM","NÃO"))</f>
        <v>SIM</v>
      </c>
      <c r="J3083" s="51" t="str">
        <f>IF(H3083="","",VLOOKUP(A3083,'6.A'!$A$11:$E$480,4,FALSE))</f>
        <v>H</v>
      </c>
      <c r="K3083" s="51" t="str">
        <f>IF(H3083="","",IF(J3083=D3083,"SIM","NÃO"))</f>
        <v>SIM</v>
      </c>
      <c r="L3083" s="51">
        <f>IF(H3083="","",IF(C3083="","",G3080*C3083))</f>
        <v>20.5</v>
      </c>
      <c r="M3083" s="93" t="str">
        <f>IF(A3083="","",VLOOKUP(A3083,'6.A'!$A$11:$C$480,2,FALSE))</f>
        <v>SERVENTE COM ENCARGOS COMPLEMENTARES</v>
      </c>
      <c r="N3083" s="56" t="str">
        <f>IF(A3083="","",IF(M3083=B3083,"si","no"))</f>
        <v>si</v>
      </c>
      <c r="O3083" s="55"/>
      <c r="P3083" s="55"/>
      <c r="Q3083" s="47"/>
      <c r="R3083" s="47"/>
    </row>
    <row r="3084" spans="1:22" ht="12.75" customHeight="1" x14ac:dyDescent="0.2">
      <c r="A3084" s="137"/>
      <c r="B3084" s="117" t="str">
        <f>IF(A3084="","",VLOOKUP(A3084,'6.A'!$A$11:$E$105,2,FALSE))</f>
        <v/>
      </c>
      <c r="C3084" s="138"/>
      <c r="D3084" s="139" t="str">
        <f>IF(A3084="","",VLOOKUP(A3084,'6.A'!$A$11:$E$105,4,FALSE))</f>
        <v/>
      </c>
      <c r="E3084" s="140" t="str">
        <f>IF(A3084="","",VLOOKUP(A3084,'6.A'!$A$11:$E$105,5,FALSE))</f>
        <v/>
      </c>
      <c r="F3084" s="141" t="str">
        <f t="shared" si="1281"/>
        <v>0,00</v>
      </c>
      <c r="G3084" s="51"/>
      <c r="H3084" s="51" t="str">
        <f>IF(A3084="","",VLOOKUP(A3084,'6.A'!$A$11:$E$7900,5,FALSE))</f>
        <v/>
      </c>
      <c r="I3084" s="51" t="str">
        <f>IF(H3084="","",IF(E3084=H3084,"SIM","NÃO"))</f>
        <v/>
      </c>
      <c r="J3084" s="51" t="str">
        <f>IF(H3084="","",VLOOKUP(A3084,'6.A'!$A$11:$E$480,4,FALSE))</f>
        <v/>
      </c>
      <c r="K3084" s="51" t="str">
        <f t="shared" ref="K3084" si="1282">IF(H3084="","",IF(J3084=D3084,"SIM","NÃO"))</f>
        <v/>
      </c>
      <c r="L3084" s="51" t="str">
        <f>IF(H3084="","",IF(C3084="","",G3080*C3084))</f>
        <v/>
      </c>
      <c r="M3084" s="93" t="str">
        <f>IF(A3084="","",VLOOKUP(A3084,'6.A'!$A$11:$C$480,2,FALSE))</f>
        <v/>
      </c>
      <c r="N3084" s="56" t="str">
        <f t="shared" ref="N3084" si="1283">IF(A3084="","",IF(M3084=B3084,"si","no"))</f>
        <v/>
      </c>
      <c r="O3084" s="55"/>
      <c r="P3084" s="55"/>
      <c r="Q3084" s="47"/>
      <c r="R3084" s="47"/>
      <c r="S3084" s="2"/>
    </row>
    <row r="3085" spans="1:22" ht="12.75" customHeight="1" x14ac:dyDescent="0.2">
      <c r="A3085" s="137"/>
      <c r="B3085" s="117" t="str">
        <f>IF(A3085="","",VLOOKUP(A3085,'6.A'!$A$11:$E$105,2,FALSE))</f>
        <v/>
      </c>
      <c r="C3085" s="138"/>
      <c r="D3085" s="139" t="str">
        <f>IF(A3085="","",VLOOKUP(A3085,'6.A'!$A$11:$E$105,4,FALSE))</f>
        <v/>
      </c>
      <c r="E3085" s="140" t="str">
        <f>IF(A3085="","",VLOOKUP(A3085,'6.A'!$A$11:$E$105,5,FALSE))</f>
        <v/>
      </c>
      <c r="F3085" s="141" t="str">
        <f t="shared" si="1281"/>
        <v>0,00</v>
      </c>
      <c r="G3085" s="51"/>
      <c r="H3085" s="51" t="str">
        <f>IF(A3085="","",VLOOKUP(A3085,'6.A'!$A$11:$E$7900,5,FALSE))</f>
        <v/>
      </c>
      <c r="I3085" s="51" t="str">
        <f>IF(H3085="","",IF(E3085=H3085,"SIM","NÃO"))</f>
        <v/>
      </c>
      <c r="J3085" s="51" t="str">
        <f>IF(H3085="","",VLOOKUP(A3085,'6.A'!$A$11:$E$480,4,FALSE))</f>
        <v/>
      </c>
      <c r="K3085" s="51" t="str">
        <f>IF(H3085="","",IF(J3085=D3085,"SIM","NÃO"))</f>
        <v/>
      </c>
      <c r="L3085" s="51" t="str">
        <f>IF(H3085="","",IF(C3085="","",G3080*C3085))</f>
        <v/>
      </c>
      <c r="M3085" s="93" t="str">
        <f>IF(A3085="","",VLOOKUP(A3085,'6.A'!$A$11:$C$480,2,FALSE))</f>
        <v/>
      </c>
      <c r="N3085" s="56" t="str">
        <f>IF(A3085="","",IF(M3085=B3085,"si","no"))</f>
        <v/>
      </c>
      <c r="O3085" s="55"/>
      <c r="P3085" s="55"/>
      <c r="Q3085" s="47"/>
      <c r="R3085" s="47"/>
      <c r="S3085" s="2"/>
    </row>
    <row r="3086" spans="1:22" ht="12.75" customHeight="1" x14ac:dyDescent="0.2">
      <c r="A3086" s="137"/>
      <c r="B3086" s="117" t="str">
        <f>IF(A3086="","",VLOOKUP(A3086,'6.A'!$A$11:$E$105,2,FALSE))</f>
        <v/>
      </c>
      <c r="C3086" s="138"/>
      <c r="D3086" s="139" t="str">
        <f>IF(A3086="","",VLOOKUP(A3086,'6.A'!$A$11:$E$105,4,FALSE))</f>
        <v/>
      </c>
      <c r="E3086" s="140" t="str">
        <f>IF(A3086="","",VLOOKUP(A3086,'6.A'!$A$11:$E$105,5,FALSE))</f>
        <v/>
      </c>
      <c r="F3086" s="141" t="str">
        <f t="shared" si="1281"/>
        <v>0,00</v>
      </c>
      <c r="G3086" s="51"/>
      <c r="H3086" s="51" t="str">
        <f>IF(A3086="","",VLOOKUP(A3086,'6.A'!$A$11:$E$7900,5,FALSE))</f>
        <v/>
      </c>
      <c r="I3086" s="51" t="str">
        <f t="shared" ref="I3086" si="1284">IF(H3086="","",IF(E3086=H3086,"SIM","NÃO"))</f>
        <v/>
      </c>
      <c r="J3086" s="51" t="str">
        <f>IF(H3086="","",VLOOKUP(A3086,'6.A'!$A$11:$E$480,4,FALSE))</f>
        <v/>
      </c>
      <c r="K3086" s="51" t="str">
        <f t="shared" ref="K3086" si="1285">IF(H3086="","",IF(J3086=D3086,"SIM","NÃO"))</f>
        <v/>
      </c>
      <c r="L3086" s="51" t="str">
        <f>IF(H3086="","",IF(C3086="","",G3080*C3086))</f>
        <v/>
      </c>
      <c r="M3086" s="93" t="str">
        <f>IF(A3086="","",VLOOKUP(A3086,'6.A'!$A$11:$C$480,2,FALSE))</f>
        <v/>
      </c>
      <c r="N3086" s="56" t="str">
        <f t="shared" ref="N3086" si="1286">IF(A3086="","",IF(M3086=B3086,"si","no"))</f>
        <v/>
      </c>
      <c r="O3086" s="55"/>
      <c r="P3086" s="55"/>
      <c r="Q3086" s="47"/>
      <c r="R3086" s="47"/>
      <c r="S3086" s="2"/>
    </row>
    <row r="3087" spans="1:22" ht="12.75" customHeight="1" x14ac:dyDescent="0.2">
      <c r="A3087" s="137"/>
      <c r="B3087" s="117" t="str">
        <f>IF(A3087="","",VLOOKUP(A3087,'6.A'!$A$11:$E$105,2,FALSE))</f>
        <v/>
      </c>
      <c r="C3087" s="138"/>
      <c r="D3087" s="139" t="str">
        <f>IF(A3087="","",VLOOKUP(A3087,'6.A'!$A$11:$E$105,4,FALSE))</f>
        <v/>
      </c>
      <c r="E3087" s="140" t="str">
        <f>IF(A3087="","",VLOOKUP(A3087,'6.A'!$A$11:$E$105,5,FALSE))</f>
        <v/>
      </c>
      <c r="F3087" s="141" t="str">
        <f t="shared" si="1281"/>
        <v>0,00</v>
      </c>
      <c r="G3087" s="51"/>
      <c r="H3087" s="51" t="str">
        <f>IF(A3087="","",VLOOKUP(A3087,'6.A'!$A$11:$E$7900,5,FALSE))</f>
        <v/>
      </c>
      <c r="I3087" s="51" t="str">
        <f>IF(H3087="","",IF(E3087=H3087,"SIM","NÃO"))</f>
        <v/>
      </c>
      <c r="J3087" s="51" t="str">
        <f>IF(H3087="","",VLOOKUP(A3087,'6.A'!$A$11:$E$480,4,FALSE))</f>
        <v/>
      </c>
      <c r="K3087" s="51" t="str">
        <f>IF(H3087="","",IF(J3087=D3087,"SIM","NÃO"))</f>
        <v/>
      </c>
      <c r="L3087" s="51" t="str">
        <f>IF(H3087="","",IF(C3087="","",G3080*C3087))</f>
        <v/>
      </c>
      <c r="M3087" s="93" t="str">
        <f>IF(A3087="","",VLOOKUP(A3087,'6.A'!$A$11:$C$480,2,FALSE))</f>
        <v/>
      </c>
      <c r="N3087" s="56" t="str">
        <f>IF(A3087="","",IF(M3087=B3087,"si","no"))</f>
        <v/>
      </c>
      <c r="O3087" s="55"/>
      <c r="P3087" s="55"/>
      <c r="Q3087" s="47"/>
      <c r="R3087" s="47"/>
      <c r="S3087" s="2"/>
    </row>
    <row r="3088" spans="1:22" ht="12.75" customHeight="1" x14ac:dyDescent="0.2">
      <c r="A3088" s="137"/>
      <c r="B3088" s="117" t="str">
        <f>IF(A3088="","",VLOOKUP(A3088,'6.A'!$A$11:$E$105,2,FALSE))</f>
        <v/>
      </c>
      <c r="C3088" s="138"/>
      <c r="D3088" s="120" t="str">
        <f>IF(A3088="","",VLOOKUP(A3088,'6.A'!$A$11:$E$105,4,FALSE))</f>
        <v/>
      </c>
      <c r="E3088" s="142" t="str">
        <f>IF(A3088="","",VLOOKUP(A3088,'6.A'!$A$11:$E$105,5,FALSE))</f>
        <v/>
      </c>
      <c r="F3088" s="141" t="str">
        <f t="shared" si="1281"/>
        <v>0,00</v>
      </c>
      <c r="G3088" s="51"/>
      <c r="H3088" s="51" t="str">
        <f>IF(A3088="","",VLOOKUP(A3088,'6.A'!$A$11:$E$7900,5,FALSE))</f>
        <v/>
      </c>
      <c r="I3088" s="51" t="str">
        <f>IF(H3088="","",IF(E3088=H3088,"SIM","NÃO"))</f>
        <v/>
      </c>
      <c r="J3088" s="51" t="str">
        <f>IF(H3088="","",VLOOKUP(A3088,'6.A'!$A$11:$E$480,4,FALSE))</f>
        <v/>
      </c>
      <c r="K3088" s="51" t="str">
        <f>IF(H3088="","",IF(J3088=D3088,"SIM","NÃO"))</f>
        <v/>
      </c>
      <c r="L3088" s="51" t="str">
        <f>IF(H3088="","",IF(C3088="","",G3080*C3088))</f>
        <v/>
      </c>
      <c r="M3088" s="93" t="str">
        <f>IF(A3088="","",VLOOKUP(A3088,'6.A'!$A$11:$C$480,2,FALSE))</f>
        <v/>
      </c>
      <c r="N3088" s="56" t="str">
        <f>IF(A3088="","",IF(M3088=B3088,"si","no"))</f>
        <v/>
      </c>
      <c r="O3088" s="55"/>
      <c r="P3088" s="55"/>
      <c r="Q3088" s="47"/>
      <c r="R3088" s="47"/>
      <c r="S3088" s="2"/>
    </row>
    <row r="3089" spans="1:19" ht="12.75" customHeight="1" x14ac:dyDescent="0.2">
      <c r="A3089" s="137"/>
      <c r="B3089" s="117" t="str">
        <f>IF(A3089="","",VLOOKUP(A3089,'6.A'!$A$11:$E$105,2,FALSE))</f>
        <v/>
      </c>
      <c r="C3089" s="138"/>
      <c r="D3089" s="120" t="str">
        <f>IF(A3089="","",VLOOKUP(A3089,'6.A'!$A$11:$E$105,4,FALSE))</f>
        <v/>
      </c>
      <c r="E3089" s="140" t="str">
        <f>IF(A3089="","",VLOOKUP(A3089,'6.A'!$A$11:$E$105,5,FALSE))</f>
        <v/>
      </c>
      <c r="F3089" s="141" t="str">
        <f t="shared" si="1281"/>
        <v>0,00</v>
      </c>
      <c r="G3089" s="51"/>
      <c r="H3089" s="51" t="str">
        <f>IF(A3089="","",VLOOKUP(A3089,'6.A'!$A$11:$E$7900,5,FALSE))</f>
        <v/>
      </c>
      <c r="I3089" s="51" t="str">
        <f t="shared" ref="I3089" si="1287">IF(H3089="","",IF(E3089=H3089,"SIM","NÃO"))</f>
        <v/>
      </c>
      <c r="J3089" s="51" t="str">
        <f>IF(H3089="","",VLOOKUP(A3089,'6.A'!$A$11:$E$480,4,FALSE))</f>
        <v/>
      </c>
      <c r="K3089" s="51" t="str">
        <f t="shared" ref="K3089" si="1288">IF(H3089="","",IF(J3089=D3089,"SIM","NÃO"))</f>
        <v/>
      </c>
      <c r="L3089" s="51" t="str">
        <f>IF(H3089="","",IF(C3089="","",G3080*C3089))</f>
        <v/>
      </c>
      <c r="M3089" s="93" t="str">
        <f>IF(A3089="","",VLOOKUP(A3089,'6.A'!$A$11:$C$480,2,FALSE))</f>
        <v/>
      </c>
      <c r="N3089" s="56" t="str">
        <f t="shared" ref="N3089" si="1289">IF(A3089="","",IF(M3089=B3089,"si","no"))</f>
        <v/>
      </c>
      <c r="O3089" s="55"/>
      <c r="P3089" s="55"/>
      <c r="Q3089" s="47"/>
      <c r="R3089" s="47"/>
      <c r="S3089" s="2"/>
    </row>
    <row r="3090" spans="1:19" ht="12.75" customHeight="1" x14ac:dyDescent="0.2">
      <c r="A3090" s="137"/>
      <c r="B3090" s="117" t="str">
        <f>IF(A3090="","",VLOOKUP(A3090,'6.A'!$A$11:$E$105,2,FALSE))</f>
        <v/>
      </c>
      <c r="C3090" s="138"/>
      <c r="D3090" s="120" t="str">
        <f>IF(A3090="","",VLOOKUP(A3090,'6.A'!$A$11:$E$105,4,FALSE))</f>
        <v/>
      </c>
      <c r="E3090" s="140" t="str">
        <f>IF(A3090="","",VLOOKUP(A3090,'6.A'!$A$11:$E$105,5,FALSE))</f>
        <v/>
      </c>
      <c r="F3090" s="141" t="str">
        <f t="shared" si="1281"/>
        <v>0,00</v>
      </c>
      <c r="G3090" s="51"/>
      <c r="H3090" s="51" t="str">
        <f>IF(A3090="","",VLOOKUP(A3090,'6.A'!$A$11:$E$7900,5,FALSE))</f>
        <v/>
      </c>
      <c r="I3090" s="51" t="str">
        <f>IF(H3090="","",IF(E3090=H3090,"SIM","NÃO"))</f>
        <v/>
      </c>
      <c r="J3090" s="51" t="str">
        <f>IF(H3090="","",VLOOKUP(A3090,'6.A'!$A$11:$E$480,4,FALSE))</f>
        <v/>
      </c>
      <c r="K3090" s="51" t="str">
        <f>IF(H3090="","",IF(J3090=D3090,"SIM","NÃO"))</f>
        <v/>
      </c>
      <c r="L3090" s="51" t="str">
        <f>IF(H3090="","",IF(C3090="","",G3080*C3090))</f>
        <v/>
      </c>
      <c r="M3090" s="93" t="str">
        <f>IF(A3090="","",VLOOKUP(A3090,'6.A'!$A$11:$C$480,2,FALSE))</f>
        <v/>
      </c>
      <c r="N3090" s="56" t="str">
        <f>IF(A3090="","",IF(M3090=B3090,"si","no"))</f>
        <v/>
      </c>
      <c r="O3090" s="55"/>
      <c r="P3090" s="55"/>
      <c r="Q3090" s="47"/>
      <c r="R3090" s="47"/>
      <c r="S3090" s="2"/>
    </row>
    <row r="3091" spans="1:19" ht="12.75" customHeight="1" x14ac:dyDescent="0.2">
      <c r="A3091" s="137"/>
      <c r="B3091" s="117" t="str">
        <f>IF(A3091="","",VLOOKUP(A3091,'6.A'!$A$11:$E$105,2,FALSE))</f>
        <v/>
      </c>
      <c r="C3091" s="138"/>
      <c r="D3091" s="143" t="str">
        <f>IF(A3091="","",VLOOKUP(A3091,'6.A'!$A$11:$E$105,4,FALSE))</f>
        <v/>
      </c>
      <c r="E3091" s="140" t="str">
        <f>IF(A3091="","",VLOOKUP(A3091,'6.A'!$A$11:$E$105,5,FALSE))</f>
        <v/>
      </c>
      <c r="F3091" s="141" t="str">
        <f t="shared" si="1281"/>
        <v>0,00</v>
      </c>
      <c r="G3091" s="51"/>
      <c r="H3091" s="51" t="str">
        <f>IF(A3091="","",VLOOKUP(A3091,'6.A'!$A$11:$E$7900,5,FALSE))</f>
        <v/>
      </c>
      <c r="I3091" s="51" t="str">
        <f t="shared" ref="I3091" si="1290">IF(H3091="","",IF(E3091=H3091,"SIM","NÃO"))</f>
        <v/>
      </c>
      <c r="J3091" s="51" t="str">
        <f>IF(H3091="","",VLOOKUP(A3091,'6.A'!$A$11:$E$480,4,FALSE))</f>
        <v/>
      </c>
      <c r="K3091" s="51" t="str">
        <f t="shared" ref="K3091" si="1291">IF(H3091="","",IF(J3091=D3091,"SIM","NÃO"))</f>
        <v/>
      </c>
      <c r="L3091" s="51" t="str">
        <f>IF(H3091="","",IF(C3091="","",G3080*C3091))</f>
        <v/>
      </c>
      <c r="M3091" s="93" t="str">
        <f>IF(A3091="","",VLOOKUP(A3091,'6.A'!$A$11:$C$480,2,FALSE))</f>
        <v/>
      </c>
      <c r="N3091" s="56" t="str">
        <f t="shared" ref="N3091" si="1292">IF(A3091="","",IF(M3091=B3091,"si","no"))</f>
        <v/>
      </c>
      <c r="O3091" s="55"/>
      <c r="P3091" s="55"/>
      <c r="Q3091" s="47"/>
      <c r="R3091" s="47"/>
      <c r="S3091" s="2"/>
    </row>
    <row r="3092" spans="1:19" ht="12.75" customHeight="1" x14ac:dyDescent="0.2">
      <c r="A3092" s="134"/>
      <c r="B3092" s="26" t="str">
        <f>$A$8</f>
        <v>LEIS SOCIAIS HORISTA - JORNADA NORMAL</v>
      </c>
      <c r="C3092" s="27">
        <f>$C$8</f>
        <v>0</v>
      </c>
      <c r="D3092" s="120"/>
      <c r="E3092" s="126"/>
      <c r="F3092" s="144">
        <f>ROUND(SUM(F3082:F3091)*C3092,2)</f>
        <v>0</v>
      </c>
      <c r="G3092" s="62"/>
      <c r="M3092" s="61"/>
      <c r="N3092" s="56"/>
      <c r="O3092" s="55"/>
      <c r="P3092" s="55"/>
      <c r="Q3092" s="47"/>
      <c r="R3092" s="47"/>
      <c r="S3092" s="2"/>
    </row>
    <row r="3093" spans="1:19" ht="12.75" customHeight="1" x14ac:dyDescent="0.2">
      <c r="A3093" s="137"/>
      <c r="B3093" s="26" t="str">
        <f>$A$9</f>
        <v>BDI - MÃO DE OBRA / SERVIÇOS / MATERIAIS EM GERAL</v>
      </c>
      <c r="C3093" s="27">
        <f>$C$9</f>
        <v>0</v>
      </c>
      <c r="D3093" s="115"/>
      <c r="E3093" s="126"/>
      <c r="F3093" s="144">
        <f>ROUND(SUM(F3082:F3092)*C3093,2)</f>
        <v>0</v>
      </c>
      <c r="G3093" s="62"/>
      <c r="M3093" s="61"/>
      <c r="N3093" s="56"/>
      <c r="O3093" s="55"/>
      <c r="P3093" s="55"/>
      <c r="Q3093" s="47"/>
      <c r="R3093" s="47"/>
      <c r="S3093" s="2"/>
    </row>
    <row r="3094" spans="1:19" ht="12.75" customHeight="1" x14ac:dyDescent="0.2">
      <c r="A3094" s="145"/>
      <c r="B3094" s="146" t="s">
        <v>56</v>
      </c>
      <c r="C3094" s="147"/>
      <c r="D3094" s="148"/>
      <c r="E3094" s="149"/>
      <c r="F3094" s="150">
        <f>ROUND(SUM(F3082:F3093),2)</f>
        <v>0</v>
      </c>
      <c r="G3094" s="62"/>
      <c r="M3094" s="61"/>
      <c r="N3094" s="56"/>
      <c r="O3094" s="55"/>
      <c r="P3094" s="55"/>
      <c r="Q3094" s="47"/>
      <c r="R3094" s="47"/>
      <c r="S3094" s="2"/>
    </row>
    <row r="3095" spans="1:19" ht="12.75" customHeight="1" x14ac:dyDescent="0.2">
      <c r="A3095" s="134" t="s">
        <v>5</v>
      </c>
      <c r="B3095" s="135" t="s">
        <v>132</v>
      </c>
      <c r="C3095" s="119" t="s">
        <v>59</v>
      </c>
      <c r="D3095" s="119" t="s">
        <v>17</v>
      </c>
      <c r="E3095" s="136" t="s">
        <v>60</v>
      </c>
      <c r="F3095" s="127" t="s">
        <v>61</v>
      </c>
      <c r="G3095" s="21"/>
      <c r="M3095" s="61"/>
      <c r="N3095" s="56"/>
      <c r="O3095" s="55"/>
      <c r="P3095" s="55"/>
      <c r="Q3095" s="47"/>
      <c r="R3095" s="47"/>
      <c r="S3095" s="2"/>
    </row>
    <row r="3096" spans="1:19" ht="12.75" customHeight="1" x14ac:dyDescent="0.2">
      <c r="A3096" s="137"/>
      <c r="B3096" s="117" t="str">
        <f>IF(A3096="","",VLOOKUP(A3096,'6.A'!$A$11:$E$105,2,FALSE))</f>
        <v/>
      </c>
      <c r="C3096" s="138"/>
      <c r="D3096" s="139" t="str">
        <f>IF(A3096="","",VLOOKUP(A3096,'6.A'!$A$11:$E$105,4,FALSE))</f>
        <v/>
      </c>
      <c r="E3096" s="140" t="str">
        <f>IF(A3096="","",VLOOKUP(A3096,'6.A'!$A$11:$E$105,5,FALSE))</f>
        <v/>
      </c>
      <c r="F3096" s="141" t="str">
        <f t="shared" ref="F3096:F3105" si="1293">IF(A3096="","0,00",ROUND(C3096*E3096,2))</f>
        <v>0,00</v>
      </c>
      <c r="G3096" s="51"/>
      <c r="H3096" s="51" t="str">
        <f>IF(A3096="","",VLOOKUP(A3096,'6.A'!$A$11:$E$7900,5,FALSE))</f>
        <v/>
      </c>
      <c r="I3096" s="51" t="str">
        <f t="shared" ref="I3096:I3105" si="1294">IF(H3096="","",IF(E3096=H3096,"SIM","NÃO"))</f>
        <v/>
      </c>
      <c r="J3096" s="51" t="str">
        <f>IF(H3096="","",VLOOKUP(A3096,'6.A'!$A$11:$E$480,4,FALSE))</f>
        <v/>
      </c>
      <c r="K3096" s="51" t="str">
        <f t="shared" ref="K3096:K3105" si="1295">IF(H3096="","",IF(J3096=D3096,"SIM","NÃO"))</f>
        <v/>
      </c>
      <c r="L3096" s="51" t="str">
        <f>IF(H3096="","",IF(C3096="","",G3080*C3096))</f>
        <v/>
      </c>
      <c r="M3096" s="93" t="str">
        <f>IF(A3096="","",VLOOKUP(A3096,'6.A'!$A$11:$C$480,2,FALSE))</f>
        <v/>
      </c>
      <c r="N3096" s="56" t="str">
        <f t="shared" ref="N3096:N3101" si="1296">IF(A3096="","",IF(M3096=B3096,"si","no"))</f>
        <v/>
      </c>
      <c r="O3096" s="55"/>
      <c r="P3096" s="55"/>
      <c r="Q3096" s="47"/>
      <c r="R3096" s="47"/>
      <c r="S3096" s="2"/>
    </row>
    <row r="3097" spans="1:19" ht="12.75" customHeight="1" x14ac:dyDescent="0.2">
      <c r="A3097" s="137"/>
      <c r="B3097" s="117" t="str">
        <f>IF(A3097="","",VLOOKUP(A3097,'6.A'!$A$11:$E$105,2,FALSE))</f>
        <v/>
      </c>
      <c r="C3097" s="138"/>
      <c r="D3097" s="139" t="str">
        <f>IF(A3097="","",VLOOKUP(A3097,'6.A'!$A$11:$E$105,4,FALSE))</f>
        <v/>
      </c>
      <c r="E3097" s="140" t="str">
        <f>IF(A3097="","",VLOOKUP(A3097,'6.A'!$A$11:$E$105,5,FALSE))</f>
        <v/>
      </c>
      <c r="F3097" s="141" t="str">
        <f t="shared" si="1293"/>
        <v>0,00</v>
      </c>
      <c r="G3097" s="51"/>
      <c r="H3097" s="51" t="str">
        <f>IF(A3097="","",VLOOKUP(A3097,'6.A'!$A$11:$E$7900,5,FALSE))</f>
        <v/>
      </c>
      <c r="I3097" s="51" t="str">
        <f t="shared" si="1294"/>
        <v/>
      </c>
      <c r="J3097" s="51" t="str">
        <f>IF(H3097="","",VLOOKUP(A3097,'6.A'!$A$11:$E$480,4,FALSE))</f>
        <v/>
      </c>
      <c r="K3097" s="51" t="str">
        <f t="shared" si="1295"/>
        <v/>
      </c>
      <c r="L3097" s="51" t="str">
        <f>IF(H3097="","",IF(C3097="","",G3080*C3097))</f>
        <v/>
      </c>
      <c r="M3097" s="93" t="str">
        <f>IF(A3097="","",VLOOKUP(A3097,'6.A'!$A$11:$C$480,2,FALSE))</f>
        <v/>
      </c>
      <c r="N3097" s="56" t="str">
        <f t="shared" si="1296"/>
        <v/>
      </c>
      <c r="O3097" s="55"/>
      <c r="P3097" s="55"/>
      <c r="Q3097" s="47"/>
      <c r="R3097" s="47"/>
      <c r="S3097" s="2"/>
    </row>
    <row r="3098" spans="1:19" ht="12.75" customHeight="1" x14ac:dyDescent="0.2">
      <c r="A3098" s="137"/>
      <c r="B3098" s="117" t="str">
        <f>IF(A3098="","",VLOOKUP(A3098,'6.A'!$A$11:$E$105,2,FALSE))</f>
        <v/>
      </c>
      <c r="C3098" s="138"/>
      <c r="D3098" s="139" t="str">
        <f>IF(A3098="","",VLOOKUP(A3098,'6.A'!$A$11:$E$105,4,FALSE))</f>
        <v/>
      </c>
      <c r="E3098" s="140" t="str">
        <f>IF(A3098="","",VLOOKUP(A3098,'6.A'!$A$11:$E$105,5,FALSE))</f>
        <v/>
      </c>
      <c r="F3098" s="141" t="str">
        <f t="shared" si="1293"/>
        <v>0,00</v>
      </c>
      <c r="G3098" s="51"/>
      <c r="H3098" s="51" t="str">
        <f>IF(A3098="","",VLOOKUP(A3098,'6.A'!$A$11:$E$7900,5,FALSE))</f>
        <v/>
      </c>
      <c r="I3098" s="51" t="str">
        <f t="shared" si="1294"/>
        <v/>
      </c>
      <c r="J3098" s="51" t="str">
        <f>IF(H3098="","",VLOOKUP(A3098,'6.A'!$A$11:$E$480,4,FALSE))</f>
        <v/>
      </c>
      <c r="K3098" s="51" t="str">
        <f t="shared" si="1295"/>
        <v/>
      </c>
      <c r="L3098" s="51" t="str">
        <f>IF(H3098="","",IF(C3098="","",G3080*C3098))</f>
        <v/>
      </c>
      <c r="M3098" s="93" t="str">
        <f>IF(A3098="","",VLOOKUP(A3098,'6.A'!$A$11:$C$480,2,FALSE))</f>
        <v/>
      </c>
      <c r="N3098" s="56" t="str">
        <f t="shared" si="1296"/>
        <v/>
      </c>
      <c r="O3098" s="55"/>
      <c r="P3098" s="55"/>
      <c r="Q3098" s="47"/>
      <c r="R3098" s="47"/>
      <c r="S3098" s="2"/>
    </row>
    <row r="3099" spans="1:19" ht="12.75" customHeight="1" x14ac:dyDescent="0.2">
      <c r="A3099" s="137"/>
      <c r="B3099" s="117" t="str">
        <f>IF(A3099="","",VLOOKUP(A3099,'6.A'!$A$11:$E$105,2,FALSE))</f>
        <v/>
      </c>
      <c r="C3099" s="138"/>
      <c r="D3099" s="139" t="str">
        <f>IF(A3099="","",VLOOKUP(A3099,'6.A'!$A$11:$E$105,4,FALSE))</f>
        <v/>
      </c>
      <c r="E3099" s="140" t="str">
        <f>IF(A3099="","",VLOOKUP(A3099,'6.A'!$A$11:$E$105,5,FALSE))</f>
        <v/>
      </c>
      <c r="F3099" s="141" t="str">
        <f t="shared" si="1293"/>
        <v>0,00</v>
      </c>
      <c r="G3099" s="51"/>
      <c r="H3099" s="51" t="str">
        <f>IF(A3099="","",VLOOKUP(A3099,'6.A'!$A$11:$E$7900,5,FALSE))</f>
        <v/>
      </c>
      <c r="I3099" s="51" t="str">
        <f t="shared" si="1294"/>
        <v/>
      </c>
      <c r="J3099" s="51" t="str">
        <f>IF(H3099="","",VLOOKUP(A3099,'6.A'!$A$11:$E$480,4,FALSE))</f>
        <v/>
      </c>
      <c r="K3099" s="51" t="str">
        <f t="shared" si="1295"/>
        <v/>
      </c>
      <c r="L3099" s="51" t="str">
        <f>IF(H3099="","",IF(C3099="","",G3080*C3099))</f>
        <v/>
      </c>
      <c r="M3099" s="93" t="str">
        <f>IF(A3099="","",VLOOKUP(A3099,'6.A'!$A$11:$C$480,2,FALSE))</f>
        <v/>
      </c>
      <c r="N3099" s="56" t="str">
        <f t="shared" si="1296"/>
        <v/>
      </c>
      <c r="O3099" s="55"/>
      <c r="P3099" s="55"/>
      <c r="Q3099" s="47"/>
      <c r="R3099" s="47"/>
      <c r="S3099" s="2"/>
    </row>
    <row r="3100" spans="1:19" ht="12.75" customHeight="1" x14ac:dyDescent="0.2">
      <c r="A3100" s="137"/>
      <c r="B3100" s="158" t="str">
        <f>IF(A3100="","",VLOOKUP(A3100,'6.A'!$A$11:$E$105,2,FALSE))</f>
        <v/>
      </c>
      <c r="C3100" s="138"/>
      <c r="D3100" s="120" t="str">
        <f>IF(A3100="","",VLOOKUP(A3100,'6.A'!$A$11:$E$105,4,FALSE))</f>
        <v/>
      </c>
      <c r="E3100" s="142" t="str">
        <f>IF(A3100="","",VLOOKUP(A3100,'6.A'!$A$11:$E$105,5,FALSE))</f>
        <v/>
      </c>
      <c r="F3100" s="141" t="str">
        <f t="shared" si="1293"/>
        <v>0,00</v>
      </c>
      <c r="G3100" s="51"/>
      <c r="H3100" s="51" t="str">
        <f>IF(A3100="","",VLOOKUP(A3100,'6.A'!$A$11:$E$7900,5,FALSE))</f>
        <v/>
      </c>
      <c r="I3100" s="51" t="str">
        <f t="shared" si="1294"/>
        <v/>
      </c>
      <c r="J3100" s="51" t="str">
        <f>IF(H3100="","",VLOOKUP(A3100,'6.A'!$A$11:$E$480,4,FALSE))</f>
        <v/>
      </c>
      <c r="K3100" s="51" t="str">
        <f t="shared" si="1295"/>
        <v/>
      </c>
      <c r="L3100" s="51" t="str">
        <f>IF(H3100="","",IF(C3100="","",G3080*C3100))</f>
        <v/>
      </c>
      <c r="M3100" s="93" t="str">
        <f>IF(A3100="","",VLOOKUP(A3100,'6.A'!$A$11:$C$480,2,FALSE))</f>
        <v/>
      </c>
      <c r="N3100" s="56" t="str">
        <f t="shared" si="1296"/>
        <v/>
      </c>
      <c r="O3100" s="55"/>
      <c r="P3100" s="55"/>
      <c r="Q3100" s="47"/>
      <c r="R3100" s="47"/>
      <c r="S3100" s="2"/>
    </row>
    <row r="3101" spans="1:19" ht="12.75" customHeight="1" x14ac:dyDescent="0.2">
      <c r="A3101" s="137"/>
      <c r="B3101" s="158" t="str">
        <f>IF(A3101="","",VLOOKUP(A3101,'6.A'!$A$11:$E$105,2,FALSE))</f>
        <v/>
      </c>
      <c r="C3101" s="138"/>
      <c r="D3101" s="120" t="str">
        <f>IF(A3101="","",VLOOKUP(A3101,'6.A'!$A$11:$E$105,4,FALSE))</f>
        <v/>
      </c>
      <c r="E3101" s="142" t="str">
        <f>IF(A3101="","",VLOOKUP(A3101,'6.A'!$A$11:$E$105,5,FALSE))</f>
        <v/>
      </c>
      <c r="F3101" s="141" t="str">
        <f t="shared" si="1293"/>
        <v>0,00</v>
      </c>
      <c r="G3101" s="51"/>
      <c r="H3101" s="51" t="str">
        <f>IF(A3101="","",VLOOKUP(A3101,'6.A'!$A$11:$E$7900,5,FALSE))</f>
        <v/>
      </c>
      <c r="I3101" s="51" t="str">
        <f t="shared" si="1294"/>
        <v/>
      </c>
      <c r="J3101" s="51" t="str">
        <f>IF(H3101="","",VLOOKUP(A3101,'6.A'!$A$11:$E$480,4,FALSE))</f>
        <v/>
      </c>
      <c r="K3101" s="51" t="str">
        <f t="shared" si="1295"/>
        <v/>
      </c>
      <c r="L3101" s="51" t="str">
        <f>IF(H3101="","",IF(C3101="","",G3080*C3101))</f>
        <v/>
      </c>
      <c r="M3101" s="93" t="str">
        <f>IF(A3101="","",VLOOKUP(A3101,'6.A'!$A$11:$C$480,2,FALSE))</f>
        <v/>
      </c>
      <c r="N3101" s="56" t="str">
        <f t="shared" si="1296"/>
        <v/>
      </c>
      <c r="O3101" s="55"/>
      <c r="P3101" s="55"/>
      <c r="Q3101" s="47"/>
      <c r="R3101" s="47"/>
      <c r="S3101" s="2"/>
    </row>
    <row r="3102" spans="1:19" ht="12.75" customHeight="1" x14ac:dyDescent="0.2">
      <c r="A3102" s="137"/>
      <c r="B3102" s="158" t="str">
        <f>IF(A3102="","",VLOOKUP(A3102,'6.A'!$A$11:$E$105,2,FALSE))</f>
        <v/>
      </c>
      <c r="C3102" s="138"/>
      <c r="D3102" s="120" t="str">
        <f>IF(A3102="","",VLOOKUP(A3102,'6.A'!$A$11:$E$105,4,FALSE))</f>
        <v/>
      </c>
      <c r="E3102" s="142" t="str">
        <f>IF(A3102="","",VLOOKUP(A3102,'6.A'!$A$11:$E$105,5,FALSE))</f>
        <v/>
      </c>
      <c r="F3102" s="141" t="str">
        <f t="shared" si="1293"/>
        <v>0,00</v>
      </c>
      <c r="G3102" s="51"/>
      <c r="H3102" s="51" t="str">
        <f>IF(A3102="","",VLOOKUP(A3102,'6.A'!$A$11:$E$7900,5,FALSE))</f>
        <v/>
      </c>
      <c r="I3102" s="51" t="str">
        <f t="shared" si="1294"/>
        <v/>
      </c>
      <c r="J3102" s="51" t="str">
        <f>IF(H3102="","",VLOOKUP(A3102,'6.A'!$A$11:$E$480,4,FALSE))</f>
        <v/>
      </c>
      <c r="K3102" s="51" t="str">
        <f t="shared" si="1295"/>
        <v/>
      </c>
      <c r="L3102" s="51" t="str">
        <f>IF(H3102="","",IF(C3102="","",G3080*C3102))</f>
        <v/>
      </c>
      <c r="M3102" s="93" t="str">
        <f>IF(A3102="","",VLOOKUP(A3102,'6.A'!$A$11:$C$480,2,FALSE))</f>
        <v/>
      </c>
      <c r="N3102" s="56" t="str">
        <f>IF(A3102="","",IF(M3102=B3102,"si","no"))</f>
        <v/>
      </c>
      <c r="O3102" s="55"/>
      <c r="P3102" s="55"/>
      <c r="Q3102" s="47"/>
      <c r="R3102" s="47"/>
      <c r="S3102" s="2"/>
    </row>
    <row r="3103" spans="1:19" ht="12.75" customHeight="1" x14ac:dyDescent="0.2">
      <c r="A3103" s="137"/>
      <c r="B3103" s="117" t="str">
        <f>IF(A3103="","",VLOOKUP(A3103,'6.A'!$A$11:$E$105,2,FALSE))</f>
        <v/>
      </c>
      <c r="C3103" s="138"/>
      <c r="D3103" s="120" t="str">
        <f>IF(A3103="","",VLOOKUP(A3103,'6.A'!$A$11:$E$105,4,FALSE))</f>
        <v/>
      </c>
      <c r="E3103" s="142" t="str">
        <f>IF(A3103="","",VLOOKUP(A3103,'6.A'!$A$11:$E$105,5,FALSE))</f>
        <v/>
      </c>
      <c r="F3103" s="141" t="str">
        <f t="shared" si="1293"/>
        <v>0,00</v>
      </c>
      <c r="G3103" s="51"/>
      <c r="H3103" s="51" t="str">
        <f>IF(A3103="","",VLOOKUP(A3103,'6.A'!$A$11:$E$7900,5,FALSE))</f>
        <v/>
      </c>
      <c r="I3103" s="51" t="str">
        <f t="shared" si="1294"/>
        <v/>
      </c>
      <c r="J3103" s="51" t="str">
        <f>IF(H3103="","",VLOOKUP(A3103,'6.A'!$A$11:$E$480,4,FALSE))</f>
        <v/>
      </c>
      <c r="K3103" s="51" t="str">
        <f t="shared" si="1295"/>
        <v/>
      </c>
      <c r="L3103" s="51" t="str">
        <f>IF(H3103="","",IF(C3103="","",G3080*C3103))</f>
        <v/>
      </c>
      <c r="M3103" s="93" t="str">
        <f>IF(A3103="","",VLOOKUP(A3103,'6.A'!$A$11:$C$480,2,FALSE))</f>
        <v/>
      </c>
      <c r="N3103" s="56" t="str">
        <f>IF(A3103="","",IF(M3103=B3103,"si","no"))</f>
        <v/>
      </c>
      <c r="O3103" s="55"/>
      <c r="P3103" s="55"/>
      <c r="Q3103" s="47"/>
      <c r="R3103" s="47"/>
      <c r="S3103" s="2"/>
    </row>
    <row r="3104" spans="1:19" ht="12.75" customHeight="1" x14ac:dyDescent="0.2">
      <c r="A3104" s="137"/>
      <c r="B3104" s="117" t="str">
        <f>IF(A3104="","",VLOOKUP(A3104,'6.A'!$A$11:$E$105,2,FALSE))</f>
        <v/>
      </c>
      <c r="C3104" s="138"/>
      <c r="D3104" s="120" t="str">
        <f>IF(A3104="","",VLOOKUP(A3104,'6.A'!$A$11:$E$105,4,FALSE))</f>
        <v/>
      </c>
      <c r="E3104" s="142" t="str">
        <f>IF(A3104="","",VLOOKUP(A3104,'6.A'!$A$11:$E$105,5,FALSE))</f>
        <v/>
      </c>
      <c r="F3104" s="141" t="str">
        <f t="shared" si="1293"/>
        <v>0,00</v>
      </c>
      <c r="G3104" s="51"/>
      <c r="H3104" s="51" t="str">
        <f>IF(A3104="","",VLOOKUP(A3104,'6.A'!$A$11:$E$7900,5,FALSE))</f>
        <v/>
      </c>
      <c r="I3104" s="51" t="str">
        <f t="shared" si="1294"/>
        <v/>
      </c>
      <c r="J3104" s="51" t="str">
        <f>IF(H3104="","",VLOOKUP(A3104,'6.A'!$A$11:$E$480,4,FALSE))</f>
        <v/>
      </c>
      <c r="K3104" s="51" t="str">
        <f t="shared" si="1295"/>
        <v/>
      </c>
      <c r="L3104" s="51" t="str">
        <f>IF(H3104="","",IF(C3104="","",G3080*C3104))</f>
        <v/>
      </c>
      <c r="M3104" s="93" t="str">
        <f>IF(A3104="","",VLOOKUP(A3104,'6.A'!$A$11:$C$480,2,FALSE))</f>
        <v/>
      </c>
      <c r="N3104" s="56" t="str">
        <f t="shared" ref="N3104:N3105" si="1297">IF(A3104="","",IF(M3104=B3104,"si","no"))</f>
        <v/>
      </c>
      <c r="O3104" s="55"/>
      <c r="P3104" s="55"/>
      <c r="Q3104" s="47"/>
      <c r="R3104" s="47"/>
      <c r="S3104" s="2"/>
    </row>
    <row r="3105" spans="1:22" ht="12.75" customHeight="1" x14ac:dyDescent="0.2">
      <c r="A3105" s="137"/>
      <c r="B3105" s="117" t="str">
        <f>IF(A3105="","",VLOOKUP(A3105,'6.A'!$A$11:$E$105,2,FALSE))</f>
        <v/>
      </c>
      <c r="C3105" s="138"/>
      <c r="D3105" s="120" t="str">
        <f>IF(A3105="","",VLOOKUP(A3105,'6.A'!$A$11:$E$105,4,FALSE))</f>
        <v/>
      </c>
      <c r="E3105" s="142" t="str">
        <f>IF(A3105="","",VLOOKUP(A3105,'6.A'!$A$11:$E$105,5,FALSE))</f>
        <v/>
      </c>
      <c r="F3105" s="141" t="str">
        <f t="shared" si="1293"/>
        <v>0,00</v>
      </c>
      <c r="G3105" s="51"/>
      <c r="H3105" s="51" t="str">
        <f>IF(A3105="","",VLOOKUP(A3105,'6.A'!$A$11:$E$7900,5,FALSE))</f>
        <v/>
      </c>
      <c r="I3105" s="51" t="str">
        <f t="shared" si="1294"/>
        <v/>
      </c>
      <c r="J3105" s="51" t="str">
        <f>IF(H3105="","",VLOOKUP(A3105,'6.A'!$A$11:$E$480,4,FALSE))</f>
        <v/>
      </c>
      <c r="K3105" s="51" t="str">
        <f t="shared" si="1295"/>
        <v/>
      </c>
      <c r="L3105" s="51" t="str">
        <f>IF(H3105="","",IF(C3105="","",G3080*C3105))</f>
        <v/>
      </c>
      <c r="M3105" s="93" t="str">
        <f>IF(A3105="","",VLOOKUP(A3105,'6.A'!$A$11:$C$480,2,FALSE))</f>
        <v/>
      </c>
      <c r="N3105" s="56" t="str">
        <f t="shared" si="1297"/>
        <v/>
      </c>
      <c r="O3105" s="55"/>
      <c r="P3105" s="55"/>
      <c r="Q3105" s="47"/>
      <c r="R3105" s="47"/>
      <c r="S3105" s="2"/>
    </row>
    <row r="3106" spans="1:22" ht="12.75" customHeight="1" x14ac:dyDescent="0.2">
      <c r="A3106" s="137"/>
      <c r="B3106" s="26" t="str">
        <f>$A$9</f>
        <v>BDI - MÃO DE OBRA / SERVIÇOS / MATERIAIS EM GERAL</v>
      </c>
      <c r="C3106" s="27">
        <f>$C$9</f>
        <v>0</v>
      </c>
      <c r="D3106" s="120"/>
      <c r="E3106" s="126"/>
      <c r="F3106" s="144">
        <f>ROUND(SUM(F3096:F3105)*C3106,2)</f>
        <v>0</v>
      </c>
      <c r="G3106" s="62"/>
      <c r="M3106" s="61"/>
      <c r="N3106" s="56"/>
      <c r="O3106" s="55"/>
      <c r="P3106" s="55"/>
      <c r="Q3106" s="47"/>
      <c r="R3106" s="47"/>
      <c r="S3106" s="2"/>
    </row>
    <row r="3107" spans="1:22" ht="12.75" customHeight="1" x14ac:dyDescent="0.2">
      <c r="A3107" s="145"/>
      <c r="B3107" s="31" t="s">
        <v>120</v>
      </c>
      <c r="C3107" s="36"/>
      <c r="D3107" s="151"/>
      <c r="E3107" s="152"/>
      <c r="F3107" s="150">
        <f>ROUND(SUM(F3096:F3106),2)</f>
        <v>0</v>
      </c>
      <c r="G3107" s="62"/>
      <c r="M3107" s="61"/>
      <c r="N3107" s="56"/>
      <c r="O3107" s="55"/>
      <c r="P3107" s="55"/>
      <c r="Q3107" s="47"/>
      <c r="R3107" s="47"/>
      <c r="S3107" s="2"/>
    </row>
    <row r="3108" spans="1:22" ht="12.75" customHeight="1" x14ac:dyDescent="0.2">
      <c r="A3108" s="134" t="s">
        <v>6</v>
      </c>
      <c r="B3108" s="135" t="s">
        <v>18</v>
      </c>
      <c r="C3108" s="119" t="s">
        <v>59</v>
      </c>
      <c r="D3108" s="119" t="s">
        <v>17</v>
      </c>
      <c r="E3108" s="136" t="s">
        <v>60</v>
      </c>
      <c r="F3108" s="127" t="s">
        <v>61</v>
      </c>
      <c r="G3108" s="21"/>
      <c r="M3108" s="61"/>
      <c r="N3108" s="56"/>
      <c r="O3108" s="55"/>
      <c r="P3108" s="55"/>
      <c r="Q3108" s="47"/>
      <c r="R3108" s="47"/>
      <c r="S3108" s="2"/>
    </row>
    <row r="3109" spans="1:22" ht="12.75" customHeight="1" x14ac:dyDescent="0.2">
      <c r="A3109" s="137">
        <f>'6.A'!$A$79</f>
        <v>1379</v>
      </c>
      <c r="B3109" s="117" t="str">
        <f>IF(A3109="","",VLOOKUP(A3109,'6.A'!$A$11:$E$105,2,FALSE))</f>
        <v>CIMENTO PORTLAND COMPOSTO CP II-32</v>
      </c>
      <c r="C3109" s="138">
        <v>2.84</v>
      </c>
      <c r="D3109" s="139" t="str">
        <f>IF(A3109="","",VLOOKUP(A3109,'6.A'!$A$11:$E$105,4,FALSE))</f>
        <v>KG</v>
      </c>
      <c r="E3109" s="140">
        <f>IF(A3109="","",VLOOKUP(A3109,'6.A'!$A$11:$E$105,5,FALSE))</f>
        <v>0</v>
      </c>
      <c r="F3109" s="141">
        <f t="shared" ref="F3109:F3116" si="1298">IF(A3109="","0,00",ROUND(C3109*E3109,2))</f>
        <v>0</v>
      </c>
      <c r="G3109" s="51"/>
      <c r="H3109" s="51">
        <f>IF(A3109="","",VLOOKUP(A3109,'6.A'!$A$11:$E$7900,5,FALSE))</f>
        <v>0</v>
      </c>
      <c r="I3109" s="51" t="str">
        <f t="shared" ref="I3109:I3128" si="1299">IF(H3109="","",IF(E3109=H3109,"SIM","NÃO"))</f>
        <v>SIM</v>
      </c>
      <c r="J3109" s="51" t="str">
        <f>IF(H3109="","",VLOOKUP(A3109,'6.A'!$A$11:$E$480,4,FALSE))</f>
        <v>KG</v>
      </c>
      <c r="K3109" s="51" t="str">
        <f t="shared" ref="K3109:K3128" si="1300">IF(H3109="","",IF(J3109=D3109,"SIM","NÃO"))</f>
        <v>SIM</v>
      </c>
      <c r="L3109" s="51">
        <f>IF(H3109="","",IF(C3109="","",G3080*C3109))</f>
        <v>116.44</v>
      </c>
      <c r="M3109" s="93" t="str">
        <f>IF(A3109="","",VLOOKUP(A3109,'6.A'!$A$11:$C$480,2,FALSE))</f>
        <v>CIMENTO PORTLAND COMPOSTO CP II-32</v>
      </c>
      <c r="N3109" s="56" t="str">
        <f t="shared" ref="N3109:N3128" si="1301">IF(A3109="","",IF(M3109=B3109,"si","no"))</f>
        <v>si</v>
      </c>
      <c r="O3109" s="55"/>
      <c r="P3109" s="55"/>
      <c r="Q3109" s="47"/>
      <c r="R3109" s="47"/>
      <c r="S3109" s="2"/>
    </row>
    <row r="3110" spans="1:22" ht="12.75" customHeight="1" x14ac:dyDescent="0.2">
      <c r="A3110" s="137">
        <f>'6.A'!$A$76</f>
        <v>370</v>
      </c>
      <c r="B3110" s="117" t="str">
        <f>IF(A3110="","",VLOOKUP(A3110,'6.A'!$A$11:$E$105,2,FALSE))</f>
        <v>AREIA MÉDIA</v>
      </c>
      <c r="C3110" s="138">
        <v>1.3299999999999999E-2</v>
      </c>
      <c r="D3110" s="139" t="str">
        <f>IF(A3110="","",VLOOKUP(A3110,'6.A'!$A$11:$E$105,4,FALSE))</f>
        <v>M3</v>
      </c>
      <c r="E3110" s="140">
        <f>IF(A3110="","",VLOOKUP(A3110,'6.A'!$A$11:$E$105,5,FALSE))</f>
        <v>0</v>
      </c>
      <c r="F3110" s="141">
        <f t="shared" si="1298"/>
        <v>0</v>
      </c>
      <c r="G3110" s="51"/>
      <c r="H3110" s="51">
        <f>IF(A3110="","",VLOOKUP(A3110,'6.A'!$A$11:$E$7900,5,FALSE))</f>
        <v>0</v>
      </c>
      <c r="I3110" s="51" t="str">
        <f t="shared" si="1299"/>
        <v>SIM</v>
      </c>
      <c r="J3110" s="51" t="str">
        <f>IF(H3110="","",VLOOKUP(A3110,'6.A'!$A$11:$E$480,4,FALSE))</f>
        <v>M3</v>
      </c>
      <c r="K3110" s="51" t="str">
        <f t="shared" si="1300"/>
        <v>SIM</v>
      </c>
      <c r="L3110" s="51">
        <f>IF(H3110="","",IF(C3110="","",G3080*C3110))</f>
        <v>0.54530000000000001</v>
      </c>
      <c r="M3110" s="93" t="str">
        <f>IF(A3110="","",VLOOKUP(A3110,'6.A'!$A$11:$C$480,2,FALSE))</f>
        <v>AREIA MÉDIA</v>
      </c>
      <c r="N3110" s="56" t="str">
        <f t="shared" si="1301"/>
        <v>si</v>
      </c>
      <c r="O3110" s="55"/>
      <c r="P3110" s="55"/>
      <c r="Q3110" s="47"/>
      <c r="R3110" s="47"/>
      <c r="S3110" s="2"/>
    </row>
    <row r="3111" spans="1:22" ht="12.75" customHeight="1" x14ac:dyDescent="0.2">
      <c r="A3111" s="137"/>
      <c r="B3111" s="117" t="str">
        <f>IF(A3111="","",VLOOKUP(A3111,'6.A'!$A$11:$E$105,2,FALSE))</f>
        <v/>
      </c>
      <c r="C3111" s="138"/>
      <c r="D3111" s="139" t="str">
        <f>IF(A3111="","",VLOOKUP(A3111,'6.A'!$A$11:$E$105,4,FALSE))</f>
        <v/>
      </c>
      <c r="E3111" s="140" t="str">
        <f>IF(A3111="","",VLOOKUP(A3111,'6.A'!$A$11:$E$105,5,FALSE))</f>
        <v/>
      </c>
      <c r="F3111" s="141" t="str">
        <f t="shared" si="1298"/>
        <v>0,00</v>
      </c>
      <c r="G3111" s="51"/>
      <c r="H3111" s="51" t="str">
        <f>IF(A3111="","",VLOOKUP(A3111,'6.A'!$A$11:$E$7900,5,FALSE))</f>
        <v/>
      </c>
      <c r="I3111" s="51" t="str">
        <f t="shared" si="1299"/>
        <v/>
      </c>
      <c r="J3111" s="51" t="str">
        <f>IF(H3111="","",VLOOKUP(A3111,'6.A'!$A$11:$E$480,4,FALSE))</f>
        <v/>
      </c>
      <c r="K3111" s="51" t="str">
        <f t="shared" si="1300"/>
        <v/>
      </c>
      <c r="L3111" s="51" t="str">
        <f>IF(H3111="","",IF(C3111="","",G3080*C3111))</f>
        <v/>
      </c>
      <c r="M3111" s="93" t="str">
        <f>IF(A3111="","",VLOOKUP(A3111,'6.A'!$A$11:$C$480,2,FALSE))</f>
        <v/>
      </c>
      <c r="N3111" s="56" t="str">
        <f t="shared" si="1301"/>
        <v/>
      </c>
      <c r="O3111" s="55"/>
      <c r="P3111" s="55"/>
      <c r="Q3111" s="47"/>
      <c r="R3111" s="47"/>
      <c r="S3111" s="2"/>
    </row>
    <row r="3112" spans="1:22" ht="12.75" customHeight="1" x14ac:dyDescent="0.2">
      <c r="A3112" s="137"/>
      <c r="B3112" s="117" t="str">
        <f>IF(A3112="","",VLOOKUP(A3112,'6.A'!$A$11:$E$105,2,FALSE))</f>
        <v/>
      </c>
      <c r="C3112" s="138"/>
      <c r="D3112" s="139" t="str">
        <f>IF(A3112="","",VLOOKUP(A3112,'6.A'!$A$11:$E$105,4,FALSE))</f>
        <v/>
      </c>
      <c r="E3112" s="140" t="str">
        <f>IF(A3112="","",VLOOKUP(A3112,'6.A'!$A$11:$E$105,5,FALSE))</f>
        <v/>
      </c>
      <c r="F3112" s="141" t="str">
        <f t="shared" si="1298"/>
        <v>0,00</v>
      </c>
      <c r="G3112" s="51"/>
      <c r="H3112" s="51" t="str">
        <f>IF(A3112="","",VLOOKUP(A3112,'6.A'!$A$11:$E$7900,5,FALSE))</f>
        <v/>
      </c>
      <c r="I3112" s="51" t="str">
        <f t="shared" si="1299"/>
        <v/>
      </c>
      <c r="J3112" s="51" t="str">
        <f>IF(H3112="","",VLOOKUP(A3112,'6.A'!$A$11:$E$480,4,FALSE))</f>
        <v/>
      </c>
      <c r="K3112" s="51" t="str">
        <f t="shared" si="1300"/>
        <v/>
      </c>
      <c r="L3112" s="51" t="str">
        <f>IF(H3112="","",IF(C3112="","",G3080*C3112))</f>
        <v/>
      </c>
      <c r="M3112" s="93" t="str">
        <f>IF(A3112="","",VLOOKUP(A3112,'6.A'!$A$11:$C$480,2,FALSE))</f>
        <v/>
      </c>
      <c r="N3112" s="56" t="str">
        <f t="shared" si="1301"/>
        <v/>
      </c>
      <c r="O3112" s="55"/>
      <c r="P3112" s="55"/>
      <c r="Q3112" s="47"/>
      <c r="R3112" s="47"/>
      <c r="S3112" s="2"/>
    </row>
    <row r="3113" spans="1:22" ht="12.75" customHeight="1" x14ac:dyDescent="0.2">
      <c r="A3113" s="137"/>
      <c r="B3113" s="117" t="str">
        <f>IF(A3113="","",VLOOKUP(A3113,'6.A'!$A$11:$E$105,2,FALSE))</f>
        <v/>
      </c>
      <c r="C3113" s="138"/>
      <c r="D3113" s="120" t="str">
        <f>IF(A3113="","",VLOOKUP(A3113,'6.A'!$A$11:$E$105,4,FALSE))</f>
        <v/>
      </c>
      <c r="E3113" s="142" t="str">
        <f>IF(A3113="","",VLOOKUP(A3113,'6.A'!$A$11:$E$105,5,FALSE))</f>
        <v/>
      </c>
      <c r="F3113" s="141" t="str">
        <f t="shared" si="1298"/>
        <v>0,00</v>
      </c>
      <c r="G3113" s="51"/>
      <c r="H3113" s="51" t="str">
        <f>IF(A3113="","",VLOOKUP(A3113,'6.A'!$A$11:$E$7900,5,FALSE))</f>
        <v/>
      </c>
      <c r="I3113" s="51" t="str">
        <f t="shared" si="1299"/>
        <v/>
      </c>
      <c r="J3113" s="51" t="str">
        <f>IF(H3113="","",VLOOKUP(A3113,'6.A'!$A$11:$E$480,4,FALSE))</f>
        <v/>
      </c>
      <c r="K3113" s="51" t="str">
        <f t="shared" si="1300"/>
        <v/>
      </c>
      <c r="L3113" s="51" t="str">
        <f>IF(H3113="","",IF(C3113="","",G3080*C3113))</f>
        <v/>
      </c>
      <c r="M3113" s="93" t="str">
        <f>IF(A3113="","",VLOOKUP(A3113,'6.A'!$A$11:$C$480,2,FALSE))</f>
        <v/>
      </c>
      <c r="N3113" s="56" t="str">
        <f t="shared" si="1301"/>
        <v/>
      </c>
      <c r="O3113" s="55"/>
      <c r="P3113" s="55"/>
      <c r="Q3113" s="47"/>
      <c r="R3113" s="47"/>
      <c r="S3113" s="2"/>
    </row>
    <row r="3114" spans="1:22" ht="12.75" customHeight="1" x14ac:dyDescent="0.2">
      <c r="A3114" s="137"/>
      <c r="B3114" s="117" t="str">
        <f>IF(A3114="","",VLOOKUP(A3114,'6.A'!$A$11:$E$105,2,FALSE))</f>
        <v/>
      </c>
      <c r="C3114" s="138"/>
      <c r="D3114" s="120" t="str">
        <f>IF(A3114="","",VLOOKUP(A3114,'6.A'!$A$11:$E$105,4,FALSE))</f>
        <v/>
      </c>
      <c r="E3114" s="142" t="str">
        <f>IF(A3114="","",VLOOKUP(A3114,'6.A'!$A$11:$E$105,5,FALSE))</f>
        <v/>
      </c>
      <c r="F3114" s="141" t="str">
        <f t="shared" si="1298"/>
        <v>0,00</v>
      </c>
      <c r="G3114" s="51"/>
      <c r="H3114" s="51" t="str">
        <f>IF(A3114="","",VLOOKUP(A3114,'6.A'!$A$11:$E$7900,5,FALSE))</f>
        <v/>
      </c>
      <c r="I3114" s="51" t="str">
        <f t="shared" si="1299"/>
        <v/>
      </c>
      <c r="J3114" s="51" t="str">
        <f>IF(H3114="","",VLOOKUP(A3114,'6.A'!$A$11:$E$480,4,FALSE))</f>
        <v/>
      </c>
      <c r="K3114" s="51" t="str">
        <f t="shared" si="1300"/>
        <v/>
      </c>
      <c r="L3114" s="51" t="str">
        <f>IF(H3114="","",IF(C3114="","",G3080*C3114))</f>
        <v/>
      </c>
      <c r="M3114" s="93" t="str">
        <f>IF(A3114="","",VLOOKUP(A3114,'6.A'!$A$11:$C$480,2,FALSE))</f>
        <v/>
      </c>
      <c r="N3114" s="56" t="str">
        <f t="shared" si="1301"/>
        <v/>
      </c>
      <c r="O3114" s="55"/>
      <c r="P3114" s="55"/>
      <c r="Q3114" s="47"/>
      <c r="R3114" s="47"/>
      <c r="S3114" s="2"/>
    </row>
    <row r="3115" spans="1:22" ht="12.75" customHeight="1" x14ac:dyDescent="0.2">
      <c r="A3115" s="137"/>
      <c r="B3115" s="117" t="str">
        <f>IF(A3115="","",VLOOKUP(A3115,'6.A'!$A$11:$E$105,2,FALSE))</f>
        <v/>
      </c>
      <c r="C3115" s="138"/>
      <c r="D3115" s="139" t="str">
        <f>IF(A3115="","",VLOOKUP(A3115,'6.A'!$A$11:$E$105,4,FALSE))</f>
        <v/>
      </c>
      <c r="E3115" s="140" t="str">
        <f>IF(A3115="","",VLOOKUP(A3115,'6.A'!$A$11:$E$105,5,FALSE))</f>
        <v/>
      </c>
      <c r="F3115" s="141" t="str">
        <f t="shared" si="1298"/>
        <v>0,00</v>
      </c>
      <c r="G3115" s="51"/>
      <c r="H3115" s="51" t="str">
        <f>IF(A3115="","",VLOOKUP(A3115,'6.A'!$A$11:$E$7900,5,FALSE))</f>
        <v/>
      </c>
      <c r="I3115" s="51" t="str">
        <f t="shared" si="1299"/>
        <v/>
      </c>
      <c r="J3115" s="51" t="str">
        <f>IF(H3115="","",VLOOKUP(A3115,'6.A'!$A$11:$E$480,4,FALSE))</f>
        <v/>
      </c>
      <c r="K3115" s="51" t="str">
        <f t="shared" si="1300"/>
        <v/>
      </c>
      <c r="L3115" s="51" t="str">
        <f>IF(H3115="","",IF(C3115="","",G3080*C3115))</f>
        <v/>
      </c>
      <c r="M3115" s="93" t="str">
        <f>IF(A3115="","",VLOOKUP(A3115,'6.A'!$A$11:$C$480,2,FALSE))</f>
        <v/>
      </c>
      <c r="N3115" s="56" t="str">
        <f t="shared" si="1301"/>
        <v/>
      </c>
      <c r="O3115" s="55"/>
      <c r="P3115" s="55"/>
      <c r="Q3115" s="47"/>
      <c r="R3115" s="47"/>
      <c r="S3115" s="2"/>
    </row>
    <row r="3116" spans="1:22" s="64" customFormat="1" ht="12.75" customHeight="1" x14ac:dyDescent="0.2">
      <c r="A3116" s="137"/>
      <c r="B3116" s="117" t="str">
        <f>IF(A3116="","",VLOOKUP(A3116,'6.A'!$A$11:$E$105,2,FALSE))</f>
        <v/>
      </c>
      <c r="C3116" s="138"/>
      <c r="D3116" s="139" t="str">
        <f>IF(A3116="","",VLOOKUP(A3116,'6.A'!$A$11:$E$105,4,FALSE))</f>
        <v/>
      </c>
      <c r="E3116" s="140" t="str">
        <f>IF(A3116="","",VLOOKUP(A3116,'6.A'!$A$11:$E$105,5,FALSE))</f>
        <v/>
      </c>
      <c r="F3116" s="141" t="str">
        <f t="shared" si="1298"/>
        <v>0,00</v>
      </c>
      <c r="G3116" s="51"/>
      <c r="H3116" s="51" t="str">
        <f>IF(A3116="","",VLOOKUP(A3116,'6.A'!$A$11:$E$7900,5,FALSE))</f>
        <v/>
      </c>
      <c r="I3116" s="51" t="str">
        <f t="shared" si="1299"/>
        <v/>
      </c>
      <c r="J3116" s="51" t="str">
        <f>IF(H3116="","",VLOOKUP(A3116,'6.A'!$A$11:$E$480,4,FALSE))</f>
        <v/>
      </c>
      <c r="K3116" s="51" t="str">
        <f t="shared" si="1300"/>
        <v/>
      </c>
      <c r="L3116" s="51" t="str">
        <f>IF(H3116="","",IF(C3116="","",G3080*C3116))</f>
        <v/>
      </c>
      <c r="M3116" s="93" t="str">
        <f>IF(A3116="","",VLOOKUP(A3116,'6.A'!$A$11:$C$480,2,FALSE))</f>
        <v/>
      </c>
      <c r="N3116" s="56" t="str">
        <f t="shared" si="1301"/>
        <v/>
      </c>
      <c r="O3116" s="55"/>
      <c r="P3116" s="55"/>
      <c r="Q3116" s="47"/>
      <c r="R3116" s="47"/>
      <c r="T3116" s="2"/>
      <c r="U3116" s="2"/>
      <c r="V3116" s="2"/>
    </row>
    <row r="3117" spans="1:22" s="64" customFormat="1" ht="12.75" customHeight="1" x14ac:dyDescent="0.2">
      <c r="A3117" s="22"/>
      <c r="B3117" s="23" t="str">
        <f>IF(A3117="","",VLOOKUP(A3117,'6.A'!$A$11:$E$105,2,FALSE))</f>
        <v/>
      </c>
      <c r="C3117" s="87"/>
      <c r="D3117" s="56" t="str">
        <f>IF(A3117="","",VLOOKUP(A3117,'6.A'!$A$11:$E$105,4,FALSE))</f>
        <v/>
      </c>
      <c r="E3117" s="88" t="str">
        <f>IF(A3117="","",VLOOKUP(A3117,'6.A'!$A$11:$E$105,5,FALSE))</f>
        <v/>
      </c>
      <c r="F3117" s="24" t="str">
        <f t="shared" ref="F3117:F3128" si="1302">IF(A3117="","0,00",ROUND(C3117*E3117,2))</f>
        <v>0,00</v>
      </c>
      <c r="G3117" s="51"/>
      <c r="H3117" s="51" t="str">
        <f>IF(A3117="","",VLOOKUP(A3117,'6.A'!$A$11:$E$7900,5,FALSE))</f>
        <v/>
      </c>
      <c r="I3117" s="51" t="str">
        <f t="shared" si="1299"/>
        <v/>
      </c>
      <c r="J3117" s="51" t="str">
        <f>IF(H3117="","",VLOOKUP(A3117,'6.A'!$A$11:$E$480,4,FALSE))</f>
        <v/>
      </c>
      <c r="K3117" s="51" t="str">
        <f t="shared" si="1300"/>
        <v/>
      </c>
      <c r="L3117" s="51" t="str">
        <f>IF(H3117="","",IF(C3117="","",G3080*C3117))</f>
        <v/>
      </c>
      <c r="M3117" s="93" t="str">
        <f>IF(A3117="","",VLOOKUP(A3117,'6.A'!$A$11:$C$480,2,FALSE))</f>
        <v/>
      </c>
      <c r="N3117" s="56" t="str">
        <f t="shared" si="1301"/>
        <v/>
      </c>
      <c r="O3117" s="55"/>
      <c r="P3117" s="55"/>
      <c r="Q3117" s="47"/>
      <c r="R3117" s="47"/>
      <c r="T3117" s="2"/>
      <c r="U3117" s="2"/>
      <c r="V3117" s="2"/>
    </row>
    <row r="3118" spans="1:22" s="64" customFormat="1" ht="12.75" customHeight="1" x14ac:dyDescent="0.2">
      <c r="A3118" s="22"/>
      <c r="B3118" s="23" t="str">
        <f>IF(A3118="","",VLOOKUP(A3118,'6.A'!$A$11:$E$105,2,FALSE))</f>
        <v/>
      </c>
      <c r="C3118" s="87"/>
      <c r="D3118" s="56" t="str">
        <f>IF(A3118="","",VLOOKUP(A3118,'6.A'!$A$11:$E$105,4,FALSE))</f>
        <v/>
      </c>
      <c r="E3118" s="88" t="str">
        <f>IF(A3118="","",VLOOKUP(A3118,'6.A'!$A$11:$E$105,5,FALSE))</f>
        <v/>
      </c>
      <c r="F3118" s="24" t="str">
        <f t="shared" si="1302"/>
        <v>0,00</v>
      </c>
      <c r="G3118" s="51"/>
      <c r="H3118" s="51" t="str">
        <f>IF(A3118="","",VLOOKUP(A3118,'6.A'!$A$11:$E$7900,5,FALSE))</f>
        <v/>
      </c>
      <c r="I3118" s="51" t="str">
        <f t="shared" si="1299"/>
        <v/>
      </c>
      <c r="J3118" s="51" t="str">
        <f>IF(H3118="","",VLOOKUP(A3118,'6.A'!$A$11:$E$480,4,FALSE))</f>
        <v/>
      </c>
      <c r="K3118" s="51" t="str">
        <f t="shared" si="1300"/>
        <v/>
      </c>
      <c r="L3118" s="51" t="str">
        <f>IF(H3118="","",IF(C3118="","",G3080*C3118))</f>
        <v/>
      </c>
      <c r="M3118" s="93" t="str">
        <f>IF(A3118="","",VLOOKUP(A3118,'6.A'!$A$11:$C$480,2,FALSE))</f>
        <v/>
      </c>
      <c r="N3118" s="56" t="str">
        <f t="shared" si="1301"/>
        <v/>
      </c>
      <c r="O3118" s="55"/>
      <c r="P3118" s="55"/>
      <c r="Q3118" s="47"/>
      <c r="R3118" s="47"/>
      <c r="T3118" s="2"/>
      <c r="U3118" s="2"/>
      <c r="V3118" s="2"/>
    </row>
    <row r="3119" spans="1:22" s="64" customFormat="1" ht="12.75" customHeight="1" x14ac:dyDescent="0.2">
      <c r="A3119" s="22"/>
      <c r="B3119" s="23" t="str">
        <f>IF(A3119="","",VLOOKUP(A3119,'6.A'!$A$11:$E$105,2,FALSE))</f>
        <v/>
      </c>
      <c r="C3119" s="87"/>
      <c r="D3119" s="56" t="str">
        <f>IF(A3119="","",VLOOKUP(A3119,'6.A'!$A$11:$E$105,4,FALSE))</f>
        <v/>
      </c>
      <c r="E3119" s="88" t="str">
        <f>IF(A3119="","",VLOOKUP(A3119,'6.A'!$A$11:$E$105,5,FALSE))</f>
        <v/>
      </c>
      <c r="F3119" s="24" t="str">
        <f t="shared" si="1302"/>
        <v>0,00</v>
      </c>
      <c r="G3119" s="51"/>
      <c r="H3119" s="51" t="str">
        <f>IF(A3119="","",VLOOKUP(A3119,'6.A'!$A$11:$E$7900,5,FALSE))</f>
        <v/>
      </c>
      <c r="I3119" s="51" t="str">
        <f t="shared" si="1299"/>
        <v/>
      </c>
      <c r="J3119" s="51" t="str">
        <f>IF(H3119="","",VLOOKUP(A3119,'6.A'!$A$11:$E$480,4,FALSE))</f>
        <v/>
      </c>
      <c r="K3119" s="51" t="str">
        <f t="shared" si="1300"/>
        <v/>
      </c>
      <c r="L3119" s="51" t="str">
        <f>IF(H3119="","",IF(C3119="","",G3080*C3119))</f>
        <v/>
      </c>
      <c r="M3119" s="93" t="str">
        <f>IF(A3119="","",VLOOKUP(A3119,'6.A'!$A$11:$C$480,2,FALSE))</f>
        <v/>
      </c>
      <c r="N3119" s="56" t="str">
        <f t="shared" si="1301"/>
        <v/>
      </c>
      <c r="O3119" s="55"/>
      <c r="P3119" s="55"/>
      <c r="Q3119" s="47"/>
      <c r="R3119" s="47"/>
      <c r="T3119" s="2"/>
      <c r="U3119" s="2"/>
      <c r="V3119" s="2"/>
    </row>
    <row r="3120" spans="1:22" ht="12.75" customHeight="1" x14ac:dyDescent="0.2">
      <c r="A3120" s="22"/>
      <c r="B3120" s="23" t="str">
        <f>IF(A3120="","",VLOOKUP(A3120,'6.A'!$A$11:$E$105,2,FALSE))</f>
        <v/>
      </c>
      <c r="C3120" s="87"/>
      <c r="D3120" s="56" t="str">
        <f>IF(A3120="","",VLOOKUP(A3120,'6.A'!$A$11:$E$105,4,FALSE))</f>
        <v/>
      </c>
      <c r="E3120" s="88" t="str">
        <f>IF(A3120="","",VLOOKUP(A3120,'6.A'!$A$11:$E$105,5,FALSE))</f>
        <v/>
      </c>
      <c r="F3120" s="24" t="str">
        <f t="shared" si="1302"/>
        <v>0,00</v>
      </c>
      <c r="G3120" s="51"/>
      <c r="H3120" s="51" t="str">
        <f>IF(A3120="","",VLOOKUP(A3120,'6.A'!$A$11:$E$7900,5,FALSE))</f>
        <v/>
      </c>
      <c r="I3120" s="51" t="str">
        <f t="shared" si="1299"/>
        <v/>
      </c>
      <c r="J3120" s="51" t="str">
        <f>IF(H3120="","",VLOOKUP(A3120,'6.A'!$A$11:$E$480,4,FALSE))</f>
        <v/>
      </c>
      <c r="K3120" s="51" t="str">
        <f t="shared" si="1300"/>
        <v/>
      </c>
      <c r="L3120" s="51" t="str">
        <f>IF(H3120="","",IF(C3120="","",G3080*C3120))</f>
        <v/>
      </c>
      <c r="M3120" s="93" t="str">
        <f>IF(A3120="","",VLOOKUP(A3120,'6.A'!$A$11:$C$480,2,FALSE))</f>
        <v/>
      </c>
      <c r="N3120" s="56" t="str">
        <f t="shared" si="1301"/>
        <v/>
      </c>
      <c r="O3120" s="55"/>
      <c r="P3120" s="55"/>
      <c r="Q3120" s="47"/>
      <c r="R3120" s="47"/>
    </row>
    <row r="3121" spans="1:22" ht="12.75" customHeight="1" x14ac:dyDescent="0.2">
      <c r="A3121" s="22"/>
      <c r="B3121" s="23" t="str">
        <f>IF(A3121="","",VLOOKUP(A3121,'6.A'!$A$11:$E$105,2,FALSE))</f>
        <v/>
      </c>
      <c r="C3121" s="87"/>
      <c r="D3121" s="56" t="str">
        <f>IF(A3121="","",VLOOKUP(A3121,'6.A'!$A$11:$E$105,4,FALSE))</f>
        <v/>
      </c>
      <c r="E3121" s="88" t="str">
        <f>IF(A3121="","",VLOOKUP(A3121,'6.A'!$A$11:$E$105,5,FALSE))</f>
        <v/>
      </c>
      <c r="F3121" s="24" t="str">
        <f t="shared" si="1302"/>
        <v>0,00</v>
      </c>
      <c r="G3121" s="51"/>
      <c r="H3121" s="51" t="str">
        <f>IF(A3121="","",VLOOKUP(A3121,'6.A'!$A$11:$E$7900,5,FALSE))</f>
        <v/>
      </c>
      <c r="I3121" s="51" t="str">
        <f t="shared" si="1299"/>
        <v/>
      </c>
      <c r="J3121" s="51" t="str">
        <f>IF(H3121="","",VLOOKUP(A3121,'6.A'!$A$11:$E$480,4,FALSE))</f>
        <v/>
      </c>
      <c r="K3121" s="51" t="str">
        <f t="shared" si="1300"/>
        <v/>
      </c>
      <c r="L3121" s="51" t="str">
        <f>IF(H3121="","",IF(C3121="","",G3080*C3121))</f>
        <v/>
      </c>
      <c r="M3121" s="93" t="str">
        <f>IF(A3121="","",VLOOKUP(A3121,'6.A'!$A$11:$C$480,2,FALSE))</f>
        <v/>
      </c>
      <c r="N3121" s="56" t="str">
        <f t="shared" si="1301"/>
        <v/>
      </c>
      <c r="O3121" s="55"/>
      <c r="P3121" s="55"/>
      <c r="Q3121" s="47"/>
      <c r="R3121" s="47"/>
    </row>
    <row r="3122" spans="1:22" ht="12.75" customHeight="1" x14ac:dyDescent="0.2">
      <c r="A3122" s="22"/>
      <c r="B3122" s="23" t="str">
        <f>IF(A3122="","",VLOOKUP(A3122,'6.A'!$A$11:$E$105,2,FALSE))</f>
        <v/>
      </c>
      <c r="C3122" s="87"/>
      <c r="D3122" s="56" t="str">
        <f>IF(A3122="","",VLOOKUP(A3122,'6.A'!$A$11:$E$105,4,FALSE))</f>
        <v/>
      </c>
      <c r="E3122" s="88" t="str">
        <f>IF(A3122="","",VLOOKUP(A3122,'6.A'!$A$11:$E$105,5,FALSE))</f>
        <v/>
      </c>
      <c r="F3122" s="24" t="str">
        <f t="shared" si="1302"/>
        <v>0,00</v>
      </c>
      <c r="G3122" s="51"/>
      <c r="H3122" s="51" t="str">
        <f>IF(A3122="","",VLOOKUP(A3122,'6.A'!$A$11:$E$7900,5,FALSE))</f>
        <v/>
      </c>
      <c r="I3122" s="51" t="str">
        <f t="shared" si="1299"/>
        <v/>
      </c>
      <c r="J3122" s="51" t="str">
        <f>IF(H3122="","",VLOOKUP(A3122,'6.A'!$A$11:$E$480,4,FALSE))</f>
        <v/>
      </c>
      <c r="K3122" s="51" t="str">
        <f t="shared" si="1300"/>
        <v/>
      </c>
      <c r="L3122" s="51" t="str">
        <f>IF(H3122="","",IF(C3122="","",G3080*C3122))</f>
        <v/>
      </c>
      <c r="M3122" s="93" t="str">
        <f>IF(A3122="","",VLOOKUP(A3122,'6.A'!$A$11:$C$480,2,FALSE))</f>
        <v/>
      </c>
      <c r="N3122" s="56" t="str">
        <f t="shared" si="1301"/>
        <v/>
      </c>
      <c r="O3122" s="55"/>
      <c r="P3122" s="55"/>
      <c r="Q3122" s="47"/>
      <c r="R3122" s="47"/>
    </row>
    <row r="3123" spans="1:22" ht="12.75" customHeight="1" x14ac:dyDescent="0.2">
      <c r="A3123" s="22"/>
      <c r="B3123" s="23" t="str">
        <f>IF(A3123="","",VLOOKUP(A3123,'6.A'!$A$11:$E$105,2,FALSE))</f>
        <v/>
      </c>
      <c r="C3123" s="87"/>
      <c r="D3123" s="56" t="str">
        <f>IF(A3123="","",VLOOKUP(A3123,'6.A'!$A$11:$E$105,4,FALSE))</f>
        <v/>
      </c>
      <c r="E3123" s="88" t="str">
        <f>IF(A3123="","",VLOOKUP(A3123,'6.A'!$A$11:$E$105,5,FALSE))</f>
        <v/>
      </c>
      <c r="F3123" s="24" t="str">
        <f t="shared" si="1302"/>
        <v>0,00</v>
      </c>
      <c r="G3123" s="51"/>
      <c r="H3123" s="51" t="str">
        <f>IF(A3123="","",VLOOKUP(A3123,'6.A'!$A$11:$E$7900,5,FALSE))</f>
        <v/>
      </c>
      <c r="I3123" s="51" t="str">
        <f t="shared" si="1299"/>
        <v/>
      </c>
      <c r="J3123" s="51" t="str">
        <f>IF(H3123="","",VLOOKUP(A3123,'6.A'!$A$11:$E$480,4,FALSE))</f>
        <v/>
      </c>
      <c r="K3123" s="51" t="str">
        <f t="shared" si="1300"/>
        <v/>
      </c>
      <c r="L3123" s="51" t="str">
        <f>IF(H3123="","",IF(C3123="","",G3080*C3123))</f>
        <v/>
      </c>
      <c r="M3123" s="93" t="str">
        <f>IF(A3123="","",VLOOKUP(A3123,'6.A'!$A$11:$C$480,2,FALSE))</f>
        <v/>
      </c>
      <c r="N3123" s="56" t="str">
        <f t="shared" si="1301"/>
        <v/>
      </c>
      <c r="O3123" s="55"/>
      <c r="P3123" s="55"/>
      <c r="Q3123" s="47"/>
      <c r="R3123" s="47"/>
    </row>
    <row r="3124" spans="1:22" ht="12.75" customHeight="1" x14ac:dyDescent="0.2">
      <c r="A3124" s="22"/>
      <c r="B3124" s="23" t="str">
        <f>IF(A3124="","",VLOOKUP(A3124,'6.A'!$A$11:$E$105,2,FALSE))</f>
        <v/>
      </c>
      <c r="C3124" s="87"/>
      <c r="D3124" s="56" t="str">
        <f>IF(A3124="","",VLOOKUP(A3124,'6.A'!$A$11:$E$105,4,FALSE))</f>
        <v/>
      </c>
      <c r="E3124" s="88" t="str">
        <f>IF(A3124="","",VLOOKUP(A3124,'6.A'!$A$11:$E$105,5,FALSE))</f>
        <v/>
      </c>
      <c r="F3124" s="24" t="str">
        <f t="shared" si="1302"/>
        <v>0,00</v>
      </c>
      <c r="G3124" s="51"/>
      <c r="H3124" s="51" t="str">
        <f>IF(A3124="","",VLOOKUP(A3124,'6.A'!$A$11:$E$7900,5,FALSE))</f>
        <v/>
      </c>
      <c r="I3124" s="51" t="str">
        <f t="shared" si="1299"/>
        <v/>
      </c>
      <c r="J3124" s="51" t="str">
        <f>IF(H3124="","",VLOOKUP(A3124,'6.A'!$A$11:$E$480,4,FALSE))</f>
        <v/>
      </c>
      <c r="K3124" s="51" t="str">
        <f t="shared" si="1300"/>
        <v/>
      </c>
      <c r="L3124" s="51" t="str">
        <f>IF(H3124="","",IF(C3124="","",G3080*C3124))</f>
        <v/>
      </c>
      <c r="M3124" s="93" t="str">
        <f>IF(A3124="","",VLOOKUP(A3124,'6.A'!$A$11:$C$480,2,FALSE))</f>
        <v/>
      </c>
      <c r="N3124" s="56" t="str">
        <f t="shared" si="1301"/>
        <v/>
      </c>
      <c r="O3124" s="55"/>
      <c r="P3124" s="55"/>
      <c r="Q3124" s="47"/>
      <c r="R3124" s="47"/>
    </row>
    <row r="3125" spans="1:22" ht="12.75" customHeight="1" x14ac:dyDescent="0.2">
      <c r="A3125" s="22"/>
      <c r="B3125" s="23" t="str">
        <f>IF(A3125="","",VLOOKUP(A3125,'6.A'!$A$11:$E$105,2,FALSE))</f>
        <v/>
      </c>
      <c r="C3125" s="87"/>
      <c r="D3125" s="56" t="str">
        <f>IF(A3125="","",VLOOKUP(A3125,'6.A'!$A$11:$E$105,4,FALSE))</f>
        <v/>
      </c>
      <c r="E3125" s="88" t="str">
        <f>IF(A3125="","",VLOOKUP(A3125,'6.A'!$A$11:$E$105,5,FALSE))</f>
        <v/>
      </c>
      <c r="F3125" s="24" t="str">
        <f t="shared" si="1302"/>
        <v>0,00</v>
      </c>
      <c r="G3125" s="51"/>
      <c r="H3125" s="51" t="str">
        <f>IF(A3125="","",VLOOKUP(A3125,'6.A'!$A$11:$E$7900,5,FALSE))</f>
        <v/>
      </c>
      <c r="I3125" s="51" t="str">
        <f t="shared" si="1299"/>
        <v/>
      </c>
      <c r="J3125" s="51" t="str">
        <f>IF(H3125="","",VLOOKUP(A3125,'6.A'!$A$11:$E$480,4,FALSE))</f>
        <v/>
      </c>
      <c r="K3125" s="51" t="str">
        <f t="shared" si="1300"/>
        <v/>
      </c>
      <c r="L3125" s="51" t="str">
        <f>IF(H3125="","",IF(C3125="","",G3080*C3125))</f>
        <v/>
      </c>
      <c r="M3125" s="93" t="str">
        <f>IF(A3125="","",VLOOKUP(A3125,'6.A'!$A$11:$C$480,2,FALSE))</f>
        <v/>
      </c>
      <c r="N3125" s="56" t="str">
        <f t="shared" si="1301"/>
        <v/>
      </c>
      <c r="O3125" s="55"/>
      <c r="P3125" s="55"/>
      <c r="Q3125" s="47"/>
      <c r="R3125" s="47"/>
    </row>
    <row r="3126" spans="1:22" ht="12.75" customHeight="1" x14ac:dyDescent="0.2">
      <c r="A3126" s="22"/>
      <c r="B3126" s="39" t="str">
        <f>IF(A3126="","",VLOOKUP(A3126,'6.A'!$A$11:$E$105,2,FALSE))</f>
        <v/>
      </c>
      <c r="C3126" s="87"/>
      <c r="D3126" s="56" t="str">
        <f>IF(A3126="","",VLOOKUP(A3126,'6.A'!$A$11:$E$105,4,FALSE))</f>
        <v/>
      </c>
      <c r="E3126" s="88" t="str">
        <f>IF(A3126="","",VLOOKUP(A3126,'6.A'!$A$11:$E$105,5,FALSE))</f>
        <v/>
      </c>
      <c r="F3126" s="24" t="str">
        <f t="shared" si="1302"/>
        <v>0,00</v>
      </c>
      <c r="G3126" s="51"/>
      <c r="H3126" s="51" t="str">
        <f>IF(A3126="","",VLOOKUP(A3126,'6.A'!$A$11:$E$7900,5,FALSE))</f>
        <v/>
      </c>
      <c r="I3126" s="51" t="str">
        <f t="shared" si="1299"/>
        <v/>
      </c>
      <c r="J3126" s="51" t="str">
        <f>IF(H3126="","",VLOOKUP(A3126,'6.A'!$A$11:$E$480,4,FALSE))</f>
        <v/>
      </c>
      <c r="K3126" s="51" t="str">
        <f t="shared" si="1300"/>
        <v/>
      </c>
      <c r="L3126" s="51" t="str">
        <f>IF(H3126="","",IF(C3126="","",G3080*C3126))</f>
        <v/>
      </c>
      <c r="M3126" s="93" t="str">
        <f>IF(A3126="","",VLOOKUP(A3126,'6.A'!$A$11:$C$480,2,FALSE))</f>
        <v/>
      </c>
      <c r="N3126" s="56" t="str">
        <f t="shared" si="1301"/>
        <v/>
      </c>
      <c r="O3126" s="55"/>
      <c r="P3126" s="55"/>
      <c r="Q3126" s="47"/>
      <c r="R3126" s="47"/>
    </row>
    <row r="3127" spans="1:22" ht="12.75" customHeight="1" x14ac:dyDescent="0.2">
      <c r="A3127" s="22"/>
      <c r="B3127" s="39" t="str">
        <f>IF(A3127="","",VLOOKUP(A3127,'6.A'!$A$11:$E$105,2,FALSE))</f>
        <v/>
      </c>
      <c r="C3127" s="87"/>
      <c r="D3127" s="56" t="str">
        <f>IF(A3127="","",VLOOKUP(A3127,'6.A'!$A$11:$E$105,4,FALSE))</f>
        <v/>
      </c>
      <c r="E3127" s="88" t="str">
        <f>IF(A3127="","",VLOOKUP(A3127,'6.A'!$A$11:$E$105,5,FALSE))</f>
        <v/>
      </c>
      <c r="F3127" s="24" t="str">
        <f t="shared" si="1302"/>
        <v>0,00</v>
      </c>
      <c r="G3127" s="51"/>
      <c r="H3127" s="51" t="str">
        <f>IF(A3127="","",VLOOKUP(A3127,'6.A'!$A$11:$E$7900,5,FALSE))</f>
        <v/>
      </c>
      <c r="I3127" s="51" t="str">
        <f t="shared" si="1299"/>
        <v/>
      </c>
      <c r="J3127" s="51" t="str">
        <f>IF(H3127="","",VLOOKUP(A3127,'6.A'!$A$11:$E$480,4,FALSE))</f>
        <v/>
      </c>
      <c r="K3127" s="51" t="str">
        <f t="shared" si="1300"/>
        <v/>
      </c>
      <c r="L3127" s="51" t="str">
        <f>IF(H3127="","",IF(C3127="","",G3080*C3127))</f>
        <v/>
      </c>
      <c r="M3127" s="93" t="str">
        <f>IF(A3127="","",VLOOKUP(A3127,'6.A'!$A$11:$C$480,2,FALSE))</f>
        <v/>
      </c>
      <c r="N3127" s="56" t="str">
        <f t="shared" si="1301"/>
        <v/>
      </c>
      <c r="O3127" s="55"/>
      <c r="P3127" s="55"/>
      <c r="Q3127" s="47"/>
      <c r="R3127" s="47"/>
    </row>
    <row r="3128" spans="1:22" ht="12.75" customHeight="1" x14ac:dyDescent="0.2">
      <c r="A3128" s="22"/>
      <c r="B3128" s="39" t="str">
        <f>IF(A3128="","",VLOOKUP(A3128,'6.A'!$A$11:$E$105,2,FALSE))</f>
        <v/>
      </c>
      <c r="C3128" s="87"/>
      <c r="D3128" s="56" t="str">
        <f>IF(A3128="","",VLOOKUP(A3128,'6.A'!$A$11:$E$105,4,FALSE))</f>
        <v/>
      </c>
      <c r="E3128" s="88" t="str">
        <f>IF(A3128="","",VLOOKUP(A3128,'6.A'!$A$11:$E$105,5,FALSE))</f>
        <v/>
      </c>
      <c r="F3128" s="24" t="str">
        <f t="shared" si="1302"/>
        <v>0,00</v>
      </c>
      <c r="G3128" s="51"/>
      <c r="H3128" s="51" t="str">
        <f>IF(A3128="","",VLOOKUP(A3128,'6.A'!$A$11:$E$7900,5,FALSE))</f>
        <v/>
      </c>
      <c r="I3128" s="51" t="str">
        <f t="shared" si="1299"/>
        <v/>
      </c>
      <c r="J3128" s="51" t="str">
        <f>IF(H3128="","",VLOOKUP(A3128,'6.A'!$A$11:$E$480,4,FALSE))</f>
        <v/>
      </c>
      <c r="K3128" s="51" t="str">
        <f t="shared" si="1300"/>
        <v/>
      </c>
      <c r="L3128" s="51" t="str">
        <f>IF(H3128="","",IF(C3128="","",G3080*C3128))</f>
        <v/>
      </c>
      <c r="M3128" s="93" t="str">
        <f>IF(A3128="","",VLOOKUP(A3128,'6.A'!$A$11:$C$480,2,FALSE))</f>
        <v/>
      </c>
      <c r="N3128" s="56" t="str">
        <f t="shared" si="1301"/>
        <v/>
      </c>
      <c r="O3128" s="55"/>
      <c r="P3128" s="55"/>
      <c r="Q3128" s="47"/>
      <c r="R3128" s="47"/>
    </row>
    <row r="3129" spans="1:22" ht="12.75" customHeight="1" x14ac:dyDescent="0.2">
      <c r="A3129" s="22"/>
      <c r="B3129" s="26" t="str">
        <f>$A$9</f>
        <v>BDI - MÃO DE OBRA / SERVIÇOS / MATERIAIS EM GERAL</v>
      </c>
      <c r="C3129" s="27">
        <f>$C$9</f>
        <v>0</v>
      </c>
      <c r="D3129" s="56"/>
      <c r="F3129" s="28">
        <f>ROUND(SUM(F3109:F3128)*C3129,2)</f>
        <v>0</v>
      </c>
      <c r="G3129" s="62"/>
      <c r="M3129" s="56"/>
      <c r="N3129" s="56"/>
      <c r="O3129" s="55"/>
      <c r="P3129" s="55"/>
      <c r="Q3129" s="47"/>
      <c r="R3129" s="47"/>
    </row>
    <row r="3130" spans="1:22" ht="12.75" customHeight="1" thickBot="1" x14ac:dyDescent="0.25">
      <c r="A3130" s="40"/>
      <c r="B3130" s="41" t="s">
        <v>57</v>
      </c>
      <c r="C3130" s="42"/>
      <c r="D3130" s="43"/>
      <c r="E3130" s="44"/>
      <c r="F3130" s="45">
        <f>ROUND(SUM(F3109:F3129),2)</f>
        <v>0</v>
      </c>
      <c r="G3130" s="62"/>
      <c r="M3130" s="56"/>
      <c r="N3130" s="56"/>
      <c r="O3130" s="55"/>
      <c r="P3130" s="55"/>
      <c r="Q3130" s="47"/>
      <c r="R3130" s="47"/>
    </row>
    <row r="3131" spans="1:22" ht="12" customHeight="1" thickBot="1" x14ac:dyDescent="0.25">
      <c r="A3131" s="8"/>
      <c r="B3131" s="9"/>
      <c r="C3131" s="10"/>
      <c r="D3131" s="56"/>
      <c r="F3131" s="12"/>
      <c r="M3131" s="56"/>
      <c r="N3131" s="56"/>
      <c r="O3131" s="55"/>
      <c r="P3131" s="55"/>
    </row>
    <row r="3132" spans="1:22" ht="50.1" customHeight="1" x14ac:dyDescent="0.2">
      <c r="A3132" s="13" t="str">
        <f>'3.A'!$A$99</f>
        <v>5.1.6</v>
      </c>
      <c r="B3132" s="14" t="str">
        <f>IF(A3132="","",VLOOKUP(A3132,'3.A'!$A$16:$M$111,2,FALSE))</f>
        <v>IMPERMEABILIZAÇÃO EM ARGAMASSA POLIMÉRICA PARA UMIDADE E ÁGUA DE PERCOLAÇÃO</v>
      </c>
      <c r="C3132" s="283" t="s">
        <v>62</v>
      </c>
      <c r="D3132" s="283"/>
      <c r="E3132" s="15" t="str">
        <f>IF(A3132="","",VLOOKUP(A3132,'3.A'!$A$16:$M$111,3,FALSE))</f>
        <v>M2</v>
      </c>
      <c r="F3132" s="16">
        <f>ROUND(F3146+F3159+F3182,2)</f>
        <v>0</v>
      </c>
      <c r="G3132" s="94">
        <f>VLOOKUP(A3132,'3.A'!$A$18:$I$111,4,FALSE)</f>
        <v>41</v>
      </c>
      <c r="H3132" s="46">
        <f>SUM(F3134:F3145)</f>
        <v>0</v>
      </c>
      <c r="I3132" s="46">
        <f>SUM(F3148:F3158)</f>
        <v>0</v>
      </c>
      <c r="J3132" s="46">
        <f>SUM(F3161:F3181)</f>
        <v>0</v>
      </c>
      <c r="K3132" s="46">
        <f>SUM(H3132:J3132)</f>
        <v>0</v>
      </c>
      <c r="L3132" s="46" t="str">
        <f>IF(K3132=F3132,"SIM","NÃO")</f>
        <v>SIM</v>
      </c>
      <c r="M3132" s="57">
        <f>ROUND(SUM(F3134:F3143)*C3144,2)+ROUND(SUM(F3134:F3144)*C3145,2)+ROUND(SUM(F3134:F3143),2)+ROUND(SUM(F3148:F3157)*C3158,2)+ROUND(SUM(F3148:F3157),2)+ROUND(SUM(F3161:F3180)*C3181,2)+ROUND(SUM(F3161:F3180),2)</f>
        <v>0</v>
      </c>
      <c r="N3132" s="49" t="str">
        <f>IF(M3132=F3132,"SIM","NÃO")</f>
        <v>SIM</v>
      </c>
      <c r="O3132" s="50" t="str">
        <f>VLOOKUP(A3132,'3.A'!$A$8:$E$111,3,FALSE)</f>
        <v>M2</v>
      </c>
      <c r="P3132" s="50" t="str">
        <f>IF(O3132=E3132,"SIM","NÃO")</f>
        <v>SIM</v>
      </c>
      <c r="Q3132" s="52">
        <f>ROUND(G3132*F3146,2)+ROUND(G3132*F3159,2)+ROUND(G3132*F3182,2)</f>
        <v>0</v>
      </c>
      <c r="R3132" s="58">
        <f>VLOOKUP(A3132,'3.A'!$A$16:$L$111,12,FALSE)</f>
        <v>0</v>
      </c>
      <c r="S3132" s="59" t="str">
        <f>IF(Q3132=R3132,"si","no")</f>
        <v>si</v>
      </c>
      <c r="T3132" s="60">
        <f>SUM(L3134:L3143)+SUM(L3148:L3157)+SUM(L3161:L3180)</f>
        <v>98.4</v>
      </c>
      <c r="U3132" s="51">
        <f>G3132*C3140+G3132*C3142+G3132*C3136+G3132*C3135+G3132*C3137+G3132*C3141+G3132*C3139+G3132*C3138+G3132*C3134+G3132*C3143+G3132*C3154+G3132*C3148+G3132*C3156+G3132*C3155+G3132*C3153+G3132*C3150+G3132*C3149+G3132*C3151+G3132*C3157+G3132*C3152+G3132*C3161+G3132*C3162+G3132*C3163+G3132*C3171+G3132*C3172+G3132*C3173+G3132*C3174+G3132*C3175+G3132*C3176+G3132*C3177+G3132*C3178+G3132*C3179+G3132*C3180+G3132*C3169+G3132*C3170+G3132*C3164+G3132*C3165+G3132*C3166+G3132*C3167+G3132*C3168</f>
        <v>98.4</v>
      </c>
      <c r="V3132" s="53" t="str">
        <f>IF(T3132=U3132,"si","no")</f>
        <v>si</v>
      </c>
    </row>
    <row r="3133" spans="1:22" ht="12.75" customHeight="1" x14ac:dyDescent="0.2">
      <c r="A3133" s="17" t="s">
        <v>3</v>
      </c>
      <c r="B3133" s="18" t="s">
        <v>58</v>
      </c>
      <c r="C3133" s="55" t="s">
        <v>59</v>
      </c>
      <c r="D3133" s="55" t="s">
        <v>17</v>
      </c>
      <c r="E3133" s="19" t="s">
        <v>60</v>
      </c>
      <c r="F3133" s="20" t="s">
        <v>61</v>
      </c>
      <c r="G3133" s="21"/>
      <c r="M3133" s="56"/>
      <c r="N3133" s="56"/>
      <c r="O3133" s="55"/>
      <c r="P3133" s="55"/>
      <c r="Q3133" s="47"/>
      <c r="R3133" s="47"/>
    </row>
    <row r="3134" spans="1:22" ht="12.75" customHeight="1" x14ac:dyDescent="0.2">
      <c r="A3134" s="137">
        <f>'6.A'!$A$19</f>
        <v>88309</v>
      </c>
      <c r="B3134" s="117" t="str">
        <f>IF(A3134="","",VLOOKUP(A3134,'6.A'!$A$11:$E$105,2,FALSE))</f>
        <v>PEDREIRO COM ENCARGOS COMPLEMENTARES</v>
      </c>
      <c r="C3134" s="138">
        <v>0.1</v>
      </c>
      <c r="D3134" s="139" t="str">
        <f>IF(A3134="","",VLOOKUP(A3134,'6.A'!$A$11:$E$105,4,FALSE))</f>
        <v>H</v>
      </c>
      <c r="E3134" s="140">
        <f>IF(A3134="","",VLOOKUP(A3134,'6.A'!$A$11:$E$105,5,FALSE))</f>
        <v>0</v>
      </c>
      <c r="F3134" s="141">
        <f t="shared" ref="F3134:F3143" si="1303">IF(A3134="","0,00",ROUND(C3134*E3134,2))</f>
        <v>0</v>
      </c>
      <c r="G3134" s="51"/>
      <c r="H3134" s="51">
        <f>IF(A3134="","",VLOOKUP(A3134,'6.A'!$A$11:$E$7900,5,FALSE))</f>
        <v>0</v>
      </c>
      <c r="I3134" s="51" t="str">
        <f>IF(H3134="","",IF(E3134=H3134,"SIM","NÃO"))</f>
        <v>SIM</v>
      </c>
      <c r="J3134" s="51" t="str">
        <f>IF(H3134="","",VLOOKUP(A3134,'6.A'!$A$11:$E$480,4,FALSE))</f>
        <v>H</v>
      </c>
      <c r="K3134" s="51" t="str">
        <f>IF(H3134="","",IF(J3134=D3134,"SIM","NÃO"))</f>
        <v>SIM</v>
      </c>
      <c r="L3134" s="51">
        <f>IF(H3134="","",IF(C3134="","",G3132*C3134))</f>
        <v>4.1000000000000005</v>
      </c>
      <c r="M3134" s="93" t="str">
        <f>IF(A3134="","",VLOOKUP(A3134,'6.A'!$A$11:$C$480,2,FALSE))</f>
        <v>PEDREIRO COM ENCARGOS COMPLEMENTARES</v>
      </c>
      <c r="N3134" s="56" t="str">
        <f>IF(A3134="","",IF(M3134=B3134,"si","no"))</f>
        <v>si</v>
      </c>
      <c r="O3134" s="55"/>
      <c r="P3134" s="55"/>
      <c r="Q3134" s="47"/>
      <c r="R3134" s="47"/>
    </row>
    <row r="3135" spans="1:22" ht="12.75" customHeight="1" x14ac:dyDescent="0.2">
      <c r="A3135" s="137">
        <f>'6.A'!$A$21</f>
        <v>88316</v>
      </c>
      <c r="B3135" s="117" t="str">
        <f>IF(A3135="","",VLOOKUP(A3135,'6.A'!$A$11:$E$105,2,FALSE))</f>
        <v>SERVENTE COM ENCARGOS COMPLEMENTARES</v>
      </c>
      <c r="C3135" s="138">
        <v>0.3</v>
      </c>
      <c r="D3135" s="139" t="str">
        <f>IF(A3135="","",VLOOKUP(A3135,'6.A'!$A$11:$E$105,4,FALSE))</f>
        <v>H</v>
      </c>
      <c r="E3135" s="140">
        <f>IF(A3135="","",VLOOKUP(A3135,'6.A'!$A$11:$E$105,5,FALSE))</f>
        <v>0</v>
      </c>
      <c r="F3135" s="141">
        <f t="shared" si="1303"/>
        <v>0</v>
      </c>
      <c r="G3135" s="51"/>
      <c r="H3135" s="51">
        <f>IF(A3135="","",VLOOKUP(A3135,'6.A'!$A$11:$E$7900,5,FALSE))</f>
        <v>0</v>
      </c>
      <c r="I3135" s="51" t="str">
        <f>IF(H3135="","",IF(E3135=H3135,"SIM","NÃO"))</f>
        <v>SIM</v>
      </c>
      <c r="J3135" s="51" t="str">
        <f>IF(H3135="","",VLOOKUP(A3135,'6.A'!$A$11:$E$480,4,FALSE))</f>
        <v>H</v>
      </c>
      <c r="K3135" s="51" t="str">
        <f>IF(H3135="","",IF(J3135=D3135,"SIM","NÃO"))</f>
        <v>SIM</v>
      </c>
      <c r="L3135" s="51">
        <f>IF(H3135="","",IF(C3135="","",G3132*C3135))</f>
        <v>12.299999999999999</v>
      </c>
      <c r="M3135" s="93" t="str">
        <f>IF(A3135="","",VLOOKUP(A3135,'6.A'!$A$11:$C$480,2,FALSE))</f>
        <v>SERVENTE COM ENCARGOS COMPLEMENTARES</v>
      </c>
      <c r="N3135" s="56" t="str">
        <f>IF(A3135="","",IF(M3135=B3135,"si","no"))</f>
        <v>si</v>
      </c>
      <c r="O3135" s="55"/>
      <c r="P3135" s="55"/>
      <c r="Q3135" s="47"/>
      <c r="R3135" s="47"/>
    </row>
    <row r="3136" spans="1:22" ht="12.75" customHeight="1" x14ac:dyDescent="0.2">
      <c r="A3136" s="137"/>
      <c r="B3136" s="117" t="str">
        <f>IF(A3136="","",VLOOKUP(A3136,'6.A'!$A$11:$E$105,2,FALSE))</f>
        <v/>
      </c>
      <c r="C3136" s="138"/>
      <c r="D3136" s="139" t="str">
        <f>IF(A3136="","",VLOOKUP(A3136,'6.A'!$A$11:$E$105,4,FALSE))</f>
        <v/>
      </c>
      <c r="E3136" s="140" t="str">
        <f>IF(A3136="","",VLOOKUP(A3136,'6.A'!$A$11:$E$105,5,FALSE))</f>
        <v/>
      </c>
      <c r="F3136" s="141" t="str">
        <f t="shared" si="1303"/>
        <v>0,00</v>
      </c>
      <c r="G3136" s="51"/>
      <c r="H3136" s="51" t="str">
        <f>IF(A3136="","",VLOOKUP(A3136,'6.A'!$A$11:$E$7900,5,FALSE))</f>
        <v/>
      </c>
      <c r="I3136" s="51" t="str">
        <f>IF(H3136="","",IF(E3136=H3136,"SIM","NÃO"))</f>
        <v/>
      </c>
      <c r="J3136" s="51" t="str">
        <f>IF(H3136="","",VLOOKUP(A3136,'6.A'!$A$11:$E$480,4,FALSE))</f>
        <v/>
      </c>
      <c r="K3136" s="51" t="str">
        <f t="shared" ref="K3136" si="1304">IF(H3136="","",IF(J3136=D3136,"SIM","NÃO"))</f>
        <v/>
      </c>
      <c r="L3136" s="51" t="str">
        <f>IF(H3136="","",IF(C3136="","",G3132*C3136))</f>
        <v/>
      </c>
      <c r="M3136" s="93" t="str">
        <f>IF(A3136="","",VLOOKUP(A3136,'6.A'!$A$11:$C$480,2,FALSE))</f>
        <v/>
      </c>
      <c r="N3136" s="56" t="str">
        <f t="shared" ref="N3136" si="1305">IF(A3136="","",IF(M3136=B3136,"si","no"))</f>
        <v/>
      </c>
      <c r="O3136" s="55"/>
      <c r="P3136" s="55"/>
      <c r="Q3136" s="47"/>
      <c r="R3136" s="47"/>
      <c r="S3136" s="2"/>
    </row>
    <row r="3137" spans="1:19" ht="12.75" customHeight="1" x14ac:dyDescent="0.2">
      <c r="A3137" s="137"/>
      <c r="B3137" s="117" t="str">
        <f>IF(A3137="","",VLOOKUP(A3137,'6.A'!$A$11:$E$105,2,FALSE))</f>
        <v/>
      </c>
      <c r="C3137" s="138"/>
      <c r="D3137" s="139" t="str">
        <f>IF(A3137="","",VLOOKUP(A3137,'6.A'!$A$11:$E$105,4,FALSE))</f>
        <v/>
      </c>
      <c r="E3137" s="140" t="str">
        <f>IF(A3137="","",VLOOKUP(A3137,'6.A'!$A$11:$E$105,5,FALSE))</f>
        <v/>
      </c>
      <c r="F3137" s="141" t="str">
        <f t="shared" si="1303"/>
        <v>0,00</v>
      </c>
      <c r="G3137" s="51"/>
      <c r="H3137" s="51" t="str">
        <f>IF(A3137="","",VLOOKUP(A3137,'6.A'!$A$11:$E$7900,5,FALSE))</f>
        <v/>
      </c>
      <c r="I3137" s="51" t="str">
        <f>IF(H3137="","",IF(E3137=H3137,"SIM","NÃO"))</f>
        <v/>
      </c>
      <c r="J3137" s="51" t="str">
        <f>IF(H3137="","",VLOOKUP(A3137,'6.A'!$A$11:$E$480,4,FALSE))</f>
        <v/>
      </c>
      <c r="K3137" s="51" t="str">
        <f>IF(H3137="","",IF(J3137=D3137,"SIM","NÃO"))</f>
        <v/>
      </c>
      <c r="L3137" s="51" t="str">
        <f>IF(H3137="","",IF(C3137="","",G3132*C3137))</f>
        <v/>
      </c>
      <c r="M3137" s="93" t="str">
        <f>IF(A3137="","",VLOOKUP(A3137,'6.A'!$A$11:$C$480,2,FALSE))</f>
        <v/>
      </c>
      <c r="N3137" s="56" t="str">
        <f>IF(A3137="","",IF(M3137=B3137,"si","no"))</f>
        <v/>
      </c>
      <c r="O3137" s="55"/>
      <c r="P3137" s="55"/>
      <c r="Q3137" s="47"/>
      <c r="R3137" s="47"/>
      <c r="S3137" s="2"/>
    </row>
    <row r="3138" spans="1:19" ht="12.75" customHeight="1" x14ac:dyDescent="0.2">
      <c r="A3138" s="137"/>
      <c r="B3138" s="117" t="str">
        <f>IF(A3138="","",VLOOKUP(A3138,'6.A'!$A$11:$E$105,2,FALSE))</f>
        <v/>
      </c>
      <c r="C3138" s="138"/>
      <c r="D3138" s="139" t="str">
        <f>IF(A3138="","",VLOOKUP(A3138,'6.A'!$A$11:$E$105,4,FALSE))</f>
        <v/>
      </c>
      <c r="E3138" s="140" t="str">
        <f>IF(A3138="","",VLOOKUP(A3138,'6.A'!$A$11:$E$105,5,FALSE))</f>
        <v/>
      </c>
      <c r="F3138" s="141" t="str">
        <f t="shared" si="1303"/>
        <v>0,00</v>
      </c>
      <c r="G3138" s="51"/>
      <c r="H3138" s="51" t="str">
        <f>IF(A3138="","",VLOOKUP(A3138,'6.A'!$A$11:$E$7900,5,FALSE))</f>
        <v/>
      </c>
      <c r="I3138" s="51" t="str">
        <f t="shared" ref="I3138" si="1306">IF(H3138="","",IF(E3138=H3138,"SIM","NÃO"))</f>
        <v/>
      </c>
      <c r="J3138" s="51" t="str">
        <f>IF(H3138="","",VLOOKUP(A3138,'6.A'!$A$11:$E$480,4,FALSE))</f>
        <v/>
      </c>
      <c r="K3138" s="51" t="str">
        <f t="shared" ref="K3138" si="1307">IF(H3138="","",IF(J3138=D3138,"SIM","NÃO"))</f>
        <v/>
      </c>
      <c r="L3138" s="51" t="str">
        <f>IF(H3138="","",IF(C3138="","",G3132*C3138))</f>
        <v/>
      </c>
      <c r="M3138" s="93" t="str">
        <f>IF(A3138="","",VLOOKUP(A3138,'6.A'!$A$11:$C$480,2,FALSE))</f>
        <v/>
      </c>
      <c r="N3138" s="56" t="str">
        <f t="shared" ref="N3138" si="1308">IF(A3138="","",IF(M3138=B3138,"si","no"))</f>
        <v/>
      </c>
      <c r="O3138" s="55"/>
      <c r="P3138" s="55"/>
      <c r="Q3138" s="47"/>
      <c r="R3138" s="47"/>
      <c r="S3138" s="2"/>
    </row>
    <row r="3139" spans="1:19" ht="12.75" customHeight="1" x14ac:dyDescent="0.2">
      <c r="A3139" s="137"/>
      <c r="B3139" s="117" t="str">
        <f>IF(A3139="","",VLOOKUP(A3139,'6.A'!$A$11:$E$105,2,FALSE))</f>
        <v/>
      </c>
      <c r="C3139" s="138"/>
      <c r="D3139" s="139" t="str">
        <f>IF(A3139="","",VLOOKUP(A3139,'6.A'!$A$11:$E$105,4,FALSE))</f>
        <v/>
      </c>
      <c r="E3139" s="140" t="str">
        <f>IF(A3139="","",VLOOKUP(A3139,'6.A'!$A$11:$E$105,5,FALSE))</f>
        <v/>
      </c>
      <c r="F3139" s="141" t="str">
        <f t="shared" si="1303"/>
        <v>0,00</v>
      </c>
      <c r="G3139" s="51"/>
      <c r="H3139" s="51" t="str">
        <f>IF(A3139="","",VLOOKUP(A3139,'6.A'!$A$11:$E$7900,5,FALSE))</f>
        <v/>
      </c>
      <c r="I3139" s="51" t="str">
        <f>IF(H3139="","",IF(E3139=H3139,"SIM","NÃO"))</f>
        <v/>
      </c>
      <c r="J3139" s="51" t="str">
        <f>IF(H3139="","",VLOOKUP(A3139,'6.A'!$A$11:$E$480,4,FALSE))</f>
        <v/>
      </c>
      <c r="K3139" s="51" t="str">
        <f>IF(H3139="","",IF(J3139=D3139,"SIM","NÃO"))</f>
        <v/>
      </c>
      <c r="L3139" s="51" t="str">
        <f>IF(H3139="","",IF(C3139="","",G3132*C3139))</f>
        <v/>
      </c>
      <c r="M3139" s="93" t="str">
        <f>IF(A3139="","",VLOOKUP(A3139,'6.A'!$A$11:$C$480,2,FALSE))</f>
        <v/>
      </c>
      <c r="N3139" s="56" t="str">
        <f>IF(A3139="","",IF(M3139=B3139,"si","no"))</f>
        <v/>
      </c>
      <c r="O3139" s="55"/>
      <c r="P3139" s="55"/>
      <c r="Q3139" s="47"/>
      <c r="R3139" s="47"/>
      <c r="S3139" s="2"/>
    </row>
    <row r="3140" spans="1:19" ht="12.75" customHeight="1" x14ac:dyDescent="0.2">
      <c r="A3140" s="137"/>
      <c r="B3140" s="117" t="str">
        <f>IF(A3140="","",VLOOKUP(A3140,'6.A'!$A$11:$E$105,2,FALSE))</f>
        <v/>
      </c>
      <c r="C3140" s="138"/>
      <c r="D3140" s="120" t="str">
        <f>IF(A3140="","",VLOOKUP(A3140,'6.A'!$A$11:$E$105,4,FALSE))</f>
        <v/>
      </c>
      <c r="E3140" s="142" t="str">
        <f>IF(A3140="","",VLOOKUP(A3140,'6.A'!$A$11:$E$105,5,FALSE))</f>
        <v/>
      </c>
      <c r="F3140" s="141" t="str">
        <f t="shared" si="1303"/>
        <v>0,00</v>
      </c>
      <c r="G3140" s="51"/>
      <c r="H3140" s="51" t="str">
        <f>IF(A3140="","",VLOOKUP(A3140,'6.A'!$A$11:$E$7900,5,FALSE))</f>
        <v/>
      </c>
      <c r="I3140" s="51" t="str">
        <f>IF(H3140="","",IF(E3140=H3140,"SIM","NÃO"))</f>
        <v/>
      </c>
      <c r="J3140" s="51" t="str">
        <f>IF(H3140="","",VLOOKUP(A3140,'6.A'!$A$11:$E$480,4,FALSE))</f>
        <v/>
      </c>
      <c r="K3140" s="51" t="str">
        <f>IF(H3140="","",IF(J3140=D3140,"SIM","NÃO"))</f>
        <v/>
      </c>
      <c r="L3140" s="51" t="str">
        <f>IF(H3140="","",IF(C3140="","",G3132*C3140))</f>
        <v/>
      </c>
      <c r="M3140" s="93" t="str">
        <f>IF(A3140="","",VLOOKUP(A3140,'6.A'!$A$11:$C$480,2,FALSE))</f>
        <v/>
      </c>
      <c r="N3140" s="56" t="str">
        <f>IF(A3140="","",IF(M3140=B3140,"si","no"))</f>
        <v/>
      </c>
      <c r="O3140" s="55"/>
      <c r="P3140" s="55"/>
      <c r="Q3140" s="47"/>
      <c r="R3140" s="47"/>
      <c r="S3140" s="2"/>
    </row>
    <row r="3141" spans="1:19" ht="12.75" customHeight="1" x14ac:dyDescent="0.2">
      <c r="A3141" s="137"/>
      <c r="B3141" s="117" t="str">
        <f>IF(A3141="","",VLOOKUP(A3141,'6.A'!$A$11:$E$105,2,FALSE))</f>
        <v/>
      </c>
      <c r="C3141" s="138"/>
      <c r="D3141" s="120" t="str">
        <f>IF(A3141="","",VLOOKUP(A3141,'6.A'!$A$11:$E$105,4,FALSE))</f>
        <v/>
      </c>
      <c r="E3141" s="140" t="str">
        <f>IF(A3141="","",VLOOKUP(A3141,'6.A'!$A$11:$E$105,5,FALSE))</f>
        <v/>
      </c>
      <c r="F3141" s="141" t="str">
        <f t="shared" si="1303"/>
        <v>0,00</v>
      </c>
      <c r="G3141" s="51"/>
      <c r="H3141" s="51" t="str">
        <f>IF(A3141="","",VLOOKUP(A3141,'6.A'!$A$11:$E$7900,5,FALSE))</f>
        <v/>
      </c>
      <c r="I3141" s="51" t="str">
        <f t="shared" ref="I3141" si="1309">IF(H3141="","",IF(E3141=H3141,"SIM","NÃO"))</f>
        <v/>
      </c>
      <c r="J3141" s="51" t="str">
        <f>IF(H3141="","",VLOOKUP(A3141,'6.A'!$A$11:$E$480,4,FALSE))</f>
        <v/>
      </c>
      <c r="K3141" s="51" t="str">
        <f t="shared" ref="K3141" si="1310">IF(H3141="","",IF(J3141=D3141,"SIM","NÃO"))</f>
        <v/>
      </c>
      <c r="L3141" s="51" t="str">
        <f>IF(H3141="","",IF(C3141="","",G3132*C3141))</f>
        <v/>
      </c>
      <c r="M3141" s="93" t="str">
        <f>IF(A3141="","",VLOOKUP(A3141,'6.A'!$A$11:$C$480,2,FALSE))</f>
        <v/>
      </c>
      <c r="N3141" s="56" t="str">
        <f t="shared" ref="N3141" si="1311">IF(A3141="","",IF(M3141=B3141,"si","no"))</f>
        <v/>
      </c>
      <c r="O3141" s="55"/>
      <c r="P3141" s="55"/>
      <c r="Q3141" s="47"/>
      <c r="R3141" s="47"/>
      <c r="S3141" s="2"/>
    </row>
    <row r="3142" spans="1:19" ht="12.75" customHeight="1" x14ac:dyDescent="0.2">
      <c r="A3142" s="137"/>
      <c r="B3142" s="117" t="str">
        <f>IF(A3142="","",VLOOKUP(A3142,'6.A'!$A$11:$E$105,2,FALSE))</f>
        <v/>
      </c>
      <c r="C3142" s="138"/>
      <c r="D3142" s="120" t="str">
        <f>IF(A3142="","",VLOOKUP(A3142,'6.A'!$A$11:$E$105,4,FALSE))</f>
        <v/>
      </c>
      <c r="E3142" s="140" t="str">
        <f>IF(A3142="","",VLOOKUP(A3142,'6.A'!$A$11:$E$105,5,FALSE))</f>
        <v/>
      </c>
      <c r="F3142" s="141" t="str">
        <f t="shared" si="1303"/>
        <v>0,00</v>
      </c>
      <c r="G3142" s="51"/>
      <c r="H3142" s="51" t="str">
        <f>IF(A3142="","",VLOOKUP(A3142,'6.A'!$A$11:$E$7900,5,FALSE))</f>
        <v/>
      </c>
      <c r="I3142" s="51" t="str">
        <f>IF(H3142="","",IF(E3142=H3142,"SIM","NÃO"))</f>
        <v/>
      </c>
      <c r="J3142" s="51" t="str">
        <f>IF(H3142="","",VLOOKUP(A3142,'6.A'!$A$11:$E$480,4,FALSE))</f>
        <v/>
      </c>
      <c r="K3142" s="51" t="str">
        <f>IF(H3142="","",IF(J3142=D3142,"SIM","NÃO"))</f>
        <v/>
      </c>
      <c r="L3142" s="51" t="str">
        <f>IF(H3142="","",IF(C3142="","",G3132*C3142))</f>
        <v/>
      </c>
      <c r="M3142" s="93" t="str">
        <f>IF(A3142="","",VLOOKUP(A3142,'6.A'!$A$11:$C$480,2,FALSE))</f>
        <v/>
      </c>
      <c r="N3142" s="56" t="str">
        <f>IF(A3142="","",IF(M3142=B3142,"si","no"))</f>
        <v/>
      </c>
      <c r="O3142" s="55"/>
      <c r="P3142" s="55"/>
      <c r="Q3142" s="47"/>
      <c r="R3142" s="47"/>
      <c r="S3142" s="2"/>
    </row>
    <row r="3143" spans="1:19" ht="12.75" customHeight="1" x14ac:dyDescent="0.2">
      <c r="A3143" s="137"/>
      <c r="B3143" s="117" t="str">
        <f>IF(A3143="","",VLOOKUP(A3143,'6.A'!$A$11:$E$105,2,FALSE))</f>
        <v/>
      </c>
      <c r="C3143" s="138"/>
      <c r="D3143" s="143" t="str">
        <f>IF(A3143="","",VLOOKUP(A3143,'6.A'!$A$11:$E$105,4,FALSE))</f>
        <v/>
      </c>
      <c r="E3143" s="140" t="str">
        <f>IF(A3143="","",VLOOKUP(A3143,'6.A'!$A$11:$E$105,5,FALSE))</f>
        <v/>
      </c>
      <c r="F3143" s="141" t="str">
        <f t="shared" si="1303"/>
        <v>0,00</v>
      </c>
      <c r="G3143" s="51"/>
      <c r="H3143" s="51" t="str">
        <f>IF(A3143="","",VLOOKUP(A3143,'6.A'!$A$11:$E$7900,5,FALSE))</f>
        <v/>
      </c>
      <c r="I3143" s="51" t="str">
        <f t="shared" ref="I3143" si="1312">IF(H3143="","",IF(E3143=H3143,"SIM","NÃO"))</f>
        <v/>
      </c>
      <c r="J3143" s="51" t="str">
        <f>IF(H3143="","",VLOOKUP(A3143,'6.A'!$A$11:$E$480,4,FALSE))</f>
        <v/>
      </c>
      <c r="K3143" s="51" t="str">
        <f t="shared" ref="K3143" si="1313">IF(H3143="","",IF(J3143=D3143,"SIM","NÃO"))</f>
        <v/>
      </c>
      <c r="L3143" s="51" t="str">
        <f>IF(H3143="","",IF(C3143="","",G3132*C3143))</f>
        <v/>
      </c>
      <c r="M3143" s="93" t="str">
        <f>IF(A3143="","",VLOOKUP(A3143,'6.A'!$A$11:$C$480,2,FALSE))</f>
        <v/>
      </c>
      <c r="N3143" s="56" t="str">
        <f t="shared" ref="N3143" si="1314">IF(A3143="","",IF(M3143=B3143,"si","no"))</f>
        <v/>
      </c>
      <c r="O3143" s="55"/>
      <c r="P3143" s="55"/>
      <c r="Q3143" s="47"/>
      <c r="R3143" s="47"/>
      <c r="S3143" s="2"/>
    </row>
    <row r="3144" spans="1:19" ht="12.75" customHeight="1" x14ac:dyDescent="0.2">
      <c r="A3144" s="134"/>
      <c r="B3144" s="26" t="str">
        <f>$A$8</f>
        <v>LEIS SOCIAIS HORISTA - JORNADA NORMAL</v>
      </c>
      <c r="C3144" s="27">
        <f>$C$8</f>
        <v>0</v>
      </c>
      <c r="D3144" s="120"/>
      <c r="E3144" s="126"/>
      <c r="F3144" s="144">
        <f>ROUND(SUM(F3134:F3143)*C3144,2)</f>
        <v>0</v>
      </c>
      <c r="G3144" s="62"/>
      <c r="M3144" s="61"/>
      <c r="N3144" s="56"/>
      <c r="O3144" s="55"/>
      <c r="P3144" s="55"/>
      <c r="Q3144" s="47"/>
      <c r="R3144" s="47"/>
      <c r="S3144" s="2"/>
    </row>
    <row r="3145" spans="1:19" ht="12.75" customHeight="1" x14ac:dyDescent="0.2">
      <c r="A3145" s="137"/>
      <c r="B3145" s="26" t="str">
        <f>$A$9</f>
        <v>BDI - MÃO DE OBRA / SERVIÇOS / MATERIAIS EM GERAL</v>
      </c>
      <c r="C3145" s="27">
        <f>$C$9</f>
        <v>0</v>
      </c>
      <c r="D3145" s="115"/>
      <c r="E3145" s="126"/>
      <c r="F3145" s="144">
        <f>ROUND(SUM(F3134:F3144)*C3145,2)</f>
        <v>0</v>
      </c>
      <c r="G3145" s="62"/>
      <c r="M3145" s="61"/>
      <c r="N3145" s="56"/>
      <c r="O3145" s="55"/>
      <c r="P3145" s="55"/>
      <c r="Q3145" s="47"/>
      <c r="R3145" s="47"/>
      <c r="S3145" s="2"/>
    </row>
    <row r="3146" spans="1:19" ht="12.75" customHeight="1" x14ac:dyDescent="0.2">
      <c r="A3146" s="145"/>
      <c r="B3146" s="146" t="s">
        <v>56</v>
      </c>
      <c r="C3146" s="147"/>
      <c r="D3146" s="148"/>
      <c r="E3146" s="149"/>
      <c r="F3146" s="150">
        <f>ROUND(SUM(F3134:F3145),2)</f>
        <v>0</v>
      </c>
      <c r="G3146" s="62"/>
      <c r="M3146" s="61"/>
      <c r="N3146" s="56"/>
      <c r="O3146" s="55"/>
      <c r="P3146" s="55"/>
      <c r="Q3146" s="47"/>
      <c r="R3146" s="47"/>
      <c r="S3146" s="2"/>
    </row>
    <row r="3147" spans="1:19" ht="12.75" customHeight="1" x14ac:dyDescent="0.2">
      <c r="A3147" s="134" t="s">
        <v>5</v>
      </c>
      <c r="B3147" s="135" t="s">
        <v>132</v>
      </c>
      <c r="C3147" s="119" t="s">
        <v>59</v>
      </c>
      <c r="D3147" s="119" t="s">
        <v>17</v>
      </c>
      <c r="E3147" s="136" t="s">
        <v>60</v>
      </c>
      <c r="F3147" s="127" t="s">
        <v>61</v>
      </c>
      <c r="G3147" s="21"/>
      <c r="M3147" s="61"/>
      <c r="N3147" s="56"/>
      <c r="O3147" s="55"/>
      <c r="P3147" s="55"/>
      <c r="Q3147" s="47"/>
      <c r="R3147" s="47"/>
      <c r="S3147" s="2"/>
    </row>
    <row r="3148" spans="1:19" ht="12.75" customHeight="1" x14ac:dyDescent="0.2">
      <c r="A3148" s="137"/>
      <c r="B3148" s="117" t="str">
        <f>IF(A3148="","",VLOOKUP(A3148,'6.A'!$A$11:$E$105,2,FALSE))</f>
        <v/>
      </c>
      <c r="C3148" s="138"/>
      <c r="D3148" s="139" t="str">
        <f>IF(A3148="","",VLOOKUP(A3148,'6.A'!$A$11:$E$105,4,FALSE))</f>
        <v/>
      </c>
      <c r="E3148" s="140" t="str">
        <f>IF(A3148="","",VLOOKUP(A3148,'6.A'!$A$11:$E$105,5,FALSE))</f>
        <v/>
      </c>
      <c r="F3148" s="141" t="str">
        <f t="shared" ref="F3148:F3157" si="1315">IF(A3148="","0,00",ROUND(C3148*E3148,2))</f>
        <v>0,00</v>
      </c>
      <c r="G3148" s="51"/>
      <c r="H3148" s="51" t="str">
        <f>IF(A3148="","",VLOOKUP(A3148,'6.A'!$A$11:$E$7900,5,FALSE))</f>
        <v/>
      </c>
      <c r="I3148" s="51" t="str">
        <f t="shared" ref="I3148:I3157" si="1316">IF(H3148="","",IF(E3148=H3148,"SIM","NÃO"))</f>
        <v/>
      </c>
      <c r="J3148" s="51" t="str">
        <f>IF(H3148="","",VLOOKUP(A3148,'6.A'!$A$11:$E$480,4,FALSE))</f>
        <v/>
      </c>
      <c r="K3148" s="51" t="str">
        <f t="shared" ref="K3148:K3157" si="1317">IF(H3148="","",IF(J3148=D3148,"SIM","NÃO"))</f>
        <v/>
      </c>
      <c r="L3148" s="51" t="str">
        <f>IF(H3148="","",IF(C3148="","",G3132*C3148))</f>
        <v/>
      </c>
      <c r="M3148" s="93" t="str">
        <f>IF(A3148="","",VLOOKUP(A3148,'6.A'!$A$11:$C$480,2,FALSE))</f>
        <v/>
      </c>
      <c r="N3148" s="56" t="str">
        <f t="shared" ref="N3148:N3153" si="1318">IF(A3148="","",IF(M3148=B3148,"si","no"))</f>
        <v/>
      </c>
      <c r="O3148" s="55"/>
      <c r="P3148" s="55"/>
      <c r="Q3148" s="47"/>
      <c r="R3148" s="47"/>
      <c r="S3148" s="2"/>
    </row>
    <row r="3149" spans="1:19" ht="12.75" customHeight="1" x14ac:dyDescent="0.2">
      <c r="A3149" s="137"/>
      <c r="B3149" s="117" t="str">
        <f>IF(A3149="","",VLOOKUP(A3149,'6.A'!$A$11:$E$105,2,FALSE))</f>
        <v/>
      </c>
      <c r="C3149" s="138"/>
      <c r="D3149" s="139" t="str">
        <f>IF(A3149="","",VLOOKUP(A3149,'6.A'!$A$11:$E$105,4,FALSE))</f>
        <v/>
      </c>
      <c r="E3149" s="140" t="str">
        <f>IF(A3149="","",VLOOKUP(A3149,'6.A'!$A$11:$E$105,5,FALSE))</f>
        <v/>
      </c>
      <c r="F3149" s="141" t="str">
        <f t="shared" si="1315"/>
        <v>0,00</v>
      </c>
      <c r="G3149" s="51"/>
      <c r="H3149" s="51" t="str">
        <f>IF(A3149="","",VLOOKUP(A3149,'6.A'!$A$11:$E$7900,5,FALSE))</f>
        <v/>
      </c>
      <c r="I3149" s="51" t="str">
        <f t="shared" si="1316"/>
        <v/>
      </c>
      <c r="J3149" s="51" t="str">
        <f>IF(H3149="","",VLOOKUP(A3149,'6.A'!$A$11:$E$480,4,FALSE))</f>
        <v/>
      </c>
      <c r="K3149" s="51" t="str">
        <f t="shared" si="1317"/>
        <v/>
      </c>
      <c r="L3149" s="51" t="str">
        <f>IF(H3149="","",IF(C3149="","",G3132*C3149))</f>
        <v/>
      </c>
      <c r="M3149" s="93" t="str">
        <f>IF(A3149="","",VLOOKUP(A3149,'6.A'!$A$11:$C$480,2,FALSE))</f>
        <v/>
      </c>
      <c r="N3149" s="56" t="str">
        <f t="shared" si="1318"/>
        <v/>
      </c>
      <c r="O3149" s="55"/>
      <c r="P3149" s="55"/>
      <c r="Q3149" s="47"/>
      <c r="R3149" s="47"/>
      <c r="S3149" s="2"/>
    </row>
    <row r="3150" spans="1:19" ht="12.75" customHeight="1" x14ac:dyDescent="0.2">
      <c r="A3150" s="137"/>
      <c r="B3150" s="117" t="str">
        <f>IF(A3150="","",VLOOKUP(A3150,'6.A'!$A$11:$E$105,2,FALSE))</f>
        <v/>
      </c>
      <c r="C3150" s="138"/>
      <c r="D3150" s="139" t="str">
        <f>IF(A3150="","",VLOOKUP(A3150,'6.A'!$A$11:$E$105,4,FALSE))</f>
        <v/>
      </c>
      <c r="E3150" s="140" t="str">
        <f>IF(A3150="","",VLOOKUP(A3150,'6.A'!$A$11:$E$105,5,FALSE))</f>
        <v/>
      </c>
      <c r="F3150" s="141" t="str">
        <f t="shared" si="1315"/>
        <v>0,00</v>
      </c>
      <c r="G3150" s="51"/>
      <c r="H3150" s="51" t="str">
        <f>IF(A3150="","",VLOOKUP(A3150,'6.A'!$A$11:$E$7900,5,FALSE))</f>
        <v/>
      </c>
      <c r="I3150" s="51" t="str">
        <f t="shared" si="1316"/>
        <v/>
      </c>
      <c r="J3150" s="51" t="str">
        <f>IF(H3150="","",VLOOKUP(A3150,'6.A'!$A$11:$E$480,4,FALSE))</f>
        <v/>
      </c>
      <c r="K3150" s="51" t="str">
        <f t="shared" si="1317"/>
        <v/>
      </c>
      <c r="L3150" s="51" t="str">
        <f>IF(H3150="","",IF(C3150="","",G3132*C3150))</f>
        <v/>
      </c>
      <c r="M3150" s="93" t="str">
        <f>IF(A3150="","",VLOOKUP(A3150,'6.A'!$A$11:$C$480,2,FALSE))</f>
        <v/>
      </c>
      <c r="N3150" s="56" t="str">
        <f t="shared" si="1318"/>
        <v/>
      </c>
      <c r="O3150" s="55"/>
      <c r="P3150" s="55"/>
      <c r="Q3150" s="47"/>
      <c r="R3150" s="47"/>
      <c r="S3150" s="2"/>
    </row>
    <row r="3151" spans="1:19" ht="12.75" customHeight="1" x14ac:dyDescent="0.2">
      <c r="A3151" s="137"/>
      <c r="B3151" s="158" t="str">
        <f>IF(A3151="","",VLOOKUP(A3151,'6.A'!$A$11:$E$105,2,FALSE))</f>
        <v/>
      </c>
      <c r="C3151" s="138"/>
      <c r="D3151" s="120" t="str">
        <f>IF(A3151="","",VLOOKUP(A3151,'6.A'!$A$11:$E$105,4,FALSE))</f>
        <v/>
      </c>
      <c r="E3151" s="142" t="str">
        <f>IF(A3151="","",VLOOKUP(A3151,'6.A'!$A$11:$E$105,5,FALSE))</f>
        <v/>
      </c>
      <c r="F3151" s="141" t="str">
        <f t="shared" si="1315"/>
        <v>0,00</v>
      </c>
      <c r="G3151" s="51"/>
      <c r="H3151" s="51" t="str">
        <f>IF(A3151="","",VLOOKUP(A3151,'6.A'!$A$11:$E$7900,5,FALSE))</f>
        <v/>
      </c>
      <c r="I3151" s="51" t="str">
        <f t="shared" si="1316"/>
        <v/>
      </c>
      <c r="J3151" s="51" t="str">
        <f>IF(H3151="","",VLOOKUP(A3151,'6.A'!$A$11:$E$480,4,FALSE))</f>
        <v/>
      </c>
      <c r="K3151" s="51" t="str">
        <f t="shared" si="1317"/>
        <v/>
      </c>
      <c r="L3151" s="51" t="str">
        <f>IF(H3151="","",IF(C3151="","",G3132*C3151))</f>
        <v/>
      </c>
      <c r="M3151" s="93" t="str">
        <f>IF(A3151="","",VLOOKUP(A3151,'6.A'!$A$11:$C$480,2,FALSE))</f>
        <v/>
      </c>
      <c r="N3151" s="56" t="str">
        <f t="shared" si="1318"/>
        <v/>
      </c>
      <c r="O3151" s="55"/>
      <c r="P3151" s="55"/>
      <c r="Q3151" s="47"/>
      <c r="R3151" s="47"/>
      <c r="S3151" s="2"/>
    </row>
    <row r="3152" spans="1:19" ht="12.75" customHeight="1" x14ac:dyDescent="0.2">
      <c r="A3152" s="137"/>
      <c r="B3152" s="158" t="str">
        <f>IF(A3152="","",VLOOKUP(A3152,'6.A'!$A$11:$E$105,2,FALSE))</f>
        <v/>
      </c>
      <c r="C3152" s="138"/>
      <c r="D3152" s="120" t="str">
        <f>IF(A3152="","",VLOOKUP(A3152,'6.A'!$A$11:$E$105,4,FALSE))</f>
        <v/>
      </c>
      <c r="E3152" s="142" t="str">
        <f>IF(A3152="","",VLOOKUP(A3152,'6.A'!$A$11:$E$105,5,FALSE))</f>
        <v/>
      </c>
      <c r="F3152" s="141" t="str">
        <f t="shared" si="1315"/>
        <v>0,00</v>
      </c>
      <c r="G3152" s="51"/>
      <c r="H3152" s="51" t="str">
        <f>IF(A3152="","",VLOOKUP(A3152,'6.A'!$A$11:$E$7900,5,FALSE))</f>
        <v/>
      </c>
      <c r="I3152" s="51" t="str">
        <f t="shared" si="1316"/>
        <v/>
      </c>
      <c r="J3152" s="51" t="str">
        <f>IF(H3152="","",VLOOKUP(A3152,'6.A'!$A$11:$E$480,4,FALSE))</f>
        <v/>
      </c>
      <c r="K3152" s="51" t="str">
        <f t="shared" si="1317"/>
        <v/>
      </c>
      <c r="L3152" s="51" t="str">
        <f>IF(H3152="","",IF(C3152="","",G3132*C3152))</f>
        <v/>
      </c>
      <c r="M3152" s="93" t="str">
        <f>IF(A3152="","",VLOOKUP(A3152,'6.A'!$A$11:$C$480,2,FALSE))</f>
        <v/>
      </c>
      <c r="N3152" s="56" t="str">
        <f t="shared" si="1318"/>
        <v/>
      </c>
      <c r="O3152" s="55"/>
      <c r="P3152" s="55"/>
      <c r="Q3152" s="47"/>
      <c r="R3152" s="47"/>
      <c r="S3152" s="2"/>
    </row>
    <row r="3153" spans="1:22" ht="12.75" customHeight="1" x14ac:dyDescent="0.2">
      <c r="A3153" s="137"/>
      <c r="B3153" s="158" t="str">
        <f>IF(A3153="","",VLOOKUP(A3153,'6.A'!$A$11:$E$105,2,FALSE))</f>
        <v/>
      </c>
      <c r="C3153" s="138"/>
      <c r="D3153" s="120" t="str">
        <f>IF(A3153="","",VLOOKUP(A3153,'6.A'!$A$11:$E$105,4,FALSE))</f>
        <v/>
      </c>
      <c r="E3153" s="142" t="str">
        <f>IF(A3153="","",VLOOKUP(A3153,'6.A'!$A$11:$E$105,5,FALSE))</f>
        <v/>
      </c>
      <c r="F3153" s="141" t="str">
        <f t="shared" si="1315"/>
        <v>0,00</v>
      </c>
      <c r="G3153" s="51"/>
      <c r="H3153" s="51" t="str">
        <f>IF(A3153="","",VLOOKUP(A3153,'6.A'!$A$11:$E$7900,5,FALSE))</f>
        <v/>
      </c>
      <c r="I3153" s="51" t="str">
        <f t="shared" si="1316"/>
        <v/>
      </c>
      <c r="J3153" s="51" t="str">
        <f>IF(H3153="","",VLOOKUP(A3153,'6.A'!$A$11:$E$480,4,FALSE))</f>
        <v/>
      </c>
      <c r="K3153" s="51" t="str">
        <f t="shared" si="1317"/>
        <v/>
      </c>
      <c r="L3153" s="51" t="str">
        <f>IF(H3153="","",IF(C3153="","",G3132*C3153))</f>
        <v/>
      </c>
      <c r="M3153" s="93" t="str">
        <f>IF(A3153="","",VLOOKUP(A3153,'6.A'!$A$11:$C$480,2,FALSE))</f>
        <v/>
      </c>
      <c r="N3153" s="56" t="str">
        <f t="shared" si="1318"/>
        <v/>
      </c>
      <c r="O3153" s="55"/>
      <c r="P3153" s="55"/>
      <c r="Q3153" s="47"/>
      <c r="R3153" s="47"/>
      <c r="S3153" s="2"/>
    </row>
    <row r="3154" spans="1:22" ht="12.75" customHeight="1" x14ac:dyDescent="0.2">
      <c r="A3154" s="137"/>
      <c r="B3154" s="158" t="str">
        <f>IF(A3154="","",VLOOKUP(A3154,'6.A'!$A$11:$E$105,2,FALSE))</f>
        <v/>
      </c>
      <c r="C3154" s="138"/>
      <c r="D3154" s="120" t="str">
        <f>IF(A3154="","",VLOOKUP(A3154,'6.A'!$A$11:$E$105,4,FALSE))</f>
        <v/>
      </c>
      <c r="E3154" s="142" t="str">
        <f>IF(A3154="","",VLOOKUP(A3154,'6.A'!$A$11:$E$105,5,FALSE))</f>
        <v/>
      </c>
      <c r="F3154" s="141" t="str">
        <f t="shared" si="1315"/>
        <v>0,00</v>
      </c>
      <c r="G3154" s="51"/>
      <c r="H3154" s="51" t="str">
        <f>IF(A3154="","",VLOOKUP(A3154,'6.A'!$A$11:$E$7900,5,FALSE))</f>
        <v/>
      </c>
      <c r="I3154" s="51" t="str">
        <f t="shared" si="1316"/>
        <v/>
      </c>
      <c r="J3154" s="51" t="str">
        <f>IF(H3154="","",VLOOKUP(A3154,'6.A'!$A$11:$E$480,4,FALSE))</f>
        <v/>
      </c>
      <c r="K3154" s="51" t="str">
        <f t="shared" si="1317"/>
        <v/>
      </c>
      <c r="L3154" s="51" t="str">
        <f>IF(H3154="","",IF(C3154="","",G3132*C3154))</f>
        <v/>
      </c>
      <c r="M3154" s="93" t="str">
        <f>IF(A3154="","",VLOOKUP(A3154,'6.A'!$A$11:$C$480,2,FALSE))</f>
        <v/>
      </c>
      <c r="N3154" s="56" t="str">
        <f>IF(A3154="","",IF(M3154=B3154,"si","no"))</f>
        <v/>
      </c>
      <c r="O3154" s="55"/>
      <c r="P3154" s="55"/>
      <c r="Q3154" s="47"/>
      <c r="R3154" s="47"/>
      <c r="S3154" s="2"/>
    </row>
    <row r="3155" spans="1:22" ht="12.75" customHeight="1" x14ac:dyDescent="0.2">
      <c r="A3155" s="137"/>
      <c r="B3155" s="117" t="str">
        <f>IF(A3155="","",VLOOKUP(A3155,'6.A'!$A$11:$E$105,2,FALSE))</f>
        <v/>
      </c>
      <c r="C3155" s="138"/>
      <c r="D3155" s="120" t="str">
        <f>IF(A3155="","",VLOOKUP(A3155,'6.A'!$A$11:$E$105,4,FALSE))</f>
        <v/>
      </c>
      <c r="E3155" s="142" t="str">
        <f>IF(A3155="","",VLOOKUP(A3155,'6.A'!$A$11:$E$105,5,FALSE))</f>
        <v/>
      </c>
      <c r="F3155" s="141" t="str">
        <f t="shared" si="1315"/>
        <v>0,00</v>
      </c>
      <c r="G3155" s="51"/>
      <c r="H3155" s="51" t="str">
        <f>IF(A3155="","",VLOOKUP(A3155,'6.A'!$A$11:$E$7900,5,FALSE))</f>
        <v/>
      </c>
      <c r="I3155" s="51" t="str">
        <f t="shared" si="1316"/>
        <v/>
      </c>
      <c r="J3155" s="51" t="str">
        <f>IF(H3155="","",VLOOKUP(A3155,'6.A'!$A$11:$E$480,4,FALSE))</f>
        <v/>
      </c>
      <c r="K3155" s="51" t="str">
        <f t="shared" si="1317"/>
        <v/>
      </c>
      <c r="L3155" s="51" t="str">
        <f>IF(H3155="","",IF(C3155="","",G3132*C3155))</f>
        <v/>
      </c>
      <c r="M3155" s="93" t="str">
        <f>IF(A3155="","",VLOOKUP(A3155,'6.A'!$A$11:$C$480,2,FALSE))</f>
        <v/>
      </c>
      <c r="N3155" s="56" t="str">
        <f>IF(A3155="","",IF(M3155=B3155,"si","no"))</f>
        <v/>
      </c>
      <c r="O3155" s="55"/>
      <c r="P3155" s="55"/>
      <c r="Q3155" s="47"/>
      <c r="R3155" s="47"/>
      <c r="S3155" s="2"/>
    </row>
    <row r="3156" spans="1:22" ht="12.75" customHeight="1" x14ac:dyDescent="0.2">
      <c r="A3156" s="137"/>
      <c r="B3156" s="117" t="str">
        <f>IF(A3156="","",VLOOKUP(A3156,'6.A'!$A$11:$E$105,2,FALSE))</f>
        <v/>
      </c>
      <c r="C3156" s="138"/>
      <c r="D3156" s="120" t="str">
        <f>IF(A3156="","",VLOOKUP(A3156,'6.A'!$A$11:$E$105,4,FALSE))</f>
        <v/>
      </c>
      <c r="E3156" s="142" t="str">
        <f>IF(A3156="","",VLOOKUP(A3156,'6.A'!$A$11:$E$105,5,FALSE))</f>
        <v/>
      </c>
      <c r="F3156" s="141" t="str">
        <f t="shared" si="1315"/>
        <v>0,00</v>
      </c>
      <c r="G3156" s="51"/>
      <c r="H3156" s="51" t="str">
        <f>IF(A3156="","",VLOOKUP(A3156,'6.A'!$A$11:$E$7900,5,FALSE))</f>
        <v/>
      </c>
      <c r="I3156" s="51" t="str">
        <f t="shared" si="1316"/>
        <v/>
      </c>
      <c r="J3156" s="51" t="str">
        <f>IF(H3156="","",VLOOKUP(A3156,'6.A'!$A$11:$E$480,4,FALSE))</f>
        <v/>
      </c>
      <c r="K3156" s="51" t="str">
        <f t="shared" si="1317"/>
        <v/>
      </c>
      <c r="L3156" s="51" t="str">
        <f>IF(H3156="","",IF(C3156="","",G3132*C3156))</f>
        <v/>
      </c>
      <c r="M3156" s="93" t="str">
        <f>IF(A3156="","",VLOOKUP(A3156,'6.A'!$A$11:$C$480,2,FALSE))</f>
        <v/>
      </c>
      <c r="N3156" s="56" t="str">
        <f t="shared" ref="N3156:N3157" si="1319">IF(A3156="","",IF(M3156=B3156,"si","no"))</f>
        <v/>
      </c>
      <c r="O3156" s="55"/>
      <c r="P3156" s="55"/>
      <c r="Q3156" s="47"/>
      <c r="R3156" s="47"/>
      <c r="S3156" s="2"/>
    </row>
    <row r="3157" spans="1:22" ht="12.75" customHeight="1" x14ac:dyDescent="0.2">
      <c r="A3157" s="137"/>
      <c r="B3157" s="117" t="str">
        <f>IF(A3157="","",VLOOKUP(A3157,'6.A'!$A$11:$E$105,2,FALSE))</f>
        <v/>
      </c>
      <c r="C3157" s="138"/>
      <c r="D3157" s="120" t="str">
        <f>IF(A3157="","",VLOOKUP(A3157,'6.A'!$A$11:$E$105,4,FALSE))</f>
        <v/>
      </c>
      <c r="E3157" s="142" t="str">
        <f>IF(A3157="","",VLOOKUP(A3157,'6.A'!$A$11:$E$105,5,FALSE))</f>
        <v/>
      </c>
      <c r="F3157" s="141" t="str">
        <f t="shared" si="1315"/>
        <v>0,00</v>
      </c>
      <c r="G3157" s="51"/>
      <c r="H3157" s="51" t="str">
        <f>IF(A3157="","",VLOOKUP(A3157,'6.A'!$A$11:$E$7900,5,FALSE))</f>
        <v/>
      </c>
      <c r="I3157" s="51" t="str">
        <f t="shared" si="1316"/>
        <v/>
      </c>
      <c r="J3157" s="51" t="str">
        <f>IF(H3157="","",VLOOKUP(A3157,'6.A'!$A$11:$E$480,4,FALSE))</f>
        <v/>
      </c>
      <c r="K3157" s="51" t="str">
        <f t="shared" si="1317"/>
        <v/>
      </c>
      <c r="L3157" s="51" t="str">
        <f>IF(H3157="","",IF(C3157="","",G3132*C3157))</f>
        <v/>
      </c>
      <c r="M3157" s="93" t="str">
        <f>IF(A3157="","",VLOOKUP(A3157,'6.A'!$A$11:$C$480,2,FALSE))</f>
        <v/>
      </c>
      <c r="N3157" s="56" t="str">
        <f t="shared" si="1319"/>
        <v/>
      </c>
      <c r="O3157" s="55"/>
      <c r="P3157" s="55"/>
      <c r="Q3157" s="47"/>
      <c r="R3157" s="47"/>
      <c r="S3157" s="2"/>
    </row>
    <row r="3158" spans="1:22" ht="12.75" customHeight="1" x14ac:dyDescent="0.2">
      <c r="A3158" s="137"/>
      <c r="B3158" s="26" t="str">
        <f>$A$9</f>
        <v>BDI - MÃO DE OBRA / SERVIÇOS / MATERIAIS EM GERAL</v>
      </c>
      <c r="C3158" s="27">
        <f>$C$9</f>
        <v>0</v>
      </c>
      <c r="D3158" s="120"/>
      <c r="E3158" s="126"/>
      <c r="F3158" s="144">
        <f>ROUND(SUM(F3148:F3157)*C3158,2)</f>
        <v>0</v>
      </c>
      <c r="G3158" s="62"/>
      <c r="M3158" s="61"/>
      <c r="N3158" s="56"/>
      <c r="O3158" s="55"/>
      <c r="P3158" s="55"/>
      <c r="Q3158" s="47"/>
      <c r="R3158" s="47"/>
      <c r="S3158" s="2"/>
    </row>
    <row r="3159" spans="1:22" ht="12.75" customHeight="1" x14ac:dyDescent="0.2">
      <c r="A3159" s="145"/>
      <c r="B3159" s="31" t="s">
        <v>120</v>
      </c>
      <c r="C3159" s="36"/>
      <c r="D3159" s="151"/>
      <c r="E3159" s="152"/>
      <c r="F3159" s="150">
        <f>ROUND(SUM(F3148:F3158),2)</f>
        <v>0</v>
      </c>
      <c r="G3159" s="62"/>
      <c r="M3159" s="61"/>
      <c r="N3159" s="56"/>
      <c r="O3159" s="55"/>
      <c r="P3159" s="55"/>
      <c r="Q3159" s="47"/>
      <c r="R3159" s="47"/>
      <c r="S3159" s="2"/>
    </row>
    <row r="3160" spans="1:22" ht="12.75" customHeight="1" x14ac:dyDescent="0.2">
      <c r="A3160" s="134" t="s">
        <v>6</v>
      </c>
      <c r="B3160" s="135" t="s">
        <v>18</v>
      </c>
      <c r="C3160" s="119" t="s">
        <v>59</v>
      </c>
      <c r="D3160" s="119" t="s">
        <v>17</v>
      </c>
      <c r="E3160" s="136" t="s">
        <v>60</v>
      </c>
      <c r="F3160" s="127" t="s">
        <v>61</v>
      </c>
      <c r="G3160" s="21"/>
      <c r="M3160" s="61"/>
      <c r="N3160" s="56"/>
      <c r="O3160" s="55"/>
      <c r="P3160" s="55"/>
      <c r="Q3160" s="47"/>
      <c r="R3160" s="47"/>
      <c r="S3160" s="2"/>
    </row>
    <row r="3161" spans="1:22" ht="12.75" customHeight="1" x14ac:dyDescent="0.2">
      <c r="A3161" s="137">
        <f>'6.A'!$A$71</f>
        <v>39024</v>
      </c>
      <c r="B3161" s="117" t="str">
        <f>IF(A3161="","",VLOOKUP(A3161,'6.A'!$A$11:$E$105,2,FALSE))</f>
        <v>ARGAMASSA POLIMÉRICA IMPERMEABILIZANTE, REFERÊNCIA SIKATOP 100, TEC PLUS TOP DA QUARTZOLIT WEBER OU EQUIVALENTE</v>
      </c>
      <c r="C3161" s="138">
        <v>2</v>
      </c>
      <c r="D3161" s="139" t="str">
        <f>IF(A3161="","",VLOOKUP(A3161,'6.A'!$A$11:$E$105,4,FALSE))</f>
        <v>KG</v>
      </c>
      <c r="E3161" s="140">
        <f>IF(A3161="","",VLOOKUP(A3161,'6.A'!$A$11:$E$105,5,FALSE))</f>
        <v>0</v>
      </c>
      <c r="F3161" s="141">
        <f t="shared" ref="F3161:F3170" si="1320">IF(A3161="","0,00",ROUND(C3161*E3161,2))</f>
        <v>0</v>
      </c>
      <c r="G3161" s="51"/>
      <c r="H3161" s="51">
        <f>IF(A3161="","",VLOOKUP(A3161,'6.A'!$A$11:$E$7900,5,FALSE))</f>
        <v>0</v>
      </c>
      <c r="I3161" s="51" t="str">
        <f t="shared" ref="I3161:I3180" si="1321">IF(H3161="","",IF(E3161=H3161,"SIM","NÃO"))</f>
        <v>SIM</v>
      </c>
      <c r="J3161" s="51" t="str">
        <f>IF(H3161="","",VLOOKUP(A3161,'6.A'!$A$11:$E$480,4,FALSE))</f>
        <v>KG</v>
      </c>
      <c r="K3161" s="51" t="str">
        <f t="shared" ref="K3161:K3180" si="1322">IF(H3161="","",IF(J3161=D3161,"SIM","NÃO"))</f>
        <v>SIM</v>
      </c>
      <c r="L3161" s="51">
        <f>IF(H3161="","",IF(C3161="","",G3132*C3161))</f>
        <v>82</v>
      </c>
      <c r="M3161" s="93" t="str">
        <f>IF(A3161="","",VLOOKUP(A3161,'6.A'!$A$11:$C$480,2,FALSE))</f>
        <v>ARGAMASSA POLIMÉRICA IMPERMEABILIZANTE, REFERÊNCIA SIKATOP 100, TEC PLUS TOP DA QUARTZOLIT WEBER OU EQUIVALENTE</v>
      </c>
      <c r="N3161" s="56" t="str">
        <f t="shared" ref="N3161:N3180" si="1323">IF(A3161="","",IF(M3161=B3161,"si","no"))</f>
        <v>si</v>
      </c>
      <c r="O3161" s="55"/>
      <c r="P3161" s="55"/>
      <c r="Q3161" s="47"/>
      <c r="R3161" s="47"/>
      <c r="S3161" s="2"/>
    </row>
    <row r="3162" spans="1:22" ht="12.75" customHeight="1" x14ac:dyDescent="0.2">
      <c r="A3162" s="137"/>
      <c r="B3162" s="117" t="str">
        <f>IF(A3162="","",VLOOKUP(A3162,'6.A'!$A$11:$E$105,2,FALSE))</f>
        <v/>
      </c>
      <c r="C3162" s="138"/>
      <c r="D3162" s="139" t="str">
        <f>IF(A3162="","",VLOOKUP(A3162,'6.A'!$A$11:$E$105,4,FALSE))</f>
        <v/>
      </c>
      <c r="E3162" s="140" t="str">
        <f>IF(A3162="","",VLOOKUP(A3162,'6.A'!$A$11:$E$105,5,FALSE))</f>
        <v/>
      </c>
      <c r="F3162" s="141" t="str">
        <f t="shared" si="1320"/>
        <v>0,00</v>
      </c>
      <c r="G3162" s="51"/>
      <c r="H3162" s="51" t="str">
        <f>IF(A3162="","",VLOOKUP(A3162,'6.A'!$A$11:$E$7900,5,FALSE))</f>
        <v/>
      </c>
      <c r="I3162" s="51" t="str">
        <f t="shared" si="1321"/>
        <v/>
      </c>
      <c r="J3162" s="51" t="str">
        <f>IF(H3162="","",VLOOKUP(A3162,'6.A'!$A$11:$E$480,4,FALSE))</f>
        <v/>
      </c>
      <c r="K3162" s="51" t="str">
        <f t="shared" si="1322"/>
        <v/>
      </c>
      <c r="L3162" s="51" t="str">
        <f>IF(H3162="","",IF(C3162="","",G3132*C3162))</f>
        <v/>
      </c>
      <c r="M3162" s="93" t="str">
        <f>IF(A3162="","",VLOOKUP(A3162,'6.A'!$A$11:$C$480,2,FALSE))</f>
        <v/>
      </c>
      <c r="N3162" s="56" t="str">
        <f t="shared" si="1323"/>
        <v/>
      </c>
      <c r="O3162" s="55"/>
      <c r="P3162" s="55"/>
      <c r="Q3162" s="47"/>
      <c r="R3162" s="47"/>
      <c r="S3162" s="2"/>
    </row>
    <row r="3163" spans="1:22" ht="12.75" customHeight="1" x14ac:dyDescent="0.2">
      <c r="A3163" s="137"/>
      <c r="B3163" s="117" t="str">
        <f>IF(A3163="","",VLOOKUP(A3163,'6.A'!$A$11:$E$105,2,FALSE))</f>
        <v/>
      </c>
      <c r="C3163" s="138"/>
      <c r="D3163" s="139" t="str">
        <f>IF(A3163="","",VLOOKUP(A3163,'6.A'!$A$11:$E$105,4,FALSE))</f>
        <v/>
      </c>
      <c r="E3163" s="140" t="str">
        <f>IF(A3163="","",VLOOKUP(A3163,'6.A'!$A$11:$E$105,5,FALSE))</f>
        <v/>
      </c>
      <c r="F3163" s="141" t="str">
        <f t="shared" si="1320"/>
        <v>0,00</v>
      </c>
      <c r="G3163" s="51"/>
      <c r="H3163" s="51" t="str">
        <f>IF(A3163="","",VLOOKUP(A3163,'6.A'!$A$11:$E$7900,5,FALSE))</f>
        <v/>
      </c>
      <c r="I3163" s="51" t="str">
        <f t="shared" si="1321"/>
        <v/>
      </c>
      <c r="J3163" s="51" t="str">
        <f>IF(H3163="","",VLOOKUP(A3163,'6.A'!$A$11:$E$480,4,FALSE))</f>
        <v/>
      </c>
      <c r="K3163" s="51" t="str">
        <f t="shared" si="1322"/>
        <v/>
      </c>
      <c r="L3163" s="51" t="str">
        <f>IF(H3163="","",IF(C3163="","",G3132*C3163))</f>
        <v/>
      </c>
      <c r="M3163" s="93" t="str">
        <f>IF(A3163="","",VLOOKUP(A3163,'6.A'!$A$11:$C$480,2,FALSE))</f>
        <v/>
      </c>
      <c r="N3163" s="56" t="str">
        <f t="shared" si="1323"/>
        <v/>
      </c>
      <c r="O3163" s="55"/>
      <c r="P3163" s="55"/>
      <c r="Q3163" s="47"/>
      <c r="R3163" s="47"/>
      <c r="S3163" s="2"/>
    </row>
    <row r="3164" spans="1:22" ht="12.75" customHeight="1" x14ac:dyDescent="0.2">
      <c r="A3164" s="137"/>
      <c r="B3164" s="117" t="str">
        <f>IF(A3164="","",VLOOKUP(A3164,'6.A'!$A$11:$E$105,2,FALSE))</f>
        <v/>
      </c>
      <c r="C3164" s="138"/>
      <c r="D3164" s="139" t="str">
        <f>IF(A3164="","",VLOOKUP(A3164,'6.A'!$A$11:$E$105,4,FALSE))</f>
        <v/>
      </c>
      <c r="E3164" s="140" t="str">
        <f>IF(A3164="","",VLOOKUP(A3164,'6.A'!$A$11:$E$105,5,FALSE))</f>
        <v/>
      </c>
      <c r="F3164" s="141" t="str">
        <f t="shared" si="1320"/>
        <v>0,00</v>
      </c>
      <c r="G3164" s="51"/>
      <c r="H3164" s="51" t="str">
        <f>IF(A3164="","",VLOOKUP(A3164,'6.A'!$A$11:$E$7900,5,FALSE))</f>
        <v/>
      </c>
      <c r="I3164" s="51" t="str">
        <f t="shared" si="1321"/>
        <v/>
      </c>
      <c r="J3164" s="51" t="str">
        <f>IF(H3164="","",VLOOKUP(A3164,'6.A'!$A$11:$E$480,4,FALSE))</f>
        <v/>
      </c>
      <c r="K3164" s="51" t="str">
        <f t="shared" si="1322"/>
        <v/>
      </c>
      <c r="L3164" s="51" t="str">
        <f>IF(H3164="","",IF(C3164="","",G3132*C3164))</f>
        <v/>
      </c>
      <c r="M3164" s="93" t="str">
        <f>IF(A3164="","",VLOOKUP(A3164,'6.A'!$A$11:$C$480,2,FALSE))</f>
        <v/>
      </c>
      <c r="N3164" s="56" t="str">
        <f t="shared" si="1323"/>
        <v/>
      </c>
      <c r="O3164" s="55"/>
      <c r="P3164" s="55"/>
      <c r="Q3164" s="47"/>
      <c r="R3164" s="47"/>
      <c r="S3164" s="2"/>
    </row>
    <row r="3165" spans="1:22" ht="12.75" customHeight="1" x14ac:dyDescent="0.2">
      <c r="A3165" s="137"/>
      <c r="B3165" s="117" t="str">
        <f>IF(A3165="","",VLOOKUP(A3165,'6.A'!$A$11:$E$105,2,FALSE))</f>
        <v/>
      </c>
      <c r="C3165" s="138"/>
      <c r="D3165" s="120" t="str">
        <f>IF(A3165="","",VLOOKUP(A3165,'6.A'!$A$11:$E$105,4,FALSE))</f>
        <v/>
      </c>
      <c r="E3165" s="142" t="str">
        <f>IF(A3165="","",VLOOKUP(A3165,'6.A'!$A$11:$E$105,5,FALSE))</f>
        <v/>
      </c>
      <c r="F3165" s="141" t="str">
        <f t="shared" si="1320"/>
        <v>0,00</v>
      </c>
      <c r="G3165" s="51"/>
      <c r="H3165" s="51" t="str">
        <f>IF(A3165="","",VLOOKUP(A3165,'6.A'!$A$11:$E$7900,5,FALSE))</f>
        <v/>
      </c>
      <c r="I3165" s="51" t="str">
        <f t="shared" si="1321"/>
        <v/>
      </c>
      <c r="J3165" s="51" t="str">
        <f>IF(H3165="","",VLOOKUP(A3165,'6.A'!$A$11:$E$480,4,FALSE))</f>
        <v/>
      </c>
      <c r="K3165" s="51" t="str">
        <f t="shared" si="1322"/>
        <v/>
      </c>
      <c r="L3165" s="51" t="str">
        <f>IF(H3165="","",IF(C3165="","",G3132*C3165))</f>
        <v/>
      </c>
      <c r="M3165" s="93" t="str">
        <f>IF(A3165="","",VLOOKUP(A3165,'6.A'!$A$11:$C$480,2,FALSE))</f>
        <v/>
      </c>
      <c r="N3165" s="56" t="str">
        <f t="shared" si="1323"/>
        <v/>
      </c>
      <c r="O3165" s="55"/>
      <c r="P3165" s="55"/>
      <c r="Q3165" s="47"/>
      <c r="R3165" s="47"/>
      <c r="S3165" s="2"/>
    </row>
    <row r="3166" spans="1:22" ht="12.75" customHeight="1" x14ac:dyDescent="0.2">
      <c r="A3166" s="137"/>
      <c r="B3166" s="117" t="str">
        <f>IF(A3166="","",VLOOKUP(A3166,'6.A'!$A$11:$E$105,2,FALSE))</f>
        <v/>
      </c>
      <c r="C3166" s="138"/>
      <c r="D3166" s="120" t="str">
        <f>IF(A3166="","",VLOOKUP(A3166,'6.A'!$A$11:$E$105,4,FALSE))</f>
        <v/>
      </c>
      <c r="E3166" s="142" t="str">
        <f>IF(A3166="","",VLOOKUP(A3166,'6.A'!$A$11:$E$105,5,FALSE))</f>
        <v/>
      </c>
      <c r="F3166" s="141" t="str">
        <f t="shared" si="1320"/>
        <v>0,00</v>
      </c>
      <c r="G3166" s="51"/>
      <c r="H3166" s="51" t="str">
        <f>IF(A3166="","",VLOOKUP(A3166,'6.A'!$A$11:$E$7900,5,FALSE))</f>
        <v/>
      </c>
      <c r="I3166" s="51" t="str">
        <f t="shared" si="1321"/>
        <v/>
      </c>
      <c r="J3166" s="51" t="str">
        <f>IF(H3166="","",VLOOKUP(A3166,'6.A'!$A$11:$E$480,4,FALSE))</f>
        <v/>
      </c>
      <c r="K3166" s="51" t="str">
        <f t="shared" si="1322"/>
        <v/>
      </c>
      <c r="L3166" s="51" t="str">
        <f>IF(H3166="","",IF(C3166="","",G3132*C3166))</f>
        <v/>
      </c>
      <c r="M3166" s="93" t="str">
        <f>IF(A3166="","",VLOOKUP(A3166,'6.A'!$A$11:$C$480,2,FALSE))</f>
        <v/>
      </c>
      <c r="N3166" s="56" t="str">
        <f t="shared" si="1323"/>
        <v/>
      </c>
      <c r="O3166" s="55"/>
      <c r="P3166" s="55"/>
      <c r="Q3166" s="47"/>
      <c r="R3166" s="47"/>
      <c r="S3166" s="2"/>
    </row>
    <row r="3167" spans="1:22" ht="12.75" customHeight="1" x14ac:dyDescent="0.2">
      <c r="A3167" s="137"/>
      <c r="B3167" s="117" t="str">
        <f>IF(A3167="","",VLOOKUP(A3167,'6.A'!$A$11:$E$105,2,FALSE))</f>
        <v/>
      </c>
      <c r="C3167" s="138"/>
      <c r="D3167" s="139" t="str">
        <f>IF(A3167="","",VLOOKUP(A3167,'6.A'!$A$11:$E$105,4,FALSE))</f>
        <v/>
      </c>
      <c r="E3167" s="140" t="str">
        <f>IF(A3167="","",VLOOKUP(A3167,'6.A'!$A$11:$E$105,5,FALSE))</f>
        <v/>
      </c>
      <c r="F3167" s="141" t="str">
        <f t="shared" si="1320"/>
        <v>0,00</v>
      </c>
      <c r="G3167" s="51"/>
      <c r="H3167" s="51" t="str">
        <f>IF(A3167="","",VLOOKUP(A3167,'6.A'!$A$11:$E$7900,5,FALSE))</f>
        <v/>
      </c>
      <c r="I3167" s="51" t="str">
        <f t="shared" si="1321"/>
        <v/>
      </c>
      <c r="J3167" s="51" t="str">
        <f>IF(H3167="","",VLOOKUP(A3167,'6.A'!$A$11:$E$480,4,FALSE))</f>
        <v/>
      </c>
      <c r="K3167" s="51" t="str">
        <f t="shared" si="1322"/>
        <v/>
      </c>
      <c r="L3167" s="51" t="str">
        <f>IF(H3167="","",IF(C3167="","",G3132*C3167))</f>
        <v/>
      </c>
      <c r="M3167" s="93" t="str">
        <f>IF(A3167="","",VLOOKUP(A3167,'6.A'!$A$11:$C$480,2,FALSE))</f>
        <v/>
      </c>
      <c r="N3167" s="56" t="str">
        <f t="shared" si="1323"/>
        <v/>
      </c>
      <c r="O3167" s="55"/>
      <c r="P3167" s="55"/>
      <c r="Q3167" s="47"/>
      <c r="R3167" s="47"/>
      <c r="S3167" s="2"/>
    </row>
    <row r="3168" spans="1:22" s="64" customFormat="1" ht="12.75" customHeight="1" x14ac:dyDescent="0.2">
      <c r="A3168" s="137"/>
      <c r="B3168" s="117" t="str">
        <f>IF(A3168="","",VLOOKUP(A3168,'6.A'!$A$11:$E$105,2,FALSE))</f>
        <v/>
      </c>
      <c r="C3168" s="138"/>
      <c r="D3168" s="139" t="str">
        <f>IF(A3168="","",VLOOKUP(A3168,'6.A'!$A$11:$E$105,4,FALSE))</f>
        <v/>
      </c>
      <c r="E3168" s="140" t="str">
        <f>IF(A3168="","",VLOOKUP(A3168,'6.A'!$A$11:$E$105,5,FALSE))</f>
        <v/>
      </c>
      <c r="F3168" s="141" t="str">
        <f t="shared" si="1320"/>
        <v>0,00</v>
      </c>
      <c r="G3168" s="51"/>
      <c r="H3168" s="51" t="str">
        <f>IF(A3168="","",VLOOKUP(A3168,'6.A'!$A$11:$E$7900,5,FALSE))</f>
        <v/>
      </c>
      <c r="I3168" s="51" t="str">
        <f t="shared" si="1321"/>
        <v/>
      </c>
      <c r="J3168" s="51" t="str">
        <f>IF(H3168="","",VLOOKUP(A3168,'6.A'!$A$11:$E$480,4,FALSE))</f>
        <v/>
      </c>
      <c r="K3168" s="51" t="str">
        <f t="shared" si="1322"/>
        <v/>
      </c>
      <c r="L3168" s="51" t="str">
        <f>IF(H3168="","",IF(C3168="","",G3132*C3168))</f>
        <v/>
      </c>
      <c r="M3168" s="93" t="str">
        <f>IF(A3168="","",VLOOKUP(A3168,'6.A'!$A$11:$C$480,2,FALSE))</f>
        <v/>
      </c>
      <c r="N3168" s="56" t="str">
        <f t="shared" si="1323"/>
        <v/>
      </c>
      <c r="O3168" s="55"/>
      <c r="P3168" s="55"/>
      <c r="Q3168" s="47"/>
      <c r="R3168" s="47"/>
      <c r="T3168" s="2"/>
      <c r="U3168" s="2"/>
      <c r="V3168" s="2"/>
    </row>
    <row r="3169" spans="1:22" s="64" customFormat="1" ht="12.75" customHeight="1" x14ac:dyDescent="0.2">
      <c r="A3169" s="137"/>
      <c r="B3169" s="117" t="str">
        <f>IF(A3169="","",VLOOKUP(A3169,'6.A'!$A$11:$E$105,2,FALSE))</f>
        <v/>
      </c>
      <c r="C3169" s="138"/>
      <c r="D3169" s="120" t="str">
        <f>IF(A3169="","",VLOOKUP(A3169,'6.A'!$A$11:$E$105,4,FALSE))</f>
        <v/>
      </c>
      <c r="E3169" s="142" t="str">
        <f>IF(A3169="","",VLOOKUP(A3169,'6.A'!$A$11:$E$105,5,FALSE))</f>
        <v/>
      </c>
      <c r="F3169" s="141" t="str">
        <f t="shared" si="1320"/>
        <v>0,00</v>
      </c>
      <c r="G3169" s="51"/>
      <c r="H3169" s="51" t="str">
        <f>IF(A3169="","",VLOOKUP(A3169,'6.A'!$A$11:$E$7900,5,FALSE))</f>
        <v/>
      </c>
      <c r="I3169" s="51" t="str">
        <f t="shared" si="1321"/>
        <v/>
      </c>
      <c r="J3169" s="51" t="str">
        <f>IF(H3169="","",VLOOKUP(A3169,'6.A'!$A$11:$E$480,4,FALSE))</f>
        <v/>
      </c>
      <c r="K3169" s="51" t="str">
        <f t="shared" si="1322"/>
        <v/>
      </c>
      <c r="L3169" s="51" t="str">
        <f>IF(H3169="","",IF(C3169="","",G3132*C3169))</f>
        <v/>
      </c>
      <c r="M3169" s="93" t="str">
        <f>IF(A3169="","",VLOOKUP(A3169,'6.A'!$A$11:$C$480,2,FALSE))</f>
        <v/>
      </c>
      <c r="N3169" s="56" t="str">
        <f t="shared" si="1323"/>
        <v/>
      </c>
      <c r="O3169" s="55"/>
      <c r="P3169" s="55"/>
      <c r="Q3169" s="47"/>
      <c r="R3169" s="47"/>
      <c r="T3169" s="2"/>
      <c r="U3169" s="2"/>
      <c r="V3169" s="2"/>
    </row>
    <row r="3170" spans="1:22" s="64" customFormat="1" ht="12.75" customHeight="1" x14ac:dyDescent="0.2">
      <c r="A3170" s="137"/>
      <c r="B3170" s="117" t="str">
        <f>IF(A3170="","",VLOOKUP(A3170,'6.A'!$A$11:$E$105,2,FALSE))</f>
        <v/>
      </c>
      <c r="C3170" s="138"/>
      <c r="D3170" s="120" t="str">
        <f>IF(A3170="","",VLOOKUP(A3170,'6.A'!$A$11:$E$105,4,FALSE))</f>
        <v/>
      </c>
      <c r="E3170" s="142" t="str">
        <f>IF(A3170="","",VLOOKUP(A3170,'6.A'!$A$11:$E$105,5,FALSE))</f>
        <v/>
      </c>
      <c r="F3170" s="141" t="str">
        <f t="shared" si="1320"/>
        <v>0,00</v>
      </c>
      <c r="G3170" s="51"/>
      <c r="H3170" s="51" t="str">
        <f>IF(A3170="","",VLOOKUP(A3170,'6.A'!$A$11:$E$7900,5,FALSE))</f>
        <v/>
      </c>
      <c r="I3170" s="51" t="str">
        <f t="shared" si="1321"/>
        <v/>
      </c>
      <c r="J3170" s="51" t="str">
        <f>IF(H3170="","",VLOOKUP(A3170,'6.A'!$A$11:$E$480,4,FALSE))</f>
        <v/>
      </c>
      <c r="K3170" s="51" t="str">
        <f t="shared" si="1322"/>
        <v/>
      </c>
      <c r="L3170" s="51" t="str">
        <f>IF(H3170="","",IF(C3170="","",G3132*C3170))</f>
        <v/>
      </c>
      <c r="M3170" s="93" t="str">
        <f>IF(A3170="","",VLOOKUP(A3170,'6.A'!$A$11:$C$480,2,FALSE))</f>
        <v/>
      </c>
      <c r="N3170" s="56" t="str">
        <f t="shared" si="1323"/>
        <v/>
      </c>
      <c r="O3170" s="55"/>
      <c r="P3170" s="55"/>
      <c r="Q3170" s="47"/>
      <c r="R3170" s="47"/>
      <c r="T3170" s="2"/>
      <c r="U3170" s="2"/>
      <c r="V3170" s="2"/>
    </row>
    <row r="3171" spans="1:22" s="64" customFormat="1" ht="12.75" customHeight="1" x14ac:dyDescent="0.2">
      <c r="A3171" s="22"/>
      <c r="B3171" s="23" t="str">
        <f>IF(A3171="","",VLOOKUP(A3171,'6.A'!$A$11:$E$105,2,FALSE))</f>
        <v/>
      </c>
      <c r="C3171" s="87"/>
      <c r="D3171" s="56" t="str">
        <f>IF(A3171="","",VLOOKUP(A3171,'6.A'!$A$11:$E$105,4,FALSE))</f>
        <v/>
      </c>
      <c r="E3171" s="88" t="str">
        <f>IF(A3171="","",VLOOKUP(A3171,'6.A'!$A$11:$E$105,5,FALSE))</f>
        <v/>
      </c>
      <c r="F3171" s="24" t="str">
        <f t="shared" ref="F3171:F3180" si="1324">IF(A3171="","0,00",ROUND(C3171*E3171,2))</f>
        <v>0,00</v>
      </c>
      <c r="G3171" s="51"/>
      <c r="H3171" s="51" t="str">
        <f>IF(A3171="","",VLOOKUP(A3171,'6.A'!$A$11:$E$7900,5,FALSE))</f>
        <v/>
      </c>
      <c r="I3171" s="51" t="str">
        <f t="shared" si="1321"/>
        <v/>
      </c>
      <c r="J3171" s="51" t="str">
        <f>IF(H3171="","",VLOOKUP(A3171,'6.A'!$A$11:$E$480,4,FALSE))</f>
        <v/>
      </c>
      <c r="K3171" s="51" t="str">
        <f t="shared" si="1322"/>
        <v/>
      </c>
      <c r="L3171" s="51" t="str">
        <f>IF(H3171="","",IF(C3171="","",G3132*C3171))</f>
        <v/>
      </c>
      <c r="M3171" s="93" t="str">
        <f>IF(A3171="","",VLOOKUP(A3171,'6.A'!$A$11:$C$480,2,FALSE))</f>
        <v/>
      </c>
      <c r="N3171" s="56" t="str">
        <f t="shared" si="1323"/>
        <v/>
      </c>
      <c r="O3171" s="55"/>
      <c r="P3171" s="55"/>
      <c r="Q3171" s="47"/>
      <c r="R3171" s="47"/>
      <c r="T3171" s="2"/>
      <c r="U3171" s="2"/>
      <c r="V3171" s="2"/>
    </row>
    <row r="3172" spans="1:22" ht="12.75" customHeight="1" x14ac:dyDescent="0.2">
      <c r="A3172" s="22"/>
      <c r="B3172" s="23" t="str">
        <f>IF(A3172="","",VLOOKUP(A3172,'6.A'!$A$11:$E$105,2,FALSE))</f>
        <v/>
      </c>
      <c r="C3172" s="87"/>
      <c r="D3172" s="56" t="str">
        <f>IF(A3172="","",VLOOKUP(A3172,'6.A'!$A$11:$E$105,4,FALSE))</f>
        <v/>
      </c>
      <c r="E3172" s="88" t="str">
        <f>IF(A3172="","",VLOOKUP(A3172,'6.A'!$A$11:$E$105,5,FALSE))</f>
        <v/>
      </c>
      <c r="F3172" s="24" t="str">
        <f t="shared" si="1324"/>
        <v>0,00</v>
      </c>
      <c r="G3172" s="51"/>
      <c r="H3172" s="51" t="str">
        <f>IF(A3172="","",VLOOKUP(A3172,'6.A'!$A$11:$E$7900,5,FALSE))</f>
        <v/>
      </c>
      <c r="I3172" s="51" t="str">
        <f t="shared" si="1321"/>
        <v/>
      </c>
      <c r="J3172" s="51" t="str">
        <f>IF(H3172="","",VLOOKUP(A3172,'6.A'!$A$11:$E$480,4,FALSE))</f>
        <v/>
      </c>
      <c r="K3172" s="51" t="str">
        <f t="shared" si="1322"/>
        <v/>
      </c>
      <c r="L3172" s="51" t="str">
        <f>IF(H3172="","",IF(C3172="","",G3132*C3172))</f>
        <v/>
      </c>
      <c r="M3172" s="93" t="str">
        <f>IF(A3172="","",VLOOKUP(A3172,'6.A'!$A$11:$C$480,2,FALSE))</f>
        <v/>
      </c>
      <c r="N3172" s="56" t="str">
        <f t="shared" si="1323"/>
        <v/>
      </c>
      <c r="O3172" s="55"/>
      <c r="P3172" s="55"/>
      <c r="Q3172" s="47"/>
      <c r="R3172" s="47"/>
    </row>
    <row r="3173" spans="1:22" ht="12.75" customHeight="1" x14ac:dyDescent="0.2">
      <c r="A3173" s="22"/>
      <c r="B3173" s="23" t="str">
        <f>IF(A3173="","",VLOOKUP(A3173,'6.A'!$A$11:$E$105,2,FALSE))</f>
        <v/>
      </c>
      <c r="C3173" s="87"/>
      <c r="D3173" s="56" t="str">
        <f>IF(A3173="","",VLOOKUP(A3173,'6.A'!$A$11:$E$105,4,FALSE))</f>
        <v/>
      </c>
      <c r="E3173" s="88" t="str">
        <f>IF(A3173="","",VLOOKUP(A3173,'6.A'!$A$11:$E$105,5,FALSE))</f>
        <v/>
      </c>
      <c r="F3173" s="24" t="str">
        <f t="shared" si="1324"/>
        <v>0,00</v>
      </c>
      <c r="G3173" s="51"/>
      <c r="H3173" s="51" t="str">
        <f>IF(A3173="","",VLOOKUP(A3173,'6.A'!$A$11:$E$7900,5,FALSE))</f>
        <v/>
      </c>
      <c r="I3173" s="51" t="str">
        <f t="shared" si="1321"/>
        <v/>
      </c>
      <c r="J3173" s="51" t="str">
        <f>IF(H3173="","",VLOOKUP(A3173,'6.A'!$A$11:$E$480,4,FALSE))</f>
        <v/>
      </c>
      <c r="K3173" s="51" t="str">
        <f t="shared" si="1322"/>
        <v/>
      </c>
      <c r="L3173" s="51" t="str">
        <f>IF(H3173="","",IF(C3173="","",G3132*C3173))</f>
        <v/>
      </c>
      <c r="M3173" s="93" t="str">
        <f>IF(A3173="","",VLOOKUP(A3173,'6.A'!$A$11:$C$480,2,FALSE))</f>
        <v/>
      </c>
      <c r="N3173" s="56" t="str">
        <f t="shared" si="1323"/>
        <v/>
      </c>
      <c r="O3173" s="55"/>
      <c r="P3173" s="55"/>
      <c r="Q3173" s="47"/>
      <c r="R3173" s="47"/>
    </row>
    <row r="3174" spans="1:22" ht="12.75" customHeight="1" x14ac:dyDescent="0.2">
      <c r="A3174" s="22"/>
      <c r="B3174" s="23" t="str">
        <f>IF(A3174="","",VLOOKUP(A3174,'6.A'!$A$11:$E$105,2,FALSE))</f>
        <v/>
      </c>
      <c r="C3174" s="87"/>
      <c r="D3174" s="56" t="str">
        <f>IF(A3174="","",VLOOKUP(A3174,'6.A'!$A$11:$E$105,4,FALSE))</f>
        <v/>
      </c>
      <c r="E3174" s="88" t="str">
        <f>IF(A3174="","",VLOOKUP(A3174,'6.A'!$A$11:$E$105,5,FALSE))</f>
        <v/>
      </c>
      <c r="F3174" s="24" t="str">
        <f t="shared" si="1324"/>
        <v>0,00</v>
      </c>
      <c r="G3174" s="51"/>
      <c r="H3174" s="51" t="str">
        <f>IF(A3174="","",VLOOKUP(A3174,'6.A'!$A$11:$E$7900,5,FALSE))</f>
        <v/>
      </c>
      <c r="I3174" s="51" t="str">
        <f t="shared" si="1321"/>
        <v/>
      </c>
      <c r="J3174" s="51" t="str">
        <f>IF(H3174="","",VLOOKUP(A3174,'6.A'!$A$11:$E$480,4,FALSE))</f>
        <v/>
      </c>
      <c r="K3174" s="51" t="str">
        <f t="shared" si="1322"/>
        <v/>
      </c>
      <c r="L3174" s="51" t="str">
        <f>IF(H3174="","",IF(C3174="","",G3132*C3174))</f>
        <v/>
      </c>
      <c r="M3174" s="93" t="str">
        <f>IF(A3174="","",VLOOKUP(A3174,'6.A'!$A$11:$C$480,2,FALSE))</f>
        <v/>
      </c>
      <c r="N3174" s="56" t="str">
        <f t="shared" si="1323"/>
        <v/>
      </c>
      <c r="O3174" s="55"/>
      <c r="P3174" s="55"/>
      <c r="Q3174" s="47"/>
      <c r="R3174" s="47"/>
    </row>
    <row r="3175" spans="1:22" ht="12.75" customHeight="1" x14ac:dyDescent="0.2">
      <c r="A3175" s="22"/>
      <c r="B3175" s="23" t="str">
        <f>IF(A3175="","",VLOOKUP(A3175,'6.A'!$A$11:$E$105,2,FALSE))</f>
        <v/>
      </c>
      <c r="C3175" s="87"/>
      <c r="D3175" s="56" t="str">
        <f>IF(A3175="","",VLOOKUP(A3175,'6.A'!$A$11:$E$105,4,FALSE))</f>
        <v/>
      </c>
      <c r="E3175" s="88" t="str">
        <f>IF(A3175="","",VLOOKUP(A3175,'6.A'!$A$11:$E$105,5,FALSE))</f>
        <v/>
      </c>
      <c r="F3175" s="24" t="str">
        <f t="shared" si="1324"/>
        <v>0,00</v>
      </c>
      <c r="G3175" s="51"/>
      <c r="H3175" s="51" t="str">
        <f>IF(A3175="","",VLOOKUP(A3175,'6.A'!$A$11:$E$7900,5,FALSE))</f>
        <v/>
      </c>
      <c r="I3175" s="51" t="str">
        <f t="shared" si="1321"/>
        <v/>
      </c>
      <c r="J3175" s="51" t="str">
        <f>IF(H3175="","",VLOOKUP(A3175,'6.A'!$A$11:$E$480,4,FALSE))</f>
        <v/>
      </c>
      <c r="K3175" s="51" t="str">
        <f t="shared" si="1322"/>
        <v/>
      </c>
      <c r="L3175" s="51" t="str">
        <f>IF(H3175="","",IF(C3175="","",G3132*C3175))</f>
        <v/>
      </c>
      <c r="M3175" s="93" t="str">
        <f>IF(A3175="","",VLOOKUP(A3175,'6.A'!$A$11:$C$480,2,FALSE))</f>
        <v/>
      </c>
      <c r="N3175" s="56" t="str">
        <f t="shared" si="1323"/>
        <v/>
      </c>
      <c r="O3175" s="55"/>
      <c r="P3175" s="55"/>
      <c r="Q3175" s="47"/>
      <c r="R3175" s="47"/>
    </row>
    <row r="3176" spans="1:22" ht="12.75" customHeight="1" x14ac:dyDescent="0.2">
      <c r="A3176" s="22"/>
      <c r="B3176" s="23" t="str">
        <f>IF(A3176="","",VLOOKUP(A3176,'6.A'!$A$11:$E$105,2,FALSE))</f>
        <v/>
      </c>
      <c r="C3176" s="87"/>
      <c r="D3176" s="56" t="str">
        <f>IF(A3176="","",VLOOKUP(A3176,'6.A'!$A$11:$E$105,4,FALSE))</f>
        <v/>
      </c>
      <c r="E3176" s="88" t="str">
        <f>IF(A3176="","",VLOOKUP(A3176,'6.A'!$A$11:$E$105,5,FALSE))</f>
        <v/>
      </c>
      <c r="F3176" s="24" t="str">
        <f t="shared" si="1324"/>
        <v>0,00</v>
      </c>
      <c r="G3176" s="51"/>
      <c r="H3176" s="51" t="str">
        <f>IF(A3176="","",VLOOKUP(A3176,'6.A'!$A$11:$E$7900,5,FALSE))</f>
        <v/>
      </c>
      <c r="I3176" s="51" t="str">
        <f t="shared" si="1321"/>
        <v/>
      </c>
      <c r="J3176" s="51" t="str">
        <f>IF(H3176="","",VLOOKUP(A3176,'6.A'!$A$11:$E$480,4,FALSE))</f>
        <v/>
      </c>
      <c r="K3176" s="51" t="str">
        <f t="shared" si="1322"/>
        <v/>
      </c>
      <c r="L3176" s="51" t="str">
        <f>IF(H3176="","",IF(C3176="","",G3132*C3176))</f>
        <v/>
      </c>
      <c r="M3176" s="93" t="str">
        <f>IF(A3176="","",VLOOKUP(A3176,'6.A'!$A$11:$C$480,2,FALSE))</f>
        <v/>
      </c>
      <c r="N3176" s="56" t="str">
        <f t="shared" si="1323"/>
        <v/>
      </c>
      <c r="O3176" s="55"/>
      <c r="P3176" s="55"/>
      <c r="Q3176" s="47"/>
      <c r="R3176" s="47"/>
    </row>
    <row r="3177" spans="1:22" ht="12.75" customHeight="1" x14ac:dyDescent="0.2">
      <c r="A3177" s="22"/>
      <c r="B3177" s="23" t="str">
        <f>IF(A3177="","",VLOOKUP(A3177,'6.A'!$A$11:$E$105,2,FALSE))</f>
        <v/>
      </c>
      <c r="C3177" s="87"/>
      <c r="D3177" s="56" t="str">
        <f>IF(A3177="","",VLOOKUP(A3177,'6.A'!$A$11:$E$105,4,FALSE))</f>
        <v/>
      </c>
      <c r="E3177" s="88" t="str">
        <f>IF(A3177="","",VLOOKUP(A3177,'6.A'!$A$11:$E$105,5,FALSE))</f>
        <v/>
      </c>
      <c r="F3177" s="24" t="str">
        <f t="shared" si="1324"/>
        <v>0,00</v>
      </c>
      <c r="G3177" s="51"/>
      <c r="H3177" s="51" t="str">
        <f>IF(A3177="","",VLOOKUP(A3177,'6.A'!$A$11:$E$7900,5,FALSE))</f>
        <v/>
      </c>
      <c r="I3177" s="51" t="str">
        <f t="shared" si="1321"/>
        <v/>
      </c>
      <c r="J3177" s="51" t="str">
        <f>IF(H3177="","",VLOOKUP(A3177,'6.A'!$A$11:$E$480,4,FALSE))</f>
        <v/>
      </c>
      <c r="K3177" s="51" t="str">
        <f t="shared" si="1322"/>
        <v/>
      </c>
      <c r="L3177" s="51" t="str">
        <f>IF(H3177="","",IF(C3177="","",G3132*C3177))</f>
        <v/>
      </c>
      <c r="M3177" s="93" t="str">
        <f>IF(A3177="","",VLOOKUP(A3177,'6.A'!$A$11:$C$480,2,FALSE))</f>
        <v/>
      </c>
      <c r="N3177" s="56" t="str">
        <f t="shared" si="1323"/>
        <v/>
      </c>
      <c r="O3177" s="55"/>
      <c r="P3177" s="55"/>
      <c r="Q3177" s="47"/>
      <c r="R3177" s="47"/>
    </row>
    <row r="3178" spans="1:22" ht="12.75" customHeight="1" x14ac:dyDescent="0.2">
      <c r="A3178" s="22"/>
      <c r="B3178" s="39" t="str">
        <f>IF(A3178="","",VLOOKUP(A3178,'6.A'!$A$11:$E$105,2,FALSE))</f>
        <v/>
      </c>
      <c r="C3178" s="87"/>
      <c r="D3178" s="56" t="str">
        <f>IF(A3178="","",VLOOKUP(A3178,'6.A'!$A$11:$E$105,4,FALSE))</f>
        <v/>
      </c>
      <c r="E3178" s="88" t="str">
        <f>IF(A3178="","",VLOOKUP(A3178,'6.A'!$A$11:$E$105,5,FALSE))</f>
        <v/>
      </c>
      <c r="F3178" s="24" t="str">
        <f t="shared" si="1324"/>
        <v>0,00</v>
      </c>
      <c r="G3178" s="51"/>
      <c r="H3178" s="51" t="str">
        <f>IF(A3178="","",VLOOKUP(A3178,'6.A'!$A$11:$E$7900,5,FALSE))</f>
        <v/>
      </c>
      <c r="I3178" s="51" t="str">
        <f t="shared" si="1321"/>
        <v/>
      </c>
      <c r="J3178" s="51" t="str">
        <f>IF(H3178="","",VLOOKUP(A3178,'6.A'!$A$11:$E$480,4,FALSE))</f>
        <v/>
      </c>
      <c r="K3178" s="51" t="str">
        <f t="shared" si="1322"/>
        <v/>
      </c>
      <c r="L3178" s="51" t="str">
        <f>IF(H3178="","",IF(C3178="","",G3132*C3178))</f>
        <v/>
      </c>
      <c r="M3178" s="93" t="str">
        <f>IF(A3178="","",VLOOKUP(A3178,'6.A'!$A$11:$C$480,2,FALSE))</f>
        <v/>
      </c>
      <c r="N3178" s="56" t="str">
        <f t="shared" si="1323"/>
        <v/>
      </c>
      <c r="O3178" s="55"/>
      <c r="P3178" s="55"/>
      <c r="Q3178" s="47"/>
      <c r="R3178" s="47"/>
    </row>
    <row r="3179" spans="1:22" ht="12.75" customHeight="1" x14ac:dyDescent="0.2">
      <c r="A3179" s="22"/>
      <c r="B3179" s="39" t="str">
        <f>IF(A3179="","",VLOOKUP(A3179,'6.A'!$A$11:$E$105,2,FALSE))</f>
        <v/>
      </c>
      <c r="C3179" s="87"/>
      <c r="D3179" s="56" t="str">
        <f>IF(A3179="","",VLOOKUP(A3179,'6.A'!$A$11:$E$105,4,FALSE))</f>
        <v/>
      </c>
      <c r="E3179" s="88" t="str">
        <f>IF(A3179="","",VLOOKUP(A3179,'6.A'!$A$11:$E$105,5,FALSE))</f>
        <v/>
      </c>
      <c r="F3179" s="24" t="str">
        <f t="shared" si="1324"/>
        <v>0,00</v>
      </c>
      <c r="G3179" s="51"/>
      <c r="H3179" s="51" t="str">
        <f>IF(A3179="","",VLOOKUP(A3179,'6.A'!$A$11:$E$7900,5,FALSE))</f>
        <v/>
      </c>
      <c r="I3179" s="51" t="str">
        <f t="shared" si="1321"/>
        <v/>
      </c>
      <c r="J3179" s="51" t="str">
        <f>IF(H3179="","",VLOOKUP(A3179,'6.A'!$A$11:$E$480,4,FALSE))</f>
        <v/>
      </c>
      <c r="K3179" s="51" t="str">
        <f t="shared" si="1322"/>
        <v/>
      </c>
      <c r="L3179" s="51" t="str">
        <f>IF(H3179="","",IF(C3179="","",G3132*C3179))</f>
        <v/>
      </c>
      <c r="M3179" s="93" t="str">
        <f>IF(A3179="","",VLOOKUP(A3179,'6.A'!$A$11:$C$480,2,FALSE))</f>
        <v/>
      </c>
      <c r="N3179" s="56" t="str">
        <f t="shared" si="1323"/>
        <v/>
      </c>
      <c r="O3179" s="55"/>
      <c r="P3179" s="55"/>
      <c r="Q3179" s="47"/>
      <c r="R3179" s="47"/>
    </row>
    <row r="3180" spans="1:22" ht="12.75" customHeight="1" x14ac:dyDescent="0.2">
      <c r="A3180" s="22"/>
      <c r="B3180" s="39" t="str">
        <f>IF(A3180="","",VLOOKUP(A3180,'6.A'!$A$11:$E$105,2,FALSE))</f>
        <v/>
      </c>
      <c r="C3180" s="87"/>
      <c r="D3180" s="56" t="str">
        <f>IF(A3180="","",VLOOKUP(A3180,'6.A'!$A$11:$E$105,4,FALSE))</f>
        <v/>
      </c>
      <c r="E3180" s="88" t="str">
        <f>IF(A3180="","",VLOOKUP(A3180,'6.A'!$A$11:$E$105,5,FALSE))</f>
        <v/>
      </c>
      <c r="F3180" s="24" t="str">
        <f t="shared" si="1324"/>
        <v>0,00</v>
      </c>
      <c r="G3180" s="51"/>
      <c r="H3180" s="51" t="str">
        <f>IF(A3180="","",VLOOKUP(A3180,'6.A'!$A$11:$E$7900,5,FALSE))</f>
        <v/>
      </c>
      <c r="I3180" s="51" t="str">
        <f t="shared" si="1321"/>
        <v/>
      </c>
      <c r="J3180" s="51" t="str">
        <f>IF(H3180="","",VLOOKUP(A3180,'6.A'!$A$11:$E$480,4,FALSE))</f>
        <v/>
      </c>
      <c r="K3180" s="51" t="str">
        <f t="shared" si="1322"/>
        <v/>
      </c>
      <c r="L3180" s="51" t="str">
        <f>IF(H3180="","",IF(C3180="","",G3132*C3180))</f>
        <v/>
      </c>
      <c r="M3180" s="93" t="str">
        <f>IF(A3180="","",VLOOKUP(A3180,'6.A'!$A$11:$C$480,2,FALSE))</f>
        <v/>
      </c>
      <c r="N3180" s="56" t="str">
        <f t="shared" si="1323"/>
        <v/>
      </c>
      <c r="O3180" s="55"/>
      <c r="P3180" s="55"/>
      <c r="Q3180" s="47"/>
      <c r="R3180" s="47"/>
    </row>
    <row r="3181" spans="1:22" ht="12.75" customHeight="1" x14ac:dyDescent="0.2">
      <c r="A3181" s="22"/>
      <c r="B3181" s="26" t="str">
        <f>$A$9</f>
        <v>BDI - MÃO DE OBRA / SERVIÇOS / MATERIAIS EM GERAL</v>
      </c>
      <c r="C3181" s="27">
        <f>$C$9</f>
        <v>0</v>
      </c>
      <c r="D3181" s="56"/>
      <c r="F3181" s="28">
        <f>ROUND(SUM(F3161:F3180)*C3181,2)</f>
        <v>0</v>
      </c>
      <c r="G3181" s="62"/>
      <c r="M3181" s="56"/>
      <c r="N3181" s="56"/>
      <c r="O3181" s="55"/>
      <c r="P3181" s="55"/>
      <c r="Q3181" s="47"/>
      <c r="R3181" s="47"/>
    </row>
    <row r="3182" spans="1:22" ht="12.75" customHeight="1" thickBot="1" x14ac:dyDescent="0.25">
      <c r="A3182" s="40"/>
      <c r="B3182" s="41" t="s">
        <v>57</v>
      </c>
      <c r="C3182" s="42"/>
      <c r="D3182" s="43"/>
      <c r="E3182" s="44"/>
      <c r="F3182" s="45">
        <f>ROUND(SUM(F3161:F3181),2)</f>
        <v>0</v>
      </c>
      <c r="G3182" s="62"/>
      <c r="M3182" s="56"/>
      <c r="N3182" s="56"/>
      <c r="O3182" s="55"/>
      <c r="P3182" s="55"/>
      <c r="Q3182" s="47"/>
      <c r="R3182" s="47"/>
    </row>
    <row r="3183" spans="1:22" ht="12" customHeight="1" thickBot="1" x14ac:dyDescent="0.25">
      <c r="A3183" s="8"/>
      <c r="B3183" s="9"/>
      <c r="C3183" s="10"/>
      <c r="D3183" s="56"/>
      <c r="F3183" s="12"/>
      <c r="M3183" s="56"/>
      <c r="N3183" s="56"/>
      <c r="O3183" s="55"/>
      <c r="P3183" s="55"/>
    </row>
    <row r="3184" spans="1:22" ht="50.1" customHeight="1" x14ac:dyDescent="0.2">
      <c r="A3184" s="13" t="str">
        <f>'3.A'!$A$100</f>
        <v>5.1.7</v>
      </c>
      <c r="B3184" s="14" t="str">
        <f>IF(A3184="","",VLOOKUP(A3184,'3.A'!$A$16:$M$111,2,FALSE))</f>
        <v>PINTURA DE PISO COM TINTA EPÓXI, APLICAÇÃO MANUAL, 2 DEMÃOS, INCLUSO PRIMER EPÓXI</v>
      </c>
      <c r="C3184" s="283" t="s">
        <v>62</v>
      </c>
      <c r="D3184" s="283"/>
      <c r="E3184" s="15" t="str">
        <f>IF(A3184="","",VLOOKUP(A3184,'3.A'!$A$16:$M$111,3,FALSE))</f>
        <v>M2</v>
      </c>
      <c r="F3184" s="16">
        <f>ROUND(F3198+F3211+F3234,2)</f>
        <v>0</v>
      </c>
      <c r="G3184" s="94">
        <f>VLOOKUP(A3184,'3.A'!$A$18:$I$111,4,FALSE)</f>
        <v>41</v>
      </c>
      <c r="H3184" s="46">
        <f>SUM(F3186:F3197)</f>
        <v>0</v>
      </c>
      <c r="I3184" s="46">
        <f>SUM(F3200:F3210)</f>
        <v>0</v>
      </c>
      <c r="J3184" s="46">
        <f>SUM(F3213:F3233)</f>
        <v>0</v>
      </c>
      <c r="K3184" s="46">
        <f>SUM(H3184:J3184)</f>
        <v>0</v>
      </c>
      <c r="L3184" s="46" t="str">
        <f>IF(K3184=F3184,"SIM","NÃO")</f>
        <v>SIM</v>
      </c>
      <c r="M3184" s="57">
        <f>ROUND(SUM(F3186:F3195)*C3196,2)+ROUND(SUM(F3186:F3196)*C3197,2)+ROUND(SUM(F3186:F3195),2)+ROUND(SUM(F3200:F3209)*C3210,2)+ROUND(SUM(F3200:F3209),2)+ROUND(SUM(F3213:F3232)*C3233,2)+ROUND(SUM(F3213:F3232),2)</f>
        <v>0</v>
      </c>
      <c r="N3184" s="49" t="str">
        <f>IF(M3184=F3184,"SIM","NÃO")</f>
        <v>SIM</v>
      </c>
      <c r="O3184" s="50" t="str">
        <f>VLOOKUP(A3184,'3.A'!$A$8:$E$111,3,FALSE)</f>
        <v>M2</v>
      </c>
      <c r="P3184" s="50" t="str">
        <f>IF(O3184=E3184,"SIM","NÃO")</f>
        <v>SIM</v>
      </c>
      <c r="Q3184" s="52">
        <f>ROUND(G3184*F3198,2)+ROUND(G3184*F3211,2)+ROUND(G3184*F3234,2)</f>
        <v>0</v>
      </c>
      <c r="R3184" s="58">
        <f>VLOOKUP(A3184,'3.A'!$A$16:$L$111,12,FALSE)</f>
        <v>0</v>
      </c>
      <c r="S3184" s="59" t="str">
        <f>IF(Q3184=R3184,"si","no")</f>
        <v>si</v>
      </c>
      <c r="T3184" s="60">
        <f>SUM(L3186:L3195)+SUM(L3200:L3209)+SUM(L3213:L3232)</f>
        <v>40.491599999999998</v>
      </c>
      <c r="U3184" s="51">
        <f>G3184*C3192+G3184*C3194+G3184*C3188+G3184*C3187+G3184*C3189+G3184*C3193+G3184*C3191+G3184*C3190+G3184*C3186+G3184*C3195+G3184*C3206+G3184*C3200+G3184*C3208+G3184*C3207+G3184*C3205+G3184*C3202+G3184*C3201+G3184*C3203+G3184*C3209+G3184*C3204+G3184*C3213+G3184*C3214+G3184*C3215+G3184*C3223+G3184*C3224+G3184*C3225+G3184*C3226+G3184*C3227+G3184*C3228+G3184*C3229+G3184*C3230+G3184*C3231+G3184*C3232+G3184*C3221+G3184*C3222+G3184*C3216+G3184*C3217+G3184*C3218+G3184*C3219+G3184*C3220</f>
        <v>40.491599999999998</v>
      </c>
      <c r="V3184" s="53" t="str">
        <f>IF(T3184=U3184,"si","no")</f>
        <v>si</v>
      </c>
    </row>
    <row r="3185" spans="1:19" ht="12.75" customHeight="1" x14ac:dyDescent="0.2">
      <c r="A3185" s="17" t="s">
        <v>3</v>
      </c>
      <c r="B3185" s="18" t="s">
        <v>58</v>
      </c>
      <c r="C3185" s="55" t="s">
        <v>59</v>
      </c>
      <c r="D3185" s="55" t="s">
        <v>17</v>
      </c>
      <c r="E3185" s="19" t="s">
        <v>60</v>
      </c>
      <c r="F3185" s="20" t="s">
        <v>61</v>
      </c>
      <c r="G3185" s="21"/>
      <c r="M3185" s="56"/>
      <c r="N3185" s="56"/>
      <c r="O3185" s="55"/>
      <c r="P3185" s="55"/>
      <c r="Q3185" s="47"/>
      <c r="R3185" s="47"/>
    </row>
    <row r="3186" spans="1:19" ht="12.75" customHeight="1" x14ac:dyDescent="0.2">
      <c r="A3186" s="137">
        <f>'6.A'!$A$20</f>
        <v>88310</v>
      </c>
      <c r="B3186" s="117" t="str">
        <f>IF(A3186="","",VLOOKUP(A3186,'6.A'!$A$11:$E$105,2,FALSE))</f>
        <v>PINTOR COM ENCARGOS COMPLEMENTARES</v>
      </c>
      <c r="C3186" s="138">
        <v>0.27500000000000002</v>
      </c>
      <c r="D3186" s="139" t="str">
        <f>IF(A3186="","",VLOOKUP(A3186,'6.A'!$A$11:$E$105,4,FALSE))</f>
        <v>H</v>
      </c>
      <c r="E3186" s="140">
        <f>IF(A3186="","",VLOOKUP(A3186,'6.A'!$A$11:$E$105,5,FALSE))</f>
        <v>0</v>
      </c>
      <c r="F3186" s="141">
        <f t="shared" ref="F3186:F3195" si="1325">IF(A3186="","0,00",ROUND(C3186*E3186,2))</f>
        <v>0</v>
      </c>
      <c r="G3186" s="51"/>
      <c r="H3186" s="51">
        <f>IF(A3186="","",VLOOKUP(A3186,'6.A'!$A$11:$E$7900,5,FALSE))</f>
        <v>0</v>
      </c>
      <c r="I3186" s="51" t="str">
        <f>IF(H3186="","",IF(E3186=H3186,"SIM","NÃO"))</f>
        <v>SIM</v>
      </c>
      <c r="J3186" s="51" t="str">
        <f>IF(H3186="","",VLOOKUP(A3186,'6.A'!$A$11:$E$480,4,FALSE))</f>
        <v>H</v>
      </c>
      <c r="K3186" s="51" t="str">
        <f>IF(H3186="","",IF(J3186=D3186,"SIM","NÃO"))</f>
        <v>SIM</v>
      </c>
      <c r="L3186" s="51">
        <f>IF(H3186="","",IF(C3186="","",G3184*C3186))</f>
        <v>11.275</v>
      </c>
      <c r="M3186" s="93" t="str">
        <f>IF(A3186="","",VLOOKUP(A3186,'6.A'!$A$11:$C$480,2,FALSE))</f>
        <v>PINTOR COM ENCARGOS COMPLEMENTARES</v>
      </c>
      <c r="N3186" s="56" t="str">
        <f>IF(A3186="","",IF(M3186=B3186,"si","no"))</f>
        <v>si</v>
      </c>
      <c r="O3186" s="55"/>
      <c r="P3186" s="55"/>
      <c r="Q3186" s="47"/>
      <c r="R3186" s="47"/>
    </row>
    <row r="3187" spans="1:19" ht="12.75" customHeight="1" x14ac:dyDescent="0.2">
      <c r="A3187" s="137">
        <f>'6.A'!$A$21</f>
        <v>88316</v>
      </c>
      <c r="B3187" s="117" t="str">
        <f>IF(A3187="","",VLOOKUP(A3187,'6.A'!$A$11:$E$105,2,FALSE))</f>
        <v>SERVENTE COM ENCARGOS COMPLEMENTARES</v>
      </c>
      <c r="C3187" s="138">
        <v>0.115</v>
      </c>
      <c r="D3187" s="139" t="str">
        <f>IF(A3187="","",VLOOKUP(A3187,'6.A'!$A$11:$E$105,4,FALSE))</f>
        <v>H</v>
      </c>
      <c r="E3187" s="140">
        <f>IF(A3187="","",VLOOKUP(A3187,'6.A'!$A$11:$E$105,5,FALSE))</f>
        <v>0</v>
      </c>
      <c r="F3187" s="141">
        <f t="shared" si="1325"/>
        <v>0</v>
      </c>
      <c r="G3187" s="51"/>
      <c r="H3187" s="51">
        <f>IF(A3187="","",VLOOKUP(A3187,'6.A'!$A$11:$E$7900,5,FALSE))</f>
        <v>0</v>
      </c>
      <c r="I3187" s="51" t="str">
        <f>IF(H3187="","",IF(E3187=H3187,"SIM","NÃO"))</f>
        <v>SIM</v>
      </c>
      <c r="J3187" s="51" t="str">
        <f>IF(H3187="","",VLOOKUP(A3187,'6.A'!$A$11:$E$480,4,FALSE))</f>
        <v>H</v>
      </c>
      <c r="K3187" s="51" t="str">
        <f>IF(H3187="","",IF(J3187=D3187,"SIM","NÃO"))</f>
        <v>SIM</v>
      </c>
      <c r="L3187" s="51">
        <f>IF(H3187="","",IF(C3187="","",G3184*C3187))</f>
        <v>4.7149999999999999</v>
      </c>
      <c r="M3187" s="93" t="str">
        <f>IF(A3187="","",VLOOKUP(A3187,'6.A'!$A$11:$C$480,2,FALSE))</f>
        <v>SERVENTE COM ENCARGOS COMPLEMENTARES</v>
      </c>
      <c r="N3187" s="56" t="str">
        <f>IF(A3187="","",IF(M3187=B3187,"si","no"))</f>
        <v>si</v>
      </c>
      <c r="O3187" s="55"/>
      <c r="P3187" s="55"/>
      <c r="Q3187" s="47"/>
      <c r="R3187" s="47"/>
    </row>
    <row r="3188" spans="1:19" ht="12.75" customHeight="1" x14ac:dyDescent="0.2">
      <c r="A3188" s="137"/>
      <c r="B3188" s="117" t="str">
        <f>IF(A3188="","",VLOOKUP(A3188,'6.A'!$A$11:$E$105,2,FALSE))</f>
        <v/>
      </c>
      <c r="C3188" s="138"/>
      <c r="D3188" s="139" t="str">
        <f>IF(A3188="","",VLOOKUP(A3188,'6.A'!$A$11:$E$105,4,FALSE))</f>
        <v/>
      </c>
      <c r="E3188" s="140" t="str">
        <f>IF(A3188="","",VLOOKUP(A3188,'6.A'!$A$11:$E$105,5,FALSE))</f>
        <v/>
      </c>
      <c r="F3188" s="141" t="str">
        <f t="shared" si="1325"/>
        <v>0,00</v>
      </c>
      <c r="G3188" s="51"/>
      <c r="H3188" s="51" t="str">
        <f>IF(A3188="","",VLOOKUP(A3188,'6.A'!$A$11:$E$7900,5,FALSE))</f>
        <v/>
      </c>
      <c r="I3188" s="51" t="str">
        <f>IF(H3188="","",IF(E3188=H3188,"SIM","NÃO"))</f>
        <v/>
      </c>
      <c r="J3188" s="51" t="str">
        <f>IF(H3188="","",VLOOKUP(A3188,'6.A'!$A$11:$E$480,4,FALSE))</f>
        <v/>
      </c>
      <c r="K3188" s="51" t="str">
        <f t="shared" ref="K3188" si="1326">IF(H3188="","",IF(J3188=D3188,"SIM","NÃO"))</f>
        <v/>
      </c>
      <c r="L3188" s="51" t="str">
        <f>IF(H3188="","",IF(C3188="","",G3184*C3188))</f>
        <v/>
      </c>
      <c r="M3188" s="93" t="str">
        <f>IF(A3188="","",VLOOKUP(A3188,'6.A'!$A$11:$C$480,2,FALSE))</f>
        <v/>
      </c>
      <c r="N3188" s="56" t="str">
        <f t="shared" ref="N3188" si="1327">IF(A3188="","",IF(M3188=B3188,"si","no"))</f>
        <v/>
      </c>
      <c r="O3188" s="55"/>
      <c r="P3188" s="55"/>
      <c r="Q3188" s="47"/>
      <c r="R3188" s="47"/>
      <c r="S3188" s="2"/>
    </row>
    <row r="3189" spans="1:19" ht="12.75" customHeight="1" x14ac:dyDescent="0.2">
      <c r="A3189" s="137"/>
      <c r="B3189" s="117" t="str">
        <f>IF(A3189="","",VLOOKUP(A3189,'6.A'!$A$11:$E$105,2,FALSE))</f>
        <v/>
      </c>
      <c r="C3189" s="138"/>
      <c r="D3189" s="139" t="str">
        <f>IF(A3189="","",VLOOKUP(A3189,'6.A'!$A$11:$E$105,4,FALSE))</f>
        <v/>
      </c>
      <c r="E3189" s="140" t="str">
        <f>IF(A3189="","",VLOOKUP(A3189,'6.A'!$A$11:$E$105,5,FALSE))</f>
        <v/>
      </c>
      <c r="F3189" s="141" t="str">
        <f t="shared" si="1325"/>
        <v>0,00</v>
      </c>
      <c r="G3189" s="51"/>
      <c r="H3189" s="51" t="str">
        <f>IF(A3189="","",VLOOKUP(A3189,'6.A'!$A$11:$E$7900,5,FALSE))</f>
        <v/>
      </c>
      <c r="I3189" s="51" t="str">
        <f>IF(H3189="","",IF(E3189=H3189,"SIM","NÃO"))</f>
        <v/>
      </c>
      <c r="J3189" s="51" t="str">
        <f>IF(H3189="","",VLOOKUP(A3189,'6.A'!$A$11:$E$480,4,FALSE))</f>
        <v/>
      </c>
      <c r="K3189" s="51" t="str">
        <f>IF(H3189="","",IF(J3189=D3189,"SIM","NÃO"))</f>
        <v/>
      </c>
      <c r="L3189" s="51" t="str">
        <f>IF(H3189="","",IF(C3189="","",G3184*C3189))</f>
        <v/>
      </c>
      <c r="M3189" s="93" t="str">
        <f>IF(A3189="","",VLOOKUP(A3189,'6.A'!$A$11:$C$480,2,FALSE))</f>
        <v/>
      </c>
      <c r="N3189" s="56" t="str">
        <f>IF(A3189="","",IF(M3189=B3189,"si","no"))</f>
        <v/>
      </c>
      <c r="O3189" s="55"/>
      <c r="P3189" s="55"/>
      <c r="Q3189" s="47"/>
      <c r="R3189" s="47"/>
      <c r="S3189" s="2"/>
    </row>
    <row r="3190" spans="1:19" ht="12.75" customHeight="1" x14ac:dyDescent="0.2">
      <c r="A3190" s="137"/>
      <c r="B3190" s="117" t="str">
        <f>IF(A3190="","",VLOOKUP(A3190,'6.A'!$A$11:$E$105,2,FALSE))</f>
        <v/>
      </c>
      <c r="C3190" s="138"/>
      <c r="D3190" s="139" t="str">
        <f>IF(A3190="","",VLOOKUP(A3190,'6.A'!$A$11:$E$105,4,FALSE))</f>
        <v/>
      </c>
      <c r="E3190" s="140" t="str">
        <f>IF(A3190="","",VLOOKUP(A3190,'6.A'!$A$11:$E$105,5,FALSE))</f>
        <v/>
      </c>
      <c r="F3190" s="141" t="str">
        <f t="shared" si="1325"/>
        <v>0,00</v>
      </c>
      <c r="G3190" s="51"/>
      <c r="H3190" s="51" t="str">
        <f>IF(A3190="","",VLOOKUP(A3190,'6.A'!$A$11:$E$7900,5,FALSE))</f>
        <v/>
      </c>
      <c r="I3190" s="51" t="str">
        <f t="shared" ref="I3190" si="1328">IF(H3190="","",IF(E3190=H3190,"SIM","NÃO"))</f>
        <v/>
      </c>
      <c r="J3190" s="51" t="str">
        <f>IF(H3190="","",VLOOKUP(A3190,'6.A'!$A$11:$E$480,4,FALSE))</f>
        <v/>
      </c>
      <c r="K3190" s="51" t="str">
        <f t="shared" ref="K3190" si="1329">IF(H3190="","",IF(J3190=D3190,"SIM","NÃO"))</f>
        <v/>
      </c>
      <c r="L3190" s="51" t="str">
        <f>IF(H3190="","",IF(C3190="","",G3184*C3190))</f>
        <v/>
      </c>
      <c r="M3190" s="93" t="str">
        <f>IF(A3190="","",VLOOKUP(A3190,'6.A'!$A$11:$C$480,2,FALSE))</f>
        <v/>
      </c>
      <c r="N3190" s="56" t="str">
        <f t="shared" ref="N3190" si="1330">IF(A3190="","",IF(M3190=B3190,"si","no"))</f>
        <v/>
      </c>
      <c r="O3190" s="55"/>
      <c r="P3190" s="55"/>
      <c r="Q3190" s="47"/>
      <c r="R3190" s="47"/>
      <c r="S3190" s="2"/>
    </row>
    <row r="3191" spans="1:19" ht="12.75" customHeight="1" x14ac:dyDescent="0.2">
      <c r="A3191" s="137"/>
      <c r="B3191" s="117" t="str">
        <f>IF(A3191="","",VLOOKUP(A3191,'6.A'!$A$11:$E$105,2,FALSE))</f>
        <v/>
      </c>
      <c r="C3191" s="138"/>
      <c r="D3191" s="139" t="str">
        <f>IF(A3191="","",VLOOKUP(A3191,'6.A'!$A$11:$E$105,4,FALSE))</f>
        <v/>
      </c>
      <c r="E3191" s="140" t="str">
        <f>IF(A3191="","",VLOOKUP(A3191,'6.A'!$A$11:$E$105,5,FALSE))</f>
        <v/>
      </c>
      <c r="F3191" s="141" t="str">
        <f t="shared" si="1325"/>
        <v>0,00</v>
      </c>
      <c r="G3191" s="51"/>
      <c r="H3191" s="51" t="str">
        <f>IF(A3191="","",VLOOKUP(A3191,'6.A'!$A$11:$E$7900,5,FALSE))</f>
        <v/>
      </c>
      <c r="I3191" s="51" t="str">
        <f>IF(H3191="","",IF(E3191=H3191,"SIM","NÃO"))</f>
        <v/>
      </c>
      <c r="J3191" s="51" t="str">
        <f>IF(H3191="","",VLOOKUP(A3191,'6.A'!$A$11:$E$480,4,FALSE))</f>
        <v/>
      </c>
      <c r="K3191" s="51" t="str">
        <f>IF(H3191="","",IF(J3191=D3191,"SIM","NÃO"))</f>
        <v/>
      </c>
      <c r="L3191" s="51" t="str">
        <f>IF(H3191="","",IF(C3191="","",G3184*C3191))</f>
        <v/>
      </c>
      <c r="M3191" s="93" t="str">
        <f>IF(A3191="","",VLOOKUP(A3191,'6.A'!$A$11:$C$480,2,FALSE))</f>
        <v/>
      </c>
      <c r="N3191" s="56" t="str">
        <f>IF(A3191="","",IF(M3191=B3191,"si","no"))</f>
        <v/>
      </c>
      <c r="O3191" s="55"/>
      <c r="P3191" s="55"/>
      <c r="Q3191" s="47"/>
      <c r="R3191" s="47"/>
      <c r="S3191" s="2"/>
    </row>
    <row r="3192" spans="1:19" ht="12.75" customHeight="1" x14ac:dyDescent="0.2">
      <c r="A3192" s="137"/>
      <c r="B3192" s="117" t="str">
        <f>IF(A3192="","",VLOOKUP(A3192,'6.A'!$A$11:$E$105,2,FALSE))</f>
        <v/>
      </c>
      <c r="C3192" s="138"/>
      <c r="D3192" s="120" t="str">
        <f>IF(A3192="","",VLOOKUP(A3192,'6.A'!$A$11:$E$105,4,FALSE))</f>
        <v/>
      </c>
      <c r="E3192" s="142" t="str">
        <f>IF(A3192="","",VLOOKUP(A3192,'6.A'!$A$11:$E$105,5,FALSE))</f>
        <v/>
      </c>
      <c r="F3192" s="141" t="str">
        <f t="shared" si="1325"/>
        <v>0,00</v>
      </c>
      <c r="G3192" s="51"/>
      <c r="H3192" s="51" t="str">
        <f>IF(A3192="","",VLOOKUP(A3192,'6.A'!$A$11:$E$7900,5,FALSE))</f>
        <v/>
      </c>
      <c r="I3192" s="51" t="str">
        <f>IF(H3192="","",IF(E3192=H3192,"SIM","NÃO"))</f>
        <v/>
      </c>
      <c r="J3192" s="51" t="str">
        <f>IF(H3192="","",VLOOKUP(A3192,'6.A'!$A$11:$E$480,4,FALSE))</f>
        <v/>
      </c>
      <c r="K3192" s="51" t="str">
        <f>IF(H3192="","",IF(J3192=D3192,"SIM","NÃO"))</f>
        <v/>
      </c>
      <c r="L3192" s="51" t="str">
        <f>IF(H3192="","",IF(C3192="","",G3184*C3192))</f>
        <v/>
      </c>
      <c r="M3192" s="93" t="str">
        <f>IF(A3192="","",VLOOKUP(A3192,'6.A'!$A$11:$C$480,2,FALSE))</f>
        <v/>
      </c>
      <c r="N3192" s="56" t="str">
        <f>IF(A3192="","",IF(M3192=B3192,"si","no"))</f>
        <v/>
      </c>
      <c r="O3192" s="55"/>
      <c r="P3192" s="55"/>
      <c r="Q3192" s="47"/>
      <c r="R3192" s="47"/>
      <c r="S3192" s="2"/>
    </row>
    <row r="3193" spans="1:19" ht="12.75" customHeight="1" x14ac:dyDescent="0.2">
      <c r="A3193" s="137"/>
      <c r="B3193" s="117" t="str">
        <f>IF(A3193="","",VLOOKUP(A3193,'6.A'!$A$11:$E$105,2,FALSE))</f>
        <v/>
      </c>
      <c r="C3193" s="138"/>
      <c r="D3193" s="120" t="str">
        <f>IF(A3193="","",VLOOKUP(A3193,'6.A'!$A$11:$E$105,4,FALSE))</f>
        <v/>
      </c>
      <c r="E3193" s="140" t="str">
        <f>IF(A3193="","",VLOOKUP(A3193,'6.A'!$A$11:$E$105,5,FALSE))</f>
        <v/>
      </c>
      <c r="F3193" s="141" t="str">
        <f t="shared" si="1325"/>
        <v>0,00</v>
      </c>
      <c r="G3193" s="51"/>
      <c r="H3193" s="51" t="str">
        <f>IF(A3193="","",VLOOKUP(A3193,'6.A'!$A$11:$E$7900,5,FALSE))</f>
        <v/>
      </c>
      <c r="I3193" s="51" t="str">
        <f t="shared" ref="I3193" si="1331">IF(H3193="","",IF(E3193=H3193,"SIM","NÃO"))</f>
        <v/>
      </c>
      <c r="J3193" s="51" t="str">
        <f>IF(H3193="","",VLOOKUP(A3193,'6.A'!$A$11:$E$480,4,FALSE))</f>
        <v/>
      </c>
      <c r="K3193" s="51" t="str">
        <f t="shared" ref="K3193" si="1332">IF(H3193="","",IF(J3193=D3193,"SIM","NÃO"))</f>
        <v/>
      </c>
      <c r="L3193" s="51" t="str">
        <f>IF(H3193="","",IF(C3193="","",G3184*C3193))</f>
        <v/>
      </c>
      <c r="M3193" s="93" t="str">
        <f>IF(A3193="","",VLOOKUP(A3193,'6.A'!$A$11:$C$480,2,FALSE))</f>
        <v/>
      </c>
      <c r="N3193" s="56" t="str">
        <f t="shared" ref="N3193" si="1333">IF(A3193="","",IF(M3193=B3193,"si","no"))</f>
        <v/>
      </c>
      <c r="O3193" s="55"/>
      <c r="P3193" s="55"/>
      <c r="Q3193" s="47"/>
      <c r="R3193" s="47"/>
      <c r="S3193" s="2"/>
    </row>
    <row r="3194" spans="1:19" ht="12.75" customHeight="1" x14ac:dyDescent="0.2">
      <c r="A3194" s="137"/>
      <c r="B3194" s="117" t="str">
        <f>IF(A3194="","",VLOOKUP(A3194,'6.A'!$A$11:$E$105,2,FALSE))</f>
        <v/>
      </c>
      <c r="C3194" s="138"/>
      <c r="D3194" s="120" t="str">
        <f>IF(A3194="","",VLOOKUP(A3194,'6.A'!$A$11:$E$105,4,FALSE))</f>
        <v/>
      </c>
      <c r="E3194" s="140" t="str">
        <f>IF(A3194="","",VLOOKUP(A3194,'6.A'!$A$11:$E$105,5,FALSE))</f>
        <v/>
      </c>
      <c r="F3194" s="141" t="str">
        <f t="shared" si="1325"/>
        <v>0,00</v>
      </c>
      <c r="G3194" s="51"/>
      <c r="H3194" s="51" t="str">
        <f>IF(A3194="","",VLOOKUP(A3194,'6.A'!$A$11:$E$7900,5,FALSE))</f>
        <v/>
      </c>
      <c r="I3194" s="51" t="str">
        <f>IF(H3194="","",IF(E3194=H3194,"SIM","NÃO"))</f>
        <v/>
      </c>
      <c r="J3194" s="51" t="str">
        <f>IF(H3194="","",VLOOKUP(A3194,'6.A'!$A$11:$E$480,4,FALSE))</f>
        <v/>
      </c>
      <c r="K3194" s="51" t="str">
        <f>IF(H3194="","",IF(J3194=D3194,"SIM","NÃO"))</f>
        <v/>
      </c>
      <c r="L3194" s="51" t="str">
        <f>IF(H3194="","",IF(C3194="","",G3184*C3194))</f>
        <v/>
      </c>
      <c r="M3194" s="93" t="str">
        <f>IF(A3194="","",VLOOKUP(A3194,'6.A'!$A$11:$C$480,2,FALSE))</f>
        <v/>
      </c>
      <c r="N3194" s="56" t="str">
        <f>IF(A3194="","",IF(M3194=B3194,"si","no"))</f>
        <v/>
      </c>
      <c r="O3194" s="55"/>
      <c r="P3194" s="55"/>
      <c r="Q3194" s="47"/>
      <c r="R3194" s="47"/>
      <c r="S3194" s="2"/>
    </row>
    <row r="3195" spans="1:19" ht="12.75" customHeight="1" x14ac:dyDescent="0.2">
      <c r="A3195" s="137"/>
      <c r="B3195" s="117" t="str">
        <f>IF(A3195="","",VLOOKUP(A3195,'6.A'!$A$11:$E$105,2,FALSE))</f>
        <v/>
      </c>
      <c r="C3195" s="138"/>
      <c r="D3195" s="143" t="str">
        <f>IF(A3195="","",VLOOKUP(A3195,'6.A'!$A$11:$E$105,4,FALSE))</f>
        <v/>
      </c>
      <c r="E3195" s="140" t="str">
        <f>IF(A3195="","",VLOOKUP(A3195,'6.A'!$A$11:$E$105,5,FALSE))</f>
        <v/>
      </c>
      <c r="F3195" s="141" t="str">
        <f t="shared" si="1325"/>
        <v>0,00</v>
      </c>
      <c r="G3195" s="51"/>
      <c r="H3195" s="51" t="str">
        <f>IF(A3195="","",VLOOKUP(A3195,'6.A'!$A$11:$E$7900,5,FALSE))</f>
        <v/>
      </c>
      <c r="I3195" s="51" t="str">
        <f t="shared" ref="I3195" si="1334">IF(H3195="","",IF(E3195=H3195,"SIM","NÃO"))</f>
        <v/>
      </c>
      <c r="J3195" s="51" t="str">
        <f>IF(H3195="","",VLOOKUP(A3195,'6.A'!$A$11:$E$480,4,FALSE))</f>
        <v/>
      </c>
      <c r="K3195" s="51" t="str">
        <f t="shared" ref="K3195" si="1335">IF(H3195="","",IF(J3195=D3195,"SIM","NÃO"))</f>
        <v/>
      </c>
      <c r="L3195" s="51" t="str">
        <f>IF(H3195="","",IF(C3195="","",G3184*C3195))</f>
        <v/>
      </c>
      <c r="M3195" s="93" t="str">
        <f>IF(A3195="","",VLOOKUP(A3195,'6.A'!$A$11:$C$480,2,FALSE))</f>
        <v/>
      </c>
      <c r="N3195" s="56" t="str">
        <f t="shared" ref="N3195" si="1336">IF(A3195="","",IF(M3195=B3195,"si","no"))</f>
        <v/>
      </c>
      <c r="O3195" s="55"/>
      <c r="P3195" s="55"/>
      <c r="Q3195" s="47"/>
      <c r="R3195" s="47"/>
      <c r="S3195" s="2"/>
    </row>
    <row r="3196" spans="1:19" ht="12.75" customHeight="1" x14ac:dyDescent="0.2">
      <c r="A3196" s="134"/>
      <c r="B3196" s="26" t="str">
        <f>$A$8</f>
        <v>LEIS SOCIAIS HORISTA - JORNADA NORMAL</v>
      </c>
      <c r="C3196" s="27">
        <f>$C$8</f>
        <v>0</v>
      </c>
      <c r="D3196" s="120"/>
      <c r="E3196" s="126"/>
      <c r="F3196" s="144">
        <f>ROUND(SUM(F3186:F3195)*C3196,2)</f>
        <v>0</v>
      </c>
      <c r="G3196" s="62"/>
      <c r="M3196" s="61"/>
      <c r="N3196" s="56"/>
      <c r="O3196" s="55"/>
      <c r="P3196" s="55"/>
      <c r="Q3196" s="47"/>
      <c r="R3196" s="47"/>
      <c r="S3196" s="2"/>
    </row>
    <row r="3197" spans="1:19" ht="12.75" customHeight="1" x14ac:dyDescent="0.2">
      <c r="A3197" s="137"/>
      <c r="B3197" s="26" t="str">
        <f>$A$9</f>
        <v>BDI - MÃO DE OBRA / SERVIÇOS / MATERIAIS EM GERAL</v>
      </c>
      <c r="C3197" s="27">
        <f>$C$9</f>
        <v>0</v>
      </c>
      <c r="D3197" s="115"/>
      <c r="E3197" s="126"/>
      <c r="F3197" s="144">
        <f>ROUND(SUM(F3186:F3196)*C3197,2)</f>
        <v>0</v>
      </c>
      <c r="G3197" s="62"/>
      <c r="M3197" s="61"/>
      <c r="N3197" s="56"/>
      <c r="O3197" s="55"/>
      <c r="P3197" s="55"/>
      <c r="Q3197" s="47"/>
      <c r="R3197" s="47"/>
      <c r="S3197" s="2"/>
    </row>
    <row r="3198" spans="1:19" ht="12.75" customHeight="1" x14ac:dyDescent="0.2">
      <c r="A3198" s="145"/>
      <c r="B3198" s="146" t="s">
        <v>56</v>
      </c>
      <c r="C3198" s="147"/>
      <c r="D3198" s="148"/>
      <c r="E3198" s="149"/>
      <c r="F3198" s="150">
        <f>ROUND(SUM(F3186:F3197),2)</f>
        <v>0</v>
      </c>
      <c r="G3198" s="62"/>
      <c r="M3198" s="61"/>
      <c r="N3198" s="56"/>
      <c r="O3198" s="55"/>
      <c r="P3198" s="55"/>
      <c r="Q3198" s="47"/>
      <c r="R3198" s="47"/>
      <c r="S3198" s="2"/>
    </row>
    <row r="3199" spans="1:19" ht="12.75" customHeight="1" x14ac:dyDescent="0.2">
      <c r="A3199" s="134" t="s">
        <v>5</v>
      </c>
      <c r="B3199" s="135" t="s">
        <v>132</v>
      </c>
      <c r="C3199" s="119" t="s">
        <v>59</v>
      </c>
      <c r="D3199" s="119" t="s">
        <v>17</v>
      </c>
      <c r="E3199" s="136" t="s">
        <v>60</v>
      </c>
      <c r="F3199" s="127" t="s">
        <v>61</v>
      </c>
      <c r="G3199" s="21"/>
      <c r="M3199" s="61"/>
      <c r="N3199" s="56"/>
      <c r="O3199" s="55"/>
      <c r="P3199" s="55"/>
      <c r="Q3199" s="47"/>
      <c r="R3199" s="47"/>
      <c r="S3199" s="2"/>
    </row>
    <row r="3200" spans="1:19" ht="12.75" customHeight="1" x14ac:dyDescent="0.2">
      <c r="A3200" s="137"/>
      <c r="B3200" s="117" t="str">
        <f>IF(A3200="","",VLOOKUP(A3200,'6.A'!$A$11:$E$105,2,FALSE))</f>
        <v/>
      </c>
      <c r="C3200" s="138"/>
      <c r="D3200" s="139" t="str">
        <f>IF(A3200="","",VLOOKUP(A3200,'6.A'!$A$11:$E$105,4,FALSE))</f>
        <v/>
      </c>
      <c r="E3200" s="140" t="str">
        <f>IF(A3200="","",VLOOKUP(A3200,'6.A'!$A$11:$E$105,5,FALSE))</f>
        <v/>
      </c>
      <c r="F3200" s="141" t="str">
        <f t="shared" ref="F3200:F3209" si="1337">IF(A3200="","0,00",ROUND(C3200*E3200,2))</f>
        <v>0,00</v>
      </c>
      <c r="G3200" s="51"/>
      <c r="H3200" s="51" t="str">
        <f>IF(A3200="","",VLOOKUP(A3200,'6.A'!$A$11:$E$7900,5,FALSE))</f>
        <v/>
      </c>
      <c r="I3200" s="51" t="str">
        <f t="shared" ref="I3200:I3209" si="1338">IF(H3200="","",IF(E3200=H3200,"SIM","NÃO"))</f>
        <v/>
      </c>
      <c r="J3200" s="51" t="str">
        <f>IF(H3200="","",VLOOKUP(A3200,'6.A'!$A$11:$E$480,4,FALSE))</f>
        <v/>
      </c>
      <c r="K3200" s="51" t="str">
        <f t="shared" ref="K3200:K3209" si="1339">IF(H3200="","",IF(J3200=D3200,"SIM","NÃO"))</f>
        <v/>
      </c>
      <c r="L3200" s="51" t="str">
        <f>IF(H3200="","",IF(C3200="","",G3184*C3200))</f>
        <v/>
      </c>
      <c r="M3200" s="93" t="str">
        <f>IF(A3200="","",VLOOKUP(A3200,'6.A'!$A$11:$C$480,2,FALSE))</f>
        <v/>
      </c>
      <c r="N3200" s="56" t="str">
        <f t="shared" ref="N3200:N3205" si="1340">IF(A3200="","",IF(M3200=B3200,"si","no"))</f>
        <v/>
      </c>
      <c r="O3200" s="55"/>
      <c r="P3200" s="55"/>
      <c r="Q3200" s="47"/>
      <c r="R3200" s="47"/>
      <c r="S3200" s="2"/>
    </row>
    <row r="3201" spans="1:19" ht="12.75" customHeight="1" x14ac:dyDescent="0.2">
      <c r="A3201" s="137"/>
      <c r="B3201" s="117" t="str">
        <f>IF(A3201="","",VLOOKUP(A3201,'6.A'!$A$11:$E$105,2,FALSE))</f>
        <v/>
      </c>
      <c r="C3201" s="138"/>
      <c r="D3201" s="139" t="str">
        <f>IF(A3201="","",VLOOKUP(A3201,'6.A'!$A$11:$E$105,4,FALSE))</f>
        <v/>
      </c>
      <c r="E3201" s="140" t="str">
        <f>IF(A3201="","",VLOOKUP(A3201,'6.A'!$A$11:$E$105,5,FALSE))</f>
        <v/>
      </c>
      <c r="F3201" s="141" t="str">
        <f t="shared" si="1337"/>
        <v>0,00</v>
      </c>
      <c r="G3201" s="51"/>
      <c r="H3201" s="51" t="str">
        <f>IF(A3201="","",VLOOKUP(A3201,'6.A'!$A$11:$E$7900,5,FALSE))</f>
        <v/>
      </c>
      <c r="I3201" s="51" t="str">
        <f t="shared" si="1338"/>
        <v/>
      </c>
      <c r="J3201" s="51" t="str">
        <f>IF(H3201="","",VLOOKUP(A3201,'6.A'!$A$11:$E$480,4,FALSE))</f>
        <v/>
      </c>
      <c r="K3201" s="51" t="str">
        <f t="shared" si="1339"/>
        <v/>
      </c>
      <c r="L3201" s="51" t="str">
        <f>IF(H3201="","",IF(C3201="","",G3184*C3201))</f>
        <v/>
      </c>
      <c r="M3201" s="93" t="str">
        <f>IF(A3201="","",VLOOKUP(A3201,'6.A'!$A$11:$C$480,2,FALSE))</f>
        <v/>
      </c>
      <c r="N3201" s="56" t="str">
        <f t="shared" si="1340"/>
        <v/>
      </c>
      <c r="O3201" s="55"/>
      <c r="P3201" s="55"/>
      <c r="Q3201" s="47"/>
      <c r="R3201" s="47"/>
      <c r="S3201" s="2"/>
    </row>
    <row r="3202" spans="1:19" ht="12.75" customHeight="1" x14ac:dyDescent="0.2">
      <c r="A3202" s="137"/>
      <c r="B3202" s="117" t="str">
        <f>IF(A3202="","",VLOOKUP(A3202,'6.A'!$A$11:$E$105,2,FALSE))</f>
        <v/>
      </c>
      <c r="C3202" s="138"/>
      <c r="D3202" s="139" t="str">
        <f>IF(A3202="","",VLOOKUP(A3202,'6.A'!$A$11:$E$105,4,FALSE))</f>
        <v/>
      </c>
      <c r="E3202" s="140" t="str">
        <f>IF(A3202="","",VLOOKUP(A3202,'6.A'!$A$11:$E$105,5,FALSE))</f>
        <v/>
      </c>
      <c r="F3202" s="141" t="str">
        <f t="shared" si="1337"/>
        <v>0,00</v>
      </c>
      <c r="G3202" s="51"/>
      <c r="H3202" s="51" t="str">
        <f>IF(A3202="","",VLOOKUP(A3202,'6.A'!$A$11:$E$7900,5,FALSE))</f>
        <v/>
      </c>
      <c r="I3202" s="51" t="str">
        <f t="shared" si="1338"/>
        <v/>
      </c>
      <c r="J3202" s="51" t="str">
        <f>IF(H3202="","",VLOOKUP(A3202,'6.A'!$A$11:$E$480,4,FALSE))</f>
        <v/>
      </c>
      <c r="K3202" s="51" t="str">
        <f t="shared" si="1339"/>
        <v/>
      </c>
      <c r="L3202" s="51" t="str">
        <f>IF(H3202="","",IF(C3202="","",G3184*C3202))</f>
        <v/>
      </c>
      <c r="M3202" s="93" t="str">
        <f>IF(A3202="","",VLOOKUP(A3202,'6.A'!$A$11:$C$480,2,FALSE))</f>
        <v/>
      </c>
      <c r="N3202" s="56" t="str">
        <f t="shared" si="1340"/>
        <v/>
      </c>
      <c r="O3202" s="55"/>
      <c r="P3202" s="55"/>
      <c r="Q3202" s="47"/>
      <c r="R3202" s="47"/>
      <c r="S3202" s="2"/>
    </row>
    <row r="3203" spans="1:19" ht="12.75" customHeight="1" x14ac:dyDescent="0.2">
      <c r="A3203" s="137"/>
      <c r="B3203" s="158" t="str">
        <f>IF(A3203="","",VLOOKUP(A3203,'6.A'!$A$11:$E$105,2,FALSE))</f>
        <v/>
      </c>
      <c r="C3203" s="138"/>
      <c r="D3203" s="120" t="str">
        <f>IF(A3203="","",VLOOKUP(A3203,'6.A'!$A$11:$E$105,4,FALSE))</f>
        <v/>
      </c>
      <c r="E3203" s="142" t="str">
        <f>IF(A3203="","",VLOOKUP(A3203,'6.A'!$A$11:$E$105,5,FALSE))</f>
        <v/>
      </c>
      <c r="F3203" s="141" t="str">
        <f t="shared" si="1337"/>
        <v>0,00</v>
      </c>
      <c r="G3203" s="51"/>
      <c r="H3203" s="51" t="str">
        <f>IF(A3203="","",VLOOKUP(A3203,'6.A'!$A$11:$E$7900,5,FALSE))</f>
        <v/>
      </c>
      <c r="I3203" s="51" t="str">
        <f t="shared" si="1338"/>
        <v/>
      </c>
      <c r="J3203" s="51" t="str">
        <f>IF(H3203="","",VLOOKUP(A3203,'6.A'!$A$11:$E$480,4,FALSE))</f>
        <v/>
      </c>
      <c r="K3203" s="51" t="str">
        <f t="shared" si="1339"/>
        <v/>
      </c>
      <c r="L3203" s="51" t="str">
        <f>IF(H3203="","",IF(C3203="","",G3184*C3203))</f>
        <v/>
      </c>
      <c r="M3203" s="93" t="str">
        <f>IF(A3203="","",VLOOKUP(A3203,'6.A'!$A$11:$C$480,2,FALSE))</f>
        <v/>
      </c>
      <c r="N3203" s="56" t="str">
        <f t="shared" si="1340"/>
        <v/>
      </c>
      <c r="O3203" s="55"/>
      <c r="P3203" s="55"/>
      <c r="Q3203" s="47"/>
      <c r="R3203" s="47"/>
      <c r="S3203" s="2"/>
    </row>
    <row r="3204" spans="1:19" ht="12.75" customHeight="1" x14ac:dyDescent="0.2">
      <c r="A3204" s="137"/>
      <c r="B3204" s="158" t="str">
        <f>IF(A3204="","",VLOOKUP(A3204,'6.A'!$A$11:$E$105,2,FALSE))</f>
        <v/>
      </c>
      <c r="C3204" s="138"/>
      <c r="D3204" s="120" t="str">
        <f>IF(A3204="","",VLOOKUP(A3204,'6.A'!$A$11:$E$105,4,FALSE))</f>
        <v/>
      </c>
      <c r="E3204" s="142" t="str">
        <f>IF(A3204="","",VLOOKUP(A3204,'6.A'!$A$11:$E$105,5,FALSE))</f>
        <v/>
      </c>
      <c r="F3204" s="141" t="str">
        <f t="shared" si="1337"/>
        <v>0,00</v>
      </c>
      <c r="G3204" s="51"/>
      <c r="H3204" s="51" t="str">
        <f>IF(A3204="","",VLOOKUP(A3204,'6.A'!$A$11:$E$7900,5,FALSE))</f>
        <v/>
      </c>
      <c r="I3204" s="51" t="str">
        <f t="shared" si="1338"/>
        <v/>
      </c>
      <c r="J3204" s="51" t="str">
        <f>IF(H3204="","",VLOOKUP(A3204,'6.A'!$A$11:$E$480,4,FALSE))</f>
        <v/>
      </c>
      <c r="K3204" s="51" t="str">
        <f t="shared" si="1339"/>
        <v/>
      </c>
      <c r="L3204" s="51" t="str">
        <f>IF(H3204="","",IF(C3204="","",G3184*C3204))</f>
        <v/>
      </c>
      <c r="M3204" s="93" t="str">
        <f>IF(A3204="","",VLOOKUP(A3204,'6.A'!$A$11:$C$480,2,FALSE))</f>
        <v/>
      </c>
      <c r="N3204" s="56" t="str">
        <f t="shared" si="1340"/>
        <v/>
      </c>
      <c r="O3204" s="55"/>
      <c r="P3204" s="55"/>
      <c r="Q3204" s="47"/>
      <c r="R3204" s="47"/>
      <c r="S3204" s="2"/>
    </row>
    <row r="3205" spans="1:19" ht="12.75" customHeight="1" x14ac:dyDescent="0.2">
      <c r="A3205" s="137"/>
      <c r="B3205" s="158" t="str">
        <f>IF(A3205="","",VLOOKUP(A3205,'6.A'!$A$11:$E$105,2,FALSE))</f>
        <v/>
      </c>
      <c r="C3205" s="138"/>
      <c r="D3205" s="120" t="str">
        <f>IF(A3205="","",VLOOKUP(A3205,'6.A'!$A$11:$E$105,4,FALSE))</f>
        <v/>
      </c>
      <c r="E3205" s="142" t="str">
        <f>IF(A3205="","",VLOOKUP(A3205,'6.A'!$A$11:$E$105,5,FALSE))</f>
        <v/>
      </c>
      <c r="F3205" s="141" t="str">
        <f t="shared" si="1337"/>
        <v>0,00</v>
      </c>
      <c r="G3205" s="51"/>
      <c r="H3205" s="51" t="str">
        <f>IF(A3205="","",VLOOKUP(A3205,'6.A'!$A$11:$E$7900,5,FALSE))</f>
        <v/>
      </c>
      <c r="I3205" s="51" t="str">
        <f t="shared" si="1338"/>
        <v/>
      </c>
      <c r="J3205" s="51" t="str">
        <f>IF(H3205="","",VLOOKUP(A3205,'6.A'!$A$11:$E$480,4,FALSE))</f>
        <v/>
      </c>
      <c r="K3205" s="51" t="str">
        <f t="shared" si="1339"/>
        <v/>
      </c>
      <c r="L3205" s="51" t="str">
        <f>IF(H3205="","",IF(C3205="","",G3184*C3205))</f>
        <v/>
      </c>
      <c r="M3205" s="93" t="str">
        <f>IF(A3205="","",VLOOKUP(A3205,'6.A'!$A$11:$C$480,2,FALSE))</f>
        <v/>
      </c>
      <c r="N3205" s="56" t="str">
        <f t="shared" si="1340"/>
        <v/>
      </c>
      <c r="O3205" s="55"/>
      <c r="P3205" s="55"/>
      <c r="Q3205" s="47"/>
      <c r="R3205" s="47"/>
      <c r="S3205" s="2"/>
    </row>
    <row r="3206" spans="1:19" ht="12.75" customHeight="1" x14ac:dyDescent="0.2">
      <c r="A3206" s="137"/>
      <c r="B3206" s="158" t="str">
        <f>IF(A3206="","",VLOOKUP(A3206,'6.A'!$A$11:$E$105,2,FALSE))</f>
        <v/>
      </c>
      <c r="C3206" s="138"/>
      <c r="D3206" s="120" t="str">
        <f>IF(A3206="","",VLOOKUP(A3206,'6.A'!$A$11:$E$105,4,FALSE))</f>
        <v/>
      </c>
      <c r="E3206" s="142" t="str">
        <f>IF(A3206="","",VLOOKUP(A3206,'6.A'!$A$11:$E$105,5,FALSE))</f>
        <v/>
      </c>
      <c r="F3206" s="141" t="str">
        <f t="shared" si="1337"/>
        <v>0,00</v>
      </c>
      <c r="G3206" s="51"/>
      <c r="H3206" s="51" t="str">
        <f>IF(A3206="","",VLOOKUP(A3206,'6.A'!$A$11:$E$7900,5,FALSE))</f>
        <v/>
      </c>
      <c r="I3206" s="51" t="str">
        <f t="shared" si="1338"/>
        <v/>
      </c>
      <c r="J3206" s="51" t="str">
        <f>IF(H3206="","",VLOOKUP(A3206,'6.A'!$A$11:$E$480,4,FALSE))</f>
        <v/>
      </c>
      <c r="K3206" s="51" t="str">
        <f t="shared" si="1339"/>
        <v/>
      </c>
      <c r="L3206" s="51" t="str">
        <f>IF(H3206="","",IF(C3206="","",G3184*C3206))</f>
        <v/>
      </c>
      <c r="M3206" s="93" t="str">
        <f>IF(A3206="","",VLOOKUP(A3206,'6.A'!$A$11:$C$480,2,FALSE))</f>
        <v/>
      </c>
      <c r="N3206" s="56" t="str">
        <f>IF(A3206="","",IF(M3206=B3206,"si","no"))</f>
        <v/>
      </c>
      <c r="O3206" s="55"/>
      <c r="P3206" s="55"/>
      <c r="Q3206" s="47"/>
      <c r="R3206" s="47"/>
      <c r="S3206" s="2"/>
    </row>
    <row r="3207" spans="1:19" ht="12.75" customHeight="1" x14ac:dyDescent="0.2">
      <c r="A3207" s="137"/>
      <c r="B3207" s="117" t="str">
        <f>IF(A3207="","",VLOOKUP(A3207,'6.A'!$A$11:$E$105,2,FALSE))</f>
        <v/>
      </c>
      <c r="C3207" s="138"/>
      <c r="D3207" s="120" t="str">
        <f>IF(A3207="","",VLOOKUP(A3207,'6.A'!$A$11:$E$105,4,FALSE))</f>
        <v/>
      </c>
      <c r="E3207" s="142" t="str">
        <f>IF(A3207="","",VLOOKUP(A3207,'6.A'!$A$11:$E$105,5,FALSE))</f>
        <v/>
      </c>
      <c r="F3207" s="141" t="str">
        <f t="shared" si="1337"/>
        <v>0,00</v>
      </c>
      <c r="G3207" s="51"/>
      <c r="H3207" s="51" t="str">
        <f>IF(A3207="","",VLOOKUP(A3207,'6.A'!$A$11:$E$7900,5,FALSE))</f>
        <v/>
      </c>
      <c r="I3207" s="51" t="str">
        <f t="shared" si="1338"/>
        <v/>
      </c>
      <c r="J3207" s="51" t="str">
        <f>IF(H3207="","",VLOOKUP(A3207,'6.A'!$A$11:$E$480,4,FALSE))</f>
        <v/>
      </c>
      <c r="K3207" s="51" t="str">
        <f t="shared" si="1339"/>
        <v/>
      </c>
      <c r="L3207" s="51" t="str">
        <f>IF(H3207="","",IF(C3207="","",G3184*C3207))</f>
        <v/>
      </c>
      <c r="M3207" s="93" t="str">
        <f>IF(A3207="","",VLOOKUP(A3207,'6.A'!$A$11:$C$480,2,FALSE))</f>
        <v/>
      </c>
      <c r="N3207" s="56" t="str">
        <f>IF(A3207="","",IF(M3207=B3207,"si","no"))</f>
        <v/>
      </c>
      <c r="O3207" s="55"/>
      <c r="P3207" s="55"/>
      <c r="Q3207" s="47"/>
      <c r="R3207" s="47"/>
      <c r="S3207" s="2"/>
    </row>
    <row r="3208" spans="1:19" ht="12.75" customHeight="1" x14ac:dyDescent="0.2">
      <c r="A3208" s="137"/>
      <c r="B3208" s="117" t="str">
        <f>IF(A3208="","",VLOOKUP(A3208,'6.A'!$A$11:$E$105,2,FALSE))</f>
        <v/>
      </c>
      <c r="C3208" s="138"/>
      <c r="D3208" s="120" t="str">
        <f>IF(A3208="","",VLOOKUP(A3208,'6.A'!$A$11:$E$105,4,FALSE))</f>
        <v/>
      </c>
      <c r="E3208" s="142" t="str">
        <f>IF(A3208="","",VLOOKUP(A3208,'6.A'!$A$11:$E$105,5,FALSE))</f>
        <v/>
      </c>
      <c r="F3208" s="141" t="str">
        <f t="shared" si="1337"/>
        <v>0,00</v>
      </c>
      <c r="G3208" s="51"/>
      <c r="H3208" s="51" t="str">
        <f>IF(A3208="","",VLOOKUP(A3208,'6.A'!$A$11:$E$7900,5,FALSE))</f>
        <v/>
      </c>
      <c r="I3208" s="51" t="str">
        <f t="shared" si="1338"/>
        <v/>
      </c>
      <c r="J3208" s="51" t="str">
        <f>IF(H3208="","",VLOOKUP(A3208,'6.A'!$A$11:$E$480,4,FALSE))</f>
        <v/>
      </c>
      <c r="K3208" s="51" t="str">
        <f t="shared" si="1339"/>
        <v/>
      </c>
      <c r="L3208" s="51" t="str">
        <f>IF(H3208="","",IF(C3208="","",G3184*C3208))</f>
        <v/>
      </c>
      <c r="M3208" s="93" t="str">
        <f>IF(A3208="","",VLOOKUP(A3208,'6.A'!$A$11:$C$480,2,FALSE))</f>
        <v/>
      </c>
      <c r="N3208" s="56" t="str">
        <f t="shared" ref="N3208:N3209" si="1341">IF(A3208="","",IF(M3208=B3208,"si","no"))</f>
        <v/>
      </c>
      <c r="O3208" s="55"/>
      <c r="P3208" s="55"/>
      <c r="Q3208" s="47"/>
      <c r="R3208" s="47"/>
      <c r="S3208" s="2"/>
    </row>
    <row r="3209" spans="1:19" ht="12.75" customHeight="1" x14ac:dyDescent="0.2">
      <c r="A3209" s="137"/>
      <c r="B3209" s="117" t="str">
        <f>IF(A3209="","",VLOOKUP(A3209,'6.A'!$A$11:$E$105,2,FALSE))</f>
        <v/>
      </c>
      <c r="C3209" s="138"/>
      <c r="D3209" s="120" t="str">
        <f>IF(A3209="","",VLOOKUP(A3209,'6.A'!$A$11:$E$105,4,FALSE))</f>
        <v/>
      </c>
      <c r="E3209" s="142" t="str">
        <f>IF(A3209="","",VLOOKUP(A3209,'6.A'!$A$11:$E$105,5,FALSE))</f>
        <v/>
      </c>
      <c r="F3209" s="141" t="str">
        <f t="shared" si="1337"/>
        <v>0,00</v>
      </c>
      <c r="G3209" s="51"/>
      <c r="H3209" s="51" t="str">
        <f>IF(A3209="","",VLOOKUP(A3209,'6.A'!$A$11:$E$7900,5,FALSE))</f>
        <v/>
      </c>
      <c r="I3209" s="51" t="str">
        <f t="shared" si="1338"/>
        <v/>
      </c>
      <c r="J3209" s="51" t="str">
        <f>IF(H3209="","",VLOOKUP(A3209,'6.A'!$A$11:$E$480,4,FALSE))</f>
        <v/>
      </c>
      <c r="K3209" s="51" t="str">
        <f t="shared" si="1339"/>
        <v/>
      </c>
      <c r="L3209" s="51" t="str">
        <f>IF(H3209="","",IF(C3209="","",G3184*C3209))</f>
        <v/>
      </c>
      <c r="M3209" s="93" t="str">
        <f>IF(A3209="","",VLOOKUP(A3209,'6.A'!$A$11:$C$480,2,FALSE))</f>
        <v/>
      </c>
      <c r="N3209" s="56" t="str">
        <f t="shared" si="1341"/>
        <v/>
      </c>
      <c r="O3209" s="55"/>
      <c r="P3209" s="55"/>
      <c r="Q3209" s="47"/>
      <c r="R3209" s="47"/>
      <c r="S3209" s="2"/>
    </row>
    <row r="3210" spans="1:19" ht="12.75" customHeight="1" x14ac:dyDescent="0.2">
      <c r="A3210" s="137"/>
      <c r="B3210" s="26" t="str">
        <f>$A$9</f>
        <v>BDI - MÃO DE OBRA / SERVIÇOS / MATERIAIS EM GERAL</v>
      </c>
      <c r="C3210" s="27">
        <f>$C$9</f>
        <v>0</v>
      </c>
      <c r="D3210" s="120"/>
      <c r="E3210" s="126"/>
      <c r="F3210" s="144">
        <f>ROUND(SUM(F3200:F3209)*C3210,2)</f>
        <v>0</v>
      </c>
      <c r="G3210" s="62"/>
      <c r="M3210" s="61"/>
      <c r="N3210" s="56"/>
      <c r="O3210" s="55"/>
      <c r="P3210" s="55"/>
      <c r="Q3210" s="47"/>
      <c r="R3210" s="47"/>
      <c r="S3210" s="2"/>
    </row>
    <row r="3211" spans="1:19" ht="12.75" customHeight="1" x14ac:dyDescent="0.2">
      <c r="A3211" s="145"/>
      <c r="B3211" s="31" t="s">
        <v>120</v>
      </c>
      <c r="C3211" s="36"/>
      <c r="D3211" s="151"/>
      <c r="E3211" s="152"/>
      <c r="F3211" s="150">
        <f>ROUND(SUM(F3200:F3210),2)</f>
        <v>0</v>
      </c>
      <c r="G3211" s="62"/>
      <c r="M3211" s="61"/>
      <c r="N3211" s="56"/>
      <c r="O3211" s="55"/>
      <c r="P3211" s="55"/>
      <c r="Q3211" s="47"/>
      <c r="R3211" s="47"/>
      <c r="S3211" s="2"/>
    </row>
    <row r="3212" spans="1:19" ht="12.75" customHeight="1" x14ac:dyDescent="0.2">
      <c r="A3212" s="134" t="s">
        <v>6</v>
      </c>
      <c r="B3212" s="135" t="s">
        <v>18</v>
      </c>
      <c r="C3212" s="119" t="s">
        <v>59</v>
      </c>
      <c r="D3212" s="119" t="s">
        <v>17</v>
      </c>
      <c r="E3212" s="136" t="s">
        <v>60</v>
      </c>
      <c r="F3212" s="127" t="s">
        <v>61</v>
      </c>
      <c r="G3212" s="21"/>
      <c r="M3212" s="61"/>
      <c r="N3212" s="56"/>
      <c r="O3212" s="55"/>
      <c r="P3212" s="55"/>
      <c r="Q3212" s="47"/>
      <c r="R3212" s="47"/>
      <c r="S3212" s="2"/>
    </row>
    <row r="3213" spans="1:19" ht="12.75" customHeight="1" x14ac:dyDescent="0.2">
      <c r="A3213" s="137">
        <f>'6.A'!$A$90</f>
        <v>5330</v>
      </c>
      <c r="B3213" s="117" t="str">
        <f>IF(A3213="","",VLOOKUP(A3213,'6.A'!$A$11:$E$105,2,FALSE))</f>
        <v>DILUENTE EPOXI</v>
      </c>
      <c r="C3213" s="138">
        <v>6.4000000000000001E-2</v>
      </c>
      <c r="D3213" s="139" t="str">
        <f>IF(A3213="","",VLOOKUP(A3213,'6.A'!$A$11:$E$105,4,FALSE))</f>
        <v>L</v>
      </c>
      <c r="E3213" s="140">
        <f>IF(A3213="","",VLOOKUP(A3213,'6.A'!$A$11:$E$105,5,FALSE))</f>
        <v>0</v>
      </c>
      <c r="F3213" s="141">
        <f t="shared" ref="F3213" si="1342">IF(A3213="","0,00",ROUND(C3213*E3213,2))</f>
        <v>0</v>
      </c>
      <c r="G3213" s="51"/>
      <c r="H3213" s="51">
        <f>IF(A3213="","",VLOOKUP(A3213,'6.A'!$A$11:$E$7900,5,FALSE))</f>
        <v>0</v>
      </c>
      <c r="I3213" s="51" t="str">
        <f t="shared" ref="I3213:I3232" si="1343">IF(H3213="","",IF(E3213=H3213,"SIM","NÃO"))</f>
        <v>SIM</v>
      </c>
      <c r="J3213" s="51" t="str">
        <f>IF(H3213="","",VLOOKUP(A3213,'6.A'!$A$11:$E$480,4,FALSE))</f>
        <v>L</v>
      </c>
      <c r="K3213" s="51" t="str">
        <f t="shared" ref="K3213:K3232" si="1344">IF(H3213="","",IF(J3213=D3213,"SIM","NÃO"))</f>
        <v>SIM</v>
      </c>
      <c r="L3213" s="51">
        <f>IF(H3213="","",IF(C3213="","",G3184*C3213))</f>
        <v>2.6240000000000001</v>
      </c>
      <c r="M3213" s="93" t="str">
        <f>IF(A3213="","",VLOOKUP(A3213,'6.A'!$A$11:$C$480,2,FALSE))</f>
        <v>DILUENTE EPOXI</v>
      </c>
      <c r="N3213" s="56" t="str">
        <f t="shared" ref="N3213:N3232" si="1345">IF(A3213="","",IF(M3213=B3213,"si","no"))</f>
        <v>si</v>
      </c>
      <c r="O3213" s="55"/>
      <c r="P3213" s="55"/>
      <c r="Q3213" s="47"/>
      <c r="R3213" s="47"/>
      <c r="S3213" s="2"/>
    </row>
    <row r="3214" spans="1:19" ht="12.75" customHeight="1" x14ac:dyDescent="0.2">
      <c r="A3214" s="137">
        <f>'6.A'!$A$94</f>
        <v>7304</v>
      </c>
      <c r="B3214" s="117" t="str">
        <f>IF(A3214="","",VLOOKUP(A3214,'6.A'!$A$11:$E$105,2,FALSE))</f>
        <v>TINTA EPOXI BASE AGUA PREMIUM, BRANCA</v>
      </c>
      <c r="C3214" s="138">
        <v>0.32200000000000001</v>
      </c>
      <c r="D3214" s="139" t="str">
        <f>IF(A3214="","",VLOOKUP(A3214,'6.A'!$A$11:$E$105,4,FALSE))</f>
        <v>L</v>
      </c>
      <c r="E3214" s="140">
        <f>IF(A3214="","",VLOOKUP(A3214,'6.A'!$A$11:$E$105,5,FALSE))</f>
        <v>0</v>
      </c>
      <c r="F3214" s="141">
        <f>IF(A3214="","0,00",ROUND(C3214*E3214,2))</f>
        <v>0</v>
      </c>
      <c r="G3214" s="51"/>
      <c r="H3214" s="51">
        <f>IF(A3214="","",VLOOKUP(A3214,'6.A'!$A$11:$E$7900,5,FALSE))</f>
        <v>0</v>
      </c>
      <c r="I3214" s="51" t="str">
        <f t="shared" si="1343"/>
        <v>SIM</v>
      </c>
      <c r="J3214" s="51" t="str">
        <f>IF(H3214="","",VLOOKUP(A3214,'6.A'!$A$11:$E$480,4,FALSE))</f>
        <v>L</v>
      </c>
      <c r="K3214" s="51" t="str">
        <f t="shared" si="1344"/>
        <v>SIM</v>
      </c>
      <c r="L3214" s="51">
        <f>IF(H3214="","",IF(C3214="","",G3184*C3214))</f>
        <v>13.202</v>
      </c>
      <c r="M3214" s="93" t="str">
        <f>IF(A3214="","",VLOOKUP(A3214,'6.A'!$A$11:$C$480,2,FALSE))</f>
        <v>TINTA EPOXI BASE AGUA PREMIUM, BRANCA</v>
      </c>
      <c r="N3214" s="56" t="str">
        <f t="shared" si="1345"/>
        <v>si</v>
      </c>
      <c r="O3214" s="55"/>
      <c r="P3214" s="55"/>
      <c r="Q3214" s="47"/>
      <c r="R3214" s="47"/>
      <c r="S3214" s="2"/>
    </row>
    <row r="3215" spans="1:19" ht="12.75" customHeight="1" x14ac:dyDescent="0.2">
      <c r="A3215" s="137">
        <f>'6.A'!$A$95</f>
        <v>12815</v>
      </c>
      <c r="B3215" s="117" t="str">
        <f>IF(A3215="","",VLOOKUP(A3215,'6.A'!$A$11:$E$105,2,FALSE))</f>
        <v>FITA CREPE ROLO DE *25* MM X 50M</v>
      </c>
      <c r="C3215" s="138">
        <v>0.01</v>
      </c>
      <c r="D3215" s="139" t="str">
        <f>IF(A3215="","",VLOOKUP(A3215,'6.A'!$A$11:$E$105,4,FALSE))</f>
        <v>UN</v>
      </c>
      <c r="E3215" s="140">
        <f>IF(A3215="","",VLOOKUP(A3215,'6.A'!$A$11:$E$105,5,FALSE))</f>
        <v>0</v>
      </c>
      <c r="F3215" s="141">
        <f t="shared" ref="F3215:F3222" si="1346">IF(A3215="","0,00",ROUND(C3215*E3215,2))</f>
        <v>0</v>
      </c>
      <c r="G3215" s="51"/>
      <c r="H3215" s="51">
        <f>IF(A3215="","",VLOOKUP(A3215,'6.A'!$A$11:$E$7900,5,FALSE))</f>
        <v>0</v>
      </c>
      <c r="I3215" s="51" t="str">
        <f t="shared" si="1343"/>
        <v>SIM</v>
      </c>
      <c r="J3215" s="51" t="str">
        <f>IF(H3215="","",VLOOKUP(A3215,'6.A'!$A$11:$E$480,4,FALSE))</f>
        <v>UN</v>
      </c>
      <c r="K3215" s="51" t="str">
        <f t="shared" si="1344"/>
        <v>SIM</v>
      </c>
      <c r="L3215" s="51">
        <f>IF(H3215="","",IF(C3215="","",G3184*C3215))</f>
        <v>0.41000000000000003</v>
      </c>
      <c r="M3215" s="93" t="str">
        <f>IF(A3215="","",VLOOKUP(A3215,'6.A'!$A$11:$C$480,2,FALSE))</f>
        <v>FITA CREPE ROLO DE *25* MM X 50M</v>
      </c>
      <c r="N3215" s="56" t="str">
        <f t="shared" si="1345"/>
        <v>si</v>
      </c>
      <c r="O3215" s="55"/>
      <c r="P3215" s="55"/>
      <c r="Q3215" s="47"/>
      <c r="R3215" s="47"/>
      <c r="S3215" s="2"/>
    </row>
    <row r="3216" spans="1:19" ht="12.75" customHeight="1" x14ac:dyDescent="0.2">
      <c r="A3216" s="137">
        <f>'6.A'!$A$104</f>
        <v>44072</v>
      </c>
      <c r="B3216" s="117" t="str">
        <f>IF(A3216="","",VLOOKUP(A3216,'6.A'!$A$11:$E$105,2,FALSE))</f>
        <v>PRIMER EPOXI / EPOXIDICO</v>
      </c>
      <c r="C3216" s="138">
        <v>0.2016</v>
      </c>
      <c r="D3216" s="139" t="str">
        <f>IF(A3216="","",VLOOKUP(A3216,'6.A'!$A$11:$E$105,4,FALSE))</f>
        <v>L</v>
      </c>
      <c r="E3216" s="140">
        <f>IF(A3216="","",VLOOKUP(A3216,'6.A'!$A$11:$E$105,5,FALSE))</f>
        <v>0</v>
      </c>
      <c r="F3216" s="141">
        <f t="shared" si="1346"/>
        <v>0</v>
      </c>
      <c r="G3216" s="51"/>
      <c r="H3216" s="51">
        <f>IF(A3216="","",VLOOKUP(A3216,'6.A'!$A$11:$E$7900,5,FALSE))</f>
        <v>0</v>
      </c>
      <c r="I3216" s="51" t="str">
        <f t="shared" si="1343"/>
        <v>SIM</v>
      </c>
      <c r="J3216" s="51" t="str">
        <f>IF(H3216="","",VLOOKUP(A3216,'6.A'!$A$11:$E$480,4,FALSE))</f>
        <v>L</v>
      </c>
      <c r="K3216" s="51" t="str">
        <f t="shared" si="1344"/>
        <v>SIM</v>
      </c>
      <c r="L3216" s="51">
        <f>IF(H3216="","",IF(C3216="","",G3184*C3216))</f>
        <v>8.2655999999999992</v>
      </c>
      <c r="M3216" s="93" t="str">
        <f>IF(A3216="","",VLOOKUP(A3216,'6.A'!$A$11:$C$480,2,FALSE))</f>
        <v>PRIMER EPOXI / EPOXIDICO</v>
      </c>
      <c r="N3216" s="56" t="str">
        <f t="shared" si="1345"/>
        <v>si</v>
      </c>
      <c r="O3216" s="55"/>
      <c r="P3216" s="55"/>
      <c r="Q3216" s="47"/>
      <c r="R3216" s="47"/>
      <c r="S3216" s="2"/>
    </row>
    <row r="3217" spans="1:22" ht="12.75" customHeight="1" x14ac:dyDescent="0.2">
      <c r="A3217" s="137"/>
      <c r="B3217" s="117" t="str">
        <f>IF(A3217="","",VLOOKUP(A3217,'6.A'!$A$11:$E$105,2,FALSE))</f>
        <v/>
      </c>
      <c r="C3217" s="138"/>
      <c r="D3217" s="120" t="str">
        <f>IF(A3217="","",VLOOKUP(A3217,'6.A'!$A$11:$E$105,4,FALSE))</f>
        <v/>
      </c>
      <c r="E3217" s="142" t="str">
        <f>IF(A3217="","",VLOOKUP(A3217,'6.A'!$A$11:$E$105,5,FALSE))</f>
        <v/>
      </c>
      <c r="F3217" s="141" t="str">
        <f t="shared" si="1346"/>
        <v>0,00</v>
      </c>
      <c r="G3217" s="51"/>
      <c r="H3217" s="51" t="str">
        <f>IF(A3217="","",VLOOKUP(A3217,'6.A'!$A$11:$E$7900,5,FALSE))</f>
        <v/>
      </c>
      <c r="I3217" s="51" t="str">
        <f t="shared" si="1343"/>
        <v/>
      </c>
      <c r="J3217" s="51" t="str">
        <f>IF(H3217="","",VLOOKUP(A3217,'6.A'!$A$11:$E$480,4,FALSE))</f>
        <v/>
      </c>
      <c r="K3217" s="51" t="str">
        <f t="shared" si="1344"/>
        <v/>
      </c>
      <c r="L3217" s="51" t="str">
        <f>IF(H3217="","",IF(C3217="","",G3184*C3217))</f>
        <v/>
      </c>
      <c r="M3217" s="93" t="str">
        <f>IF(A3217="","",VLOOKUP(A3217,'6.A'!$A$11:$C$480,2,FALSE))</f>
        <v/>
      </c>
      <c r="N3217" s="56" t="str">
        <f t="shared" si="1345"/>
        <v/>
      </c>
      <c r="O3217" s="55"/>
      <c r="P3217" s="55"/>
      <c r="Q3217" s="47"/>
      <c r="R3217" s="47"/>
      <c r="S3217" s="2"/>
    </row>
    <row r="3218" spans="1:22" ht="12.75" customHeight="1" x14ac:dyDescent="0.2">
      <c r="A3218" s="137"/>
      <c r="B3218" s="117" t="str">
        <f>IF(A3218="","",VLOOKUP(A3218,'6.A'!$A$11:$E$105,2,FALSE))</f>
        <v/>
      </c>
      <c r="C3218" s="138"/>
      <c r="D3218" s="120" t="str">
        <f>IF(A3218="","",VLOOKUP(A3218,'6.A'!$A$11:$E$105,4,FALSE))</f>
        <v/>
      </c>
      <c r="E3218" s="142" t="str">
        <f>IF(A3218="","",VLOOKUP(A3218,'6.A'!$A$11:$E$105,5,FALSE))</f>
        <v/>
      </c>
      <c r="F3218" s="141" t="str">
        <f t="shared" si="1346"/>
        <v>0,00</v>
      </c>
      <c r="G3218" s="51"/>
      <c r="H3218" s="51" t="str">
        <f>IF(A3218="","",VLOOKUP(A3218,'6.A'!$A$11:$E$7900,5,FALSE))</f>
        <v/>
      </c>
      <c r="I3218" s="51" t="str">
        <f t="shared" si="1343"/>
        <v/>
      </c>
      <c r="J3218" s="51" t="str">
        <f>IF(H3218="","",VLOOKUP(A3218,'6.A'!$A$11:$E$480,4,FALSE))</f>
        <v/>
      </c>
      <c r="K3218" s="51" t="str">
        <f t="shared" si="1344"/>
        <v/>
      </c>
      <c r="L3218" s="51" t="str">
        <f>IF(H3218="","",IF(C3218="","",G3184*C3218))</f>
        <v/>
      </c>
      <c r="M3218" s="93" t="str">
        <f>IF(A3218="","",VLOOKUP(A3218,'6.A'!$A$11:$C$480,2,FALSE))</f>
        <v/>
      </c>
      <c r="N3218" s="56" t="str">
        <f t="shared" si="1345"/>
        <v/>
      </c>
      <c r="O3218" s="55"/>
      <c r="P3218" s="55"/>
      <c r="Q3218" s="47"/>
      <c r="R3218" s="47"/>
      <c r="S3218" s="2"/>
    </row>
    <row r="3219" spans="1:22" ht="12.75" customHeight="1" x14ac:dyDescent="0.2">
      <c r="A3219" s="137"/>
      <c r="B3219" s="117" t="str">
        <f>IF(A3219="","",VLOOKUP(A3219,'6.A'!$A$11:$E$105,2,FALSE))</f>
        <v/>
      </c>
      <c r="C3219" s="138"/>
      <c r="D3219" s="139" t="str">
        <f>IF(A3219="","",VLOOKUP(A3219,'6.A'!$A$11:$E$105,4,FALSE))</f>
        <v/>
      </c>
      <c r="E3219" s="140" t="str">
        <f>IF(A3219="","",VLOOKUP(A3219,'6.A'!$A$11:$E$105,5,FALSE))</f>
        <v/>
      </c>
      <c r="F3219" s="141" t="str">
        <f t="shared" si="1346"/>
        <v>0,00</v>
      </c>
      <c r="G3219" s="51"/>
      <c r="H3219" s="51" t="str">
        <f>IF(A3219="","",VLOOKUP(A3219,'6.A'!$A$11:$E$7900,5,FALSE))</f>
        <v/>
      </c>
      <c r="I3219" s="51" t="str">
        <f t="shared" si="1343"/>
        <v/>
      </c>
      <c r="J3219" s="51" t="str">
        <f>IF(H3219="","",VLOOKUP(A3219,'6.A'!$A$11:$E$480,4,FALSE))</f>
        <v/>
      </c>
      <c r="K3219" s="51" t="str">
        <f t="shared" si="1344"/>
        <v/>
      </c>
      <c r="L3219" s="51" t="str">
        <f>IF(H3219="","",IF(C3219="","",G3184*C3219))</f>
        <v/>
      </c>
      <c r="M3219" s="93" t="str">
        <f>IF(A3219="","",VLOOKUP(A3219,'6.A'!$A$11:$C$480,2,FALSE))</f>
        <v/>
      </c>
      <c r="N3219" s="56" t="str">
        <f t="shared" si="1345"/>
        <v/>
      </c>
      <c r="O3219" s="55"/>
      <c r="P3219" s="55"/>
      <c r="Q3219" s="47"/>
      <c r="R3219" s="47"/>
      <c r="S3219" s="2"/>
    </row>
    <row r="3220" spans="1:22" s="64" customFormat="1" ht="12.75" customHeight="1" x14ac:dyDescent="0.2">
      <c r="A3220" s="137"/>
      <c r="B3220" s="117" t="str">
        <f>IF(A3220="","",VLOOKUP(A3220,'6.A'!$A$11:$E$105,2,FALSE))</f>
        <v/>
      </c>
      <c r="C3220" s="138"/>
      <c r="D3220" s="139" t="str">
        <f>IF(A3220="","",VLOOKUP(A3220,'6.A'!$A$11:$E$105,4,FALSE))</f>
        <v/>
      </c>
      <c r="E3220" s="140" t="str">
        <f>IF(A3220="","",VLOOKUP(A3220,'6.A'!$A$11:$E$105,5,FALSE))</f>
        <v/>
      </c>
      <c r="F3220" s="141" t="str">
        <f t="shared" si="1346"/>
        <v>0,00</v>
      </c>
      <c r="G3220" s="51"/>
      <c r="H3220" s="51" t="str">
        <f>IF(A3220="","",VLOOKUP(A3220,'6.A'!$A$11:$E$7900,5,FALSE))</f>
        <v/>
      </c>
      <c r="I3220" s="51" t="str">
        <f t="shared" si="1343"/>
        <v/>
      </c>
      <c r="J3220" s="51" t="str">
        <f>IF(H3220="","",VLOOKUP(A3220,'6.A'!$A$11:$E$480,4,FALSE))</f>
        <v/>
      </c>
      <c r="K3220" s="51" t="str">
        <f t="shared" si="1344"/>
        <v/>
      </c>
      <c r="L3220" s="51" t="str">
        <f>IF(H3220="","",IF(C3220="","",G3184*C3220))</f>
        <v/>
      </c>
      <c r="M3220" s="93" t="str">
        <f>IF(A3220="","",VLOOKUP(A3220,'6.A'!$A$11:$C$480,2,FALSE))</f>
        <v/>
      </c>
      <c r="N3220" s="56" t="str">
        <f t="shared" si="1345"/>
        <v/>
      </c>
      <c r="O3220" s="55"/>
      <c r="P3220" s="55"/>
      <c r="Q3220" s="47"/>
      <c r="R3220" s="47"/>
      <c r="T3220" s="2"/>
      <c r="U3220" s="2"/>
      <c r="V3220" s="2"/>
    </row>
    <row r="3221" spans="1:22" s="64" customFormat="1" ht="12.75" customHeight="1" x14ac:dyDescent="0.2">
      <c r="A3221" s="137"/>
      <c r="B3221" s="117" t="str">
        <f>IF(A3221="","",VLOOKUP(A3221,'6.A'!$A$11:$E$105,2,FALSE))</f>
        <v/>
      </c>
      <c r="C3221" s="138"/>
      <c r="D3221" s="120" t="str">
        <f>IF(A3221="","",VLOOKUP(A3221,'6.A'!$A$11:$E$105,4,FALSE))</f>
        <v/>
      </c>
      <c r="E3221" s="142" t="str">
        <f>IF(A3221="","",VLOOKUP(A3221,'6.A'!$A$11:$E$105,5,FALSE))</f>
        <v/>
      </c>
      <c r="F3221" s="141" t="str">
        <f t="shared" si="1346"/>
        <v>0,00</v>
      </c>
      <c r="G3221" s="51"/>
      <c r="H3221" s="51" t="str">
        <f>IF(A3221="","",VLOOKUP(A3221,'6.A'!$A$11:$E$7900,5,FALSE))</f>
        <v/>
      </c>
      <c r="I3221" s="51" t="str">
        <f t="shared" si="1343"/>
        <v/>
      </c>
      <c r="J3221" s="51" t="str">
        <f>IF(H3221="","",VLOOKUP(A3221,'6.A'!$A$11:$E$480,4,FALSE))</f>
        <v/>
      </c>
      <c r="K3221" s="51" t="str">
        <f t="shared" si="1344"/>
        <v/>
      </c>
      <c r="L3221" s="51" t="str">
        <f>IF(H3221="","",IF(C3221="","",G3184*C3221))</f>
        <v/>
      </c>
      <c r="M3221" s="93" t="str">
        <f>IF(A3221="","",VLOOKUP(A3221,'6.A'!$A$11:$C$480,2,FALSE))</f>
        <v/>
      </c>
      <c r="N3221" s="56" t="str">
        <f t="shared" si="1345"/>
        <v/>
      </c>
      <c r="O3221" s="55"/>
      <c r="P3221" s="55"/>
      <c r="Q3221" s="47"/>
      <c r="R3221" s="47"/>
      <c r="T3221" s="2"/>
      <c r="U3221" s="2"/>
      <c r="V3221" s="2"/>
    </row>
    <row r="3222" spans="1:22" s="64" customFormat="1" ht="12.75" customHeight="1" x14ac:dyDescent="0.2">
      <c r="A3222" s="137"/>
      <c r="B3222" s="117" t="str">
        <f>IF(A3222="","",VLOOKUP(A3222,'6.A'!$A$11:$E$105,2,FALSE))</f>
        <v/>
      </c>
      <c r="C3222" s="138"/>
      <c r="D3222" s="120" t="str">
        <f>IF(A3222="","",VLOOKUP(A3222,'6.A'!$A$11:$E$105,4,FALSE))</f>
        <v/>
      </c>
      <c r="E3222" s="142" t="str">
        <f>IF(A3222="","",VLOOKUP(A3222,'6.A'!$A$11:$E$105,5,FALSE))</f>
        <v/>
      </c>
      <c r="F3222" s="141" t="str">
        <f t="shared" si="1346"/>
        <v>0,00</v>
      </c>
      <c r="G3222" s="51"/>
      <c r="H3222" s="51" t="str">
        <f>IF(A3222="","",VLOOKUP(A3222,'6.A'!$A$11:$E$7900,5,FALSE))</f>
        <v/>
      </c>
      <c r="I3222" s="51" t="str">
        <f t="shared" si="1343"/>
        <v/>
      </c>
      <c r="J3222" s="51" t="str">
        <f>IF(H3222="","",VLOOKUP(A3222,'6.A'!$A$11:$E$480,4,FALSE))</f>
        <v/>
      </c>
      <c r="K3222" s="51" t="str">
        <f t="shared" si="1344"/>
        <v/>
      </c>
      <c r="L3222" s="51" t="str">
        <f>IF(H3222="","",IF(C3222="","",G3184*C3222))</f>
        <v/>
      </c>
      <c r="M3222" s="93" t="str">
        <f>IF(A3222="","",VLOOKUP(A3222,'6.A'!$A$11:$C$480,2,FALSE))</f>
        <v/>
      </c>
      <c r="N3222" s="56" t="str">
        <f t="shared" si="1345"/>
        <v/>
      </c>
      <c r="O3222" s="55"/>
      <c r="P3222" s="55"/>
      <c r="Q3222" s="47"/>
      <c r="R3222" s="47"/>
      <c r="T3222" s="2"/>
      <c r="U3222" s="2"/>
      <c r="V3222" s="2"/>
    </row>
    <row r="3223" spans="1:22" s="64" customFormat="1" ht="12.75" customHeight="1" x14ac:dyDescent="0.2">
      <c r="A3223" s="22"/>
      <c r="B3223" s="23" t="str">
        <f>IF(A3223="","",VLOOKUP(A3223,'6.A'!$A$11:$E$105,2,FALSE))</f>
        <v/>
      </c>
      <c r="C3223" s="87"/>
      <c r="D3223" s="56" t="str">
        <f>IF(A3223="","",VLOOKUP(A3223,'6.A'!$A$11:$E$105,4,FALSE))</f>
        <v/>
      </c>
      <c r="E3223" s="88" t="str">
        <f>IF(A3223="","",VLOOKUP(A3223,'6.A'!$A$11:$E$105,5,FALSE))</f>
        <v/>
      </c>
      <c r="F3223" s="24" t="str">
        <f t="shared" ref="F3223:F3232" si="1347">IF(A3223="","0,00",ROUND(C3223*E3223,2))</f>
        <v>0,00</v>
      </c>
      <c r="G3223" s="51"/>
      <c r="H3223" s="51" t="str">
        <f>IF(A3223="","",VLOOKUP(A3223,'6.A'!$A$11:$E$7900,5,FALSE))</f>
        <v/>
      </c>
      <c r="I3223" s="51" t="str">
        <f t="shared" si="1343"/>
        <v/>
      </c>
      <c r="J3223" s="51" t="str">
        <f>IF(H3223="","",VLOOKUP(A3223,'6.A'!$A$11:$E$480,4,FALSE))</f>
        <v/>
      </c>
      <c r="K3223" s="51" t="str">
        <f t="shared" si="1344"/>
        <v/>
      </c>
      <c r="L3223" s="51" t="str">
        <f>IF(H3223="","",IF(C3223="","",G3184*C3223))</f>
        <v/>
      </c>
      <c r="M3223" s="93" t="str">
        <f>IF(A3223="","",VLOOKUP(A3223,'6.A'!$A$11:$C$480,2,FALSE))</f>
        <v/>
      </c>
      <c r="N3223" s="56" t="str">
        <f t="shared" si="1345"/>
        <v/>
      </c>
      <c r="O3223" s="55"/>
      <c r="P3223" s="55"/>
      <c r="Q3223" s="47"/>
      <c r="R3223" s="47"/>
      <c r="T3223" s="2"/>
      <c r="U3223" s="2"/>
      <c r="V3223" s="2"/>
    </row>
    <row r="3224" spans="1:22" ht="12.75" customHeight="1" x14ac:dyDescent="0.2">
      <c r="A3224" s="22"/>
      <c r="B3224" s="23" t="str">
        <f>IF(A3224="","",VLOOKUP(A3224,'6.A'!$A$11:$E$105,2,FALSE))</f>
        <v/>
      </c>
      <c r="C3224" s="87"/>
      <c r="D3224" s="56" t="str">
        <f>IF(A3224="","",VLOOKUP(A3224,'6.A'!$A$11:$E$105,4,FALSE))</f>
        <v/>
      </c>
      <c r="E3224" s="88" t="str">
        <f>IF(A3224="","",VLOOKUP(A3224,'6.A'!$A$11:$E$105,5,FALSE))</f>
        <v/>
      </c>
      <c r="F3224" s="24" t="str">
        <f t="shared" si="1347"/>
        <v>0,00</v>
      </c>
      <c r="G3224" s="51"/>
      <c r="H3224" s="51" t="str">
        <f>IF(A3224="","",VLOOKUP(A3224,'6.A'!$A$11:$E$7900,5,FALSE))</f>
        <v/>
      </c>
      <c r="I3224" s="51" t="str">
        <f t="shared" si="1343"/>
        <v/>
      </c>
      <c r="J3224" s="51" t="str">
        <f>IF(H3224="","",VLOOKUP(A3224,'6.A'!$A$11:$E$480,4,FALSE))</f>
        <v/>
      </c>
      <c r="K3224" s="51" t="str">
        <f t="shared" si="1344"/>
        <v/>
      </c>
      <c r="L3224" s="51" t="str">
        <f>IF(H3224="","",IF(C3224="","",G3184*C3224))</f>
        <v/>
      </c>
      <c r="M3224" s="93" t="str">
        <f>IF(A3224="","",VLOOKUP(A3224,'6.A'!$A$11:$C$480,2,FALSE))</f>
        <v/>
      </c>
      <c r="N3224" s="56" t="str">
        <f t="shared" si="1345"/>
        <v/>
      </c>
      <c r="O3224" s="55"/>
      <c r="P3224" s="55"/>
      <c r="Q3224" s="47"/>
      <c r="R3224" s="47"/>
    </row>
    <row r="3225" spans="1:22" ht="12.75" customHeight="1" x14ac:dyDescent="0.2">
      <c r="A3225" s="22"/>
      <c r="B3225" s="23" t="str">
        <f>IF(A3225="","",VLOOKUP(A3225,'6.A'!$A$11:$E$105,2,FALSE))</f>
        <v/>
      </c>
      <c r="C3225" s="87"/>
      <c r="D3225" s="56" t="str">
        <f>IF(A3225="","",VLOOKUP(A3225,'6.A'!$A$11:$E$105,4,FALSE))</f>
        <v/>
      </c>
      <c r="E3225" s="88" t="str">
        <f>IF(A3225="","",VLOOKUP(A3225,'6.A'!$A$11:$E$105,5,FALSE))</f>
        <v/>
      </c>
      <c r="F3225" s="24" t="str">
        <f t="shared" si="1347"/>
        <v>0,00</v>
      </c>
      <c r="G3225" s="51"/>
      <c r="H3225" s="51" t="str">
        <f>IF(A3225="","",VLOOKUP(A3225,'6.A'!$A$11:$E$7900,5,FALSE))</f>
        <v/>
      </c>
      <c r="I3225" s="51" t="str">
        <f t="shared" si="1343"/>
        <v/>
      </c>
      <c r="J3225" s="51" t="str">
        <f>IF(H3225="","",VLOOKUP(A3225,'6.A'!$A$11:$E$480,4,FALSE))</f>
        <v/>
      </c>
      <c r="K3225" s="51" t="str">
        <f t="shared" si="1344"/>
        <v/>
      </c>
      <c r="L3225" s="51" t="str">
        <f>IF(H3225="","",IF(C3225="","",G3184*C3225))</f>
        <v/>
      </c>
      <c r="M3225" s="93" t="str">
        <f>IF(A3225="","",VLOOKUP(A3225,'6.A'!$A$11:$C$480,2,FALSE))</f>
        <v/>
      </c>
      <c r="N3225" s="56" t="str">
        <f t="shared" si="1345"/>
        <v/>
      </c>
      <c r="O3225" s="55"/>
      <c r="P3225" s="55"/>
      <c r="Q3225" s="47"/>
      <c r="R3225" s="47"/>
    </row>
    <row r="3226" spans="1:22" ht="12.75" customHeight="1" x14ac:dyDescent="0.2">
      <c r="A3226" s="22"/>
      <c r="B3226" s="23" t="str">
        <f>IF(A3226="","",VLOOKUP(A3226,'6.A'!$A$11:$E$105,2,FALSE))</f>
        <v/>
      </c>
      <c r="C3226" s="87"/>
      <c r="D3226" s="56" t="str">
        <f>IF(A3226="","",VLOOKUP(A3226,'6.A'!$A$11:$E$105,4,FALSE))</f>
        <v/>
      </c>
      <c r="E3226" s="88" t="str">
        <f>IF(A3226="","",VLOOKUP(A3226,'6.A'!$A$11:$E$105,5,FALSE))</f>
        <v/>
      </c>
      <c r="F3226" s="24" t="str">
        <f t="shared" si="1347"/>
        <v>0,00</v>
      </c>
      <c r="G3226" s="51"/>
      <c r="H3226" s="51" t="str">
        <f>IF(A3226="","",VLOOKUP(A3226,'6.A'!$A$11:$E$7900,5,FALSE))</f>
        <v/>
      </c>
      <c r="I3226" s="51" t="str">
        <f t="shared" si="1343"/>
        <v/>
      </c>
      <c r="J3226" s="51" t="str">
        <f>IF(H3226="","",VLOOKUP(A3226,'6.A'!$A$11:$E$480,4,FALSE))</f>
        <v/>
      </c>
      <c r="K3226" s="51" t="str">
        <f t="shared" si="1344"/>
        <v/>
      </c>
      <c r="L3226" s="51" t="str">
        <f>IF(H3226="","",IF(C3226="","",G3184*C3226))</f>
        <v/>
      </c>
      <c r="M3226" s="93" t="str">
        <f>IF(A3226="","",VLOOKUP(A3226,'6.A'!$A$11:$C$480,2,FALSE))</f>
        <v/>
      </c>
      <c r="N3226" s="56" t="str">
        <f t="shared" si="1345"/>
        <v/>
      </c>
      <c r="O3226" s="55"/>
      <c r="P3226" s="55"/>
      <c r="Q3226" s="47"/>
      <c r="R3226" s="47"/>
    </row>
    <row r="3227" spans="1:22" ht="12.75" customHeight="1" x14ac:dyDescent="0.2">
      <c r="A3227" s="22"/>
      <c r="B3227" s="23" t="str">
        <f>IF(A3227="","",VLOOKUP(A3227,'6.A'!$A$11:$E$105,2,FALSE))</f>
        <v/>
      </c>
      <c r="C3227" s="87"/>
      <c r="D3227" s="56" t="str">
        <f>IF(A3227="","",VLOOKUP(A3227,'6.A'!$A$11:$E$105,4,FALSE))</f>
        <v/>
      </c>
      <c r="E3227" s="88" t="str">
        <f>IF(A3227="","",VLOOKUP(A3227,'6.A'!$A$11:$E$105,5,FALSE))</f>
        <v/>
      </c>
      <c r="F3227" s="24" t="str">
        <f t="shared" si="1347"/>
        <v>0,00</v>
      </c>
      <c r="G3227" s="51"/>
      <c r="H3227" s="51" t="str">
        <f>IF(A3227="","",VLOOKUP(A3227,'6.A'!$A$11:$E$7900,5,FALSE))</f>
        <v/>
      </c>
      <c r="I3227" s="51" t="str">
        <f t="shared" si="1343"/>
        <v/>
      </c>
      <c r="J3227" s="51" t="str">
        <f>IF(H3227="","",VLOOKUP(A3227,'6.A'!$A$11:$E$480,4,FALSE))</f>
        <v/>
      </c>
      <c r="K3227" s="51" t="str">
        <f t="shared" si="1344"/>
        <v/>
      </c>
      <c r="L3227" s="51" t="str">
        <f>IF(H3227="","",IF(C3227="","",G3184*C3227))</f>
        <v/>
      </c>
      <c r="M3227" s="93" t="str">
        <f>IF(A3227="","",VLOOKUP(A3227,'6.A'!$A$11:$C$480,2,FALSE))</f>
        <v/>
      </c>
      <c r="N3227" s="56" t="str">
        <f t="shared" si="1345"/>
        <v/>
      </c>
      <c r="O3227" s="55"/>
      <c r="P3227" s="55"/>
      <c r="Q3227" s="47"/>
      <c r="R3227" s="47"/>
    </row>
    <row r="3228" spans="1:22" ht="12.75" customHeight="1" x14ac:dyDescent="0.2">
      <c r="A3228" s="22"/>
      <c r="B3228" s="23" t="str">
        <f>IF(A3228="","",VLOOKUP(A3228,'6.A'!$A$11:$E$105,2,FALSE))</f>
        <v/>
      </c>
      <c r="C3228" s="87"/>
      <c r="D3228" s="56" t="str">
        <f>IF(A3228="","",VLOOKUP(A3228,'6.A'!$A$11:$E$105,4,FALSE))</f>
        <v/>
      </c>
      <c r="E3228" s="88" t="str">
        <f>IF(A3228="","",VLOOKUP(A3228,'6.A'!$A$11:$E$105,5,FALSE))</f>
        <v/>
      </c>
      <c r="F3228" s="24" t="str">
        <f t="shared" si="1347"/>
        <v>0,00</v>
      </c>
      <c r="G3228" s="51"/>
      <c r="H3228" s="51" t="str">
        <f>IF(A3228="","",VLOOKUP(A3228,'6.A'!$A$11:$E$7900,5,FALSE))</f>
        <v/>
      </c>
      <c r="I3228" s="51" t="str">
        <f t="shared" si="1343"/>
        <v/>
      </c>
      <c r="J3228" s="51" t="str">
        <f>IF(H3228="","",VLOOKUP(A3228,'6.A'!$A$11:$E$480,4,FALSE))</f>
        <v/>
      </c>
      <c r="K3228" s="51" t="str">
        <f t="shared" si="1344"/>
        <v/>
      </c>
      <c r="L3228" s="51" t="str">
        <f>IF(H3228="","",IF(C3228="","",G3184*C3228))</f>
        <v/>
      </c>
      <c r="M3228" s="93" t="str">
        <f>IF(A3228="","",VLOOKUP(A3228,'6.A'!$A$11:$C$480,2,FALSE))</f>
        <v/>
      </c>
      <c r="N3228" s="56" t="str">
        <f t="shared" si="1345"/>
        <v/>
      </c>
      <c r="O3228" s="55"/>
      <c r="P3228" s="55"/>
      <c r="Q3228" s="47"/>
      <c r="R3228" s="47"/>
    </row>
    <row r="3229" spans="1:22" ht="12.75" customHeight="1" x14ac:dyDescent="0.2">
      <c r="A3229" s="22"/>
      <c r="B3229" s="23" t="str">
        <f>IF(A3229="","",VLOOKUP(A3229,'6.A'!$A$11:$E$105,2,FALSE))</f>
        <v/>
      </c>
      <c r="C3229" s="87"/>
      <c r="D3229" s="56" t="str">
        <f>IF(A3229="","",VLOOKUP(A3229,'6.A'!$A$11:$E$105,4,FALSE))</f>
        <v/>
      </c>
      <c r="E3229" s="88" t="str">
        <f>IF(A3229="","",VLOOKUP(A3229,'6.A'!$A$11:$E$105,5,FALSE))</f>
        <v/>
      </c>
      <c r="F3229" s="24" t="str">
        <f t="shared" si="1347"/>
        <v>0,00</v>
      </c>
      <c r="G3229" s="51"/>
      <c r="H3229" s="51" t="str">
        <f>IF(A3229="","",VLOOKUP(A3229,'6.A'!$A$11:$E$7900,5,FALSE))</f>
        <v/>
      </c>
      <c r="I3229" s="51" t="str">
        <f t="shared" si="1343"/>
        <v/>
      </c>
      <c r="J3229" s="51" t="str">
        <f>IF(H3229="","",VLOOKUP(A3229,'6.A'!$A$11:$E$480,4,FALSE))</f>
        <v/>
      </c>
      <c r="K3229" s="51" t="str">
        <f t="shared" si="1344"/>
        <v/>
      </c>
      <c r="L3229" s="51" t="str">
        <f>IF(H3229="","",IF(C3229="","",G3184*C3229))</f>
        <v/>
      </c>
      <c r="M3229" s="93" t="str">
        <f>IF(A3229="","",VLOOKUP(A3229,'6.A'!$A$11:$C$480,2,FALSE))</f>
        <v/>
      </c>
      <c r="N3229" s="56" t="str">
        <f t="shared" si="1345"/>
        <v/>
      </c>
      <c r="O3229" s="55"/>
      <c r="P3229" s="55"/>
      <c r="Q3229" s="47"/>
      <c r="R3229" s="47"/>
    </row>
    <row r="3230" spans="1:22" ht="12.75" customHeight="1" x14ac:dyDescent="0.2">
      <c r="A3230" s="22"/>
      <c r="B3230" s="39" t="str">
        <f>IF(A3230="","",VLOOKUP(A3230,'6.A'!$A$11:$E$105,2,FALSE))</f>
        <v/>
      </c>
      <c r="C3230" s="87"/>
      <c r="D3230" s="56" t="str">
        <f>IF(A3230="","",VLOOKUP(A3230,'6.A'!$A$11:$E$105,4,FALSE))</f>
        <v/>
      </c>
      <c r="E3230" s="88" t="str">
        <f>IF(A3230="","",VLOOKUP(A3230,'6.A'!$A$11:$E$105,5,FALSE))</f>
        <v/>
      </c>
      <c r="F3230" s="24" t="str">
        <f t="shared" si="1347"/>
        <v>0,00</v>
      </c>
      <c r="G3230" s="51"/>
      <c r="H3230" s="51" t="str">
        <f>IF(A3230="","",VLOOKUP(A3230,'6.A'!$A$11:$E$7900,5,FALSE))</f>
        <v/>
      </c>
      <c r="I3230" s="51" t="str">
        <f t="shared" si="1343"/>
        <v/>
      </c>
      <c r="J3230" s="51" t="str">
        <f>IF(H3230="","",VLOOKUP(A3230,'6.A'!$A$11:$E$480,4,FALSE))</f>
        <v/>
      </c>
      <c r="K3230" s="51" t="str">
        <f t="shared" si="1344"/>
        <v/>
      </c>
      <c r="L3230" s="51" t="str">
        <f>IF(H3230="","",IF(C3230="","",G3184*C3230))</f>
        <v/>
      </c>
      <c r="M3230" s="93" t="str">
        <f>IF(A3230="","",VLOOKUP(A3230,'6.A'!$A$11:$C$480,2,FALSE))</f>
        <v/>
      </c>
      <c r="N3230" s="56" t="str">
        <f t="shared" si="1345"/>
        <v/>
      </c>
      <c r="O3230" s="55"/>
      <c r="P3230" s="55"/>
      <c r="Q3230" s="47"/>
      <c r="R3230" s="47"/>
    </row>
    <row r="3231" spans="1:22" ht="12.75" customHeight="1" x14ac:dyDescent="0.2">
      <c r="A3231" s="22"/>
      <c r="B3231" s="39" t="str">
        <f>IF(A3231="","",VLOOKUP(A3231,'6.A'!$A$11:$E$105,2,FALSE))</f>
        <v/>
      </c>
      <c r="C3231" s="87"/>
      <c r="D3231" s="56" t="str">
        <f>IF(A3231="","",VLOOKUP(A3231,'6.A'!$A$11:$E$105,4,FALSE))</f>
        <v/>
      </c>
      <c r="E3231" s="88" t="str">
        <f>IF(A3231="","",VLOOKUP(A3231,'6.A'!$A$11:$E$105,5,FALSE))</f>
        <v/>
      </c>
      <c r="F3231" s="24" t="str">
        <f t="shared" si="1347"/>
        <v>0,00</v>
      </c>
      <c r="G3231" s="51"/>
      <c r="H3231" s="51" t="str">
        <f>IF(A3231="","",VLOOKUP(A3231,'6.A'!$A$11:$E$7900,5,FALSE))</f>
        <v/>
      </c>
      <c r="I3231" s="51" t="str">
        <f t="shared" si="1343"/>
        <v/>
      </c>
      <c r="J3231" s="51" t="str">
        <f>IF(H3231="","",VLOOKUP(A3231,'6.A'!$A$11:$E$480,4,FALSE))</f>
        <v/>
      </c>
      <c r="K3231" s="51" t="str">
        <f t="shared" si="1344"/>
        <v/>
      </c>
      <c r="L3231" s="51" t="str">
        <f>IF(H3231="","",IF(C3231="","",G3184*C3231))</f>
        <v/>
      </c>
      <c r="M3231" s="93" t="str">
        <f>IF(A3231="","",VLOOKUP(A3231,'6.A'!$A$11:$C$480,2,FALSE))</f>
        <v/>
      </c>
      <c r="N3231" s="56" t="str">
        <f t="shared" si="1345"/>
        <v/>
      </c>
      <c r="O3231" s="55"/>
      <c r="P3231" s="55"/>
      <c r="Q3231" s="47"/>
      <c r="R3231" s="47"/>
    </row>
    <row r="3232" spans="1:22" ht="12.75" customHeight="1" x14ac:dyDescent="0.2">
      <c r="A3232" s="22"/>
      <c r="B3232" s="39" t="str">
        <f>IF(A3232="","",VLOOKUP(A3232,'6.A'!$A$11:$E$105,2,FALSE))</f>
        <v/>
      </c>
      <c r="C3232" s="87"/>
      <c r="D3232" s="56" t="str">
        <f>IF(A3232="","",VLOOKUP(A3232,'6.A'!$A$11:$E$105,4,FALSE))</f>
        <v/>
      </c>
      <c r="E3232" s="88" t="str">
        <f>IF(A3232="","",VLOOKUP(A3232,'6.A'!$A$11:$E$105,5,FALSE))</f>
        <v/>
      </c>
      <c r="F3232" s="24" t="str">
        <f t="shared" si="1347"/>
        <v>0,00</v>
      </c>
      <c r="G3232" s="51"/>
      <c r="H3232" s="51" t="str">
        <f>IF(A3232="","",VLOOKUP(A3232,'6.A'!$A$11:$E$7900,5,FALSE))</f>
        <v/>
      </c>
      <c r="I3232" s="51" t="str">
        <f t="shared" si="1343"/>
        <v/>
      </c>
      <c r="J3232" s="51" t="str">
        <f>IF(H3232="","",VLOOKUP(A3232,'6.A'!$A$11:$E$480,4,FALSE))</f>
        <v/>
      </c>
      <c r="K3232" s="51" t="str">
        <f t="shared" si="1344"/>
        <v/>
      </c>
      <c r="L3232" s="51" t="str">
        <f>IF(H3232="","",IF(C3232="","",G3184*C3232))</f>
        <v/>
      </c>
      <c r="M3232" s="93" t="str">
        <f>IF(A3232="","",VLOOKUP(A3232,'6.A'!$A$11:$C$480,2,FALSE))</f>
        <v/>
      </c>
      <c r="N3232" s="56" t="str">
        <f t="shared" si="1345"/>
        <v/>
      </c>
      <c r="O3232" s="55"/>
      <c r="P3232" s="55"/>
      <c r="Q3232" s="47"/>
      <c r="R3232" s="47"/>
    </row>
    <row r="3233" spans="1:22" ht="12.75" customHeight="1" x14ac:dyDescent="0.2">
      <c r="A3233" s="22"/>
      <c r="B3233" s="26" t="str">
        <f>$A$9</f>
        <v>BDI - MÃO DE OBRA / SERVIÇOS / MATERIAIS EM GERAL</v>
      </c>
      <c r="C3233" s="27">
        <f>$C$9</f>
        <v>0</v>
      </c>
      <c r="D3233" s="56"/>
      <c r="F3233" s="28">
        <f>ROUND(SUM(F3213:F3232)*C3233,2)</f>
        <v>0</v>
      </c>
      <c r="G3233" s="62"/>
      <c r="M3233" s="56"/>
      <c r="N3233" s="56"/>
      <c r="O3233" s="55"/>
      <c r="P3233" s="55"/>
      <c r="Q3233" s="47"/>
      <c r="R3233" s="47"/>
    </row>
    <row r="3234" spans="1:22" ht="12.75" customHeight="1" thickBot="1" x14ac:dyDescent="0.25">
      <c r="A3234" s="40"/>
      <c r="B3234" s="41" t="s">
        <v>57</v>
      </c>
      <c r="C3234" s="42"/>
      <c r="D3234" s="43"/>
      <c r="E3234" s="44"/>
      <c r="F3234" s="45">
        <f>ROUND(SUM(F3213:F3233),2)</f>
        <v>0</v>
      </c>
      <c r="G3234" s="62"/>
      <c r="M3234" s="56"/>
      <c r="N3234" s="56"/>
      <c r="O3234" s="55"/>
      <c r="P3234" s="55"/>
      <c r="Q3234" s="47"/>
      <c r="R3234" s="47"/>
    </row>
    <row r="3235" spans="1:22" ht="12" customHeight="1" thickBot="1" x14ac:dyDescent="0.25">
      <c r="A3235" s="8"/>
      <c r="B3235" s="9"/>
      <c r="C3235" s="10"/>
      <c r="D3235" s="56"/>
      <c r="F3235" s="12"/>
      <c r="M3235" s="56"/>
      <c r="N3235" s="56"/>
      <c r="O3235" s="55"/>
      <c r="P3235" s="55"/>
    </row>
    <row r="3236" spans="1:22" ht="50.1" customHeight="1" x14ac:dyDescent="0.2">
      <c r="A3236" s="13" t="str">
        <f>'3.A'!$A$101</f>
        <v>5.1.8</v>
      </c>
      <c r="B3236" s="14" t="str">
        <f>IF(A3236="","",VLOOKUP(A3236,'3.A'!$A$16:$M$111,2,FALSE))</f>
        <v>ESCAVAÇÃO MANUAL, ASSENTAMENTO DE TUBO PVC RÍGIDO PARA ESGOTO (INCLUSO CONEXÕES), RALO SIFONADO E REATERRO MANUAL</v>
      </c>
      <c r="C3236" s="283" t="s">
        <v>62</v>
      </c>
      <c r="D3236" s="283"/>
      <c r="E3236" s="15" t="str">
        <f>IF(A3236="","",VLOOKUP(A3236,'3.A'!$A$16:$M$111,3,FALSE))</f>
        <v>M</v>
      </c>
      <c r="F3236" s="16">
        <f>ROUND(F3250+F3263+F3286,2)</f>
        <v>0</v>
      </c>
      <c r="G3236" s="94">
        <f>VLOOKUP(A3236,'3.A'!$A$18:$I$111,4,FALSE)</f>
        <v>10</v>
      </c>
      <c r="H3236" s="46">
        <f>SUM(F3238:F3249)</f>
        <v>0</v>
      </c>
      <c r="I3236" s="46">
        <f>SUM(F3252:F3262)</f>
        <v>0</v>
      </c>
      <c r="J3236" s="46">
        <f>SUM(F3265:F3285)</f>
        <v>0</v>
      </c>
      <c r="K3236" s="46">
        <f>SUM(H3236:J3236)</f>
        <v>0</v>
      </c>
      <c r="L3236" s="46" t="str">
        <f>IF(K3236=F3236,"SIM","NÃO")</f>
        <v>SIM</v>
      </c>
      <c r="M3236" s="57">
        <f>ROUND(SUM(F3238:F3247)*C3248,2)+ROUND(SUM(F3238:F3248)*C3249,2)+ROUND(SUM(F3238:F3247),2)+ROUND(SUM(F3252:F3261)*C3262,2)+ROUND(SUM(F3252:F3261),2)+ROUND(SUM(F3265:F3284)*C3285,2)+ROUND(SUM(F3265:F3284),2)</f>
        <v>0</v>
      </c>
      <c r="N3236" s="49" t="str">
        <f>IF(M3236=F3236,"SIM","NÃO")</f>
        <v>SIM</v>
      </c>
      <c r="O3236" s="50" t="str">
        <f>VLOOKUP(A3236,'3.A'!$A$8:$E$111,3,FALSE)</f>
        <v>M</v>
      </c>
      <c r="P3236" s="50" t="str">
        <f>IF(O3236=E3236,"SIM","NÃO")</f>
        <v>SIM</v>
      </c>
      <c r="Q3236" s="52">
        <f>ROUND(G3236*F3250,2)+ROUND(G3236*F3263,2)+ROUND(G3236*F3286,2)</f>
        <v>0</v>
      </c>
      <c r="R3236" s="58">
        <f>VLOOKUP(A3236,'3.A'!$A$16:$L$111,12,FALSE)</f>
        <v>0</v>
      </c>
      <c r="S3236" s="59" t="str">
        <f>IF(Q3236=R3236,"si","no")</f>
        <v>si</v>
      </c>
      <c r="T3236" s="60">
        <f>SUM(L3238:L3247)+SUM(L3252:L3261)+SUM(L3265:L3284)</f>
        <v>79.396999999999991</v>
      </c>
      <c r="U3236" s="51">
        <f>G3236*C3244+G3236*C3246+G3236*C3240+G3236*C3239+G3236*C3241+G3236*C3245+G3236*C3243+G3236*C3242+G3236*C3238+G3236*C3247+G3236*C3258+G3236*C3252+G3236*C3260+G3236*C3259+G3236*C3257+G3236*C3254+G3236*C3253+G3236*C3255+G3236*C3261+G3236*C3256+G3236*C3265+G3236*C3266+G3236*C3267+G3236*C3275+G3236*C3276+G3236*C3277+G3236*C3278+G3236*C3279+G3236*C3280+G3236*C3281+G3236*C3282+G3236*C3283+G3236*C3284+G3236*C3273+G3236*C3274+G3236*C3268+G3236*C3269+G3236*C3270+G3236*C3271+G3236*C3272</f>
        <v>79.396999999999991</v>
      </c>
      <c r="V3236" s="53" t="str">
        <f>IF(T3236=U3236,"si","no")</f>
        <v>si</v>
      </c>
    </row>
    <row r="3237" spans="1:22" ht="12.75" customHeight="1" x14ac:dyDescent="0.2">
      <c r="A3237" s="17" t="s">
        <v>3</v>
      </c>
      <c r="B3237" s="18" t="s">
        <v>58</v>
      </c>
      <c r="C3237" s="55" t="s">
        <v>59</v>
      </c>
      <c r="D3237" s="55" t="s">
        <v>17</v>
      </c>
      <c r="E3237" s="19" t="s">
        <v>60</v>
      </c>
      <c r="F3237" s="20" t="s">
        <v>61</v>
      </c>
      <c r="G3237" s="21"/>
      <c r="M3237" s="56"/>
      <c r="N3237" s="56"/>
      <c r="O3237" s="55"/>
      <c r="P3237" s="55"/>
      <c r="Q3237" s="47"/>
      <c r="R3237" s="47"/>
    </row>
    <row r="3238" spans="1:22" ht="12.75" customHeight="1" x14ac:dyDescent="0.2">
      <c r="A3238" s="22">
        <f>'6.A'!$A$18</f>
        <v>88267</v>
      </c>
      <c r="B3238" s="23" t="str">
        <f>IF(A3238="","",VLOOKUP(A3238,'6.A'!$A$11:$E$105,2,FALSE))</f>
        <v>ENCANADOR OU BOMBEIRO HIDRÁULICO COM ENCARGOS COMPLEMENTARES</v>
      </c>
      <c r="C3238" s="87">
        <f>0.25+1.2</f>
        <v>1.45</v>
      </c>
      <c r="D3238" s="56" t="str">
        <f>IF(A3238="","",VLOOKUP(A3238,'6.A'!$A$11:$E$105,4,FALSE))</f>
        <v>H</v>
      </c>
      <c r="E3238" s="88">
        <f>IF(A3238="","",VLOOKUP(A3238,'6.A'!$A$11:$E$105,5,FALSE))</f>
        <v>0</v>
      </c>
      <c r="F3238" s="141">
        <f t="shared" ref="F3238:F3247" si="1348">IF(A3238="","0,00",ROUND(C3238*E3238,2))</f>
        <v>0</v>
      </c>
      <c r="G3238" s="51"/>
      <c r="H3238" s="51">
        <f>IF(A3238="","",VLOOKUP(A3238,'6.A'!$A$11:$E$7900,5,FALSE))</f>
        <v>0</v>
      </c>
      <c r="I3238" s="51" t="str">
        <f>IF(H3238="","",IF(E3238=H3238,"SIM","NÃO"))</f>
        <v>SIM</v>
      </c>
      <c r="J3238" s="51" t="str">
        <f>IF(H3238="","",VLOOKUP(A3238,'6.A'!$A$11:$E$480,4,FALSE))</f>
        <v>H</v>
      </c>
      <c r="K3238" s="51" t="str">
        <f>IF(H3238="","",IF(J3238=D3238,"SIM","NÃO"))</f>
        <v>SIM</v>
      </c>
      <c r="L3238" s="51">
        <f>IF(H3238="","",IF(C3238="","",G3236*C3238))</f>
        <v>14.5</v>
      </c>
      <c r="M3238" s="93" t="str">
        <f>IF(A3238="","",VLOOKUP(A3238,'6.A'!$A$11:$C$480,2,FALSE))</f>
        <v>ENCANADOR OU BOMBEIRO HIDRÁULICO COM ENCARGOS COMPLEMENTARES</v>
      </c>
      <c r="N3238" s="56" t="str">
        <f>IF(A3238="","",IF(M3238=B3238,"si","no"))</f>
        <v>si</v>
      </c>
      <c r="O3238" s="55"/>
      <c r="P3238" s="55"/>
      <c r="Q3238" s="47"/>
      <c r="R3238" s="47"/>
    </row>
    <row r="3239" spans="1:22" ht="12.75" customHeight="1" x14ac:dyDescent="0.2">
      <c r="A3239" s="22">
        <f>'6.A'!$A$15</f>
        <v>88248</v>
      </c>
      <c r="B3239" s="23" t="str">
        <f>IF(A3239="","",VLOOKUP(A3239,'6.A'!$A$11:$E$105,2,FALSE))</f>
        <v>AUXILIAR DE ENCANADOR OU BOMBEIRO HIDRÁULICO COM ENCARGOS COMPLEMENTARES</v>
      </c>
      <c r="C3239" s="87">
        <f>0.5+(0.073*(0.6*1.5*1))+1.2</f>
        <v>1.7656999999999998</v>
      </c>
      <c r="D3239" s="56" t="str">
        <f>IF(A3239="","",VLOOKUP(A3239,'6.A'!$A$11:$E$105,4,FALSE))</f>
        <v>H</v>
      </c>
      <c r="E3239" s="88">
        <f>IF(A3239="","",VLOOKUP(A3239,'6.A'!$A$11:$E$105,5,FALSE))</f>
        <v>0</v>
      </c>
      <c r="F3239" s="141">
        <f t="shared" si="1348"/>
        <v>0</v>
      </c>
      <c r="G3239" s="51"/>
      <c r="H3239" s="51">
        <f>IF(A3239="","",VLOOKUP(A3239,'6.A'!$A$11:$E$7900,5,FALSE))</f>
        <v>0</v>
      </c>
      <c r="I3239" s="51" t="str">
        <f>IF(H3239="","",IF(E3239=H3239,"SIM","NÃO"))</f>
        <v>SIM</v>
      </c>
      <c r="J3239" s="51" t="str">
        <f>IF(H3239="","",VLOOKUP(A3239,'6.A'!$A$11:$E$480,4,FALSE))</f>
        <v>H</v>
      </c>
      <c r="K3239" s="51" t="str">
        <f>IF(H3239="","",IF(J3239=D3239,"SIM","NÃO"))</f>
        <v>SIM</v>
      </c>
      <c r="L3239" s="51">
        <f>IF(H3239="","",IF(C3239="","",G3236*C3239))</f>
        <v>17.656999999999996</v>
      </c>
      <c r="M3239" s="93" t="str">
        <f>IF(A3239="","",VLOOKUP(A3239,'6.A'!$A$11:$C$480,2,FALSE))</f>
        <v>AUXILIAR DE ENCANADOR OU BOMBEIRO HIDRÁULICO COM ENCARGOS COMPLEMENTARES</v>
      </c>
      <c r="N3239" s="56" t="str">
        <f>IF(A3239="","",IF(M3239=B3239,"si","no"))</f>
        <v>si</v>
      </c>
      <c r="O3239" s="55"/>
      <c r="P3239" s="55"/>
      <c r="Q3239" s="47"/>
      <c r="R3239" s="47"/>
    </row>
    <row r="3240" spans="1:22" ht="12.75" customHeight="1" x14ac:dyDescent="0.2">
      <c r="A3240" s="22">
        <f>'6.A'!$A$21</f>
        <v>88316</v>
      </c>
      <c r="B3240" s="23" t="str">
        <f>IF(A3240="","",VLOOKUP(A3240,'6.A'!$A$11:$E$105,2,FALSE))</f>
        <v>SERVENTE COM ENCARGOS COMPLEMENTARES</v>
      </c>
      <c r="C3240" s="87">
        <f>(3*(0.6*1.5*1))+(0.86*(0.6*1.5*1))</f>
        <v>3.4739999999999998</v>
      </c>
      <c r="D3240" s="56" t="str">
        <f>IF(A3240="","",VLOOKUP(A3240,'6.A'!$A$11:$E$105,4,FALSE))</f>
        <v>H</v>
      </c>
      <c r="E3240" s="88">
        <f>IF(A3240="","",VLOOKUP(A3240,'6.A'!$A$11:$E$105,5,FALSE))</f>
        <v>0</v>
      </c>
      <c r="F3240" s="141">
        <f t="shared" si="1348"/>
        <v>0</v>
      </c>
      <c r="G3240" s="51"/>
      <c r="H3240" s="51">
        <f>IF(A3240="","",VLOOKUP(A3240,'6.A'!$A$11:$E$7900,5,FALSE))</f>
        <v>0</v>
      </c>
      <c r="I3240" s="51" t="str">
        <f>IF(H3240="","",IF(E3240=H3240,"SIM","NÃO"))</f>
        <v>SIM</v>
      </c>
      <c r="J3240" s="51" t="str">
        <f>IF(H3240="","",VLOOKUP(A3240,'6.A'!$A$11:$E$480,4,FALSE))</f>
        <v>H</v>
      </c>
      <c r="K3240" s="51" t="str">
        <f t="shared" ref="K3240" si="1349">IF(H3240="","",IF(J3240=D3240,"SIM","NÃO"))</f>
        <v>SIM</v>
      </c>
      <c r="L3240" s="51">
        <f>IF(H3240="","",IF(C3240="","",G3236*C3240))</f>
        <v>34.739999999999995</v>
      </c>
      <c r="M3240" s="93" t="str">
        <f>IF(A3240="","",VLOOKUP(A3240,'6.A'!$A$11:$C$480,2,FALSE))</f>
        <v>SERVENTE COM ENCARGOS COMPLEMENTARES</v>
      </c>
      <c r="N3240" s="56" t="str">
        <f t="shared" ref="N3240" si="1350">IF(A3240="","",IF(M3240=B3240,"si","no"))</f>
        <v>si</v>
      </c>
      <c r="O3240" s="55"/>
      <c r="P3240" s="55"/>
      <c r="Q3240" s="47"/>
      <c r="R3240" s="47"/>
      <c r="S3240" s="2"/>
    </row>
    <row r="3241" spans="1:22" ht="12.75" customHeight="1" x14ac:dyDescent="0.2">
      <c r="A3241" s="22"/>
      <c r="B3241" s="23" t="str">
        <f>IF(A3241="","",VLOOKUP(A3241,'6.A'!$A$11:$E$105,2,FALSE))</f>
        <v/>
      </c>
      <c r="C3241" s="87"/>
      <c r="D3241" s="56" t="str">
        <f>IF(A3241="","",VLOOKUP(A3241,'6.A'!$A$11:$E$105,4,FALSE))</f>
        <v/>
      </c>
      <c r="E3241" s="88" t="str">
        <f>IF(A3241="","",VLOOKUP(A3241,'6.A'!$A$11:$E$105,5,FALSE))</f>
        <v/>
      </c>
      <c r="F3241" s="141" t="str">
        <f t="shared" si="1348"/>
        <v>0,00</v>
      </c>
      <c r="G3241" s="51"/>
      <c r="H3241" s="51" t="str">
        <f>IF(A3241="","",VLOOKUP(A3241,'6.A'!$A$11:$E$7900,5,FALSE))</f>
        <v/>
      </c>
      <c r="I3241" s="51" t="str">
        <f>IF(H3241="","",IF(E3241=H3241,"SIM","NÃO"))</f>
        <v/>
      </c>
      <c r="J3241" s="51" t="str">
        <f>IF(H3241="","",VLOOKUP(A3241,'6.A'!$A$11:$E$480,4,FALSE))</f>
        <v/>
      </c>
      <c r="K3241" s="51" t="str">
        <f>IF(H3241="","",IF(J3241=D3241,"SIM","NÃO"))</f>
        <v/>
      </c>
      <c r="L3241" s="51" t="str">
        <f>IF(H3241="","",IF(C3241="","",G3236*C3241))</f>
        <v/>
      </c>
      <c r="M3241" s="93" t="str">
        <f>IF(A3241="","",VLOOKUP(A3241,'6.A'!$A$11:$C$480,2,FALSE))</f>
        <v/>
      </c>
      <c r="N3241" s="56" t="str">
        <f>IF(A3241="","",IF(M3241=B3241,"si","no"))</f>
        <v/>
      </c>
      <c r="O3241" s="55"/>
      <c r="P3241" s="55"/>
      <c r="Q3241" s="47"/>
      <c r="R3241" s="47"/>
      <c r="S3241" s="2"/>
    </row>
    <row r="3242" spans="1:22" ht="12.75" customHeight="1" x14ac:dyDescent="0.2">
      <c r="A3242" s="22"/>
      <c r="B3242" s="23" t="str">
        <f>IF(A3242="","",VLOOKUP(A3242,'6.A'!$A$11:$E$105,2,FALSE))</f>
        <v/>
      </c>
      <c r="C3242" s="87"/>
      <c r="D3242" s="56" t="str">
        <f>IF(A3242="","",VLOOKUP(A3242,'6.A'!$A$11:$E$105,4,FALSE))</f>
        <v/>
      </c>
      <c r="E3242" s="88" t="str">
        <f>IF(A3242="","",VLOOKUP(A3242,'6.A'!$A$11:$E$105,5,FALSE))</f>
        <v/>
      </c>
      <c r="F3242" s="141" t="str">
        <f t="shared" si="1348"/>
        <v>0,00</v>
      </c>
      <c r="G3242" s="51"/>
      <c r="H3242" s="51" t="str">
        <f>IF(A3242="","",VLOOKUP(A3242,'6.A'!$A$11:$E$7900,5,FALSE))</f>
        <v/>
      </c>
      <c r="I3242" s="51" t="str">
        <f t="shared" ref="I3242" si="1351">IF(H3242="","",IF(E3242=H3242,"SIM","NÃO"))</f>
        <v/>
      </c>
      <c r="J3242" s="51" t="str">
        <f>IF(H3242="","",VLOOKUP(A3242,'6.A'!$A$11:$E$480,4,FALSE))</f>
        <v/>
      </c>
      <c r="K3242" s="51" t="str">
        <f t="shared" ref="K3242" si="1352">IF(H3242="","",IF(J3242=D3242,"SIM","NÃO"))</f>
        <v/>
      </c>
      <c r="L3242" s="51" t="str">
        <f>IF(H3242="","",IF(C3242="","",G3236*C3242))</f>
        <v/>
      </c>
      <c r="M3242" s="93" t="str">
        <f>IF(A3242="","",VLOOKUP(A3242,'6.A'!$A$11:$C$480,2,FALSE))</f>
        <v/>
      </c>
      <c r="N3242" s="56" t="str">
        <f t="shared" ref="N3242" si="1353">IF(A3242="","",IF(M3242=B3242,"si","no"))</f>
        <v/>
      </c>
      <c r="O3242" s="55"/>
      <c r="P3242" s="55"/>
      <c r="Q3242" s="47"/>
      <c r="R3242" s="47"/>
      <c r="S3242" s="2"/>
    </row>
    <row r="3243" spans="1:22" ht="12.75" customHeight="1" x14ac:dyDescent="0.2">
      <c r="A3243" s="22"/>
      <c r="B3243" s="23" t="str">
        <f>IF(A3243="","",VLOOKUP(A3243,'6.A'!$A$11:$E$105,2,FALSE))</f>
        <v/>
      </c>
      <c r="C3243" s="87"/>
      <c r="D3243" s="56" t="str">
        <f>IF(A3243="","",VLOOKUP(A3243,'6.A'!$A$11:$E$105,4,FALSE))</f>
        <v/>
      </c>
      <c r="E3243" s="89" t="str">
        <f>IF(A3243="","",VLOOKUP(A3243,'6.A'!$A$11:$E$105,5,FALSE))</f>
        <v/>
      </c>
      <c r="F3243" s="141" t="str">
        <f t="shared" si="1348"/>
        <v>0,00</v>
      </c>
      <c r="G3243" s="51"/>
      <c r="H3243" s="51" t="str">
        <f>IF(A3243="","",VLOOKUP(A3243,'6.A'!$A$11:$E$7900,5,FALSE))</f>
        <v/>
      </c>
      <c r="I3243" s="51" t="str">
        <f>IF(H3243="","",IF(E3243=H3243,"SIM","NÃO"))</f>
        <v/>
      </c>
      <c r="J3243" s="51" t="str">
        <f>IF(H3243="","",VLOOKUP(A3243,'6.A'!$A$11:$E$480,4,FALSE))</f>
        <v/>
      </c>
      <c r="K3243" s="51" t="str">
        <f>IF(H3243="","",IF(J3243=D3243,"SIM","NÃO"))</f>
        <v/>
      </c>
      <c r="L3243" s="51" t="str">
        <f>IF(H3243="","",IF(C3243="","",G3236*C3243))</f>
        <v/>
      </c>
      <c r="M3243" s="93" t="str">
        <f>IF(A3243="","",VLOOKUP(A3243,'6.A'!$A$11:$C$480,2,FALSE))</f>
        <v/>
      </c>
      <c r="N3243" s="56" t="str">
        <f>IF(A3243="","",IF(M3243=B3243,"si","no"))</f>
        <v/>
      </c>
      <c r="O3243" s="55"/>
      <c r="P3243" s="55"/>
      <c r="Q3243" s="47"/>
      <c r="R3243" s="47"/>
      <c r="S3243" s="2"/>
    </row>
    <row r="3244" spans="1:22" ht="12.75" customHeight="1" x14ac:dyDescent="0.2">
      <c r="A3244" s="22"/>
      <c r="B3244" s="23" t="str">
        <f>IF(A3244="","",VLOOKUP(A3244,'6.A'!$A$11:$E$105,2,FALSE))</f>
        <v/>
      </c>
      <c r="C3244" s="87"/>
      <c r="D3244" s="56" t="str">
        <f>IF(A3244="","",VLOOKUP(A3244,'6.A'!$A$11:$E$105,4,FALSE))</f>
        <v/>
      </c>
      <c r="E3244" s="88" t="str">
        <f>IF(A3244="","",VLOOKUP(A3244,'6.A'!$A$11:$E$105,5,FALSE))</f>
        <v/>
      </c>
      <c r="F3244" s="141" t="str">
        <f t="shared" si="1348"/>
        <v>0,00</v>
      </c>
      <c r="G3244" s="51"/>
      <c r="H3244" s="51" t="str">
        <f>IF(A3244="","",VLOOKUP(A3244,'6.A'!$A$11:$E$7900,5,FALSE))</f>
        <v/>
      </c>
      <c r="I3244" s="51" t="str">
        <f>IF(H3244="","",IF(E3244=H3244,"SIM","NÃO"))</f>
        <v/>
      </c>
      <c r="J3244" s="51" t="str">
        <f>IF(H3244="","",VLOOKUP(A3244,'6.A'!$A$11:$E$480,4,FALSE))</f>
        <v/>
      </c>
      <c r="K3244" s="51" t="str">
        <f>IF(H3244="","",IF(J3244=D3244,"SIM","NÃO"))</f>
        <v/>
      </c>
      <c r="L3244" s="51" t="str">
        <f>IF(H3244="","",IF(C3244="","",G3236*C3244))</f>
        <v/>
      </c>
      <c r="M3244" s="93" t="str">
        <f>IF(A3244="","",VLOOKUP(A3244,'6.A'!$A$11:$C$480,2,FALSE))</f>
        <v/>
      </c>
      <c r="N3244" s="56" t="str">
        <f>IF(A3244="","",IF(M3244=B3244,"si","no"))</f>
        <v/>
      </c>
      <c r="O3244" s="55"/>
      <c r="P3244" s="55"/>
      <c r="Q3244" s="47"/>
      <c r="R3244" s="47"/>
      <c r="S3244" s="2"/>
    </row>
    <row r="3245" spans="1:22" ht="12.75" customHeight="1" x14ac:dyDescent="0.2">
      <c r="A3245" s="22"/>
      <c r="B3245" s="23" t="str">
        <f>IF(A3245="","",VLOOKUP(A3245,'6.A'!$A$11:$E$105,2,FALSE))</f>
        <v/>
      </c>
      <c r="C3245" s="87"/>
      <c r="D3245" s="56" t="str">
        <f>IF(A3245="","",VLOOKUP(A3245,'6.A'!$A$11:$E$105,4,FALSE))</f>
        <v/>
      </c>
      <c r="E3245" s="88" t="str">
        <f>IF(A3245="","",VLOOKUP(A3245,'6.A'!$A$11:$E$105,5,FALSE))</f>
        <v/>
      </c>
      <c r="F3245" s="141" t="str">
        <f t="shared" si="1348"/>
        <v>0,00</v>
      </c>
      <c r="G3245" s="51"/>
      <c r="H3245" s="51" t="str">
        <f>IF(A3245="","",VLOOKUP(A3245,'6.A'!$A$11:$E$7900,5,FALSE))</f>
        <v/>
      </c>
      <c r="I3245" s="51" t="str">
        <f t="shared" ref="I3245" si="1354">IF(H3245="","",IF(E3245=H3245,"SIM","NÃO"))</f>
        <v/>
      </c>
      <c r="J3245" s="51" t="str">
        <f>IF(H3245="","",VLOOKUP(A3245,'6.A'!$A$11:$E$480,4,FALSE))</f>
        <v/>
      </c>
      <c r="K3245" s="51" t="str">
        <f t="shared" ref="K3245" si="1355">IF(H3245="","",IF(J3245=D3245,"SIM","NÃO"))</f>
        <v/>
      </c>
      <c r="L3245" s="51" t="str">
        <f>IF(H3245="","",IF(C3245="","",G3236*C3245))</f>
        <v/>
      </c>
      <c r="M3245" s="93" t="str">
        <f>IF(A3245="","",VLOOKUP(A3245,'6.A'!$A$11:$C$480,2,FALSE))</f>
        <v/>
      </c>
      <c r="N3245" s="56" t="str">
        <f t="shared" ref="N3245" si="1356">IF(A3245="","",IF(M3245=B3245,"si","no"))</f>
        <v/>
      </c>
      <c r="O3245" s="55"/>
      <c r="P3245" s="55"/>
      <c r="Q3245" s="47"/>
      <c r="R3245" s="47"/>
      <c r="S3245" s="2"/>
    </row>
    <row r="3246" spans="1:22" ht="12.75" customHeight="1" x14ac:dyDescent="0.2">
      <c r="A3246" s="22"/>
      <c r="B3246" s="23" t="str">
        <f>IF(A3246="","",VLOOKUP(A3246,'6.A'!$A$11:$E$105,2,FALSE))</f>
        <v/>
      </c>
      <c r="C3246" s="87"/>
      <c r="D3246" s="69" t="str">
        <f>IF(A3246="","",VLOOKUP(A3246,'6.A'!$A$11:$E$105,4,FALSE))</f>
        <v/>
      </c>
      <c r="E3246" s="89" t="str">
        <f>IF(A3246="","",VLOOKUP(A3246,'6.A'!$A$11:$E$105,5,FALSE))</f>
        <v/>
      </c>
      <c r="F3246" s="141" t="str">
        <f t="shared" si="1348"/>
        <v>0,00</v>
      </c>
      <c r="G3246" s="51"/>
      <c r="H3246" s="51" t="str">
        <f>IF(A3246="","",VLOOKUP(A3246,'6.A'!$A$11:$E$7900,5,FALSE))</f>
        <v/>
      </c>
      <c r="I3246" s="51" t="str">
        <f>IF(H3246="","",IF(E3246=H3246,"SIM","NÃO"))</f>
        <v/>
      </c>
      <c r="J3246" s="51" t="str">
        <f>IF(H3246="","",VLOOKUP(A3246,'6.A'!$A$11:$E$480,4,FALSE))</f>
        <v/>
      </c>
      <c r="K3246" s="51" t="str">
        <f>IF(H3246="","",IF(J3246=D3246,"SIM","NÃO"))</f>
        <v/>
      </c>
      <c r="L3246" s="51" t="str">
        <f>IF(H3246="","",IF(C3246="","",G3236*C3246))</f>
        <v/>
      </c>
      <c r="M3246" s="93" t="str">
        <f>IF(A3246="","",VLOOKUP(A3246,'6.A'!$A$11:$C$480,2,FALSE))</f>
        <v/>
      </c>
      <c r="N3246" s="56" t="str">
        <f>IF(A3246="","",IF(M3246=B3246,"si","no"))</f>
        <v/>
      </c>
      <c r="O3246" s="55"/>
      <c r="P3246" s="55"/>
      <c r="Q3246" s="47"/>
      <c r="R3246" s="47"/>
      <c r="S3246" s="2"/>
    </row>
    <row r="3247" spans="1:22" ht="12.75" customHeight="1" x14ac:dyDescent="0.2">
      <c r="A3247" s="22"/>
      <c r="B3247" s="23" t="str">
        <f>IF(A3247="","",VLOOKUP(A3247,'6.A'!$A$11:$E$105,2,FALSE))</f>
        <v/>
      </c>
      <c r="C3247" s="87"/>
      <c r="D3247" s="25" t="str">
        <f>IF(A3247="","",VLOOKUP(A3247,'6.A'!$A$11:$E$105,4,FALSE))</f>
        <v/>
      </c>
      <c r="E3247" s="89" t="str">
        <f>IF(A3247="","",VLOOKUP(A3247,'6.A'!$A$11:$E$105,5,FALSE))</f>
        <v/>
      </c>
      <c r="F3247" s="141" t="str">
        <f t="shared" si="1348"/>
        <v>0,00</v>
      </c>
      <c r="G3247" s="51"/>
      <c r="H3247" s="51" t="str">
        <f>IF(A3247="","",VLOOKUP(A3247,'6.A'!$A$11:$E$7900,5,FALSE))</f>
        <v/>
      </c>
      <c r="I3247" s="51" t="str">
        <f t="shared" ref="I3247" si="1357">IF(H3247="","",IF(E3247=H3247,"SIM","NÃO"))</f>
        <v/>
      </c>
      <c r="J3247" s="51" t="str">
        <f>IF(H3247="","",VLOOKUP(A3247,'6.A'!$A$11:$E$480,4,FALSE))</f>
        <v/>
      </c>
      <c r="K3247" s="51" t="str">
        <f t="shared" ref="K3247" si="1358">IF(H3247="","",IF(J3247=D3247,"SIM","NÃO"))</f>
        <v/>
      </c>
      <c r="L3247" s="51" t="str">
        <f>IF(H3247="","",IF(C3247="","",G3236*C3247))</f>
        <v/>
      </c>
      <c r="M3247" s="93" t="str">
        <f>IF(A3247="","",VLOOKUP(A3247,'6.A'!$A$11:$C$480,2,FALSE))</f>
        <v/>
      </c>
      <c r="N3247" s="56" t="str">
        <f t="shared" ref="N3247" si="1359">IF(A3247="","",IF(M3247=B3247,"si","no"))</f>
        <v/>
      </c>
      <c r="O3247" s="55"/>
      <c r="P3247" s="55"/>
      <c r="Q3247" s="47"/>
      <c r="R3247" s="47"/>
      <c r="S3247" s="2"/>
    </row>
    <row r="3248" spans="1:22" ht="12.75" customHeight="1" x14ac:dyDescent="0.2">
      <c r="A3248" s="17"/>
      <c r="B3248" s="26" t="str">
        <f>$A$8</f>
        <v>LEIS SOCIAIS HORISTA - JORNADA NORMAL</v>
      </c>
      <c r="C3248" s="27">
        <f>$C$8</f>
        <v>0</v>
      </c>
      <c r="D3248" s="56"/>
      <c r="F3248" s="144">
        <f>ROUND(SUM(F3238:F3247)*C3248,2)</f>
        <v>0</v>
      </c>
      <c r="G3248" s="62"/>
      <c r="M3248" s="61"/>
      <c r="N3248" s="56"/>
      <c r="O3248" s="55"/>
      <c r="P3248" s="55"/>
      <c r="Q3248" s="47"/>
      <c r="R3248" s="47"/>
      <c r="S3248" s="2"/>
    </row>
    <row r="3249" spans="1:19" ht="12.75" customHeight="1" x14ac:dyDescent="0.2">
      <c r="A3249" s="22"/>
      <c r="B3249" s="26" t="str">
        <f>$A$9</f>
        <v>BDI - MÃO DE OBRA / SERVIÇOS / MATERIAIS EM GERAL</v>
      </c>
      <c r="C3249" s="27">
        <f>$C$9</f>
        <v>0</v>
      </c>
      <c r="D3249" s="29"/>
      <c r="F3249" s="144">
        <f>ROUND(SUM(F3238:F3248)*C3249,2)</f>
        <v>0</v>
      </c>
      <c r="G3249" s="62"/>
      <c r="M3249" s="61"/>
      <c r="N3249" s="56"/>
      <c r="O3249" s="55"/>
      <c r="P3249" s="55"/>
      <c r="Q3249" s="47"/>
      <c r="R3249" s="47"/>
      <c r="S3249" s="2"/>
    </row>
    <row r="3250" spans="1:19" ht="12.75" customHeight="1" x14ac:dyDescent="0.2">
      <c r="A3250" s="30"/>
      <c r="B3250" s="31" t="s">
        <v>56</v>
      </c>
      <c r="C3250" s="32"/>
      <c r="D3250" s="33"/>
      <c r="E3250" s="34"/>
      <c r="F3250" s="150">
        <f>ROUND(SUM(F3238:F3249),2)</f>
        <v>0</v>
      </c>
      <c r="G3250" s="62"/>
      <c r="M3250" s="61"/>
      <c r="N3250" s="56"/>
      <c r="O3250" s="55"/>
      <c r="P3250" s="55"/>
      <c r="Q3250" s="47"/>
      <c r="R3250" s="47"/>
      <c r="S3250" s="2"/>
    </row>
    <row r="3251" spans="1:19" ht="12.75" customHeight="1" x14ac:dyDescent="0.2">
      <c r="A3251" s="17" t="s">
        <v>5</v>
      </c>
      <c r="B3251" s="135" t="s">
        <v>132</v>
      </c>
      <c r="C3251" s="55" t="s">
        <v>59</v>
      </c>
      <c r="D3251" s="55" t="s">
        <v>17</v>
      </c>
      <c r="E3251" s="19" t="s">
        <v>60</v>
      </c>
      <c r="F3251" s="127" t="s">
        <v>61</v>
      </c>
      <c r="G3251" s="21"/>
      <c r="M3251" s="61"/>
      <c r="N3251" s="56"/>
      <c r="O3251" s="55"/>
      <c r="P3251" s="55"/>
      <c r="Q3251" s="47"/>
      <c r="R3251" s="47"/>
      <c r="S3251" s="2"/>
    </row>
    <row r="3252" spans="1:19" ht="12.75" customHeight="1" x14ac:dyDescent="0.2">
      <c r="A3252" s="22"/>
      <c r="B3252" s="23" t="str">
        <f>IF(A3252="","",VLOOKUP(A3252,'6.A'!$A$11:$E$105,2,FALSE))</f>
        <v/>
      </c>
      <c r="C3252" s="87"/>
      <c r="D3252" s="56" t="str">
        <f>IF(A3252="","",VLOOKUP(A3252,'6.A'!$A$11:$E$105,4,FALSE))</f>
        <v/>
      </c>
      <c r="E3252" s="88" t="str">
        <f>IF(A3252="","",VLOOKUP(A3252,'6.A'!$A$11:$E$105,5,FALSE))</f>
        <v/>
      </c>
      <c r="F3252" s="141" t="str">
        <f t="shared" ref="F3252:F3261" si="1360">IF(A3252="","0,00",ROUND(C3252*E3252,2))</f>
        <v>0,00</v>
      </c>
      <c r="G3252" s="51"/>
      <c r="H3252" s="51" t="str">
        <f>IF(A3252="","",VLOOKUP(A3252,'6.A'!$A$11:$E$7900,5,FALSE))</f>
        <v/>
      </c>
      <c r="I3252" s="51" t="str">
        <f t="shared" ref="I3252:I3261" si="1361">IF(H3252="","",IF(E3252=H3252,"SIM","NÃO"))</f>
        <v/>
      </c>
      <c r="J3252" s="51" t="str">
        <f>IF(H3252="","",VLOOKUP(A3252,'6.A'!$A$11:$E$480,4,FALSE))</f>
        <v/>
      </c>
      <c r="K3252" s="51" t="str">
        <f t="shared" ref="K3252:K3261" si="1362">IF(H3252="","",IF(J3252=D3252,"SIM","NÃO"))</f>
        <v/>
      </c>
      <c r="L3252" s="51" t="str">
        <f>IF(H3252="","",IF(C3252="","",G3236*C3252))</f>
        <v/>
      </c>
      <c r="M3252" s="93" t="str">
        <f>IF(A3252="","",VLOOKUP(A3252,'6.A'!$A$11:$C$480,2,FALSE))</f>
        <v/>
      </c>
      <c r="N3252" s="56" t="str">
        <f t="shared" ref="N3252:N3257" si="1363">IF(A3252="","",IF(M3252=B3252,"si","no"))</f>
        <v/>
      </c>
      <c r="O3252" s="55"/>
      <c r="P3252" s="55"/>
      <c r="Q3252" s="47"/>
      <c r="R3252" s="47"/>
      <c r="S3252" s="2"/>
    </row>
    <row r="3253" spans="1:19" ht="12.75" customHeight="1" x14ac:dyDescent="0.2">
      <c r="A3253" s="22"/>
      <c r="B3253" s="23" t="str">
        <f>IF(A3253="","",VLOOKUP(A3253,'6.A'!$A$11:$E$105,2,FALSE))</f>
        <v/>
      </c>
      <c r="C3253" s="87"/>
      <c r="D3253" s="56" t="str">
        <f>IF(A3253="","",VLOOKUP(A3253,'6.A'!$A$11:$E$105,4,FALSE))</f>
        <v/>
      </c>
      <c r="E3253" s="88" t="str">
        <f>IF(A3253="","",VLOOKUP(A3253,'6.A'!$A$11:$E$105,5,FALSE))</f>
        <v/>
      </c>
      <c r="F3253" s="141" t="str">
        <f t="shared" si="1360"/>
        <v>0,00</v>
      </c>
      <c r="G3253" s="51"/>
      <c r="H3253" s="51" t="str">
        <f>IF(A3253="","",VLOOKUP(A3253,'6.A'!$A$11:$E$7900,5,FALSE))</f>
        <v/>
      </c>
      <c r="I3253" s="51" t="str">
        <f t="shared" si="1361"/>
        <v/>
      </c>
      <c r="J3253" s="51" t="str">
        <f>IF(H3253="","",VLOOKUP(A3253,'6.A'!$A$11:$E$480,4,FALSE))</f>
        <v/>
      </c>
      <c r="K3253" s="51" t="str">
        <f t="shared" si="1362"/>
        <v/>
      </c>
      <c r="L3253" s="51" t="str">
        <f>IF(H3253="","",IF(C3253="","",G3236*C3253))</f>
        <v/>
      </c>
      <c r="M3253" s="93" t="str">
        <f>IF(A3253="","",VLOOKUP(A3253,'6.A'!$A$11:$C$480,2,FALSE))</f>
        <v/>
      </c>
      <c r="N3253" s="56" t="str">
        <f t="shared" si="1363"/>
        <v/>
      </c>
      <c r="O3253" s="55"/>
      <c r="P3253" s="55"/>
      <c r="Q3253" s="47"/>
      <c r="R3253" s="47"/>
      <c r="S3253" s="2"/>
    </row>
    <row r="3254" spans="1:19" ht="12.75" customHeight="1" x14ac:dyDescent="0.2">
      <c r="A3254" s="22"/>
      <c r="B3254" s="23" t="str">
        <f>IF(A3254="","",VLOOKUP(A3254,'6.A'!$A$11:$E$105,2,FALSE))</f>
        <v/>
      </c>
      <c r="C3254" s="87"/>
      <c r="D3254" s="56" t="str">
        <f>IF(A3254="","",VLOOKUP(A3254,'6.A'!$A$11:$E$105,4,FALSE))</f>
        <v/>
      </c>
      <c r="E3254" s="88" t="str">
        <f>IF(A3254="","",VLOOKUP(A3254,'6.A'!$A$11:$E$105,5,FALSE))</f>
        <v/>
      </c>
      <c r="F3254" s="141" t="str">
        <f t="shared" si="1360"/>
        <v>0,00</v>
      </c>
      <c r="G3254" s="51"/>
      <c r="H3254" s="51" t="str">
        <f>IF(A3254="","",VLOOKUP(A3254,'6.A'!$A$11:$E$7900,5,FALSE))</f>
        <v/>
      </c>
      <c r="I3254" s="51" t="str">
        <f t="shared" si="1361"/>
        <v/>
      </c>
      <c r="J3254" s="51" t="str">
        <f>IF(H3254="","",VLOOKUP(A3254,'6.A'!$A$11:$E$480,4,FALSE))</f>
        <v/>
      </c>
      <c r="K3254" s="51" t="str">
        <f t="shared" si="1362"/>
        <v/>
      </c>
      <c r="L3254" s="51" t="str">
        <f>IF(H3254="","",IF(C3254="","",G3236*C3254))</f>
        <v/>
      </c>
      <c r="M3254" s="93" t="str">
        <f>IF(A3254="","",VLOOKUP(A3254,'6.A'!$A$11:$C$480,2,FALSE))</f>
        <v/>
      </c>
      <c r="N3254" s="56" t="str">
        <f t="shared" si="1363"/>
        <v/>
      </c>
      <c r="O3254" s="55"/>
      <c r="P3254" s="55"/>
      <c r="Q3254" s="47"/>
      <c r="R3254" s="47"/>
      <c r="S3254" s="2"/>
    </row>
    <row r="3255" spans="1:19" ht="12.75" customHeight="1" x14ac:dyDescent="0.2">
      <c r="A3255" s="22"/>
      <c r="B3255" s="23" t="str">
        <f>IF(A3255="","",VLOOKUP(A3255,'6.A'!$A$11:$E$105,2,FALSE))</f>
        <v/>
      </c>
      <c r="C3255" s="87"/>
      <c r="D3255" s="56" t="str">
        <f>IF(A3255="","",VLOOKUP(A3255,'6.A'!$A$11:$E$105,4,FALSE))</f>
        <v/>
      </c>
      <c r="E3255" s="88" t="str">
        <f>IF(A3255="","",VLOOKUP(A3255,'6.A'!$A$11:$E$105,5,FALSE))</f>
        <v/>
      </c>
      <c r="F3255" s="141" t="str">
        <f t="shared" si="1360"/>
        <v>0,00</v>
      </c>
      <c r="G3255" s="51"/>
      <c r="H3255" s="51" t="str">
        <f>IF(A3255="","",VLOOKUP(A3255,'6.A'!$A$11:$E$7900,5,FALSE))</f>
        <v/>
      </c>
      <c r="I3255" s="51" t="str">
        <f t="shared" si="1361"/>
        <v/>
      </c>
      <c r="J3255" s="51" t="str">
        <f>IF(H3255="","",VLOOKUP(A3255,'6.A'!$A$11:$E$480,4,FALSE))</f>
        <v/>
      </c>
      <c r="K3255" s="51" t="str">
        <f t="shared" si="1362"/>
        <v/>
      </c>
      <c r="L3255" s="51" t="str">
        <f>IF(H3255="","",IF(C3255="","",G3236*C3255))</f>
        <v/>
      </c>
      <c r="M3255" s="93" t="str">
        <f>IF(A3255="","",VLOOKUP(A3255,'6.A'!$A$11:$C$480,2,FALSE))</f>
        <v/>
      </c>
      <c r="N3255" s="56" t="str">
        <f t="shared" si="1363"/>
        <v/>
      </c>
      <c r="O3255" s="55"/>
      <c r="P3255" s="55"/>
      <c r="Q3255" s="47"/>
      <c r="R3255" s="47"/>
      <c r="S3255" s="2"/>
    </row>
    <row r="3256" spans="1:19" ht="12.75" customHeight="1" x14ac:dyDescent="0.2">
      <c r="A3256" s="22"/>
      <c r="B3256" s="23" t="str">
        <f>IF(A3256="","",VLOOKUP(A3256,'6.A'!$A$11:$E$105,2,FALSE))</f>
        <v/>
      </c>
      <c r="C3256" s="87"/>
      <c r="D3256" s="56" t="str">
        <f>IF(A3256="","",VLOOKUP(A3256,'6.A'!$A$11:$E$105,4,FALSE))</f>
        <v/>
      </c>
      <c r="E3256" s="88" t="str">
        <f>IF(A3256="","",VLOOKUP(A3256,'6.A'!$A$11:$E$105,5,FALSE))</f>
        <v/>
      </c>
      <c r="F3256" s="141" t="str">
        <f t="shared" si="1360"/>
        <v>0,00</v>
      </c>
      <c r="G3256" s="51"/>
      <c r="H3256" s="51" t="str">
        <f>IF(A3256="","",VLOOKUP(A3256,'6.A'!$A$11:$E$7900,5,FALSE))</f>
        <v/>
      </c>
      <c r="I3256" s="51" t="str">
        <f t="shared" si="1361"/>
        <v/>
      </c>
      <c r="J3256" s="51" t="str">
        <f>IF(H3256="","",VLOOKUP(A3256,'6.A'!$A$11:$E$480,4,FALSE))</f>
        <v/>
      </c>
      <c r="K3256" s="51" t="str">
        <f t="shared" si="1362"/>
        <v/>
      </c>
      <c r="L3256" s="51" t="str">
        <f>IF(H3256="","",IF(C3256="","",G3236*C3256))</f>
        <v/>
      </c>
      <c r="M3256" s="93" t="str">
        <f>IF(A3256="","",VLOOKUP(A3256,'6.A'!$A$11:$C$480,2,FALSE))</f>
        <v/>
      </c>
      <c r="N3256" s="56" t="str">
        <f t="shared" si="1363"/>
        <v/>
      </c>
      <c r="O3256" s="55"/>
      <c r="P3256" s="55"/>
      <c r="Q3256" s="47"/>
      <c r="R3256" s="47"/>
      <c r="S3256" s="2"/>
    </row>
    <row r="3257" spans="1:19" ht="12.75" customHeight="1" x14ac:dyDescent="0.2">
      <c r="A3257" s="22"/>
      <c r="B3257" s="23" t="str">
        <f>IF(A3257="","",VLOOKUP(A3257,'6.A'!$A$11:$E$105,2,FALSE))</f>
        <v/>
      </c>
      <c r="C3257" s="87"/>
      <c r="D3257" s="56" t="str">
        <f>IF(A3257="","",VLOOKUP(A3257,'6.A'!$A$11:$E$105,4,FALSE))</f>
        <v/>
      </c>
      <c r="E3257" s="88" t="str">
        <f>IF(A3257="","",VLOOKUP(A3257,'6.A'!$A$11:$E$105,5,FALSE))</f>
        <v/>
      </c>
      <c r="F3257" s="141" t="str">
        <f t="shared" si="1360"/>
        <v>0,00</v>
      </c>
      <c r="G3257" s="51"/>
      <c r="H3257" s="51" t="str">
        <f>IF(A3257="","",VLOOKUP(A3257,'6.A'!$A$11:$E$7900,5,FALSE))</f>
        <v/>
      </c>
      <c r="I3257" s="51" t="str">
        <f t="shared" si="1361"/>
        <v/>
      </c>
      <c r="J3257" s="51" t="str">
        <f>IF(H3257="","",VLOOKUP(A3257,'6.A'!$A$11:$E$480,4,FALSE))</f>
        <v/>
      </c>
      <c r="K3257" s="51" t="str">
        <f t="shared" si="1362"/>
        <v/>
      </c>
      <c r="L3257" s="51" t="str">
        <f>IF(H3257="","",IF(C3257="","",G3236*C3257))</f>
        <v/>
      </c>
      <c r="M3257" s="93" t="str">
        <f>IF(A3257="","",VLOOKUP(A3257,'6.A'!$A$11:$C$480,2,FALSE))</f>
        <v/>
      </c>
      <c r="N3257" s="56" t="str">
        <f t="shared" si="1363"/>
        <v/>
      </c>
      <c r="O3257" s="55"/>
      <c r="P3257" s="55"/>
      <c r="Q3257" s="47"/>
      <c r="R3257" s="47"/>
      <c r="S3257" s="2"/>
    </row>
    <row r="3258" spans="1:19" ht="12.75" customHeight="1" x14ac:dyDescent="0.2">
      <c r="A3258" s="22"/>
      <c r="B3258" s="23" t="str">
        <f>IF(A3258="","",VLOOKUP(A3258,'6.A'!$A$11:$E$105,2,FALSE))</f>
        <v/>
      </c>
      <c r="C3258" s="87"/>
      <c r="D3258" s="56" t="str">
        <f>IF(A3258="","",VLOOKUP(A3258,'6.A'!$A$11:$E$105,4,FALSE))</f>
        <v/>
      </c>
      <c r="E3258" s="88" t="str">
        <f>IF(A3258="","",VLOOKUP(A3258,'6.A'!$A$11:$E$105,5,FALSE))</f>
        <v/>
      </c>
      <c r="F3258" s="141" t="str">
        <f t="shared" si="1360"/>
        <v>0,00</v>
      </c>
      <c r="G3258" s="51"/>
      <c r="H3258" s="51" t="str">
        <f>IF(A3258="","",VLOOKUP(A3258,'6.A'!$A$11:$E$7900,5,FALSE))</f>
        <v/>
      </c>
      <c r="I3258" s="51" t="str">
        <f t="shared" si="1361"/>
        <v/>
      </c>
      <c r="J3258" s="51" t="str">
        <f>IF(H3258="","",VLOOKUP(A3258,'6.A'!$A$11:$E$480,4,FALSE))</f>
        <v/>
      </c>
      <c r="K3258" s="51" t="str">
        <f t="shared" si="1362"/>
        <v/>
      </c>
      <c r="L3258" s="51" t="str">
        <f>IF(H3258="","",IF(C3258="","",G3236*C3258))</f>
        <v/>
      </c>
      <c r="M3258" s="93" t="str">
        <f>IF(A3258="","",VLOOKUP(A3258,'6.A'!$A$11:$C$480,2,FALSE))</f>
        <v/>
      </c>
      <c r="N3258" s="56" t="str">
        <f>IF(A3258="","",IF(M3258=B3258,"si","no"))</f>
        <v/>
      </c>
      <c r="O3258" s="55"/>
      <c r="P3258" s="55"/>
      <c r="Q3258" s="47"/>
      <c r="R3258" s="47"/>
      <c r="S3258" s="2"/>
    </row>
    <row r="3259" spans="1:19" ht="12.75" customHeight="1" x14ac:dyDescent="0.2">
      <c r="A3259" s="22"/>
      <c r="B3259" s="23" t="str">
        <f>IF(A3259="","",VLOOKUP(A3259,'6.A'!$A$11:$E$105,2,FALSE))</f>
        <v/>
      </c>
      <c r="C3259" s="87"/>
      <c r="D3259" s="56" t="str">
        <f>IF(A3259="","",VLOOKUP(A3259,'6.A'!$A$11:$E$105,4,FALSE))</f>
        <v/>
      </c>
      <c r="E3259" s="88" t="str">
        <f>IF(A3259="","",VLOOKUP(A3259,'6.A'!$A$11:$E$105,5,FALSE))</f>
        <v/>
      </c>
      <c r="F3259" s="141" t="str">
        <f t="shared" si="1360"/>
        <v>0,00</v>
      </c>
      <c r="G3259" s="51"/>
      <c r="H3259" s="51" t="str">
        <f>IF(A3259="","",VLOOKUP(A3259,'6.A'!$A$11:$E$7900,5,FALSE))</f>
        <v/>
      </c>
      <c r="I3259" s="51" t="str">
        <f t="shared" si="1361"/>
        <v/>
      </c>
      <c r="J3259" s="51" t="str">
        <f>IF(H3259="","",VLOOKUP(A3259,'6.A'!$A$11:$E$480,4,FALSE))</f>
        <v/>
      </c>
      <c r="K3259" s="51" t="str">
        <f t="shared" si="1362"/>
        <v/>
      </c>
      <c r="L3259" s="51" t="str">
        <f>IF(H3259="","",IF(C3259="","",G3236*C3259))</f>
        <v/>
      </c>
      <c r="M3259" s="93" t="str">
        <f>IF(A3259="","",VLOOKUP(A3259,'6.A'!$A$11:$C$480,2,FALSE))</f>
        <v/>
      </c>
      <c r="N3259" s="56" t="str">
        <f>IF(A3259="","",IF(M3259=B3259,"si","no"))</f>
        <v/>
      </c>
      <c r="O3259" s="55"/>
      <c r="P3259" s="55"/>
      <c r="Q3259" s="47"/>
      <c r="R3259" s="47"/>
      <c r="S3259" s="2"/>
    </row>
    <row r="3260" spans="1:19" ht="12.75" customHeight="1" x14ac:dyDescent="0.2">
      <c r="A3260" s="22"/>
      <c r="B3260" s="23" t="str">
        <f>IF(A3260="","",VLOOKUP(A3260,'6.A'!$A$11:$E$105,2,FALSE))</f>
        <v/>
      </c>
      <c r="C3260" s="87"/>
      <c r="D3260" s="56" t="str">
        <f>IF(A3260="","",VLOOKUP(A3260,'6.A'!$A$11:$E$105,4,FALSE))</f>
        <v/>
      </c>
      <c r="E3260" s="88" t="str">
        <f>IF(A3260="","",VLOOKUP(A3260,'6.A'!$A$11:$E$105,5,FALSE))</f>
        <v/>
      </c>
      <c r="F3260" s="141" t="str">
        <f t="shared" si="1360"/>
        <v>0,00</v>
      </c>
      <c r="G3260" s="51"/>
      <c r="H3260" s="51" t="str">
        <f>IF(A3260="","",VLOOKUP(A3260,'6.A'!$A$11:$E$7900,5,FALSE))</f>
        <v/>
      </c>
      <c r="I3260" s="51" t="str">
        <f t="shared" si="1361"/>
        <v/>
      </c>
      <c r="J3260" s="51" t="str">
        <f>IF(H3260="","",VLOOKUP(A3260,'6.A'!$A$11:$E$480,4,FALSE))</f>
        <v/>
      </c>
      <c r="K3260" s="51" t="str">
        <f t="shared" si="1362"/>
        <v/>
      </c>
      <c r="L3260" s="51" t="str">
        <f>IF(H3260="","",IF(C3260="","",G3236*C3260))</f>
        <v/>
      </c>
      <c r="M3260" s="93" t="str">
        <f>IF(A3260="","",VLOOKUP(A3260,'6.A'!$A$11:$C$480,2,FALSE))</f>
        <v/>
      </c>
      <c r="N3260" s="56" t="str">
        <f t="shared" ref="N3260:N3261" si="1364">IF(A3260="","",IF(M3260=B3260,"si","no"))</f>
        <v/>
      </c>
      <c r="O3260" s="55"/>
      <c r="P3260" s="55"/>
      <c r="Q3260" s="47"/>
      <c r="R3260" s="47"/>
      <c r="S3260" s="2"/>
    </row>
    <row r="3261" spans="1:19" ht="12.75" customHeight="1" x14ac:dyDescent="0.2">
      <c r="A3261" s="22"/>
      <c r="B3261" s="23" t="str">
        <f>IF(A3261="","",VLOOKUP(A3261,'6.A'!$A$11:$E$105,2,FALSE))</f>
        <v/>
      </c>
      <c r="C3261" s="87"/>
      <c r="D3261" s="56" t="str">
        <f>IF(A3261="","",VLOOKUP(A3261,'6.A'!$A$11:$E$105,4,FALSE))</f>
        <v/>
      </c>
      <c r="E3261" s="88" t="str">
        <f>IF(A3261="","",VLOOKUP(A3261,'6.A'!$A$11:$E$105,5,FALSE))</f>
        <v/>
      </c>
      <c r="F3261" s="141" t="str">
        <f t="shared" si="1360"/>
        <v>0,00</v>
      </c>
      <c r="G3261" s="51"/>
      <c r="H3261" s="51" t="str">
        <f>IF(A3261="","",VLOOKUP(A3261,'6.A'!$A$11:$E$7900,5,FALSE))</f>
        <v/>
      </c>
      <c r="I3261" s="51" t="str">
        <f t="shared" si="1361"/>
        <v/>
      </c>
      <c r="J3261" s="51" t="str">
        <f>IF(H3261="","",VLOOKUP(A3261,'6.A'!$A$11:$E$480,4,FALSE))</f>
        <v/>
      </c>
      <c r="K3261" s="51" t="str">
        <f t="shared" si="1362"/>
        <v/>
      </c>
      <c r="L3261" s="51" t="str">
        <f>IF(H3261="","",IF(C3261="","",G3236*C3261))</f>
        <v/>
      </c>
      <c r="M3261" s="93" t="str">
        <f>IF(A3261="","",VLOOKUP(A3261,'6.A'!$A$11:$C$480,2,FALSE))</f>
        <v/>
      </c>
      <c r="N3261" s="56" t="str">
        <f t="shared" si="1364"/>
        <v/>
      </c>
      <c r="O3261" s="55"/>
      <c r="P3261" s="55"/>
      <c r="Q3261" s="47"/>
      <c r="R3261" s="47"/>
      <c r="S3261" s="2"/>
    </row>
    <row r="3262" spans="1:19" ht="12.75" customHeight="1" x14ac:dyDescent="0.2">
      <c r="A3262" s="22"/>
      <c r="B3262" s="26" t="str">
        <f>$A$9</f>
        <v>BDI - MÃO DE OBRA / SERVIÇOS / MATERIAIS EM GERAL</v>
      </c>
      <c r="C3262" s="27">
        <f>$C$9</f>
        <v>0</v>
      </c>
      <c r="D3262" s="56"/>
      <c r="F3262" s="144">
        <f>ROUND(SUM(F3252:F3261)*C3262,2)</f>
        <v>0</v>
      </c>
      <c r="G3262" s="62"/>
      <c r="M3262" s="61"/>
      <c r="N3262" s="56"/>
      <c r="O3262" s="55"/>
      <c r="P3262" s="55"/>
      <c r="Q3262" s="47"/>
      <c r="R3262" s="47"/>
      <c r="S3262" s="2"/>
    </row>
    <row r="3263" spans="1:19" ht="12.75" customHeight="1" x14ac:dyDescent="0.2">
      <c r="A3263" s="30"/>
      <c r="B3263" s="31" t="s">
        <v>120</v>
      </c>
      <c r="C3263" s="36"/>
      <c r="D3263" s="37"/>
      <c r="E3263" s="38"/>
      <c r="F3263" s="150">
        <f>ROUND(SUM(F3252:F3262),2)</f>
        <v>0</v>
      </c>
      <c r="G3263" s="62"/>
      <c r="M3263" s="61"/>
      <c r="N3263" s="56"/>
      <c r="O3263" s="55"/>
      <c r="P3263" s="55"/>
      <c r="Q3263" s="47"/>
      <c r="R3263" s="47"/>
      <c r="S3263" s="2"/>
    </row>
    <row r="3264" spans="1:19" ht="12.75" customHeight="1" x14ac:dyDescent="0.2">
      <c r="A3264" s="17" t="s">
        <v>6</v>
      </c>
      <c r="B3264" s="18" t="s">
        <v>18</v>
      </c>
      <c r="C3264" s="55" t="s">
        <v>59</v>
      </c>
      <c r="D3264" s="55" t="s">
        <v>17</v>
      </c>
      <c r="E3264" s="19" t="s">
        <v>60</v>
      </c>
      <c r="F3264" s="127" t="s">
        <v>61</v>
      </c>
      <c r="G3264" s="21"/>
      <c r="M3264" s="61"/>
      <c r="N3264" s="56"/>
      <c r="O3264" s="55"/>
      <c r="P3264" s="55"/>
      <c r="Q3264" s="47"/>
      <c r="R3264" s="47"/>
      <c r="S3264" s="2"/>
    </row>
    <row r="3265" spans="1:22" ht="12.75" customHeight="1" x14ac:dyDescent="0.2">
      <c r="A3265" s="22">
        <f>'6.A'!$A$72</f>
        <v>62581</v>
      </c>
      <c r="B3265" s="23" t="str">
        <f>IF(A3265="","",VLOOKUP(A3265,'6.A'!$A$11:$E$105,2,FALSE))</f>
        <v>TUBO DE PVC RÍGIDO TIPO COLETOR ESGOTO, DN= 100MM</v>
      </c>
      <c r="C3265" s="87">
        <v>1.05</v>
      </c>
      <c r="D3265" s="56" t="str">
        <f>IF(A3265="","",VLOOKUP(A3265,'6.A'!$A$11:$E$105,4,FALSE))</f>
        <v>M</v>
      </c>
      <c r="E3265" s="88">
        <f>IF(A3265="","",VLOOKUP(A3265,'6.A'!$A$11:$E$105,5,FALSE))</f>
        <v>0</v>
      </c>
      <c r="F3265" s="141">
        <f t="shared" ref="F3265:F3275" si="1365">IF(A3265="","0,00",ROUND(C3265*E3265,2))</f>
        <v>0</v>
      </c>
      <c r="G3265" s="51"/>
      <c r="H3265" s="51">
        <f>IF(A3265="","",VLOOKUP(A3265,'6.A'!$A$11:$E$7900,5,FALSE))</f>
        <v>0</v>
      </c>
      <c r="I3265" s="51" t="str">
        <f t="shared" ref="I3265:I3284" si="1366">IF(H3265="","",IF(E3265=H3265,"SIM","NÃO"))</f>
        <v>SIM</v>
      </c>
      <c r="J3265" s="51" t="str">
        <f>IF(H3265="","",VLOOKUP(A3265,'6.A'!$A$11:$E$480,4,FALSE))</f>
        <v>M</v>
      </c>
      <c r="K3265" s="51" t="str">
        <f t="shared" ref="K3265:K3284" si="1367">IF(H3265="","",IF(J3265=D3265,"SIM","NÃO"))</f>
        <v>SIM</v>
      </c>
      <c r="L3265" s="51">
        <f>IF(H3265="","",IF(C3265="","",G3236*C3265))</f>
        <v>10.5</v>
      </c>
      <c r="M3265" s="93" t="str">
        <f>IF(A3265="","",VLOOKUP(A3265,'6.A'!$A$11:$C$480,2,FALSE))</f>
        <v>TUBO DE PVC RÍGIDO TIPO COLETOR ESGOTO, DN= 100MM</v>
      </c>
      <c r="N3265" s="56" t="str">
        <f t="shared" ref="N3265:N3284" si="1368">IF(A3265="","",IF(M3265=B3265,"si","no"))</f>
        <v>si</v>
      </c>
      <c r="O3265" s="55"/>
      <c r="P3265" s="55"/>
      <c r="Q3265" s="47"/>
      <c r="R3265" s="47"/>
      <c r="S3265" s="2"/>
    </row>
    <row r="3266" spans="1:22" ht="12.75" customHeight="1" x14ac:dyDescent="0.2">
      <c r="A3266" s="22">
        <f>'6.A'!$A$73</f>
        <v>67502</v>
      </c>
      <c r="B3266" s="23" t="str">
        <f>IF(A3266="","",VLOOKUP(A3266,'6.A'!$A$11:$E$105,2,FALSE))</f>
        <v>RALO SECO EM FERRO FUNDIDO DE 100 X 165 X 50 MM</v>
      </c>
      <c r="C3266" s="87">
        <f>1/'3.A'!$D$101</f>
        <v>0.1</v>
      </c>
      <c r="D3266" s="56" t="str">
        <f>IF(A3266="","",VLOOKUP(A3266,'6.A'!$A$11:$E$105,4,FALSE))</f>
        <v>UN</v>
      </c>
      <c r="E3266" s="88">
        <f>IF(A3266="","",VLOOKUP(A3266,'6.A'!$A$11:$E$105,5,FALSE))</f>
        <v>0</v>
      </c>
      <c r="F3266" s="141">
        <f t="shared" si="1365"/>
        <v>0</v>
      </c>
      <c r="G3266" s="51"/>
      <c r="H3266" s="51">
        <f>IF(A3266="","",VLOOKUP(A3266,'6.A'!$A$11:$E$7900,5,FALSE))</f>
        <v>0</v>
      </c>
      <c r="I3266" s="51" t="str">
        <f t="shared" si="1366"/>
        <v>SIM</v>
      </c>
      <c r="J3266" s="51" t="str">
        <f>IF(H3266="","",VLOOKUP(A3266,'6.A'!$A$11:$E$480,4,FALSE))</f>
        <v>UN</v>
      </c>
      <c r="K3266" s="51" t="str">
        <f t="shared" si="1367"/>
        <v>SIM</v>
      </c>
      <c r="L3266" s="51">
        <f>IF(H3266="","",IF(C3266="","",G3236*C3266))</f>
        <v>1</v>
      </c>
      <c r="M3266" s="93" t="str">
        <f>IF(A3266="","",VLOOKUP(A3266,'6.A'!$A$11:$C$480,2,FALSE))</f>
        <v>RALO SECO EM FERRO FUNDIDO DE 100 X 165 X 50 MM</v>
      </c>
      <c r="N3266" s="56" t="str">
        <f t="shared" si="1368"/>
        <v>si</v>
      </c>
      <c r="O3266" s="55"/>
      <c r="P3266" s="55"/>
      <c r="Q3266" s="47"/>
      <c r="R3266" s="47"/>
      <c r="S3266" s="2"/>
    </row>
    <row r="3267" spans="1:22" ht="12.75" customHeight="1" x14ac:dyDescent="0.2">
      <c r="A3267" s="22">
        <f>'6.A'!$A$74</f>
        <v>67549</v>
      </c>
      <c r="B3267" s="23" t="str">
        <f>IF(A3267="","",VLOOKUP(A3267,'6.A'!$A$11:$E$105,2,FALSE))</f>
        <v>GRELHA METÁLICA DE 100 X 100 MM, PARA CAIXA SIFONADA OU RALO, REF. METAL VILA OU EQUIVALENTE</v>
      </c>
      <c r="C3267" s="87">
        <f>1/'3.A'!$D$101</f>
        <v>0.1</v>
      </c>
      <c r="D3267" s="56" t="str">
        <f>IF(A3267="","",VLOOKUP(A3267,'6.A'!$A$11:$E$105,4,FALSE))</f>
        <v>UN</v>
      </c>
      <c r="E3267" s="88">
        <f>IF(A3267="","",VLOOKUP(A3267,'6.A'!$A$11:$E$105,5,FALSE))</f>
        <v>0</v>
      </c>
      <c r="F3267" s="141">
        <f t="shared" si="1365"/>
        <v>0</v>
      </c>
      <c r="G3267" s="51"/>
      <c r="H3267" s="51">
        <f>IF(A3267="","",VLOOKUP(A3267,'6.A'!$A$11:$E$7900,5,FALSE))</f>
        <v>0</v>
      </c>
      <c r="I3267" s="51" t="str">
        <f t="shared" si="1366"/>
        <v>SIM</v>
      </c>
      <c r="J3267" s="51" t="str">
        <f>IF(H3267="","",VLOOKUP(A3267,'6.A'!$A$11:$E$480,4,FALSE))</f>
        <v>UN</v>
      </c>
      <c r="K3267" s="51" t="str">
        <f t="shared" si="1367"/>
        <v>SIM</v>
      </c>
      <c r="L3267" s="51">
        <f>IF(H3267="","",IF(C3267="","",G3236*C3267))</f>
        <v>1</v>
      </c>
      <c r="M3267" s="93" t="str">
        <f>IF(A3267="","",VLOOKUP(A3267,'6.A'!$A$11:$C$480,2,FALSE))</f>
        <v>GRELHA METÁLICA DE 100 X 100 MM, PARA CAIXA SIFONADA OU RALO, REF. METAL VILA OU EQUIVALENTE</v>
      </c>
      <c r="N3267" s="56" t="str">
        <f t="shared" si="1368"/>
        <v>si</v>
      </c>
      <c r="O3267" s="55"/>
      <c r="P3267" s="55"/>
      <c r="Q3267" s="47"/>
      <c r="R3267" s="47"/>
      <c r="S3267" s="2"/>
    </row>
    <row r="3268" spans="1:22" ht="12.75" customHeight="1" x14ac:dyDescent="0.2">
      <c r="A3268" s="22"/>
      <c r="B3268" s="23" t="str">
        <f>IF(A3268="","",VLOOKUP(A3268,'6.A'!$A$11:$E$105,2,FALSE))</f>
        <v/>
      </c>
      <c r="C3268" s="87"/>
      <c r="D3268" s="56" t="str">
        <f>IF(A3268="","",VLOOKUP(A3268,'6.A'!$A$11:$E$105,4,FALSE))</f>
        <v/>
      </c>
      <c r="E3268" s="88" t="str">
        <f>IF(A3268="","",VLOOKUP(A3268,'6.A'!$A$11:$E$105,5,FALSE))</f>
        <v/>
      </c>
      <c r="F3268" s="141" t="str">
        <f t="shared" si="1365"/>
        <v>0,00</v>
      </c>
      <c r="G3268" s="51"/>
      <c r="H3268" s="51" t="str">
        <f>IF(A3268="","",VLOOKUP(A3268,'6.A'!$A$11:$E$7900,5,FALSE))</f>
        <v/>
      </c>
      <c r="I3268" s="51" t="str">
        <f t="shared" si="1366"/>
        <v/>
      </c>
      <c r="J3268" s="51" t="str">
        <f>IF(H3268="","",VLOOKUP(A3268,'6.A'!$A$11:$E$480,4,FALSE))</f>
        <v/>
      </c>
      <c r="K3268" s="51" t="str">
        <f t="shared" si="1367"/>
        <v/>
      </c>
      <c r="L3268" s="51" t="str">
        <f>IF(H3268="","",IF(C3268="","",G3236*C3268))</f>
        <v/>
      </c>
      <c r="M3268" s="93" t="str">
        <f>IF(A3268="","",VLOOKUP(A3268,'6.A'!$A$11:$C$480,2,FALSE))</f>
        <v/>
      </c>
      <c r="N3268" s="56" t="str">
        <f t="shared" si="1368"/>
        <v/>
      </c>
      <c r="O3268" s="55"/>
      <c r="P3268" s="55"/>
      <c r="Q3268" s="47"/>
      <c r="R3268" s="47"/>
      <c r="S3268" s="2"/>
    </row>
    <row r="3269" spans="1:22" ht="12.75" customHeight="1" x14ac:dyDescent="0.2">
      <c r="A3269" s="22"/>
      <c r="B3269" s="23" t="str">
        <f>IF(A3269="","",VLOOKUP(A3269,'6.A'!$A$11:$E$105,2,FALSE))</f>
        <v/>
      </c>
      <c r="C3269" s="87"/>
      <c r="D3269" s="56" t="str">
        <f>IF(A3269="","",VLOOKUP(A3269,'6.A'!$A$11:$E$105,4,FALSE))</f>
        <v/>
      </c>
      <c r="E3269" s="88" t="str">
        <f>IF(A3269="","",VLOOKUP(A3269,'6.A'!$A$11:$E$105,5,FALSE))</f>
        <v/>
      </c>
      <c r="F3269" s="141" t="str">
        <f t="shared" si="1365"/>
        <v>0,00</v>
      </c>
      <c r="G3269" s="51"/>
      <c r="H3269" s="51" t="str">
        <f>IF(A3269="","",VLOOKUP(A3269,'6.A'!$A$11:$E$7900,5,FALSE))</f>
        <v/>
      </c>
      <c r="I3269" s="51" t="str">
        <f t="shared" si="1366"/>
        <v/>
      </c>
      <c r="J3269" s="51" t="str">
        <f>IF(H3269="","",VLOOKUP(A3269,'6.A'!$A$11:$E$480,4,FALSE))</f>
        <v/>
      </c>
      <c r="K3269" s="51" t="str">
        <f t="shared" si="1367"/>
        <v/>
      </c>
      <c r="L3269" s="51" t="str">
        <f>IF(H3269="","",IF(C3269="","",G3236*C3269))</f>
        <v/>
      </c>
      <c r="M3269" s="93" t="str">
        <f>IF(A3269="","",VLOOKUP(A3269,'6.A'!$A$11:$C$480,2,FALSE))</f>
        <v/>
      </c>
      <c r="N3269" s="56" t="str">
        <f t="shared" si="1368"/>
        <v/>
      </c>
      <c r="O3269" s="55"/>
      <c r="P3269" s="55"/>
      <c r="Q3269" s="47"/>
      <c r="R3269" s="47"/>
      <c r="S3269" s="2"/>
    </row>
    <row r="3270" spans="1:22" ht="12.75" customHeight="1" x14ac:dyDescent="0.2">
      <c r="A3270" s="22"/>
      <c r="B3270" s="23" t="str">
        <f>IF(A3270="","",VLOOKUP(A3270,'6.A'!$A$11:$E$105,2,FALSE))</f>
        <v/>
      </c>
      <c r="C3270" s="87"/>
      <c r="D3270" s="56" t="str">
        <f>IF(A3270="","",VLOOKUP(A3270,'6.A'!$A$11:$E$105,4,FALSE))</f>
        <v/>
      </c>
      <c r="E3270" s="88" t="str">
        <f>IF(A3270="","",VLOOKUP(A3270,'6.A'!$A$11:$E$105,5,FALSE))</f>
        <v/>
      </c>
      <c r="F3270" s="141" t="str">
        <f t="shared" si="1365"/>
        <v>0,00</v>
      </c>
      <c r="G3270" s="51"/>
      <c r="H3270" s="51" t="str">
        <f>IF(A3270="","",VLOOKUP(A3270,'6.A'!$A$11:$E$7900,5,FALSE))</f>
        <v/>
      </c>
      <c r="I3270" s="51" t="str">
        <f t="shared" si="1366"/>
        <v/>
      </c>
      <c r="J3270" s="51" t="str">
        <f>IF(H3270="","",VLOOKUP(A3270,'6.A'!$A$11:$E$480,4,FALSE))</f>
        <v/>
      </c>
      <c r="K3270" s="51" t="str">
        <f t="shared" si="1367"/>
        <v/>
      </c>
      <c r="L3270" s="51" t="str">
        <f>IF(H3270="","",IF(C3270="","",G3236*C3270))</f>
        <v/>
      </c>
      <c r="M3270" s="93" t="str">
        <f>IF(A3270="","",VLOOKUP(A3270,'6.A'!$A$11:$C$480,2,FALSE))</f>
        <v/>
      </c>
      <c r="N3270" s="56" t="str">
        <f t="shared" si="1368"/>
        <v/>
      </c>
      <c r="O3270" s="55"/>
      <c r="P3270" s="55"/>
      <c r="Q3270" s="47"/>
      <c r="R3270" s="47"/>
      <c r="S3270" s="2"/>
    </row>
    <row r="3271" spans="1:22" ht="12.75" customHeight="1" x14ac:dyDescent="0.2">
      <c r="A3271" s="137"/>
      <c r="B3271" s="117" t="str">
        <f>IF(A3271="","",VLOOKUP(A3271,'6.A'!$A$11:$E$105,2,FALSE))</f>
        <v/>
      </c>
      <c r="C3271" s="138"/>
      <c r="D3271" s="139" t="str">
        <f>IF(A3271="","",VLOOKUP(A3271,'6.A'!$A$11:$E$105,4,FALSE))</f>
        <v/>
      </c>
      <c r="E3271" s="140" t="str">
        <f>IF(A3271="","",VLOOKUP(A3271,'6.A'!$A$11:$E$105,5,FALSE))</f>
        <v/>
      </c>
      <c r="F3271" s="141" t="str">
        <f t="shared" si="1365"/>
        <v>0,00</v>
      </c>
      <c r="G3271" s="51"/>
      <c r="H3271" s="51" t="str">
        <f>IF(A3271="","",VLOOKUP(A3271,'6.A'!$A$11:$E$7900,5,FALSE))</f>
        <v/>
      </c>
      <c r="I3271" s="51" t="str">
        <f t="shared" si="1366"/>
        <v/>
      </c>
      <c r="J3271" s="51" t="str">
        <f>IF(H3271="","",VLOOKUP(A3271,'6.A'!$A$11:$E$480,4,FALSE))</f>
        <v/>
      </c>
      <c r="K3271" s="51" t="str">
        <f t="shared" si="1367"/>
        <v/>
      </c>
      <c r="L3271" s="51" t="str">
        <f>IF(H3271="","",IF(C3271="","",G3236*C3271))</f>
        <v/>
      </c>
      <c r="M3271" s="93" t="str">
        <f>IF(A3271="","",VLOOKUP(A3271,'6.A'!$A$11:$C$480,2,FALSE))</f>
        <v/>
      </c>
      <c r="N3271" s="56" t="str">
        <f t="shared" si="1368"/>
        <v/>
      </c>
      <c r="O3271" s="55"/>
      <c r="P3271" s="55"/>
      <c r="Q3271" s="47"/>
      <c r="R3271" s="47"/>
      <c r="S3271" s="2"/>
    </row>
    <row r="3272" spans="1:22" s="64" customFormat="1" ht="12.75" customHeight="1" x14ac:dyDescent="0.2">
      <c r="A3272" s="137"/>
      <c r="B3272" s="117" t="str">
        <f>IF(A3272="","",VLOOKUP(A3272,'6.A'!$A$11:$E$105,2,FALSE))</f>
        <v/>
      </c>
      <c r="C3272" s="138"/>
      <c r="D3272" s="139" t="str">
        <f>IF(A3272="","",VLOOKUP(A3272,'6.A'!$A$11:$E$105,4,FALSE))</f>
        <v/>
      </c>
      <c r="E3272" s="140" t="str">
        <f>IF(A3272="","",VLOOKUP(A3272,'6.A'!$A$11:$E$105,5,FALSE))</f>
        <v/>
      </c>
      <c r="F3272" s="141" t="str">
        <f t="shared" si="1365"/>
        <v>0,00</v>
      </c>
      <c r="G3272" s="51"/>
      <c r="H3272" s="51" t="str">
        <f>IF(A3272="","",VLOOKUP(A3272,'6.A'!$A$11:$E$7900,5,FALSE))</f>
        <v/>
      </c>
      <c r="I3272" s="51" t="str">
        <f t="shared" si="1366"/>
        <v/>
      </c>
      <c r="J3272" s="51" t="str">
        <f>IF(H3272="","",VLOOKUP(A3272,'6.A'!$A$11:$E$480,4,FALSE))</f>
        <v/>
      </c>
      <c r="K3272" s="51" t="str">
        <f t="shared" si="1367"/>
        <v/>
      </c>
      <c r="L3272" s="51" t="str">
        <f>IF(H3272="","",IF(C3272="","",G3236*C3272))</f>
        <v/>
      </c>
      <c r="M3272" s="93" t="str">
        <f>IF(A3272="","",VLOOKUP(A3272,'6.A'!$A$11:$C$480,2,FALSE))</f>
        <v/>
      </c>
      <c r="N3272" s="56" t="str">
        <f t="shared" si="1368"/>
        <v/>
      </c>
      <c r="O3272" s="55"/>
      <c r="P3272" s="55"/>
      <c r="Q3272" s="47"/>
      <c r="R3272" s="47"/>
      <c r="T3272" s="2"/>
      <c r="U3272" s="2"/>
      <c r="V3272" s="2"/>
    </row>
    <row r="3273" spans="1:22" s="64" customFormat="1" ht="12.75" customHeight="1" x14ac:dyDescent="0.2">
      <c r="A3273" s="137"/>
      <c r="B3273" s="117" t="str">
        <f>IF(A3273="","",VLOOKUP(A3273,'6.A'!$A$11:$E$105,2,FALSE))</f>
        <v/>
      </c>
      <c r="C3273" s="138"/>
      <c r="D3273" s="120" t="str">
        <f>IF(A3273="","",VLOOKUP(A3273,'6.A'!$A$11:$E$105,4,FALSE))</f>
        <v/>
      </c>
      <c r="E3273" s="142" t="str">
        <f>IF(A3273="","",VLOOKUP(A3273,'6.A'!$A$11:$E$105,5,FALSE))</f>
        <v/>
      </c>
      <c r="F3273" s="141" t="str">
        <f t="shared" si="1365"/>
        <v>0,00</v>
      </c>
      <c r="G3273" s="51"/>
      <c r="H3273" s="51" t="str">
        <f>IF(A3273="","",VLOOKUP(A3273,'6.A'!$A$11:$E$7900,5,FALSE))</f>
        <v/>
      </c>
      <c r="I3273" s="51" t="str">
        <f t="shared" si="1366"/>
        <v/>
      </c>
      <c r="J3273" s="51" t="str">
        <f>IF(H3273="","",VLOOKUP(A3273,'6.A'!$A$11:$E$480,4,FALSE))</f>
        <v/>
      </c>
      <c r="K3273" s="51" t="str">
        <f t="shared" si="1367"/>
        <v/>
      </c>
      <c r="L3273" s="51" t="str">
        <f>IF(H3273="","",IF(C3273="","",G3236*C3273))</f>
        <v/>
      </c>
      <c r="M3273" s="93" t="str">
        <f>IF(A3273="","",VLOOKUP(A3273,'6.A'!$A$11:$C$480,2,FALSE))</f>
        <v/>
      </c>
      <c r="N3273" s="56" t="str">
        <f t="shared" si="1368"/>
        <v/>
      </c>
      <c r="O3273" s="55"/>
      <c r="P3273" s="55"/>
      <c r="Q3273" s="47"/>
      <c r="R3273" s="47"/>
      <c r="T3273" s="2"/>
      <c r="U3273" s="2"/>
      <c r="V3273" s="2"/>
    </row>
    <row r="3274" spans="1:22" s="64" customFormat="1" ht="12.75" customHeight="1" x14ac:dyDescent="0.2">
      <c r="A3274" s="137"/>
      <c r="B3274" s="117" t="str">
        <f>IF(A3274="","",VLOOKUP(A3274,'6.A'!$A$11:$E$105,2,FALSE))</f>
        <v/>
      </c>
      <c r="C3274" s="138"/>
      <c r="D3274" s="120" t="str">
        <f>IF(A3274="","",VLOOKUP(A3274,'6.A'!$A$11:$E$105,4,FALSE))</f>
        <v/>
      </c>
      <c r="E3274" s="142" t="str">
        <f>IF(A3274="","",VLOOKUP(A3274,'6.A'!$A$11:$E$105,5,FALSE))</f>
        <v/>
      </c>
      <c r="F3274" s="141" t="str">
        <f t="shared" si="1365"/>
        <v>0,00</v>
      </c>
      <c r="G3274" s="51"/>
      <c r="H3274" s="51" t="str">
        <f>IF(A3274="","",VLOOKUP(A3274,'6.A'!$A$11:$E$7900,5,FALSE))</f>
        <v/>
      </c>
      <c r="I3274" s="51" t="str">
        <f t="shared" si="1366"/>
        <v/>
      </c>
      <c r="J3274" s="51" t="str">
        <f>IF(H3274="","",VLOOKUP(A3274,'6.A'!$A$11:$E$480,4,FALSE))</f>
        <v/>
      </c>
      <c r="K3274" s="51" t="str">
        <f t="shared" si="1367"/>
        <v/>
      </c>
      <c r="L3274" s="51" t="str">
        <f>IF(H3274="","",IF(C3274="","",G3236*C3274))</f>
        <v/>
      </c>
      <c r="M3274" s="93" t="str">
        <f>IF(A3274="","",VLOOKUP(A3274,'6.A'!$A$11:$C$480,2,FALSE))</f>
        <v/>
      </c>
      <c r="N3274" s="56" t="str">
        <f t="shared" si="1368"/>
        <v/>
      </c>
      <c r="O3274" s="55"/>
      <c r="P3274" s="55"/>
      <c r="Q3274" s="47"/>
      <c r="R3274" s="47"/>
      <c r="T3274" s="2"/>
      <c r="U3274" s="2"/>
      <c r="V3274" s="2"/>
    </row>
    <row r="3275" spans="1:22" s="64" customFormat="1" ht="12.75" customHeight="1" x14ac:dyDescent="0.2">
      <c r="A3275" s="137"/>
      <c r="B3275" s="117" t="str">
        <f>IF(A3275="","",VLOOKUP(A3275,'6.A'!$A$11:$E$105,2,FALSE))</f>
        <v/>
      </c>
      <c r="C3275" s="138"/>
      <c r="D3275" s="120" t="str">
        <f>IF(A3275="","",VLOOKUP(A3275,'6.A'!$A$11:$E$105,4,FALSE))</f>
        <v/>
      </c>
      <c r="E3275" s="142" t="str">
        <f>IF(A3275="","",VLOOKUP(A3275,'6.A'!$A$11:$E$105,5,FALSE))</f>
        <v/>
      </c>
      <c r="F3275" s="141" t="str">
        <f t="shared" si="1365"/>
        <v>0,00</v>
      </c>
      <c r="G3275" s="51"/>
      <c r="H3275" s="51" t="str">
        <f>IF(A3275="","",VLOOKUP(A3275,'6.A'!$A$11:$E$7900,5,FALSE))</f>
        <v/>
      </c>
      <c r="I3275" s="51" t="str">
        <f t="shared" si="1366"/>
        <v/>
      </c>
      <c r="J3275" s="51" t="str">
        <f>IF(H3275="","",VLOOKUP(A3275,'6.A'!$A$11:$E$480,4,FALSE))</f>
        <v/>
      </c>
      <c r="K3275" s="51" t="str">
        <f t="shared" si="1367"/>
        <v/>
      </c>
      <c r="L3275" s="51" t="str">
        <f>IF(H3275="","",IF(C3275="","",G3236*C3275))</f>
        <v/>
      </c>
      <c r="M3275" s="93" t="str">
        <f>IF(A3275="","",VLOOKUP(A3275,'6.A'!$A$11:$C$480,2,FALSE))</f>
        <v/>
      </c>
      <c r="N3275" s="56" t="str">
        <f t="shared" si="1368"/>
        <v/>
      </c>
      <c r="O3275" s="55"/>
      <c r="P3275" s="55"/>
      <c r="Q3275" s="47"/>
      <c r="R3275" s="47"/>
      <c r="T3275" s="2"/>
      <c r="U3275" s="2"/>
      <c r="V3275" s="2"/>
    </row>
    <row r="3276" spans="1:22" ht="12.75" customHeight="1" x14ac:dyDescent="0.2">
      <c r="A3276" s="22"/>
      <c r="B3276" s="23" t="str">
        <f>IF(A3276="","",VLOOKUP(A3276,'6.A'!$A$11:$E$105,2,FALSE))</f>
        <v/>
      </c>
      <c r="C3276" s="87"/>
      <c r="D3276" s="56" t="str">
        <f>IF(A3276="","",VLOOKUP(A3276,'6.A'!$A$11:$E$105,4,FALSE))</f>
        <v/>
      </c>
      <c r="E3276" s="88" t="str">
        <f>IF(A3276="","",VLOOKUP(A3276,'6.A'!$A$11:$E$105,5,FALSE))</f>
        <v/>
      </c>
      <c r="F3276" s="24" t="str">
        <f t="shared" ref="F3276:F3284" si="1369">IF(A3276="","0,00",ROUND(C3276*E3276,2))</f>
        <v>0,00</v>
      </c>
      <c r="G3276" s="51"/>
      <c r="H3276" s="51" t="str">
        <f>IF(A3276="","",VLOOKUP(A3276,'6.A'!$A$11:$E$7900,5,FALSE))</f>
        <v/>
      </c>
      <c r="I3276" s="51" t="str">
        <f t="shared" si="1366"/>
        <v/>
      </c>
      <c r="J3276" s="51" t="str">
        <f>IF(H3276="","",VLOOKUP(A3276,'6.A'!$A$11:$E$480,4,FALSE))</f>
        <v/>
      </c>
      <c r="K3276" s="51" t="str">
        <f t="shared" si="1367"/>
        <v/>
      </c>
      <c r="L3276" s="51" t="str">
        <f>IF(H3276="","",IF(C3276="","",G3236*C3276))</f>
        <v/>
      </c>
      <c r="M3276" s="93" t="str">
        <f>IF(A3276="","",VLOOKUP(A3276,'6.A'!$A$11:$C$480,2,FALSE))</f>
        <v/>
      </c>
      <c r="N3276" s="56" t="str">
        <f t="shared" si="1368"/>
        <v/>
      </c>
      <c r="O3276" s="55"/>
      <c r="P3276" s="55"/>
      <c r="Q3276" s="47"/>
      <c r="R3276" s="47"/>
    </row>
    <row r="3277" spans="1:22" ht="12.75" customHeight="1" x14ac:dyDescent="0.2">
      <c r="A3277" s="22"/>
      <c r="B3277" s="23" t="str">
        <f>IF(A3277="","",VLOOKUP(A3277,'6.A'!$A$11:$E$105,2,FALSE))</f>
        <v/>
      </c>
      <c r="C3277" s="87"/>
      <c r="D3277" s="56" t="str">
        <f>IF(A3277="","",VLOOKUP(A3277,'6.A'!$A$11:$E$105,4,FALSE))</f>
        <v/>
      </c>
      <c r="E3277" s="88" t="str">
        <f>IF(A3277="","",VLOOKUP(A3277,'6.A'!$A$11:$E$105,5,FALSE))</f>
        <v/>
      </c>
      <c r="F3277" s="24" t="str">
        <f t="shared" si="1369"/>
        <v>0,00</v>
      </c>
      <c r="G3277" s="51"/>
      <c r="H3277" s="51" t="str">
        <f>IF(A3277="","",VLOOKUP(A3277,'6.A'!$A$11:$E$7900,5,FALSE))</f>
        <v/>
      </c>
      <c r="I3277" s="51" t="str">
        <f t="shared" si="1366"/>
        <v/>
      </c>
      <c r="J3277" s="51" t="str">
        <f>IF(H3277="","",VLOOKUP(A3277,'6.A'!$A$11:$E$480,4,FALSE))</f>
        <v/>
      </c>
      <c r="K3277" s="51" t="str">
        <f t="shared" si="1367"/>
        <v/>
      </c>
      <c r="L3277" s="51" t="str">
        <f>IF(H3277="","",IF(C3277="","",G3236*C3277))</f>
        <v/>
      </c>
      <c r="M3277" s="93" t="str">
        <f>IF(A3277="","",VLOOKUP(A3277,'6.A'!$A$11:$C$480,2,FALSE))</f>
        <v/>
      </c>
      <c r="N3277" s="56" t="str">
        <f t="shared" si="1368"/>
        <v/>
      </c>
      <c r="O3277" s="55"/>
      <c r="P3277" s="55"/>
      <c r="Q3277" s="47"/>
      <c r="R3277" s="47"/>
    </row>
    <row r="3278" spans="1:22" ht="12.75" customHeight="1" x14ac:dyDescent="0.2">
      <c r="A3278" s="22"/>
      <c r="B3278" s="23" t="str">
        <f>IF(A3278="","",VLOOKUP(A3278,'6.A'!$A$11:$E$105,2,FALSE))</f>
        <v/>
      </c>
      <c r="C3278" s="87"/>
      <c r="D3278" s="56" t="str">
        <f>IF(A3278="","",VLOOKUP(A3278,'6.A'!$A$11:$E$105,4,FALSE))</f>
        <v/>
      </c>
      <c r="E3278" s="88" t="str">
        <f>IF(A3278="","",VLOOKUP(A3278,'6.A'!$A$11:$E$105,5,FALSE))</f>
        <v/>
      </c>
      <c r="F3278" s="24" t="str">
        <f t="shared" si="1369"/>
        <v>0,00</v>
      </c>
      <c r="G3278" s="51"/>
      <c r="H3278" s="51" t="str">
        <f>IF(A3278="","",VLOOKUP(A3278,'6.A'!$A$11:$E$7900,5,FALSE))</f>
        <v/>
      </c>
      <c r="I3278" s="51" t="str">
        <f t="shared" si="1366"/>
        <v/>
      </c>
      <c r="J3278" s="51" t="str">
        <f>IF(H3278="","",VLOOKUP(A3278,'6.A'!$A$11:$E$480,4,FALSE))</f>
        <v/>
      </c>
      <c r="K3278" s="51" t="str">
        <f t="shared" si="1367"/>
        <v/>
      </c>
      <c r="L3278" s="51" t="str">
        <f>IF(H3278="","",IF(C3278="","",G3236*C3278))</f>
        <v/>
      </c>
      <c r="M3278" s="93" t="str">
        <f>IF(A3278="","",VLOOKUP(A3278,'6.A'!$A$11:$C$480,2,FALSE))</f>
        <v/>
      </c>
      <c r="N3278" s="56" t="str">
        <f t="shared" si="1368"/>
        <v/>
      </c>
      <c r="O3278" s="55"/>
      <c r="P3278" s="55"/>
      <c r="Q3278" s="47"/>
      <c r="R3278" s="47"/>
    </row>
    <row r="3279" spans="1:22" ht="12.75" customHeight="1" x14ac:dyDescent="0.2">
      <c r="A3279" s="22"/>
      <c r="B3279" s="23" t="str">
        <f>IF(A3279="","",VLOOKUP(A3279,'6.A'!$A$11:$E$105,2,FALSE))</f>
        <v/>
      </c>
      <c r="C3279" s="87"/>
      <c r="D3279" s="56" t="str">
        <f>IF(A3279="","",VLOOKUP(A3279,'6.A'!$A$11:$E$105,4,FALSE))</f>
        <v/>
      </c>
      <c r="E3279" s="88" t="str">
        <f>IF(A3279="","",VLOOKUP(A3279,'6.A'!$A$11:$E$105,5,FALSE))</f>
        <v/>
      </c>
      <c r="F3279" s="24" t="str">
        <f t="shared" si="1369"/>
        <v>0,00</v>
      </c>
      <c r="G3279" s="51"/>
      <c r="H3279" s="51" t="str">
        <f>IF(A3279="","",VLOOKUP(A3279,'6.A'!$A$11:$E$7900,5,FALSE))</f>
        <v/>
      </c>
      <c r="I3279" s="51" t="str">
        <f t="shared" si="1366"/>
        <v/>
      </c>
      <c r="J3279" s="51" t="str">
        <f>IF(H3279="","",VLOOKUP(A3279,'6.A'!$A$11:$E$480,4,FALSE))</f>
        <v/>
      </c>
      <c r="K3279" s="51" t="str">
        <f t="shared" si="1367"/>
        <v/>
      </c>
      <c r="L3279" s="51" t="str">
        <f>IF(H3279="","",IF(C3279="","",G3236*C3279))</f>
        <v/>
      </c>
      <c r="M3279" s="93" t="str">
        <f>IF(A3279="","",VLOOKUP(A3279,'6.A'!$A$11:$C$480,2,FALSE))</f>
        <v/>
      </c>
      <c r="N3279" s="56" t="str">
        <f t="shared" si="1368"/>
        <v/>
      </c>
      <c r="O3279" s="55"/>
      <c r="P3279" s="55"/>
      <c r="Q3279" s="47"/>
      <c r="R3279" s="47"/>
    </row>
    <row r="3280" spans="1:22" ht="12.75" customHeight="1" x14ac:dyDescent="0.2">
      <c r="A3280" s="22"/>
      <c r="B3280" s="23" t="str">
        <f>IF(A3280="","",VLOOKUP(A3280,'6.A'!$A$11:$E$105,2,FALSE))</f>
        <v/>
      </c>
      <c r="C3280" s="87"/>
      <c r="D3280" s="56" t="str">
        <f>IF(A3280="","",VLOOKUP(A3280,'6.A'!$A$11:$E$105,4,FALSE))</f>
        <v/>
      </c>
      <c r="E3280" s="88" t="str">
        <f>IF(A3280="","",VLOOKUP(A3280,'6.A'!$A$11:$E$105,5,FALSE))</f>
        <v/>
      </c>
      <c r="F3280" s="24" t="str">
        <f t="shared" si="1369"/>
        <v>0,00</v>
      </c>
      <c r="G3280" s="51"/>
      <c r="H3280" s="51" t="str">
        <f>IF(A3280="","",VLOOKUP(A3280,'6.A'!$A$11:$E$7900,5,FALSE))</f>
        <v/>
      </c>
      <c r="I3280" s="51" t="str">
        <f t="shared" si="1366"/>
        <v/>
      </c>
      <c r="J3280" s="51" t="str">
        <f>IF(H3280="","",VLOOKUP(A3280,'6.A'!$A$11:$E$480,4,FALSE))</f>
        <v/>
      </c>
      <c r="K3280" s="51" t="str">
        <f t="shared" si="1367"/>
        <v/>
      </c>
      <c r="L3280" s="51" t="str">
        <f>IF(H3280="","",IF(C3280="","",G3236*C3280))</f>
        <v/>
      </c>
      <c r="M3280" s="93" t="str">
        <f>IF(A3280="","",VLOOKUP(A3280,'6.A'!$A$11:$C$480,2,FALSE))</f>
        <v/>
      </c>
      <c r="N3280" s="56" t="str">
        <f t="shared" si="1368"/>
        <v/>
      </c>
      <c r="O3280" s="55"/>
      <c r="P3280" s="55"/>
      <c r="Q3280" s="47"/>
      <c r="R3280" s="47"/>
    </row>
    <row r="3281" spans="1:22" ht="12.75" customHeight="1" x14ac:dyDescent="0.2">
      <c r="A3281" s="22"/>
      <c r="B3281" s="23" t="str">
        <f>IF(A3281="","",VLOOKUP(A3281,'6.A'!$A$11:$E$105,2,FALSE))</f>
        <v/>
      </c>
      <c r="C3281" s="87"/>
      <c r="D3281" s="56" t="str">
        <f>IF(A3281="","",VLOOKUP(A3281,'6.A'!$A$11:$E$105,4,FALSE))</f>
        <v/>
      </c>
      <c r="E3281" s="88" t="str">
        <f>IF(A3281="","",VLOOKUP(A3281,'6.A'!$A$11:$E$105,5,FALSE))</f>
        <v/>
      </c>
      <c r="F3281" s="24" t="str">
        <f t="shared" si="1369"/>
        <v>0,00</v>
      </c>
      <c r="G3281" s="51"/>
      <c r="H3281" s="51" t="str">
        <f>IF(A3281="","",VLOOKUP(A3281,'6.A'!$A$11:$E$7900,5,FALSE))</f>
        <v/>
      </c>
      <c r="I3281" s="51" t="str">
        <f t="shared" si="1366"/>
        <v/>
      </c>
      <c r="J3281" s="51" t="str">
        <f>IF(H3281="","",VLOOKUP(A3281,'6.A'!$A$11:$E$480,4,FALSE))</f>
        <v/>
      </c>
      <c r="K3281" s="51" t="str">
        <f t="shared" si="1367"/>
        <v/>
      </c>
      <c r="L3281" s="51" t="str">
        <f>IF(H3281="","",IF(C3281="","",G3236*C3281))</f>
        <v/>
      </c>
      <c r="M3281" s="93" t="str">
        <f>IF(A3281="","",VLOOKUP(A3281,'6.A'!$A$11:$C$480,2,FALSE))</f>
        <v/>
      </c>
      <c r="N3281" s="56" t="str">
        <f t="shared" si="1368"/>
        <v/>
      </c>
      <c r="O3281" s="55"/>
      <c r="P3281" s="55"/>
      <c r="Q3281" s="47"/>
      <c r="R3281" s="47"/>
    </row>
    <row r="3282" spans="1:22" ht="12.75" customHeight="1" x14ac:dyDescent="0.2">
      <c r="A3282" s="22"/>
      <c r="B3282" s="39" t="str">
        <f>IF(A3282="","",VLOOKUP(A3282,'6.A'!$A$11:$E$105,2,FALSE))</f>
        <v/>
      </c>
      <c r="C3282" s="87"/>
      <c r="D3282" s="56" t="str">
        <f>IF(A3282="","",VLOOKUP(A3282,'6.A'!$A$11:$E$105,4,FALSE))</f>
        <v/>
      </c>
      <c r="E3282" s="88" t="str">
        <f>IF(A3282="","",VLOOKUP(A3282,'6.A'!$A$11:$E$105,5,FALSE))</f>
        <v/>
      </c>
      <c r="F3282" s="24" t="str">
        <f t="shared" si="1369"/>
        <v>0,00</v>
      </c>
      <c r="G3282" s="51"/>
      <c r="H3282" s="51" t="str">
        <f>IF(A3282="","",VLOOKUP(A3282,'6.A'!$A$11:$E$7900,5,FALSE))</f>
        <v/>
      </c>
      <c r="I3282" s="51" t="str">
        <f t="shared" si="1366"/>
        <v/>
      </c>
      <c r="J3282" s="51" t="str">
        <f>IF(H3282="","",VLOOKUP(A3282,'6.A'!$A$11:$E$480,4,FALSE))</f>
        <v/>
      </c>
      <c r="K3282" s="51" t="str">
        <f t="shared" si="1367"/>
        <v/>
      </c>
      <c r="L3282" s="51" t="str">
        <f>IF(H3282="","",IF(C3282="","",G3236*C3282))</f>
        <v/>
      </c>
      <c r="M3282" s="93" t="str">
        <f>IF(A3282="","",VLOOKUP(A3282,'6.A'!$A$11:$C$480,2,FALSE))</f>
        <v/>
      </c>
      <c r="N3282" s="56" t="str">
        <f t="shared" si="1368"/>
        <v/>
      </c>
      <c r="O3282" s="55"/>
      <c r="P3282" s="55"/>
      <c r="Q3282" s="47"/>
      <c r="R3282" s="47"/>
    </row>
    <row r="3283" spans="1:22" ht="12.75" customHeight="1" x14ac:dyDescent="0.2">
      <c r="A3283" s="22"/>
      <c r="B3283" s="39" t="str">
        <f>IF(A3283="","",VLOOKUP(A3283,'6.A'!$A$11:$E$105,2,FALSE))</f>
        <v/>
      </c>
      <c r="C3283" s="87"/>
      <c r="D3283" s="56" t="str">
        <f>IF(A3283="","",VLOOKUP(A3283,'6.A'!$A$11:$E$105,4,FALSE))</f>
        <v/>
      </c>
      <c r="E3283" s="88" t="str">
        <f>IF(A3283="","",VLOOKUP(A3283,'6.A'!$A$11:$E$105,5,FALSE))</f>
        <v/>
      </c>
      <c r="F3283" s="24" t="str">
        <f t="shared" si="1369"/>
        <v>0,00</v>
      </c>
      <c r="G3283" s="51"/>
      <c r="H3283" s="51" t="str">
        <f>IF(A3283="","",VLOOKUP(A3283,'6.A'!$A$11:$E$7900,5,FALSE))</f>
        <v/>
      </c>
      <c r="I3283" s="51" t="str">
        <f t="shared" si="1366"/>
        <v/>
      </c>
      <c r="J3283" s="51" t="str">
        <f>IF(H3283="","",VLOOKUP(A3283,'6.A'!$A$11:$E$480,4,FALSE))</f>
        <v/>
      </c>
      <c r="K3283" s="51" t="str">
        <f t="shared" si="1367"/>
        <v/>
      </c>
      <c r="L3283" s="51" t="str">
        <f>IF(H3283="","",IF(C3283="","",G3236*C3283))</f>
        <v/>
      </c>
      <c r="M3283" s="93" t="str">
        <f>IF(A3283="","",VLOOKUP(A3283,'6.A'!$A$11:$C$480,2,FALSE))</f>
        <v/>
      </c>
      <c r="N3283" s="56" t="str">
        <f t="shared" si="1368"/>
        <v/>
      </c>
      <c r="O3283" s="55"/>
      <c r="P3283" s="55"/>
      <c r="Q3283" s="47"/>
      <c r="R3283" s="47"/>
    </row>
    <row r="3284" spans="1:22" ht="12.75" customHeight="1" x14ac:dyDescent="0.2">
      <c r="A3284" s="22"/>
      <c r="B3284" s="39" t="str">
        <f>IF(A3284="","",VLOOKUP(A3284,'6.A'!$A$11:$E$105,2,FALSE))</f>
        <v/>
      </c>
      <c r="C3284" s="87"/>
      <c r="D3284" s="56" t="str">
        <f>IF(A3284="","",VLOOKUP(A3284,'6.A'!$A$11:$E$105,4,FALSE))</f>
        <v/>
      </c>
      <c r="E3284" s="88" t="str">
        <f>IF(A3284="","",VLOOKUP(A3284,'6.A'!$A$11:$E$105,5,FALSE))</f>
        <v/>
      </c>
      <c r="F3284" s="24" t="str">
        <f t="shared" si="1369"/>
        <v>0,00</v>
      </c>
      <c r="G3284" s="51"/>
      <c r="H3284" s="51" t="str">
        <f>IF(A3284="","",VLOOKUP(A3284,'6.A'!$A$11:$E$7900,5,FALSE))</f>
        <v/>
      </c>
      <c r="I3284" s="51" t="str">
        <f t="shared" si="1366"/>
        <v/>
      </c>
      <c r="J3284" s="51" t="str">
        <f>IF(H3284="","",VLOOKUP(A3284,'6.A'!$A$11:$E$480,4,FALSE))</f>
        <v/>
      </c>
      <c r="K3284" s="51" t="str">
        <f t="shared" si="1367"/>
        <v/>
      </c>
      <c r="L3284" s="51" t="str">
        <f>IF(H3284="","",IF(C3284="","",G3236*C3284))</f>
        <v/>
      </c>
      <c r="M3284" s="93" t="str">
        <f>IF(A3284="","",VLOOKUP(A3284,'6.A'!$A$11:$C$480,2,FALSE))</f>
        <v/>
      </c>
      <c r="N3284" s="56" t="str">
        <f t="shared" si="1368"/>
        <v/>
      </c>
      <c r="O3284" s="55"/>
      <c r="P3284" s="55"/>
      <c r="Q3284" s="47"/>
      <c r="R3284" s="47"/>
    </row>
    <row r="3285" spans="1:22" ht="12.75" customHeight="1" x14ac:dyDescent="0.2">
      <c r="A3285" s="22"/>
      <c r="B3285" s="26" t="str">
        <f>$A$9</f>
        <v>BDI - MÃO DE OBRA / SERVIÇOS / MATERIAIS EM GERAL</v>
      </c>
      <c r="C3285" s="27">
        <f>$C$9</f>
        <v>0</v>
      </c>
      <c r="D3285" s="56"/>
      <c r="F3285" s="28">
        <f>ROUND(SUM(F3265:F3284)*C3285,2)</f>
        <v>0</v>
      </c>
      <c r="G3285" s="62"/>
      <c r="M3285" s="56"/>
      <c r="N3285" s="56"/>
      <c r="O3285" s="55"/>
      <c r="P3285" s="55"/>
      <c r="Q3285" s="47"/>
      <c r="R3285" s="47"/>
    </row>
    <row r="3286" spans="1:22" ht="12.75" customHeight="1" thickBot="1" x14ac:dyDescent="0.25">
      <c r="A3286" s="40"/>
      <c r="B3286" s="41" t="s">
        <v>57</v>
      </c>
      <c r="C3286" s="42"/>
      <c r="D3286" s="43"/>
      <c r="E3286" s="44"/>
      <c r="F3286" s="45">
        <f>ROUND(SUM(F3265:F3285),2)</f>
        <v>0</v>
      </c>
      <c r="G3286" s="62"/>
      <c r="M3286" s="56"/>
      <c r="N3286" s="56"/>
      <c r="O3286" s="55"/>
      <c r="P3286" s="55"/>
      <c r="Q3286" s="47"/>
      <c r="R3286" s="47"/>
    </row>
    <row r="3287" spans="1:22" ht="12" customHeight="1" thickBot="1" x14ac:dyDescent="0.25">
      <c r="A3287" s="8"/>
      <c r="B3287" s="9"/>
      <c r="C3287" s="10"/>
      <c r="D3287" s="56"/>
      <c r="F3287" s="12"/>
      <c r="M3287" s="56"/>
      <c r="N3287" s="56"/>
      <c r="O3287" s="55"/>
      <c r="P3287" s="55"/>
    </row>
    <row r="3288" spans="1:22" ht="50.1" customHeight="1" x14ac:dyDescent="0.2">
      <c r="A3288" s="13" t="str">
        <f>'3.A'!$A$103</f>
        <v>5.2.1</v>
      </c>
      <c r="B3288" s="14" t="str">
        <f>IF(A3288="","",VLOOKUP(A3288,'3.A'!$A$16:$M$111,2,FALSE))</f>
        <v>REMOÇÃO DE PINTURA EXISTENTE COM LIXAMENTO</v>
      </c>
      <c r="C3288" s="283" t="s">
        <v>62</v>
      </c>
      <c r="D3288" s="283"/>
      <c r="E3288" s="15" t="str">
        <f>IF(A3288="","",VLOOKUP(A3288,'3.A'!$A$16:$M$111,3,FALSE))</f>
        <v>M2</v>
      </c>
      <c r="F3288" s="16">
        <f>ROUND(F3302+F3315+F3338,2)</f>
        <v>0</v>
      </c>
      <c r="G3288" s="94">
        <f>VLOOKUP(A3288,'3.A'!$A$18:$I$111,4,FALSE)</f>
        <v>26</v>
      </c>
      <c r="H3288" s="46">
        <f>SUM(F3290:F3301)</f>
        <v>0</v>
      </c>
      <c r="I3288" s="46">
        <f>SUM(F3304:F3314)</f>
        <v>0</v>
      </c>
      <c r="J3288" s="46">
        <f>SUM(F3317:F3337)</f>
        <v>0</v>
      </c>
      <c r="K3288" s="46">
        <f>SUM(H3288:J3288)</f>
        <v>0</v>
      </c>
      <c r="L3288" s="46" t="str">
        <f>IF(K3288=F3288,"SIM","NÃO")</f>
        <v>SIM</v>
      </c>
      <c r="M3288" s="57">
        <f>ROUND(SUM(F3290:F3299)*C3300,2)+ROUND(SUM(F3290:F3300)*C3301,2)+ROUND(SUM(F3290:F3299),2)+ROUND(SUM(F3304:F3313)*C3314,2)+ROUND(SUM(F3304:F3313),2)+ROUND(SUM(F3317:F3336)*C3337,2)+ROUND(SUM(F3317:F3336),2)</f>
        <v>0</v>
      </c>
      <c r="N3288" s="49" t="str">
        <f>IF(M3288=F3288,"SIM","NÃO")</f>
        <v>SIM</v>
      </c>
      <c r="O3288" s="50" t="str">
        <f>VLOOKUP(A3288,'3.A'!$A$8:$E$111,3,FALSE)</f>
        <v>M2</v>
      </c>
      <c r="P3288" s="50" t="str">
        <f>IF(O3288=E3288,"SIM","NÃO")</f>
        <v>SIM</v>
      </c>
      <c r="Q3288" s="52">
        <f>ROUND(G3288*F3302,2)+ROUND(G3288*F3315,2)+ROUND(G3288*F3338,2)</f>
        <v>0</v>
      </c>
      <c r="R3288" s="58">
        <f>VLOOKUP(A3288,'3.A'!$A$16:$L$111,12,FALSE)</f>
        <v>0</v>
      </c>
      <c r="S3288" s="59" t="str">
        <f>IF(Q3288=R3288,"si","no")</f>
        <v>si</v>
      </c>
      <c r="T3288" s="60">
        <f>SUM(L3290:L3299)+SUM(L3304:L3313)+SUM(L3317:L3336)</f>
        <v>20.8</v>
      </c>
      <c r="U3288" s="51">
        <f>G3288*C3296+G3288*C3298+G3288*C3292+G3288*C3291+G3288*C3293+G3288*C3297+G3288*C3295+G3288*C3294+G3288*C3290+G3288*C3299+G3288*C3310+G3288*C3304+G3288*C3312+G3288*C3311+G3288*C3309+G3288*C3306+G3288*C3305+G3288*C3307+G3288*C3313+G3288*C3308+G3288*C3317+G3288*C3318+G3288*C3319+G3288*C3327+G3288*C3328+G3288*C3329+G3288*C3330+G3288*C3331+G3288*C3332+G3288*C3333+G3288*C3334+G3288*C3335+G3288*C3336+G3288*C3325+G3288*C3326+G3288*C3320+G3288*C3321+G3288*C3322+G3288*C3323+G3288*C3324</f>
        <v>20.8</v>
      </c>
      <c r="V3288" s="53" t="str">
        <f>IF(T3288=U3288,"si","no")</f>
        <v>si</v>
      </c>
    </row>
    <row r="3289" spans="1:22" ht="12.75" customHeight="1" x14ac:dyDescent="0.2">
      <c r="A3289" s="17" t="s">
        <v>3</v>
      </c>
      <c r="B3289" s="18" t="s">
        <v>58</v>
      </c>
      <c r="C3289" s="55" t="s">
        <v>59</v>
      </c>
      <c r="D3289" s="55" t="s">
        <v>17</v>
      </c>
      <c r="E3289" s="19" t="s">
        <v>60</v>
      </c>
      <c r="F3289" s="20" t="s">
        <v>61</v>
      </c>
      <c r="G3289" s="21"/>
      <c r="M3289" s="56"/>
      <c r="N3289" s="56"/>
      <c r="O3289" s="55"/>
      <c r="P3289" s="55"/>
      <c r="Q3289" s="47"/>
      <c r="R3289" s="47"/>
    </row>
    <row r="3290" spans="1:22" ht="12.75" customHeight="1" x14ac:dyDescent="0.2">
      <c r="A3290" s="137">
        <f>'6.A'!$A$20</f>
        <v>88310</v>
      </c>
      <c r="B3290" s="117" t="str">
        <f>IF(A3290="","",VLOOKUP(A3290,'6.A'!$A$11:$E$105,2,FALSE))</f>
        <v>PINTOR COM ENCARGOS COMPLEMENTARES</v>
      </c>
      <c r="C3290" s="138">
        <v>0.3</v>
      </c>
      <c r="D3290" s="139" t="str">
        <f>IF(A3290="","",VLOOKUP(A3290,'6.A'!$A$11:$E$105,4,FALSE))</f>
        <v>H</v>
      </c>
      <c r="E3290" s="140">
        <f>IF(A3290="","",VLOOKUP(A3290,'6.A'!$A$11:$E$105,5,FALSE))</f>
        <v>0</v>
      </c>
      <c r="F3290" s="141">
        <f t="shared" ref="F3290:F3299" si="1370">IF(A3290="","0,00",ROUND(C3290*E3290,2))</f>
        <v>0</v>
      </c>
      <c r="G3290" s="51"/>
      <c r="H3290" s="51">
        <f>IF(A3290="","",VLOOKUP(A3290,'6.A'!$A$11:$E$7900,5,FALSE))</f>
        <v>0</v>
      </c>
      <c r="I3290" s="51" t="str">
        <f>IF(H3290="","",IF(E3290=H3290,"SIM","NÃO"))</f>
        <v>SIM</v>
      </c>
      <c r="J3290" s="51" t="str">
        <f>IF(H3290="","",VLOOKUP(A3290,'6.A'!$A$11:$E$480,4,FALSE))</f>
        <v>H</v>
      </c>
      <c r="K3290" s="51" t="str">
        <f>IF(H3290="","",IF(J3290=D3290,"SIM","NÃO"))</f>
        <v>SIM</v>
      </c>
      <c r="L3290" s="51">
        <f>IF(H3290="","",IF(C3290="","",G3288*C3290))</f>
        <v>7.8</v>
      </c>
      <c r="M3290" s="93" t="str">
        <f>IF(A3290="","",VLOOKUP(A3290,'6.A'!$A$11:$C$480,2,FALSE))</f>
        <v>PINTOR COM ENCARGOS COMPLEMENTARES</v>
      </c>
      <c r="N3290" s="56" t="str">
        <f>IF(A3290="","",IF(M3290=B3290,"si","no"))</f>
        <v>si</v>
      </c>
      <c r="O3290" s="55"/>
      <c r="P3290" s="55"/>
      <c r="Q3290" s="47"/>
      <c r="R3290" s="47"/>
    </row>
    <row r="3291" spans="1:22" ht="12.75" customHeight="1" x14ac:dyDescent="0.2">
      <c r="A3291" s="137"/>
      <c r="B3291" s="117" t="str">
        <f>IF(A3291="","",VLOOKUP(A3291,'6.A'!$A$11:$E$105,2,FALSE))</f>
        <v/>
      </c>
      <c r="C3291" s="138"/>
      <c r="D3291" s="139" t="str">
        <f>IF(A3291="","",VLOOKUP(A3291,'6.A'!$A$11:$E$105,4,FALSE))</f>
        <v/>
      </c>
      <c r="E3291" s="140" t="str">
        <f>IF(A3291="","",VLOOKUP(A3291,'6.A'!$A$11:$E$105,5,FALSE))</f>
        <v/>
      </c>
      <c r="F3291" s="141" t="str">
        <f t="shared" si="1370"/>
        <v>0,00</v>
      </c>
      <c r="G3291" s="51"/>
      <c r="H3291" s="51" t="str">
        <f>IF(A3291="","",VLOOKUP(A3291,'6.A'!$A$11:$E$7900,5,FALSE))</f>
        <v/>
      </c>
      <c r="I3291" s="51" t="str">
        <f>IF(H3291="","",IF(E3291=H3291,"SIM","NÃO"))</f>
        <v/>
      </c>
      <c r="J3291" s="51" t="str">
        <f>IF(H3291="","",VLOOKUP(A3291,'6.A'!$A$11:$E$480,4,FALSE))</f>
        <v/>
      </c>
      <c r="K3291" s="51" t="str">
        <f>IF(H3291="","",IF(J3291=D3291,"SIM","NÃO"))</f>
        <v/>
      </c>
      <c r="L3291" s="51" t="str">
        <f>IF(H3291="","",IF(C3291="","",G3288*C3291))</f>
        <v/>
      </c>
      <c r="M3291" s="93" t="str">
        <f>IF(A3291="","",VLOOKUP(A3291,'6.A'!$A$11:$C$480,2,FALSE))</f>
        <v/>
      </c>
      <c r="N3291" s="56" t="str">
        <f>IF(A3291="","",IF(M3291=B3291,"si","no"))</f>
        <v/>
      </c>
      <c r="O3291" s="55"/>
      <c r="P3291" s="55"/>
      <c r="Q3291" s="47"/>
      <c r="R3291" s="47"/>
    </row>
    <row r="3292" spans="1:22" ht="12.75" customHeight="1" x14ac:dyDescent="0.2">
      <c r="A3292" s="137"/>
      <c r="B3292" s="117" t="str">
        <f>IF(A3292="","",VLOOKUP(A3292,'6.A'!$A$11:$E$105,2,FALSE))</f>
        <v/>
      </c>
      <c r="C3292" s="138"/>
      <c r="D3292" s="139" t="str">
        <f>IF(A3292="","",VLOOKUP(A3292,'6.A'!$A$11:$E$105,4,FALSE))</f>
        <v/>
      </c>
      <c r="E3292" s="140" t="str">
        <f>IF(A3292="","",VLOOKUP(A3292,'6.A'!$A$11:$E$105,5,FALSE))</f>
        <v/>
      </c>
      <c r="F3292" s="141" t="str">
        <f t="shared" si="1370"/>
        <v>0,00</v>
      </c>
      <c r="G3292" s="51"/>
      <c r="H3292" s="51" t="str">
        <f>IF(A3292="","",VLOOKUP(A3292,'6.A'!$A$11:$E$7900,5,FALSE))</f>
        <v/>
      </c>
      <c r="I3292" s="51" t="str">
        <f>IF(H3292="","",IF(E3292=H3292,"SIM","NÃO"))</f>
        <v/>
      </c>
      <c r="J3292" s="51" t="str">
        <f>IF(H3292="","",VLOOKUP(A3292,'6.A'!$A$11:$E$480,4,FALSE))</f>
        <v/>
      </c>
      <c r="K3292" s="51" t="str">
        <f t="shared" ref="K3292" si="1371">IF(H3292="","",IF(J3292=D3292,"SIM","NÃO"))</f>
        <v/>
      </c>
      <c r="L3292" s="51" t="str">
        <f>IF(H3292="","",IF(C3292="","",G3288*C3292))</f>
        <v/>
      </c>
      <c r="M3292" s="93" t="str">
        <f>IF(A3292="","",VLOOKUP(A3292,'6.A'!$A$11:$C$480,2,FALSE))</f>
        <v/>
      </c>
      <c r="N3292" s="56" t="str">
        <f t="shared" ref="N3292" si="1372">IF(A3292="","",IF(M3292=B3292,"si","no"))</f>
        <v/>
      </c>
      <c r="O3292" s="55"/>
      <c r="P3292" s="55"/>
      <c r="Q3292" s="47"/>
      <c r="R3292" s="47"/>
      <c r="S3292" s="2"/>
    </row>
    <row r="3293" spans="1:22" ht="12.75" customHeight="1" x14ac:dyDescent="0.2">
      <c r="A3293" s="137"/>
      <c r="B3293" s="117" t="str">
        <f>IF(A3293="","",VLOOKUP(A3293,'6.A'!$A$11:$E$105,2,FALSE))</f>
        <v/>
      </c>
      <c r="C3293" s="138"/>
      <c r="D3293" s="139" t="str">
        <f>IF(A3293="","",VLOOKUP(A3293,'6.A'!$A$11:$E$105,4,FALSE))</f>
        <v/>
      </c>
      <c r="E3293" s="140" t="str">
        <f>IF(A3293="","",VLOOKUP(A3293,'6.A'!$A$11:$E$105,5,FALSE))</f>
        <v/>
      </c>
      <c r="F3293" s="141" t="str">
        <f t="shared" si="1370"/>
        <v>0,00</v>
      </c>
      <c r="G3293" s="51"/>
      <c r="H3293" s="51" t="str">
        <f>IF(A3293="","",VLOOKUP(A3293,'6.A'!$A$11:$E$7900,5,FALSE))</f>
        <v/>
      </c>
      <c r="I3293" s="51" t="str">
        <f>IF(H3293="","",IF(E3293=H3293,"SIM","NÃO"))</f>
        <v/>
      </c>
      <c r="J3293" s="51" t="str">
        <f>IF(H3293="","",VLOOKUP(A3293,'6.A'!$A$11:$E$480,4,FALSE))</f>
        <v/>
      </c>
      <c r="K3293" s="51" t="str">
        <f>IF(H3293="","",IF(J3293=D3293,"SIM","NÃO"))</f>
        <v/>
      </c>
      <c r="L3293" s="51" t="str">
        <f>IF(H3293="","",IF(C3293="","",G3288*C3293))</f>
        <v/>
      </c>
      <c r="M3293" s="93" t="str">
        <f>IF(A3293="","",VLOOKUP(A3293,'6.A'!$A$11:$C$480,2,FALSE))</f>
        <v/>
      </c>
      <c r="N3293" s="56" t="str">
        <f>IF(A3293="","",IF(M3293=B3293,"si","no"))</f>
        <v/>
      </c>
      <c r="O3293" s="55"/>
      <c r="P3293" s="55"/>
      <c r="Q3293" s="47"/>
      <c r="R3293" s="47"/>
      <c r="S3293" s="2"/>
    </row>
    <row r="3294" spans="1:22" ht="12.75" customHeight="1" x14ac:dyDescent="0.2">
      <c r="A3294" s="137"/>
      <c r="B3294" s="117" t="str">
        <f>IF(A3294="","",VLOOKUP(A3294,'6.A'!$A$11:$E$105,2,FALSE))</f>
        <v/>
      </c>
      <c r="C3294" s="138"/>
      <c r="D3294" s="139" t="str">
        <f>IF(A3294="","",VLOOKUP(A3294,'6.A'!$A$11:$E$105,4,FALSE))</f>
        <v/>
      </c>
      <c r="E3294" s="140" t="str">
        <f>IF(A3294="","",VLOOKUP(A3294,'6.A'!$A$11:$E$105,5,FALSE))</f>
        <v/>
      </c>
      <c r="F3294" s="141" t="str">
        <f t="shared" si="1370"/>
        <v>0,00</v>
      </c>
      <c r="G3294" s="51"/>
      <c r="H3294" s="51" t="str">
        <f>IF(A3294="","",VLOOKUP(A3294,'6.A'!$A$11:$E$7900,5,FALSE))</f>
        <v/>
      </c>
      <c r="I3294" s="51" t="str">
        <f t="shared" ref="I3294" si="1373">IF(H3294="","",IF(E3294=H3294,"SIM","NÃO"))</f>
        <v/>
      </c>
      <c r="J3294" s="51" t="str">
        <f>IF(H3294="","",VLOOKUP(A3294,'6.A'!$A$11:$E$480,4,FALSE))</f>
        <v/>
      </c>
      <c r="K3294" s="51" t="str">
        <f t="shared" ref="K3294" si="1374">IF(H3294="","",IF(J3294=D3294,"SIM","NÃO"))</f>
        <v/>
      </c>
      <c r="L3294" s="51" t="str">
        <f>IF(H3294="","",IF(C3294="","",G3288*C3294))</f>
        <v/>
      </c>
      <c r="M3294" s="93" t="str">
        <f>IF(A3294="","",VLOOKUP(A3294,'6.A'!$A$11:$C$480,2,FALSE))</f>
        <v/>
      </c>
      <c r="N3294" s="56" t="str">
        <f t="shared" ref="N3294" si="1375">IF(A3294="","",IF(M3294=B3294,"si","no"))</f>
        <v/>
      </c>
      <c r="O3294" s="55"/>
      <c r="P3294" s="55"/>
      <c r="Q3294" s="47"/>
      <c r="R3294" s="47"/>
      <c r="S3294" s="2"/>
    </row>
    <row r="3295" spans="1:22" ht="12.75" customHeight="1" x14ac:dyDescent="0.2">
      <c r="A3295" s="137"/>
      <c r="B3295" s="117" t="str">
        <f>IF(A3295="","",VLOOKUP(A3295,'6.A'!$A$11:$E$105,2,FALSE))</f>
        <v/>
      </c>
      <c r="C3295" s="138"/>
      <c r="D3295" s="139" t="str">
        <f>IF(A3295="","",VLOOKUP(A3295,'6.A'!$A$11:$E$105,4,FALSE))</f>
        <v/>
      </c>
      <c r="E3295" s="140" t="str">
        <f>IF(A3295="","",VLOOKUP(A3295,'6.A'!$A$11:$E$105,5,FALSE))</f>
        <v/>
      </c>
      <c r="F3295" s="141" t="str">
        <f t="shared" si="1370"/>
        <v>0,00</v>
      </c>
      <c r="G3295" s="51"/>
      <c r="H3295" s="51" t="str">
        <f>IF(A3295="","",VLOOKUP(A3295,'6.A'!$A$11:$E$7900,5,FALSE))</f>
        <v/>
      </c>
      <c r="I3295" s="51" t="str">
        <f>IF(H3295="","",IF(E3295=H3295,"SIM","NÃO"))</f>
        <v/>
      </c>
      <c r="J3295" s="51" t="str">
        <f>IF(H3295="","",VLOOKUP(A3295,'6.A'!$A$11:$E$480,4,FALSE))</f>
        <v/>
      </c>
      <c r="K3295" s="51" t="str">
        <f>IF(H3295="","",IF(J3295=D3295,"SIM","NÃO"))</f>
        <v/>
      </c>
      <c r="L3295" s="51" t="str">
        <f>IF(H3295="","",IF(C3295="","",G3288*C3295))</f>
        <v/>
      </c>
      <c r="M3295" s="93" t="str">
        <f>IF(A3295="","",VLOOKUP(A3295,'6.A'!$A$11:$C$480,2,FALSE))</f>
        <v/>
      </c>
      <c r="N3295" s="56" t="str">
        <f>IF(A3295="","",IF(M3295=B3295,"si","no"))</f>
        <v/>
      </c>
      <c r="O3295" s="55"/>
      <c r="P3295" s="55"/>
      <c r="Q3295" s="47"/>
      <c r="R3295" s="47"/>
      <c r="S3295" s="2"/>
    </row>
    <row r="3296" spans="1:22" ht="12.75" customHeight="1" x14ac:dyDescent="0.2">
      <c r="A3296" s="137"/>
      <c r="B3296" s="117" t="str">
        <f>IF(A3296="","",VLOOKUP(A3296,'6.A'!$A$11:$E$105,2,FALSE))</f>
        <v/>
      </c>
      <c r="C3296" s="138"/>
      <c r="D3296" s="120" t="str">
        <f>IF(A3296="","",VLOOKUP(A3296,'6.A'!$A$11:$E$105,4,FALSE))</f>
        <v/>
      </c>
      <c r="E3296" s="142" t="str">
        <f>IF(A3296="","",VLOOKUP(A3296,'6.A'!$A$11:$E$105,5,FALSE))</f>
        <v/>
      </c>
      <c r="F3296" s="141" t="str">
        <f t="shared" si="1370"/>
        <v>0,00</v>
      </c>
      <c r="G3296" s="51"/>
      <c r="H3296" s="51" t="str">
        <f>IF(A3296="","",VLOOKUP(A3296,'6.A'!$A$11:$E$7900,5,FALSE))</f>
        <v/>
      </c>
      <c r="I3296" s="51" t="str">
        <f>IF(H3296="","",IF(E3296=H3296,"SIM","NÃO"))</f>
        <v/>
      </c>
      <c r="J3296" s="51" t="str">
        <f>IF(H3296="","",VLOOKUP(A3296,'6.A'!$A$11:$E$480,4,FALSE))</f>
        <v/>
      </c>
      <c r="K3296" s="51" t="str">
        <f>IF(H3296="","",IF(J3296=D3296,"SIM","NÃO"))</f>
        <v/>
      </c>
      <c r="L3296" s="51" t="str">
        <f>IF(H3296="","",IF(C3296="","",G3288*C3296))</f>
        <v/>
      </c>
      <c r="M3296" s="93" t="str">
        <f>IF(A3296="","",VLOOKUP(A3296,'6.A'!$A$11:$C$480,2,FALSE))</f>
        <v/>
      </c>
      <c r="N3296" s="56" t="str">
        <f>IF(A3296="","",IF(M3296=B3296,"si","no"))</f>
        <v/>
      </c>
      <c r="O3296" s="55"/>
      <c r="P3296" s="55"/>
      <c r="Q3296" s="47"/>
      <c r="R3296" s="47"/>
      <c r="S3296" s="2"/>
    </row>
    <row r="3297" spans="1:19" ht="12.75" customHeight="1" x14ac:dyDescent="0.2">
      <c r="A3297" s="137"/>
      <c r="B3297" s="117" t="str">
        <f>IF(A3297="","",VLOOKUP(A3297,'6.A'!$A$11:$E$105,2,FALSE))</f>
        <v/>
      </c>
      <c r="C3297" s="138"/>
      <c r="D3297" s="120" t="str">
        <f>IF(A3297="","",VLOOKUP(A3297,'6.A'!$A$11:$E$105,4,FALSE))</f>
        <v/>
      </c>
      <c r="E3297" s="140" t="str">
        <f>IF(A3297="","",VLOOKUP(A3297,'6.A'!$A$11:$E$105,5,FALSE))</f>
        <v/>
      </c>
      <c r="F3297" s="141" t="str">
        <f t="shared" si="1370"/>
        <v>0,00</v>
      </c>
      <c r="G3297" s="51"/>
      <c r="H3297" s="51" t="str">
        <f>IF(A3297="","",VLOOKUP(A3297,'6.A'!$A$11:$E$7900,5,FALSE))</f>
        <v/>
      </c>
      <c r="I3297" s="51" t="str">
        <f t="shared" ref="I3297" si="1376">IF(H3297="","",IF(E3297=H3297,"SIM","NÃO"))</f>
        <v/>
      </c>
      <c r="J3297" s="51" t="str">
        <f>IF(H3297="","",VLOOKUP(A3297,'6.A'!$A$11:$E$480,4,FALSE))</f>
        <v/>
      </c>
      <c r="K3297" s="51" t="str">
        <f t="shared" ref="K3297" si="1377">IF(H3297="","",IF(J3297=D3297,"SIM","NÃO"))</f>
        <v/>
      </c>
      <c r="L3297" s="51" t="str">
        <f>IF(H3297="","",IF(C3297="","",G3288*C3297))</f>
        <v/>
      </c>
      <c r="M3297" s="93" t="str">
        <f>IF(A3297="","",VLOOKUP(A3297,'6.A'!$A$11:$C$480,2,FALSE))</f>
        <v/>
      </c>
      <c r="N3297" s="56" t="str">
        <f t="shared" ref="N3297" si="1378">IF(A3297="","",IF(M3297=B3297,"si","no"))</f>
        <v/>
      </c>
      <c r="O3297" s="55"/>
      <c r="P3297" s="55"/>
      <c r="Q3297" s="47"/>
      <c r="R3297" s="47"/>
      <c r="S3297" s="2"/>
    </row>
    <row r="3298" spans="1:19" ht="12.75" customHeight="1" x14ac:dyDescent="0.2">
      <c r="A3298" s="137"/>
      <c r="B3298" s="117" t="str">
        <f>IF(A3298="","",VLOOKUP(A3298,'6.A'!$A$11:$E$105,2,FALSE))</f>
        <v/>
      </c>
      <c r="C3298" s="138"/>
      <c r="D3298" s="120" t="str">
        <f>IF(A3298="","",VLOOKUP(A3298,'6.A'!$A$11:$E$105,4,FALSE))</f>
        <v/>
      </c>
      <c r="E3298" s="140" t="str">
        <f>IF(A3298="","",VLOOKUP(A3298,'6.A'!$A$11:$E$105,5,FALSE))</f>
        <v/>
      </c>
      <c r="F3298" s="141" t="str">
        <f t="shared" si="1370"/>
        <v>0,00</v>
      </c>
      <c r="G3298" s="51"/>
      <c r="H3298" s="51" t="str">
        <f>IF(A3298="","",VLOOKUP(A3298,'6.A'!$A$11:$E$7900,5,FALSE))</f>
        <v/>
      </c>
      <c r="I3298" s="51" t="str">
        <f>IF(H3298="","",IF(E3298=H3298,"SIM","NÃO"))</f>
        <v/>
      </c>
      <c r="J3298" s="51" t="str">
        <f>IF(H3298="","",VLOOKUP(A3298,'6.A'!$A$11:$E$480,4,FALSE))</f>
        <v/>
      </c>
      <c r="K3298" s="51" t="str">
        <f>IF(H3298="","",IF(J3298=D3298,"SIM","NÃO"))</f>
        <v/>
      </c>
      <c r="L3298" s="51" t="str">
        <f>IF(H3298="","",IF(C3298="","",G3288*C3298))</f>
        <v/>
      </c>
      <c r="M3298" s="93" t="str">
        <f>IF(A3298="","",VLOOKUP(A3298,'6.A'!$A$11:$C$480,2,FALSE))</f>
        <v/>
      </c>
      <c r="N3298" s="56" t="str">
        <f>IF(A3298="","",IF(M3298=B3298,"si","no"))</f>
        <v/>
      </c>
      <c r="O3298" s="55"/>
      <c r="P3298" s="55"/>
      <c r="Q3298" s="47"/>
      <c r="R3298" s="47"/>
      <c r="S3298" s="2"/>
    </row>
    <row r="3299" spans="1:19" ht="12.75" customHeight="1" x14ac:dyDescent="0.2">
      <c r="A3299" s="137"/>
      <c r="B3299" s="117" t="str">
        <f>IF(A3299="","",VLOOKUP(A3299,'6.A'!$A$11:$E$105,2,FALSE))</f>
        <v/>
      </c>
      <c r="C3299" s="138"/>
      <c r="D3299" s="143" t="str">
        <f>IF(A3299="","",VLOOKUP(A3299,'6.A'!$A$11:$E$105,4,FALSE))</f>
        <v/>
      </c>
      <c r="E3299" s="140" t="str">
        <f>IF(A3299="","",VLOOKUP(A3299,'6.A'!$A$11:$E$105,5,FALSE))</f>
        <v/>
      </c>
      <c r="F3299" s="141" t="str">
        <f t="shared" si="1370"/>
        <v>0,00</v>
      </c>
      <c r="G3299" s="51"/>
      <c r="H3299" s="51" t="str">
        <f>IF(A3299="","",VLOOKUP(A3299,'6.A'!$A$11:$E$7900,5,FALSE))</f>
        <v/>
      </c>
      <c r="I3299" s="51" t="str">
        <f t="shared" ref="I3299" si="1379">IF(H3299="","",IF(E3299=H3299,"SIM","NÃO"))</f>
        <v/>
      </c>
      <c r="J3299" s="51" t="str">
        <f>IF(H3299="","",VLOOKUP(A3299,'6.A'!$A$11:$E$480,4,FALSE))</f>
        <v/>
      </c>
      <c r="K3299" s="51" t="str">
        <f t="shared" ref="K3299" si="1380">IF(H3299="","",IF(J3299=D3299,"SIM","NÃO"))</f>
        <v/>
      </c>
      <c r="L3299" s="51" t="str">
        <f>IF(H3299="","",IF(C3299="","",G3288*C3299))</f>
        <v/>
      </c>
      <c r="M3299" s="93" t="str">
        <f>IF(A3299="","",VLOOKUP(A3299,'6.A'!$A$11:$C$480,2,FALSE))</f>
        <v/>
      </c>
      <c r="N3299" s="56" t="str">
        <f t="shared" ref="N3299" si="1381">IF(A3299="","",IF(M3299=B3299,"si","no"))</f>
        <v/>
      </c>
      <c r="O3299" s="55"/>
      <c r="P3299" s="55"/>
      <c r="Q3299" s="47"/>
      <c r="R3299" s="47"/>
      <c r="S3299" s="2"/>
    </row>
    <row r="3300" spans="1:19" ht="12.75" customHeight="1" x14ac:dyDescent="0.2">
      <c r="A3300" s="134"/>
      <c r="B3300" s="26" t="str">
        <f>$A$8</f>
        <v>LEIS SOCIAIS HORISTA - JORNADA NORMAL</v>
      </c>
      <c r="C3300" s="27">
        <f>$C$8</f>
        <v>0</v>
      </c>
      <c r="D3300" s="120"/>
      <c r="E3300" s="126"/>
      <c r="F3300" s="144">
        <f>ROUND(SUM(F3290:F3299)*C3300,2)</f>
        <v>0</v>
      </c>
      <c r="G3300" s="62"/>
      <c r="M3300" s="61"/>
      <c r="N3300" s="56"/>
      <c r="O3300" s="55"/>
      <c r="P3300" s="55"/>
      <c r="Q3300" s="47"/>
      <c r="R3300" s="47"/>
      <c r="S3300" s="2"/>
    </row>
    <row r="3301" spans="1:19" ht="12.75" customHeight="1" x14ac:dyDescent="0.2">
      <c r="A3301" s="137"/>
      <c r="B3301" s="26" t="str">
        <f>$A$9</f>
        <v>BDI - MÃO DE OBRA / SERVIÇOS / MATERIAIS EM GERAL</v>
      </c>
      <c r="C3301" s="27">
        <f>$C$9</f>
        <v>0</v>
      </c>
      <c r="D3301" s="115"/>
      <c r="E3301" s="126"/>
      <c r="F3301" s="144">
        <f>ROUND(SUM(F3290:F3300)*C3301,2)</f>
        <v>0</v>
      </c>
      <c r="G3301" s="62"/>
      <c r="M3301" s="61"/>
      <c r="N3301" s="56"/>
      <c r="O3301" s="55"/>
      <c r="P3301" s="55"/>
      <c r="Q3301" s="47"/>
      <c r="R3301" s="47"/>
      <c r="S3301" s="2"/>
    </row>
    <row r="3302" spans="1:19" ht="12.75" customHeight="1" x14ac:dyDescent="0.2">
      <c r="A3302" s="145"/>
      <c r="B3302" s="146" t="s">
        <v>56</v>
      </c>
      <c r="C3302" s="147"/>
      <c r="D3302" s="148"/>
      <c r="E3302" s="149"/>
      <c r="F3302" s="150">
        <f>ROUND(SUM(F3290:F3301),2)</f>
        <v>0</v>
      </c>
      <c r="G3302" s="62"/>
      <c r="M3302" s="61"/>
      <c r="N3302" s="56"/>
      <c r="O3302" s="55"/>
      <c r="P3302" s="55"/>
      <c r="Q3302" s="47"/>
      <c r="R3302" s="47"/>
      <c r="S3302" s="2"/>
    </row>
    <row r="3303" spans="1:19" ht="12.75" customHeight="1" x14ac:dyDescent="0.2">
      <c r="A3303" s="134" t="s">
        <v>5</v>
      </c>
      <c r="B3303" s="135" t="s">
        <v>132</v>
      </c>
      <c r="C3303" s="119" t="s">
        <v>59</v>
      </c>
      <c r="D3303" s="119" t="s">
        <v>17</v>
      </c>
      <c r="E3303" s="136" t="s">
        <v>60</v>
      </c>
      <c r="F3303" s="127" t="s">
        <v>61</v>
      </c>
      <c r="G3303" s="21"/>
      <c r="M3303" s="61"/>
      <c r="N3303" s="56"/>
      <c r="O3303" s="55"/>
      <c r="P3303" s="55"/>
      <c r="Q3303" s="47"/>
      <c r="R3303" s="47"/>
      <c r="S3303" s="2"/>
    </row>
    <row r="3304" spans="1:19" ht="12.75" customHeight="1" x14ac:dyDescent="0.2">
      <c r="A3304" s="137"/>
      <c r="B3304" s="117" t="str">
        <f>IF(A3304="","",VLOOKUP(A3304,'6.A'!$A$11:$E$105,2,FALSE))</f>
        <v/>
      </c>
      <c r="C3304" s="138"/>
      <c r="D3304" s="139" t="str">
        <f>IF(A3304="","",VLOOKUP(A3304,'6.A'!$A$11:$E$105,4,FALSE))</f>
        <v/>
      </c>
      <c r="E3304" s="140" t="str">
        <f>IF(A3304="","",VLOOKUP(A3304,'6.A'!$A$11:$E$105,5,FALSE))</f>
        <v/>
      </c>
      <c r="F3304" s="141" t="str">
        <f t="shared" ref="F3304:F3313" si="1382">IF(A3304="","0,00",ROUND(C3304*E3304,2))</f>
        <v>0,00</v>
      </c>
      <c r="G3304" s="51"/>
      <c r="H3304" s="51" t="str">
        <f>IF(A3304="","",VLOOKUP(A3304,'6.A'!$A$11:$E$7900,5,FALSE))</f>
        <v/>
      </c>
      <c r="I3304" s="51" t="str">
        <f t="shared" ref="I3304:I3313" si="1383">IF(H3304="","",IF(E3304=H3304,"SIM","NÃO"))</f>
        <v/>
      </c>
      <c r="J3304" s="51" t="str">
        <f>IF(H3304="","",VLOOKUP(A3304,'6.A'!$A$11:$E$480,4,FALSE))</f>
        <v/>
      </c>
      <c r="K3304" s="51" t="str">
        <f t="shared" ref="K3304:K3313" si="1384">IF(H3304="","",IF(J3304=D3304,"SIM","NÃO"))</f>
        <v/>
      </c>
      <c r="L3304" s="51" t="str">
        <f>IF(H3304="","",IF(C3304="","",G3288*C3304))</f>
        <v/>
      </c>
      <c r="M3304" s="93" t="str">
        <f>IF(A3304="","",VLOOKUP(A3304,'6.A'!$A$11:$C$480,2,FALSE))</f>
        <v/>
      </c>
      <c r="N3304" s="56" t="str">
        <f t="shared" ref="N3304:N3309" si="1385">IF(A3304="","",IF(M3304=B3304,"si","no"))</f>
        <v/>
      </c>
      <c r="O3304" s="55"/>
      <c r="P3304" s="55"/>
      <c r="Q3304" s="47"/>
      <c r="R3304" s="47"/>
      <c r="S3304" s="2"/>
    </row>
    <row r="3305" spans="1:19" ht="12.75" customHeight="1" x14ac:dyDescent="0.2">
      <c r="A3305" s="137"/>
      <c r="B3305" s="117" t="str">
        <f>IF(A3305="","",VLOOKUP(A3305,'6.A'!$A$11:$E$105,2,FALSE))</f>
        <v/>
      </c>
      <c r="C3305" s="138"/>
      <c r="D3305" s="139" t="str">
        <f>IF(A3305="","",VLOOKUP(A3305,'6.A'!$A$11:$E$105,4,FALSE))</f>
        <v/>
      </c>
      <c r="E3305" s="140" t="str">
        <f>IF(A3305="","",VLOOKUP(A3305,'6.A'!$A$11:$E$105,5,FALSE))</f>
        <v/>
      </c>
      <c r="F3305" s="141" t="str">
        <f t="shared" si="1382"/>
        <v>0,00</v>
      </c>
      <c r="G3305" s="51"/>
      <c r="H3305" s="51" t="str">
        <f>IF(A3305="","",VLOOKUP(A3305,'6.A'!$A$11:$E$7900,5,FALSE))</f>
        <v/>
      </c>
      <c r="I3305" s="51" t="str">
        <f t="shared" si="1383"/>
        <v/>
      </c>
      <c r="J3305" s="51" t="str">
        <f>IF(H3305="","",VLOOKUP(A3305,'6.A'!$A$11:$E$480,4,FALSE))</f>
        <v/>
      </c>
      <c r="K3305" s="51" t="str">
        <f t="shared" si="1384"/>
        <v/>
      </c>
      <c r="L3305" s="51" t="str">
        <f>IF(H3305="","",IF(C3305="","",G3288*C3305))</f>
        <v/>
      </c>
      <c r="M3305" s="93" t="str">
        <f>IF(A3305="","",VLOOKUP(A3305,'6.A'!$A$11:$C$480,2,FALSE))</f>
        <v/>
      </c>
      <c r="N3305" s="56" t="str">
        <f t="shared" si="1385"/>
        <v/>
      </c>
      <c r="O3305" s="55"/>
      <c r="P3305" s="55"/>
      <c r="Q3305" s="47"/>
      <c r="R3305" s="47"/>
      <c r="S3305" s="2"/>
    </row>
    <row r="3306" spans="1:19" ht="12.75" customHeight="1" x14ac:dyDescent="0.2">
      <c r="A3306" s="137"/>
      <c r="B3306" s="117" t="str">
        <f>IF(A3306="","",VLOOKUP(A3306,'6.A'!$A$11:$E$105,2,FALSE))</f>
        <v/>
      </c>
      <c r="C3306" s="138"/>
      <c r="D3306" s="139" t="str">
        <f>IF(A3306="","",VLOOKUP(A3306,'6.A'!$A$11:$E$105,4,FALSE))</f>
        <v/>
      </c>
      <c r="E3306" s="140" t="str">
        <f>IF(A3306="","",VLOOKUP(A3306,'6.A'!$A$11:$E$105,5,FALSE))</f>
        <v/>
      </c>
      <c r="F3306" s="141" t="str">
        <f t="shared" si="1382"/>
        <v>0,00</v>
      </c>
      <c r="G3306" s="51"/>
      <c r="H3306" s="51" t="str">
        <f>IF(A3306="","",VLOOKUP(A3306,'6.A'!$A$11:$E$7900,5,FALSE))</f>
        <v/>
      </c>
      <c r="I3306" s="51" t="str">
        <f t="shared" si="1383"/>
        <v/>
      </c>
      <c r="J3306" s="51" t="str">
        <f>IF(H3306="","",VLOOKUP(A3306,'6.A'!$A$11:$E$480,4,FALSE))</f>
        <v/>
      </c>
      <c r="K3306" s="51" t="str">
        <f t="shared" si="1384"/>
        <v/>
      </c>
      <c r="L3306" s="51" t="str">
        <f>IF(H3306="","",IF(C3306="","",G3288*C3306))</f>
        <v/>
      </c>
      <c r="M3306" s="93" t="str">
        <f>IF(A3306="","",VLOOKUP(A3306,'6.A'!$A$11:$C$480,2,FALSE))</f>
        <v/>
      </c>
      <c r="N3306" s="56" t="str">
        <f t="shared" si="1385"/>
        <v/>
      </c>
      <c r="O3306" s="55"/>
      <c r="P3306" s="55"/>
      <c r="Q3306" s="47"/>
      <c r="R3306" s="47"/>
      <c r="S3306" s="2"/>
    </row>
    <row r="3307" spans="1:19" ht="12.75" customHeight="1" x14ac:dyDescent="0.2">
      <c r="A3307" s="137"/>
      <c r="B3307" s="117" t="str">
        <f>IF(A3307="","",VLOOKUP(A3307,'6.A'!$A$11:$E$105,2,FALSE))</f>
        <v/>
      </c>
      <c r="C3307" s="138"/>
      <c r="D3307" s="139" t="str">
        <f>IF(A3307="","",VLOOKUP(A3307,'6.A'!$A$11:$E$105,4,FALSE))</f>
        <v/>
      </c>
      <c r="E3307" s="140" t="str">
        <f>IF(A3307="","",VLOOKUP(A3307,'6.A'!$A$11:$E$105,5,FALSE))</f>
        <v/>
      </c>
      <c r="F3307" s="141" t="str">
        <f t="shared" si="1382"/>
        <v>0,00</v>
      </c>
      <c r="G3307" s="51"/>
      <c r="H3307" s="51" t="str">
        <f>IF(A3307="","",VLOOKUP(A3307,'6.A'!$A$11:$E$7900,5,FALSE))</f>
        <v/>
      </c>
      <c r="I3307" s="51" t="str">
        <f t="shared" si="1383"/>
        <v/>
      </c>
      <c r="J3307" s="51" t="str">
        <f>IF(H3307="","",VLOOKUP(A3307,'6.A'!$A$11:$E$480,4,FALSE))</f>
        <v/>
      </c>
      <c r="K3307" s="51" t="str">
        <f t="shared" si="1384"/>
        <v/>
      </c>
      <c r="L3307" s="51" t="str">
        <f>IF(H3307="","",IF(C3307="","",G3288*C3307))</f>
        <v/>
      </c>
      <c r="M3307" s="93" t="str">
        <f>IF(A3307="","",VLOOKUP(A3307,'6.A'!$A$11:$C$480,2,FALSE))</f>
        <v/>
      </c>
      <c r="N3307" s="56" t="str">
        <f t="shared" si="1385"/>
        <v/>
      </c>
      <c r="O3307" s="55"/>
      <c r="P3307" s="55"/>
      <c r="Q3307" s="47"/>
      <c r="R3307" s="47"/>
      <c r="S3307" s="2"/>
    </row>
    <row r="3308" spans="1:19" ht="12.75" customHeight="1" x14ac:dyDescent="0.2">
      <c r="A3308" s="137"/>
      <c r="B3308" s="117" t="str">
        <f>IF(A3308="","",VLOOKUP(A3308,'6.A'!$A$11:$E$105,2,FALSE))</f>
        <v/>
      </c>
      <c r="C3308" s="138"/>
      <c r="D3308" s="139" t="str">
        <f>IF(A3308="","",VLOOKUP(A3308,'6.A'!$A$11:$E$105,4,FALSE))</f>
        <v/>
      </c>
      <c r="E3308" s="140" t="str">
        <f>IF(A3308="","",VLOOKUP(A3308,'6.A'!$A$11:$E$105,5,FALSE))</f>
        <v/>
      </c>
      <c r="F3308" s="141" t="str">
        <f t="shared" si="1382"/>
        <v>0,00</v>
      </c>
      <c r="G3308" s="51"/>
      <c r="H3308" s="51" t="str">
        <f>IF(A3308="","",VLOOKUP(A3308,'6.A'!$A$11:$E$7900,5,FALSE))</f>
        <v/>
      </c>
      <c r="I3308" s="51" t="str">
        <f t="shared" si="1383"/>
        <v/>
      </c>
      <c r="J3308" s="51" t="str">
        <f>IF(H3308="","",VLOOKUP(A3308,'6.A'!$A$11:$E$480,4,FALSE))</f>
        <v/>
      </c>
      <c r="K3308" s="51" t="str">
        <f t="shared" si="1384"/>
        <v/>
      </c>
      <c r="L3308" s="51" t="str">
        <f>IF(H3308="","",IF(C3308="","",G3288*C3308))</f>
        <v/>
      </c>
      <c r="M3308" s="93" t="str">
        <f>IF(A3308="","",VLOOKUP(A3308,'6.A'!$A$11:$C$480,2,FALSE))</f>
        <v/>
      </c>
      <c r="N3308" s="56" t="str">
        <f t="shared" si="1385"/>
        <v/>
      </c>
      <c r="O3308" s="55"/>
      <c r="P3308" s="55"/>
      <c r="Q3308" s="47"/>
      <c r="R3308" s="47"/>
      <c r="S3308" s="2"/>
    </row>
    <row r="3309" spans="1:19" ht="12.75" customHeight="1" x14ac:dyDescent="0.2">
      <c r="A3309" s="137"/>
      <c r="B3309" s="158" t="str">
        <f>IF(A3309="","",VLOOKUP(A3309,'6.A'!$A$11:$E$105,2,FALSE))</f>
        <v/>
      </c>
      <c r="C3309" s="138"/>
      <c r="D3309" s="120" t="str">
        <f>IF(A3309="","",VLOOKUP(A3309,'6.A'!$A$11:$E$105,4,FALSE))</f>
        <v/>
      </c>
      <c r="E3309" s="142" t="str">
        <f>IF(A3309="","",VLOOKUP(A3309,'6.A'!$A$11:$E$105,5,FALSE))</f>
        <v/>
      </c>
      <c r="F3309" s="141" t="str">
        <f t="shared" si="1382"/>
        <v>0,00</v>
      </c>
      <c r="G3309" s="51"/>
      <c r="H3309" s="51" t="str">
        <f>IF(A3309="","",VLOOKUP(A3309,'6.A'!$A$11:$E$7900,5,FALSE))</f>
        <v/>
      </c>
      <c r="I3309" s="51" t="str">
        <f t="shared" si="1383"/>
        <v/>
      </c>
      <c r="J3309" s="51" t="str">
        <f>IF(H3309="","",VLOOKUP(A3309,'6.A'!$A$11:$E$480,4,FALSE))</f>
        <v/>
      </c>
      <c r="K3309" s="51" t="str">
        <f t="shared" si="1384"/>
        <v/>
      </c>
      <c r="L3309" s="51" t="str">
        <f>IF(H3309="","",IF(C3309="","",G3288*C3309))</f>
        <v/>
      </c>
      <c r="M3309" s="93" t="str">
        <f>IF(A3309="","",VLOOKUP(A3309,'6.A'!$A$11:$C$480,2,FALSE))</f>
        <v/>
      </c>
      <c r="N3309" s="56" t="str">
        <f t="shared" si="1385"/>
        <v/>
      </c>
      <c r="O3309" s="55"/>
      <c r="P3309" s="55"/>
      <c r="Q3309" s="47"/>
      <c r="R3309" s="47"/>
      <c r="S3309" s="2"/>
    </row>
    <row r="3310" spans="1:19" ht="12.75" customHeight="1" x14ac:dyDescent="0.2">
      <c r="A3310" s="137"/>
      <c r="B3310" s="158" t="str">
        <f>IF(A3310="","",VLOOKUP(A3310,'6.A'!$A$11:$E$105,2,FALSE))</f>
        <v/>
      </c>
      <c r="C3310" s="138"/>
      <c r="D3310" s="120" t="str">
        <f>IF(A3310="","",VLOOKUP(A3310,'6.A'!$A$11:$E$105,4,FALSE))</f>
        <v/>
      </c>
      <c r="E3310" s="142" t="str">
        <f>IF(A3310="","",VLOOKUP(A3310,'6.A'!$A$11:$E$105,5,FALSE))</f>
        <v/>
      </c>
      <c r="F3310" s="141" t="str">
        <f t="shared" si="1382"/>
        <v>0,00</v>
      </c>
      <c r="G3310" s="51"/>
      <c r="H3310" s="51" t="str">
        <f>IF(A3310="","",VLOOKUP(A3310,'6.A'!$A$11:$E$7900,5,FALSE))</f>
        <v/>
      </c>
      <c r="I3310" s="51" t="str">
        <f t="shared" si="1383"/>
        <v/>
      </c>
      <c r="J3310" s="51" t="str">
        <f>IF(H3310="","",VLOOKUP(A3310,'6.A'!$A$11:$E$480,4,FALSE))</f>
        <v/>
      </c>
      <c r="K3310" s="51" t="str">
        <f t="shared" si="1384"/>
        <v/>
      </c>
      <c r="L3310" s="51" t="str">
        <f>IF(H3310="","",IF(C3310="","",G3288*C3310))</f>
        <v/>
      </c>
      <c r="M3310" s="93" t="str">
        <f>IF(A3310="","",VLOOKUP(A3310,'6.A'!$A$11:$C$480,2,FALSE))</f>
        <v/>
      </c>
      <c r="N3310" s="56" t="str">
        <f>IF(A3310="","",IF(M3310=B3310,"si","no"))</f>
        <v/>
      </c>
      <c r="O3310" s="55"/>
      <c r="P3310" s="55"/>
      <c r="Q3310" s="47"/>
      <c r="R3310" s="47"/>
      <c r="S3310" s="2"/>
    </row>
    <row r="3311" spans="1:19" ht="12.75" customHeight="1" x14ac:dyDescent="0.2">
      <c r="A3311" s="137"/>
      <c r="B3311" s="117" t="str">
        <f>IF(A3311="","",VLOOKUP(A3311,'6.A'!$A$11:$E$105,2,FALSE))</f>
        <v/>
      </c>
      <c r="C3311" s="138"/>
      <c r="D3311" s="120" t="str">
        <f>IF(A3311="","",VLOOKUP(A3311,'6.A'!$A$11:$E$105,4,FALSE))</f>
        <v/>
      </c>
      <c r="E3311" s="142" t="str">
        <f>IF(A3311="","",VLOOKUP(A3311,'6.A'!$A$11:$E$105,5,FALSE))</f>
        <v/>
      </c>
      <c r="F3311" s="141" t="str">
        <f t="shared" si="1382"/>
        <v>0,00</v>
      </c>
      <c r="G3311" s="51"/>
      <c r="H3311" s="51" t="str">
        <f>IF(A3311="","",VLOOKUP(A3311,'6.A'!$A$11:$E$7900,5,FALSE))</f>
        <v/>
      </c>
      <c r="I3311" s="51" t="str">
        <f t="shared" si="1383"/>
        <v/>
      </c>
      <c r="J3311" s="51" t="str">
        <f>IF(H3311="","",VLOOKUP(A3311,'6.A'!$A$11:$E$480,4,FALSE))</f>
        <v/>
      </c>
      <c r="K3311" s="51" t="str">
        <f t="shared" si="1384"/>
        <v/>
      </c>
      <c r="L3311" s="51" t="str">
        <f>IF(H3311="","",IF(C3311="","",G3288*C3311))</f>
        <v/>
      </c>
      <c r="M3311" s="93" t="str">
        <f>IF(A3311="","",VLOOKUP(A3311,'6.A'!$A$11:$C$480,2,FALSE))</f>
        <v/>
      </c>
      <c r="N3311" s="56" t="str">
        <f>IF(A3311="","",IF(M3311=B3311,"si","no"))</f>
        <v/>
      </c>
      <c r="O3311" s="55"/>
      <c r="P3311" s="55"/>
      <c r="Q3311" s="47"/>
      <c r="R3311" s="47"/>
      <c r="S3311" s="2"/>
    </row>
    <row r="3312" spans="1:19" ht="12.75" customHeight="1" x14ac:dyDescent="0.2">
      <c r="A3312" s="137"/>
      <c r="B3312" s="117" t="str">
        <f>IF(A3312="","",VLOOKUP(A3312,'6.A'!$A$11:$E$105,2,FALSE))</f>
        <v/>
      </c>
      <c r="C3312" s="138"/>
      <c r="D3312" s="120" t="str">
        <f>IF(A3312="","",VLOOKUP(A3312,'6.A'!$A$11:$E$105,4,FALSE))</f>
        <v/>
      </c>
      <c r="E3312" s="142" t="str">
        <f>IF(A3312="","",VLOOKUP(A3312,'6.A'!$A$11:$E$105,5,FALSE))</f>
        <v/>
      </c>
      <c r="F3312" s="141" t="str">
        <f t="shared" si="1382"/>
        <v>0,00</v>
      </c>
      <c r="G3312" s="51"/>
      <c r="H3312" s="51" t="str">
        <f>IF(A3312="","",VLOOKUP(A3312,'6.A'!$A$11:$E$7900,5,FALSE))</f>
        <v/>
      </c>
      <c r="I3312" s="51" t="str">
        <f t="shared" si="1383"/>
        <v/>
      </c>
      <c r="J3312" s="51" t="str">
        <f>IF(H3312="","",VLOOKUP(A3312,'6.A'!$A$11:$E$480,4,FALSE))</f>
        <v/>
      </c>
      <c r="K3312" s="51" t="str">
        <f t="shared" si="1384"/>
        <v/>
      </c>
      <c r="L3312" s="51" t="str">
        <f>IF(H3312="","",IF(C3312="","",G3288*C3312))</f>
        <v/>
      </c>
      <c r="M3312" s="93" t="str">
        <f>IF(A3312="","",VLOOKUP(A3312,'6.A'!$A$11:$C$480,2,FALSE))</f>
        <v/>
      </c>
      <c r="N3312" s="56" t="str">
        <f t="shared" ref="N3312:N3313" si="1386">IF(A3312="","",IF(M3312=B3312,"si","no"))</f>
        <v/>
      </c>
      <c r="O3312" s="55"/>
      <c r="P3312" s="55"/>
      <c r="Q3312" s="47"/>
      <c r="R3312" s="47"/>
      <c r="S3312" s="2"/>
    </row>
    <row r="3313" spans="1:22" ht="12.75" customHeight="1" x14ac:dyDescent="0.2">
      <c r="A3313" s="137"/>
      <c r="B3313" s="117" t="str">
        <f>IF(A3313="","",VLOOKUP(A3313,'6.A'!$A$11:$E$105,2,FALSE))</f>
        <v/>
      </c>
      <c r="C3313" s="138"/>
      <c r="D3313" s="120" t="str">
        <f>IF(A3313="","",VLOOKUP(A3313,'6.A'!$A$11:$E$105,4,FALSE))</f>
        <v/>
      </c>
      <c r="E3313" s="142" t="str">
        <f>IF(A3313="","",VLOOKUP(A3313,'6.A'!$A$11:$E$105,5,FALSE))</f>
        <v/>
      </c>
      <c r="F3313" s="141" t="str">
        <f t="shared" si="1382"/>
        <v>0,00</v>
      </c>
      <c r="G3313" s="51"/>
      <c r="H3313" s="51" t="str">
        <f>IF(A3313="","",VLOOKUP(A3313,'6.A'!$A$11:$E$7900,5,FALSE))</f>
        <v/>
      </c>
      <c r="I3313" s="51" t="str">
        <f t="shared" si="1383"/>
        <v/>
      </c>
      <c r="J3313" s="51" t="str">
        <f>IF(H3313="","",VLOOKUP(A3313,'6.A'!$A$11:$E$480,4,FALSE))</f>
        <v/>
      </c>
      <c r="K3313" s="51" t="str">
        <f t="shared" si="1384"/>
        <v/>
      </c>
      <c r="L3313" s="51" t="str">
        <f>IF(H3313="","",IF(C3313="","",G3288*C3313))</f>
        <v/>
      </c>
      <c r="M3313" s="93" t="str">
        <f>IF(A3313="","",VLOOKUP(A3313,'6.A'!$A$11:$C$480,2,FALSE))</f>
        <v/>
      </c>
      <c r="N3313" s="56" t="str">
        <f t="shared" si="1386"/>
        <v/>
      </c>
      <c r="O3313" s="55"/>
      <c r="P3313" s="55"/>
      <c r="Q3313" s="47"/>
      <c r="R3313" s="47"/>
      <c r="S3313" s="2"/>
    </row>
    <row r="3314" spans="1:22" ht="12.75" customHeight="1" x14ac:dyDescent="0.2">
      <c r="A3314" s="137"/>
      <c r="B3314" s="26" t="str">
        <f>$A$9</f>
        <v>BDI - MÃO DE OBRA / SERVIÇOS / MATERIAIS EM GERAL</v>
      </c>
      <c r="C3314" s="27">
        <f>$C$9</f>
        <v>0</v>
      </c>
      <c r="D3314" s="120"/>
      <c r="E3314" s="126"/>
      <c r="F3314" s="144">
        <f>ROUND(SUM(F3304:F3313)*C3314,2)</f>
        <v>0</v>
      </c>
      <c r="G3314" s="62"/>
      <c r="M3314" s="61"/>
      <c r="N3314" s="56"/>
      <c r="O3314" s="55"/>
      <c r="P3314" s="55"/>
      <c r="Q3314" s="47"/>
      <c r="R3314" s="47"/>
      <c r="S3314" s="2"/>
    </row>
    <row r="3315" spans="1:22" ht="12.75" customHeight="1" x14ac:dyDescent="0.2">
      <c r="A3315" s="145"/>
      <c r="B3315" s="31" t="s">
        <v>120</v>
      </c>
      <c r="C3315" s="36"/>
      <c r="D3315" s="151"/>
      <c r="E3315" s="152"/>
      <c r="F3315" s="150">
        <f>ROUND(SUM(F3304:F3314),2)</f>
        <v>0</v>
      </c>
      <c r="G3315" s="62"/>
      <c r="M3315" s="61"/>
      <c r="N3315" s="56"/>
      <c r="O3315" s="55"/>
      <c r="P3315" s="55"/>
      <c r="Q3315" s="47"/>
      <c r="R3315" s="47"/>
      <c r="S3315" s="2"/>
    </row>
    <row r="3316" spans="1:22" ht="12.75" customHeight="1" x14ac:dyDescent="0.2">
      <c r="A3316" s="134" t="s">
        <v>6</v>
      </c>
      <c r="B3316" s="135" t="s">
        <v>18</v>
      </c>
      <c r="C3316" s="119" t="s">
        <v>59</v>
      </c>
      <c r="D3316" s="119" t="s">
        <v>17</v>
      </c>
      <c r="E3316" s="136" t="s">
        <v>60</v>
      </c>
      <c r="F3316" s="127" t="s">
        <v>61</v>
      </c>
      <c r="G3316" s="21"/>
      <c r="M3316" s="61"/>
      <c r="N3316" s="56"/>
      <c r="O3316" s="55"/>
      <c r="P3316" s="55"/>
      <c r="Q3316" s="47"/>
      <c r="R3316" s="47"/>
      <c r="S3316" s="2"/>
    </row>
    <row r="3317" spans="1:22" ht="12.75" customHeight="1" x14ac:dyDescent="0.2">
      <c r="A3317" s="137">
        <f>'6.A'!$A$97</f>
        <v>38383</v>
      </c>
      <c r="B3317" s="117" t="str">
        <f>IF(A3317="","",VLOOKUP(A3317,'6.A'!$A$11:$E$105,2,FALSE))</f>
        <v>LIXA D'AGUA EM FOLHA</v>
      </c>
      <c r="C3317" s="138">
        <v>0.5</v>
      </c>
      <c r="D3317" s="139" t="str">
        <f>IF(A3317="","",VLOOKUP(A3317,'6.A'!$A$11:$E$105,4,FALSE))</f>
        <v>UN</v>
      </c>
      <c r="E3317" s="140">
        <f>IF(A3317="","",VLOOKUP(A3317,'6.A'!$A$11:$E$105,5,FALSE))</f>
        <v>0</v>
      </c>
      <c r="F3317" s="141">
        <f t="shared" ref="F3317:F3329" si="1387">IF(A3317="","0,00",ROUND(C3317*E3317,2))</f>
        <v>0</v>
      </c>
      <c r="G3317" s="51"/>
      <c r="H3317" s="51">
        <f>IF(A3317="","",VLOOKUP(A3317,'6.A'!$A$11:$E$7900,5,FALSE))</f>
        <v>0</v>
      </c>
      <c r="I3317" s="51" t="str">
        <f t="shared" ref="I3317:I3336" si="1388">IF(H3317="","",IF(E3317=H3317,"SIM","NÃO"))</f>
        <v>SIM</v>
      </c>
      <c r="J3317" s="51" t="str">
        <f>IF(H3317="","",VLOOKUP(A3317,'6.A'!$A$11:$E$480,4,FALSE))</f>
        <v>UN</v>
      </c>
      <c r="K3317" s="51" t="str">
        <f t="shared" ref="K3317:K3336" si="1389">IF(H3317="","",IF(J3317=D3317,"SIM","NÃO"))</f>
        <v>SIM</v>
      </c>
      <c r="L3317" s="51">
        <f>IF(H3317="","",IF(C3317="","",G3288*C3317))</f>
        <v>13</v>
      </c>
      <c r="M3317" s="93" t="str">
        <f>IF(A3317="","",VLOOKUP(A3317,'6.A'!$A$11:$C$480,2,FALSE))</f>
        <v>LIXA D'AGUA EM FOLHA</v>
      </c>
      <c r="N3317" s="56" t="str">
        <f t="shared" ref="N3317:N3336" si="1390">IF(A3317="","",IF(M3317=B3317,"si","no"))</f>
        <v>si</v>
      </c>
      <c r="O3317" s="55"/>
      <c r="P3317" s="55"/>
      <c r="Q3317" s="47"/>
      <c r="R3317" s="47"/>
      <c r="S3317" s="2"/>
    </row>
    <row r="3318" spans="1:22" ht="12.75" customHeight="1" x14ac:dyDescent="0.2">
      <c r="A3318" s="137"/>
      <c r="B3318" s="117" t="str">
        <f>IF(A3318="","",VLOOKUP(A3318,'6.A'!$A$11:$E$105,2,FALSE))</f>
        <v/>
      </c>
      <c r="C3318" s="138"/>
      <c r="D3318" s="139" t="str">
        <f>IF(A3318="","",VLOOKUP(A3318,'6.A'!$A$11:$E$105,4,FALSE))</f>
        <v/>
      </c>
      <c r="E3318" s="140" t="str">
        <f>IF(A3318="","",VLOOKUP(A3318,'6.A'!$A$11:$E$105,5,FALSE))</f>
        <v/>
      </c>
      <c r="F3318" s="141" t="str">
        <f t="shared" si="1387"/>
        <v>0,00</v>
      </c>
      <c r="G3318" s="51"/>
      <c r="H3318" s="51" t="str">
        <f>IF(A3318="","",VLOOKUP(A3318,'6.A'!$A$11:$E$7900,5,FALSE))</f>
        <v/>
      </c>
      <c r="I3318" s="51" t="str">
        <f t="shared" si="1388"/>
        <v/>
      </c>
      <c r="J3318" s="51" t="str">
        <f>IF(H3318="","",VLOOKUP(A3318,'6.A'!$A$11:$E$480,4,FALSE))</f>
        <v/>
      </c>
      <c r="K3318" s="51" t="str">
        <f t="shared" si="1389"/>
        <v/>
      </c>
      <c r="L3318" s="51" t="str">
        <f>IF(H3318="","",IF(C3318="","",G3288*C3318))</f>
        <v/>
      </c>
      <c r="M3318" s="93" t="str">
        <f>IF(A3318="","",VLOOKUP(A3318,'6.A'!$A$11:$C$480,2,FALSE))</f>
        <v/>
      </c>
      <c r="N3318" s="56" t="str">
        <f t="shared" si="1390"/>
        <v/>
      </c>
      <c r="O3318" s="55"/>
      <c r="P3318" s="55"/>
      <c r="Q3318" s="47"/>
      <c r="R3318" s="47"/>
      <c r="S3318" s="2"/>
    </row>
    <row r="3319" spans="1:22" ht="12.75" customHeight="1" x14ac:dyDescent="0.2">
      <c r="A3319" s="137"/>
      <c r="B3319" s="117" t="str">
        <f>IF(A3319="","",VLOOKUP(A3319,'6.A'!$A$11:$E$105,2,FALSE))</f>
        <v/>
      </c>
      <c r="C3319" s="138"/>
      <c r="D3319" s="139" t="str">
        <f>IF(A3319="","",VLOOKUP(A3319,'6.A'!$A$11:$E$105,4,FALSE))</f>
        <v/>
      </c>
      <c r="E3319" s="140" t="str">
        <f>IF(A3319="","",VLOOKUP(A3319,'6.A'!$A$11:$E$105,5,FALSE))</f>
        <v/>
      </c>
      <c r="F3319" s="141" t="str">
        <f t="shared" si="1387"/>
        <v>0,00</v>
      </c>
      <c r="G3319" s="51"/>
      <c r="H3319" s="51" t="str">
        <f>IF(A3319="","",VLOOKUP(A3319,'6.A'!$A$11:$E$7900,5,FALSE))</f>
        <v/>
      </c>
      <c r="I3319" s="51" t="str">
        <f t="shared" si="1388"/>
        <v/>
      </c>
      <c r="J3319" s="51" t="str">
        <f>IF(H3319="","",VLOOKUP(A3319,'6.A'!$A$11:$E$480,4,FALSE))</f>
        <v/>
      </c>
      <c r="K3319" s="51" t="str">
        <f t="shared" si="1389"/>
        <v/>
      </c>
      <c r="L3319" s="51" t="str">
        <f>IF(H3319="","",IF(C3319="","",G3288*C3319))</f>
        <v/>
      </c>
      <c r="M3319" s="93" t="str">
        <f>IF(A3319="","",VLOOKUP(A3319,'6.A'!$A$11:$C$480,2,FALSE))</f>
        <v/>
      </c>
      <c r="N3319" s="56" t="str">
        <f t="shared" si="1390"/>
        <v/>
      </c>
      <c r="O3319" s="55"/>
      <c r="P3319" s="55"/>
      <c r="Q3319" s="47"/>
      <c r="R3319" s="47"/>
      <c r="S3319" s="2"/>
    </row>
    <row r="3320" spans="1:22" ht="12.75" customHeight="1" x14ac:dyDescent="0.2">
      <c r="A3320" s="137"/>
      <c r="B3320" s="117" t="str">
        <f>IF(A3320="","",VLOOKUP(A3320,'6.A'!$A$11:$E$105,2,FALSE))</f>
        <v/>
      </c>
      <c r="C3320" s="138"/>
      <c r="D3320" s="139" t="str">
        <f>IF(A3320="","",VLOOKUP(A3320,'6.A'!$A$11:$E$105,4,FALSE))</f>
        <v/>
      </c>
      <c r="E3320" s="140" t="str">
        <f>IF(A3320="","",VLOOKUP(A3320,'6.A'!$A$11:$E$105,5,FALSE))</f>
        <v/>
      </c>
      <c r="F3320" s="141" t="str">
        <f t="shared" si="1387"/>
        <v>0,00</v>
      </c>
      <c r="G3320" s="51"/>
      <c r="H3320" s="51" t="str">
        <f>IF(A3320="","",VLOOKUP(A3320,'6.A'!$A$11:$E$7900,5,FALSE))</f>
        <v/>
      </c>
      <c r="I3320" s="51" t="str">
        <f t="shared" si="1388"/>
        <v/>
      </c>
      <c r="J3320" s="51" t="str">
        <f>IF(H3320="","",VLOOKUP(A3320,'6.A'!$A$11:$E$480,4,FALSE))</f>
        <v/>
      </c>
      <c r="K3320" s="51" t="str">
        <f t="shared" si="1389"/>
        <v/>
      </c>
      <c r="L3320" s="51" t="str">
        <f>IF(H3320="","",IF(C3320="","",G3288*C3320))</f>
        <v/>
      </c>
      <c r="M3320" s="93" t="str">
        <f>IF(A3320="","",VLOOKUP(A3320,'6.A'!$A$11:$C$480,2,FALSE))</f>
        <v/>
      </c>
      <c r="N3320" s="56" t="str">
        <f t="shared" si="1390"/>
        <v/>
      </c>
      <c r="O3320" s="55"/>
      <c r="P3320" s="55"/>
      <c r="Q3320" s="47"/>
      <c r="R3320" s="47"/>
      <c r="S3320" s="2"/>
    </row>
    <row r="3321" spans="1:22" ht="12.75" customHeight="1" x14ac:dyDescent="0.2">
      <c r="A3321" s="137"/>
      <c r="B3321" s="117" t="str">
        <f>IF(A3321="","",VLOOKUP(A3321,'6.A'!$A$11:$E$105,2,FALSE))</f>
        <v/>
      </c>
      <c r="C3321" s="138"/>
      <c r="D3321" s="120" t="str">
        <f>IF(A3321="","",VLOOKUP(A3321,'6.A'!$A$11:$E$105,4,FALSE))</f>
        <v/>
      </c>
      <c r="E3321" s="142" t="str">
        <f>IF(A3321="","",VLOOKUP(A3321,'6.A'!$A$11:$E$105,5,FALSE))</f>
        <v/>
      </c>
      <c r="F3321" s="141" t="str">
        <f t="shared" si="1387"/>
        <v>0,00</v>
      </c>
      <c r="G3321" s="51"/>
      <c r="H3321" s="51" t="str">
        <f>IF(A3321="","",VLOOKUP(A3321,'6.A'!$A$11:$E$7900,5,FALSE))</f>
        <v/>
      </c>
      <c r="I3321" s="51" t="str">
        <f t="shared" si="1388"/>
        <v/>
      </c>
      <c r="J3321" s="51" t="str">
        <f>IF(H3321="","",VLOOKUP(A3321,'6.A'!$A$11:$E$480,4,FALSE))</f>
        <v/>
      </c>
      <c r="K3321" s="51" t="str">
        <f t="shared" si="1389"/>
        <v/>
      </c>
      <c r="L3321" s="51" t="str">
        <f>IF(H3321="","",IF(C3321="","",G3288*C3321))</f>
        <v/>
      </c>
      <c r="M3321" s="93" t="str">
        <f>IF(A3321="","",VLOOKUP(A3321,'6.A'!$A$11:$C$480,2,FALSE))</f>
        <v/>
      </c>
      <c r="N3321" s="56" t="str">
        <f t="shared" si="1390"/>
        <v/>
      </c>
      <c r="O3321" s="55"/>
      <c r="P3321" s="55"/>
      <c r="Q3321" s="47"/>
      <c r="R3321" s="47"/>
      <c r="S3321" s="2"/>
    </row>
    <row r="3322" spans="1:22" ht="12.75" customHeight="1" x14ac:dyDescent="0.2">
      <c r="A3322" s="137"/>
      <c r="B3322" s="117" t="str">
        <f>IF(A3322="","",VLOOKUP(A3322,'6.A'!$A$11:$E$105,2,FALSE))</f>
        <v/>
      </c>
      <c r="C3322" s="138"/>
      <c r="D3322" s="120" t="str">
        <f>IF(A3322="","",VLOOKUP(A3322,'6.A'!$A$11:$E$105,4,FALSE))</f>
        <v/>
      </c>
      <c r="E3322" s="142" t="str">
        <f>IF(A3322="","",VLOOKUP(A3322,'6.A'!$A$11:$E$105,5,FALSE))</f>
        <v/>
      </c>
      <c r="F3322" s="141" t="str">
        <f t="shared" si="1387"/>
        <v>0,00</v>
      </c>
      <c r="G3322" s="51"/>
      <c r="H3322" s="51" t="str">
        <f>IF(A3322="","",VLOOKUP(A3322,'6.A'!$A$11:$E$7900,5,FALSE))</f>
        <v/>
      </c>
      <c r="I3322" s="51" t="str">
        <f t="shared" si="1388"/>
        <v/>
      </c>
      <c r="J3322" s="51" t="str">
        <f>IF(H3322="","",VLOOKUP(A3322,'6.A'!$A$11:$E$480,4,FALSE))</f>
        <v/>
      </c>
      <c r="K3322" s="51" t="str">
        <f t="shared" si="1389"/>
        <v/>
      </c>
      <c r="L3322" s="51" t="str">
        <f>IF(H3322="","",IF(C3322="","",G3288*C3322))</f>
        <v/>
      </c>
      <c r="M3322" s="93" t="str">
        <f>IF(A3322="","",VLOOKUP(A3322,'6.A'!$A$11:$C$480,2,FALSE))</f>
        <v/>
      </c>
      <c r="N3322" s="56" t="str">
        <f t="shared" si="1390"/>
        <v/>
      </c>
      <c r="O3322" s="55"/>
      <c r="P3322" s="55"/>
      <c r="Q3322" s="47"/>
      <c r="R3322" s="47"/>
      <c r="S3322" s="2"/>
    </row>
    <row r="3323" spans="1:22" ht="12.75" customHeight="1" x14ac:dyDescent="0.2">
      <c r="A3323" s="137"/>
      <c r="B3323" s="117" t="str">
        <f>IF(A3323="","",VLOOKUP(A3323,'6.A'!$A$11:$E$105,2,FALSE))</f>
        <v/>
      </c>
      <c r="C3323" s="138"/>
      <c r="D3323" s="139" t="str">
        <f>IF(A3323="","",VLOOKUP(A3323,'6.A'!$A$11:$E$105,4,FALSE))</f>
        <v/>
      </c>
      <c r="E3323" s="140" t="str">
        <f>IF(A3323="","",VLOOKUP(A3323,'6.A'!$A$11:$E$105,5,FALSE))</f>
        <v/>
      </c>
      <c r="F3323" s="141" t="str">
        <f t="shared" si="1387"/>
        <v>0,00</v>
      </c>
      <c r="G3323" s="51"/>
      <c r="H3323" s="51" t="str">
        <f>IF(A3323="","",VLOOKUP(A3323,'6.A'!$A$11:$E$7900,5,FALSE))</f>
        <v/>
      </c>
      <c r="I3323" s="51" t="str">
        <f t="shared" si="1388"/>
        <v/>
      </c>
      <c r="J3323" s="51" t="str">
        <f>IF(H3323="","",VLOOKUP(A3323,'6.A'!$A$11:$E$480,4,FALSE))</f>
        <v/>
      </c>
      <c r="K3323" s="51" t="str">
        <f t="shared" si="1389"/>
        <v/>
      </c>
      <c r="L3323" s="51" t="str">
        <f>IF(H3323="","",IF(C3323="","",G3288*C3323))</f>
        <v/>
      </c>
      <c r="M3323" s="93" t="str">
        <f>IF(A3323="","",VLOOKUP(A3323,'6.A'!$A$11:$C$480,2,FALSE))</f>
        <v/>
      </c>
      <c r="N3323" s="56" t="str">
        <f t="shared" si="1390"/>
        <v/>
      </c>
      <c r="O3323" s="55"/>
      <c r="P3323" s="55"/>
      <c r="Q3323" s="47"/>
      <c r="R3323" s="47"/>
      <c r="S3323" s="2"/>
    </row>
    <row r="3324" spans="1:22" s="64" customFormat="1" ht="12.75" customHeight="1" x14ac:dyDescent="0.2">
      <c r="A3324" s="137"/>
      <c r="B3324" s="117" t="str">
        <f>IF(A3324="","",VLOOKUP(A3324,'6.A'!$A$11:$E$105,2,FALSE))</f>
        <v/>
      </c>
      <c r="C3324" s="138"/>
      <c r="D3324" s="139" t="str">
        <f>IF(A3324="","",VLOOKUP(A3324,'6.A'!$A$11:$E$105,4,FALSE))</f>
        <v/>
      </c>
      <c r="E3324" s="140" t="str">
        <f>IF(A3324="","",VLOOKUP(A3324,'6.A'!$A$11:$E$105,5,FALSE))</f>
        <v/>
      </c>
      <c r="F3324" s="141" t="str">
        <f t="shared" si="1387"/>
        <v>0,00</v>
      </c>
      <c r="G3324" s="51"/>
      <c r="H3324" s="51" t="str">
        <f>IF(A3324="","",VLOOKUP(A3324,'6.A'!$A$11:$E$7900,5,FALSE))</f>
        <v/>
      </c>
      <c r="I3324" s="51" t="str">
        <f t="shared" si="1388"/>
        <v/>
      </c>
      <c r="J3324" s="51" t="str">
        <f>IF(H3324="","",VLOOKUP(A3324,'6.A'!$A$11:$E$480,4,FALSE))</f>
        <v/>
      </c>
      <c r="K3324" s="51" t="str">
        <f t="shared" si="1389"/>
        <v/>
      </c>
      <c r="L3324" s="51" t="str">
        <f>IF(H3324="","",IF(C3324="","",G3288*C3324))</f>
        <v/>
      </c>
      <c r="M3324" s="93" t="str">
        <f>IF(A3324="","",VLOOKUP(A3324,'6.A'!$A$11:$C$480,2,FALSE))</f>
        <v/>
      </c>
      <c r="N3324" s="56" t="str">
        <f t="shared" si="1390"/>
        <v/>
      </c>
      <c r="O3324" s="55"/>
      <c r="P3324" s="55"/>
      <c r="Q3324" s="47"/>
      <c r="R3324" s="47"/>
      <c r="T3324" s="2"/>
      <c r="U3324" s="2"/>
      <c r="V3324" s="2"/>
    </row>
    <row r="3325" spans="1:22" s="64" customFormat="1" ht="12.75" customHeight="1" x14ac:dyDescent="0.2">
      <c r="A3325" s="137"/>
      <c r="B3325" s="117" t="str">
        <f>IF(A3325="","",VLOOKUP(A3325,'6.A'!$A$11:$E$105,2,FALSE))</f>
        <v/>
      </c>
      <c r="C3325" s="138"/>
      <c r="D3325" s="120" t="str">
        <f>IF(A3325="","",VLOOKUP(A3325,'6.A'!$A$11:$E$105,4,FALSE))</f>
        <v/>
      </c>
      <c r="E3325" s="142" t="str">
        <f>IF(A3325="","",VLOOKUP(A3325,'6.A'!$A$11:$E$105,5,FALSE))</f>
        <v/>
      </c>
      <c r="F3325" s="141" t="str">
        <f t="shared" si="1387"/>
        <v>0,00</v>
      </c>
      <c r="G3325" s="51"/>
      <c r="H3325" s="51" t="str">
        <f>IF(A3325="","",VLOOKUP(A3325,'6.A'!$A$11:$E$7900,5,FALSE))</f>
        <v/>
      </c>
      <c r="I3325" s="51" t="str">
        <f t="shared" si="1388"/>
        <v/>
      </c>
      <c r="J3325" s="51" t="str">
        <f>IF(H3325="","",VLOOKUP(A3325,'6.A'!$A$11:$E$480,4,FALSE))</f>
        <v/>
      </c>
      <c r="K3325" s="51" t="str">
        <f t="shared" si="1389"/>
        <v/>
      </c>
      <c r="L3325" s="51" t="str">
        <f>IF(H3325="","",IF(C3325="","",G3288*C3325))</f>
        <v/>
      </c>
      <c r="M3325" s="93" t="str">
        <f>IF(A3325="","",VLOOKUP(A3325,'6.A'!$A$11:$C$480,2,FALSE))</f>
        <v/>
      </c>
      <c r="N3325" s="56" t="str">
        <f t="shared" si="1390"/>
        <v/>
      </c>
      <c r="O3325" s="55"/>
      <c r="P3325" s="55"/>
      <c r="Q3325" s="47"/>
      <c r="R3325" s="47"/>
      <c r="T3325" s="2"/>
      <c r="U3325" s="2"/>
      <c r="V3325" s="2"/>
    </row>
    <row r="3326" spans="1:22" s="64" customFormat="1" ht="12.75" customHeight="1" x14ac:dyDescent="0.2">
      <c r="A3326" s="137"/>
      <c r="B3326" s="117" t="str">
        <f>IF(A3326="","",VLOOKUP(A3326,'6.A'!$A$11:$E$105,2,FALSE))</f>
        <v/>
      </c>
      <c r="C3326" s="138"/>
      <c r="D3326" s="120" t="str">
        <f>IF(A3326="","",VLOOKUP(A3326,'6.A'!$A$11:$E$105,4,FALSE))</f>
        <v/>
      </c>
      <c r="E3326" s="142" t="str">
        <f>IF(A3326="","",VLOOKUP(A3326,'6.A'!$A$11:$E$105,5,FALSE))</f>
        <v/>
      </c>
      <c r="F3326" s="141" t="str">
        <f t="shared" si="1387"/>
        <v>0,00</v>
      </c>
      <c r="G3326" s="51"/>
      <c r="H3326" s="51" t="str">
        <f>IF(A3326="","",VLOOKUP(A3326,'6.A'!$A$11:$E$7900,5,FALSE))</f>
        <v/>
      </c>
      <c r="I3326" s="51" t="str">
        <f t="shared" si="1388"/>
        <v/>
      </c>
      <c r="J3326" s="51" t="str">
        <f>IF(H3326="","",VLOOKUP(A3326,'6.A'!$A$11:$E$480,4,FALSE))</f>
        <v/>
      </c>
      <c r="K3326" s="51" t="str">
        <f t="shared" si="1389"/>
        <v/>
      </c>
      <c r="L3326" s="51" t="str">
        <f>IF(H3326="","",IF(C3326="","",G3288*C3326))</f>
        <v/>
      </c>
      <c r="M3326" s="93" t="str">
        <f>IF(A3326="","",VLOOKUP(A3326,'6.A'!$A$11:$C$480,2,FALSE))</f>
        <v/>
      </c>
      <c r="N3326" s="56" t="str">
        <f t="shared" si="1390"/>
        <v/>
      </c>
      <c r="O3326" s="55"/>
      <c r="P3326" s="55"/>
      <c r="Q3326" s="47"/>
      <c r="R3326" s="47"/>
      <c r="T3326" s="2"/>
      <c r="U3326" s="2"/>
      <c r="V3326" s="2"/>
    </row>
    <row r="3327" spans="1:22" s="64" customFormat="1" ht="12.75" customHeight="1" x14ac:dyDescent="0.2">
      <c r="A3327" s="137"/>
      <c r="B3327" s="117" t="str">
        <f>IF(A3327="","",VLOOKUP(A3327,'6.A'!$A$11:$E$105,2,FALSE))</f>
        <v/>
      </c>
      <c r="C3327" s="138"/>
      <c r="D3327" s="120" t="str">
        <f>IF(A3327="","",VLOOKUP(A3327,'6.A'!$A$11:$E$105,4,FALSE))</f>
        <v/>
      </c>
      <c r="E3327" s="142" t="str">
        <f>IF(A3327="","",VLOOKUP(A3327,'6.A'!$A$11:$E$105,5,FALSE))</f>
        <v/>
      </c>
      <c r="F3327" s="141" t="str">
        <f t="shared" si="1387"/>
        <v>0,00</v>
      </c>
      <c r="G3327" s="51"/>
      <c r="H3327" s="51" t="str">
        <f>IF(A3327="","",VLOOKUP(A3327,'6.A'!$A$11:$E$7900,5,FALSE))</f>
        <v/>
      </c>
      <c r="I3327" s="51" t="str">
        <f t="shared" si="1388"/>
        <v/>
      </c>
      <c r="J3327" s="51" t="str">
        <f>IF(H3327="","",VLOOKUP(A3327,'6.A'!$A$11:$E$480,4,FALSE))</f>
        <v/>
      </c>
      <c r="K3327" s="51" t="str">
        <f t="shared" si="1389"/>
        <v/>
      </c>
      <c r="L3327" s="51" t="str">
        <f>IF(H3327="","",IF(C3327="","",G3288*C3327))</f>
        <v/>
      </c>
      <c r="M3327" s="93" t="str">
        <f>IF(A3327="","",VLOOKUP(A3327,'6.A'!$A$11:$C$480,2,FALSE))</f>
        <v/>
      </c>
      <c r="N3327" s="56" t="str">
        <f t="shared" si="1390"/>
        <v/>
      </c>
      <c r="O3327" s="55"/>
      <c r="P3327" s="55"/>
      <c r="Q3327" s="47"/>
      <c r="R3327" s="47"/>
      <c r="T3327" s="2"/>
      <c r="U3327" s="2"/>
      <c r="V3327" s="2"/>
    </row>
    <row r="3328" spans="1:22" ht="12.75" customHeight="1" x14ac:dyDescent="0.2">
      <c r="A3328" s="137"/>
      <c r="B3328" s="117" t="str">
        <f>IF(A3328="","",VLOOKUP(A3328,'6.A'!$A$11:$E$105,2,FALSE))</f>
        <v/>
      </c>
      <c r="C3328" s="138"/>
      <c r="D3328" s="120" t="str">
        <f>IF(A3328="","",VLOOKUP(A3328,'6.A'!$A$11:$E$105,4,FALSE))</f>
        <v/>
      </c>
      <c r="E3328" s="142" t="str">
        <f>IF(A3328="","",VLOOKUP(A3328,'6.A'!$A$11:$E$105,5,FALSE))</f>
        <v/>
      </c>
      <c r="F3328" s="141" t="str">
        <f t="shared" si="1387"/>
        <v>0,00</v>
      </c>
      <c r="G3328" s="51"/>
      <c r="H3328" s="51" t="str">
        <f>IF(A3328="","",VLOOKUP(A3328,'6.A'!$A$11:$E$7900,5,FALSE))</f>
        <v/>
      </c>
      <c r="I3328" s="51" t="str">
        <f t="shared" si="1388"/>
        <v/>
      </c>
      <c r="J3328" s="51" t="str">
        <f>IF(H3328="","",VLOOKUP(A3328,'6.A'!$A$11:$E$480,4,FALSE))</f>
        <v/>
      </c>
      <c r="K3328" s="51" t="str">
        <f t="shared" si="1389"/>
        <v/>
      </c>
      <c r="L3328" s="51" t="str">
        <f>IF(H3328="","",IF(C3328="","",G3288*C3328))</f>
        <v/>
      </c>
      <c r="M3328" s="93" t="str">
        <f>IF(A3328="","",VLOOKUP(A3328,'6.A'!$A$11:$C$480,2,FALSE))</f>
        <v/>
      </c>
      <c r="N3328" s="56" t="str">
        <f t="shared" si="1390"/>
        <v/>
      </c>
      <c r="O3328" s="55"/>
      <c r="P3328" s="55"/>
      <c r="Q3328" s="47"/>
      <c r="R3328" s="47"/>
    </row>
    <row r="3329" spans="1:22" ht="12.75" customHeight="1" x14ac:dyDescent="0.2">
      <c r="A3329" s="137"/>
      <c r="B3329" s="117" t="str">
        <f>IF(A3329="","",VLOOKUP(A3329,'6.A'!$A$11:$E$105,2,FALSE))</f>
        <v/>
      </c>
      <c r="C3329" s="138"/>
      <c r="D3329" s="120" t="str">
        <f>IF(A3329="","",VLOOKUP(A3329,'6.A'!$A$11:$E$105,4,FALSE))</f>
        <v/>
      </c>
      <c r="E3329" s="142" t="str">
        <f>IF(A3329="","",VLOOKUP(A3329,'6.A'!$A$11:$E$105,5,FALSE))</f>
        <v/>
      </c>
      <c r="F3329" s="141" t="str">
        <f t="shared" si="1387"/>
        <v>0,00</v>
      </c>
      <c r="G3329" s="51"/>
      <c r="H3329" s="51" t="str">
        <f>IF(A3329="","",VLOOKUP(A3329,'6.A'!$A$11:$E$7900,5,FALSE))</f>
        <v/>
      </c>
      <c r="I3329" s="51" t="str">
        <f t="shared" si="1388"/>
        <v/>
      </c>
      <c r="J3329" s="51" t="str">
        <f>IF(H3329="","",VLOOKUP(A3329,'6.A'!$A$11:$E$480,4,FALSE))</f>
        <v/>
      </c>
      <c r="K3329" s="51" t="str">
        <f t="shared" si="1389"/>
        <v/>
      </c>
      <c r="L3329" s="51" t="str">
        <f>IF(H3329="","",IF(C3329="","",G3288*C3329))</f>
        <v/>
      </c>
      <c r="M3329" s="93" t="str">
        <f>IF(A3329="","",VLOOKUP(A3329,'6.A'!$A$11:$C$480,2,FALSE))</f>
        <v/>
      </c>
      <c r="N3329" s="56" t="str">
        <f t="shared" si="1390"/>
        <v/>
      </c>
      <c r="O3329" s="55"/>
      <c r="P3329" s="55"/>
      <c r="Q3329" s="47"/>
      <c r="R3329" s="47"/>
    </row>
    <row r="3330" spans="1:22" ht="12.75" customHeight="1" x14ac:dyDescent="0.2">
      <c r="A3330" s="22"/>
      <c r="B3330" s="23" t="str">
        <f>IF(A3330="","",VLOOKUP(A3330,'6.A'!$A$11:$E$105,2,FALSE))</f>
        <v/>
      </c>
      <c r="C3330" s="87"/>
      <c r="D3330" s="56" t="str">
        <f>IF(A3330="","",VLOOKUP(A3330,'6.A'!$A$11:$E$105,4,FALSE))</f>
        <v/>
      </c>
      <c r="E3330" s="88" t="str">
        <f>IF(A3330="","",VLOOKUP(A3330,'6.A'!$A$11:$E$105,5,FALSE))</f>
        <v/>
      </c>
      <c r="F3330" s="24" t="str">
        <f t="shared" ref="F3330:F3336" si="1391">IF(A3330="","0,00",ROUND(C3330*E3330,2))</f>
        <v>0,00</v>
      </c>
      <c r="G3330" s="51"/>
      <c r="H3330" s="51" t="str">
        <f>IF(A3330="","",VLOOKUP(A3330,'6.A'!$A$11:$E$7900,5,FALSE))</f>
        <v/>
      </c>
      <c r="I3330" s="51" t="str">
        <f t="shared" si="1388"/>
        <v/>
      </c>
      <c r="J3330" s="51" t="str">
        <f>IF(H3330="","",VLOOKUP(A3330,'6.A'!$A$11:$E$480,4,FALSE))</f>
        <v/>
      </c>
      <c r="K3330" s="51" t="str">
        <f t="shared" si="1389"/>
        <v/>
      </c>
      <c r="L3330" s="51" t="str">
        <f>IF(H3330="","",IF(C3330="","",G3288*C3330))</f>
        <v/>
      </c>
      <c r="M3330" s="93" t="str">
        <f>IF(A3330="","",VLOOKUP(A3330,'6.A'!$A$11:$C$480,2,FALSE))</f>
        <v/>
      </c>
      <c r="N3330" s="56" t="str">
        <f t="shared" si="1390"/>
        <v/>
      </c>
      <c r="O3330" s="55"/>
      <c r="P3330" s="55"/>
      <c r="Q3330" s="47"/>
      <c r="R3330" s="47"/>
    </row>
    <row r="3331" spans="1:22" ht="12.75" customHeight="1" x14ac:dyDescent="0.2">
      <c r="A3331" s="22"/>
      <c r="B3331" s="23" t="str">
        <f>IF(A3331="","",VLOOKUP(A3331,'6.A'!$A$11:$E$105,2,FALSE))</f>
        <v/>
      </c>
      <c r="C3331" s="87"/>
      <c r="D3331" s="56" t="str">
        <f>IF(A3331="","",VLOOKUP(A3331,'6.A'!$A$11:$E$105,4,FALSE))</f>
        <v/>
      </c>
      <c r="E3331" s="88" t="str">
        <f>IF(A3331="","",VLOOKUP(A3331,'6.A'!$A$11:$E$105,5,FALSE))</f>
        <v/>
      </c>
      <c r="F3331" s="24" t="str">
        <f t="shared" si="1391"/>
        <v>0,00</v>
      </c>
      <c r="G3331" s="51"/>
      <c r="H3331" s="51" t="str">
        <f>IF(A3331="","",VLOOKUP(A3331,'6.A'!$A$11:$E$7900,5,FALSE))</f>
        <v/>
      </c>
      <c r="I3331" s="51" t="str">
        <f t="shared" si="1388"/>
        <v/>
      </c>
      <c r="J3331" s="51" t="str">
        <f>IF(H3331="","",VLOOKUP(A3331,'6.A'!$A$11:$E$480,4,FALSE))</f>
        <v/>
      </c>
      <c r="K3331" s="51" t="str">
        <f t="shared" si="1389"/>
        <v/>
      </c>
      <c r="L3331" s="51" t="str">
        <f>IF(H3331="","",IF(C3331="","",G3288*C3331))</f>
        <v/>
      </c>
      <c r="M3331" s="93" t="str">
        <f>IF(A3331="","",VLOOKUP(A3331,'6.A'!$A$11:$C$480,2,FALSE))</f>
        <v/>
      </c>
      <c r="N3331" s="56" t="str">
        <f t="shared" si="1390"/>
        <v/>
      </c>
      <c r="O3331" s="55"/>
      <c r="P3331" s="55"/>
      <c r="Q3331" s="47"/>
      <c r="R3331" s="47"/>
    </row>
    <row r="3332" spans="1:22" ht="12.75" customHeight="1" x14ac:dyDescent="0.2">
      <c r="A3332" s="22"/>
      <c r="B3332" s="23" t="str">
        <f>IF(A3332="","",VLOOKUP(A3332,'6.A'!$A$11:$E$105,2,FALSE))</f>
        <v/>
      </c>
      <c r="C3332" s="87"/>
      <c r="D3332" s="56" t="str">
        <f>IF(A3332="","",VLOOKUP(A3332,'6.A'!$A$11:$E$105,4,FALSE))</f>
        <v/>
      </c>
      <c r="E3332" s="88" t="str">
        <f>IF(A3332="","",VLOOKUP(A3332,'6.A'!$A$11:$E$105,5,FALSE))</f>
        <v/>
      </c>
      <c r="F3332" s="24" t="str">
        <f t="shared" si="1391"/>
        <v>0,00</v>
      </c>
      <c r="G3332" s="51"/>
      <c r="H3332" s="51" t="str">
        <f>IF(A3332="","",VLOOKUP(A3332,'6.A'!$A$11:$E$7900,5,FALSE))</f>
        <v/>
      </c>
      <c r="I3332" s="51" t="str">
        <f t="shared" si="1388"/>
        <v/>
      </c>
      <c r="J3332" s="51" t="str">
        <f>IF(H3332="","",VLOOKUP(A3332,'6.A'!$A$11:$E$480,4,FALSE))</f>
        <v/>
      </c>
      <c r="K3332" s="51" t="str">
        <f t="shared" si="1389"/>
        <v/>
      </c>
      <c r="L3332" s="51" t="str">
        <f>IF(H3332="","",IF(C3332="","",G3288*C3332))</f>
        <v/>
      </c>
      <c r="M3332" s="93" t="str">
        <f>IF(A3332="","",VLOOKUP(A3332,'6.A'!$A$11:$C$480,2,FALSE))</f>
        <v/>
      </c>
      <c r="N3332" s="56" t="str">
        <f t="shared" si="1390"/>
        <v/>
      </c>
      <c r="O3332" s="55"/>
      <c r="P3332" s="55"/>
      <c r="Q3332" s="47"/>
      <c r="R3332" s="47"/>
    </row>
    <row r="3333" spans="1:22" ht="12.75" customHeight="1" x14ac:dyDescent="0.2">
      <c r="A3333" s="22"/>
      <c r="B3333" s="23" t="str">
        <f>IF(A3333="","",VLOOKUP(A3333,'6.A'!$A$11:$E$105,2,FALSE))</f>
        <v/>
      </c>
      <c r="C3333" s="87"/>
      <c r="D3333" s="56" t="str">
        <f>IF(A3333="","",VLOOKUP(A3333,'6.A'!$A$11:$E$105,4,FALSE))</f>
        <v/>
      </c>
      <c r="E3333" s="88" t="str">
        <f>IF(A3333="","",VLOOKUP(A3333,'6.A'!$A$11:$E$105,5,FALSE))</f>
        <v/>
      </c>
      <c r="F3333" s="24" t="str">
        <f t="shared" si="1391"/>
        <v>0,00</v>
      </c>
      <c r="G3333" s="51"/>
      <c r="H3333" s="51" t="str">
        <f>IF(A3333="","",VLOOKUP(A3333,'6.A'!$A$11:$E$7900,5,FALSE))</f>
        <v/>
      </c>
      <c r="I3333" s="51" t="str">
        <f t="shared" si="1388"/>
        <v/>
      </c>
      <c r="J3333" s="51" t="str">
        <f>IF(H3333="","",VLOOKUP(A3333,'6.A'!$A$11:$E$480,4,FALSE))</f>
        <v/>
      </c>
      <c r="K3333" s="51" t="str">
        <f t="shared" si="1389"/>
        <v/>
      </c>
      <c r="L3333" s="51" t="str">
        <f>IF(H3333="","",IF(C3333="","",G3288*C3333))</f>
        <v/>
      </c>
      <c r="M3333" s="93" t="str">
        <f>IF(A3333="","",VLOOKUP(A3333,'6.A'!$A$11:$C$480,2,FALSE))</f>
        <v/>
      </c>
      <c r="N3333" s="56" t="str">
        <f t="shared" si="1390"/>
        <v/>
      </c>
      <c r="O3333" s="55"/>
      <c r="P3333" s="55"/>
      <c r="Q3333" s="47"/>
      <c r="R3333" s="47"/>
    </row>
    <row r="3334" spans="1:22" ht="12.75" customHeight="1" x14ac:dyDescent="0.2">
      <c r="A3334" s="22"/>
      <c r="B3334" s="39" t="str">
        <f>IF(A3334="","",VLOOKUP(A3334,'6.A'!$A$11:$E$105,2,FALSE))</f>
        <v/>
      </c>
      <c r="C3334" s="87"/>
      <c r="D3334" s="56" t="str">
        <f>IF(A3334="","",VLOOKUP(A3334,'6.A'!$A$11:$E$105,4,FALSE))</f>
        <v/>
      </c>
      <c r="E3334" s="88" t="str">
        <f>IF(A3334="","",VLOOKUP(A3334,'6.A'!$A$11:$E$105,5,FALSE))</f>
        <v/>
      </c>
      <c r="F3334" s="24" t="str">
        <f t="shared" si="1391"/>
        <v>0,00</v>
      </c>
      <c r="G3334" s="51"/>
      <c r="H3334" s="51" t="str">
        <f>IF(A3334="","",VLOOKUP(A3334,'6.A'!$A$11:$E$7900,5,FALSE))</f>
        <v/>
      </c>
      <c r="I3334" s="51" t="str">
        <f t="shared" si="1388"/>
        <v/>
      </c>
      <c r="J3334" s="51" t="str">
        <f>IF(H3334="","",VLOOKUP(A3334,'6.A'!$A$11:$E$480,4,FALSE))</f>
        <v/>
      </c>
      <c r="K3334" s="51" t="str">
        <f t="shared" si="1389"/>
        <v/>
      </c>
      <c r="L3334" s="51" t="str">
        <f>IF(H3334="","",IF(C3334="","",G3288*C3334))</f>
        <v/>
      </c>
      <c r="M3334" s="93" t="str">
        <f>IF(A3334="","",VLOOKUP(A3334,'6.A'!$A$11:$C$480,2,FALSE))</f>
        <v/>
      </c>
      <c r="N3334" s="56" t="str">
        <f t="shared" si="1390"/>
        <v/>
      </c>
      <c r="O3334" s="55"/>
      <c r="P3334" s="55"/>
      <c r="Q3334" s="47"/>
      <c r="R3334" s="47"/>
    </row>
    <row r="3335" spans="1:22" ht="12.75" customHeight="1" x14ac:dyDescent="0.2">
      <c r="A3335" s="22"/>
      <c r="B3335" s="39" t="str">
        <f>IF(A3335="","",VLOOKUP(A3335,'6.A'!$A$11:$E$105,2,FALSE))</f>
        <v/>
      </c>
      <c r="C3335" s="87"/>
      <c r="D3335" s="56" t="str">
        <f>IF(A3335="","",VLOOKUP(A3335,'6.A'!$A$11:$E$105,4,FALSE))</f>
        <v/>
      </c>
      <c r="E3335" s="88" t="str">
        <f>IF(A3335="","",VLOOKUP(A3335,'6.A'!$A$11:$E$105,5,FALSE))</f>
        <v/>
      </c>
      <c r="F3335" s="24" t="str">
        <f t="shared" si="1391"/>
        <v>0,00</v>
      </c>
      <c r="G3335" s="51"/>
      <c r="H3335" s="51" t="str">
        <f>IF(A3335="","",VLOOKUP(A3335,'6.A'!$A$11:$E$7900,5,FALSE))</f>
        <v/>
      </c>
      <c r="I3335" s="51" t="str">
        <f t="shared" si="1388"/>
        <v/>
      </c>
      <c r="J3335" s="51" t="str">
        <f>IF(H3335="","",VLOOKUP(A3335,'6.A'!$A$11:$E$480,4,FALSE))</f>
        <v/>
      </c>
      <c r="K3335" s="51" t="str">
        <f t="shared" si="1389"/>
        <v/>
      </c>
      <c r="L3335" s="51" t="str">
        <f>IF(H3335="","",IF(C3335="","",G3288*C3335))</f>
        <v/>
      </c>
      <c r="M3335" s="93" t="str">
        <f>IF(A3335="","",VLOOKUP(A3335,'6.A'!$A$11:$C$480,2,FALSE))</f>
        <v/>
      </c>
      <c r="N3335" s="56" t="str">
        <f t="shared" si="1390"/>
        <v/>
      </c>
      <c r="O3335" s="55"/>
      <c r="P3335" s="55"/>
      <c r="Q3335" s="47"/>
      <c r="R3335" s="47"/>
    </row>
    <row r="3336" spans="1:22" ht="12.75" customHeight="1" x14ac:dyDescent="0.2">
      <c r="A3336" s="22"/>
      <c r="B3336" s="39" t="str">
        <f>IF(A3336="","",VLOOKUP(A3336,'6.A'!$A$11:$E$105,2,FALSE))</f>
        <v/>
      </c>
      <c r="C3336" s="87"/>
      <c r="D3336" s="56" t="str">
        <f>IF(A3336="","",VLOOKUP(A3336,'6.A'!$A$11:$E$105,4,FALSE))</f>
        <v/>
      </c>
      <c r="E3336" s="88" t="str">
        <f>IF(A3336="","",VLOOKUP(A3336,'6.A'!$A$11:$E$105,5,FALSE))</f>
        <v/>
      </c>
      <c r="F3336" s="24" t="str">
        <f t="shared" si="1391"/>
        <v>0,00</v>
      </c>
      <c r="G3336" s="51"/>
      <c r="H3336" s="51" t="str">
        <f>IF(A3336="","",VLOOKUP(A3336,'6.A'!$A$11:$E$7900,5,FALSE))</f>
        <v/>
      </c>
      <c r="I3336" s="51" t="str">
        <f t="shared" si="1388"/>
        <v/>
      </c>
      <c r="J3336" s="51" t="str">
        <f>IF(H3336="","",VLOOKUP(A3336,'6.A'!$A$11:$E$480,4,FALSE))</f>
        <v/>
      </c>
      <c r="K3336" s="51" t="str">
        <f t="shared" si="1389"/>
        <v/>
      </c>
      <c r="L3336" s="51" t="str">
        <f>IF(H3336="","",IF(C3336="","",G3288*C3336))</f>
        <v/>
      </c>
      <c r="M3336" s="93" t="str">
        <f>IF(A3336="","",VLOOKUP(A3336,'6.A'!$A$11:$C$480,2,FALSE))</f>
        <v/>
      </c>
      <c r="N3336" s="56" t="str">
        <f t="shared" si="1390"/>
        <v/>
      </c>
      <c r="O3336" s="55"/>
      <c r="P3336" s="55"/>
      <c r="Q3336" s="47"/>
      <c r="R3336" s="47"/>
    </row>
    <row r="3337" spans="1:22" ht="12.75" customHeight="1" x14ac:dyDescent="0.2">
      <c r="A3337" s="22"/>
      <c r="B3337" s="26" t="str">
        <f>$A$9</f>
        <v>BDI - MÃO DE OBRA / SERVIÇOS / MATERIAIS EM GERAL</v>
      </c>
      <c r="C3337" s="27">
        <f>$C$9</f>
        <v>0</v>
      </c>
      <c r="D3337" s="56"/>
      <c r="F3337" s="28">
        <f>ROUND(SUM(F3317:F3336)*C3337,2)</f>
        <v>0</v>
      </c>
      <c r="G3337" s="62"/>
      <c r="M3337" s="56"/>
      <c r="N3337" s="56"/>
      <c r="O3337" s="55"/>
      <c r="P3337" s="55"/>
      <c r="Q3337" s="47"/>
      <c r="R3337" s="47"/>
    </row>
    <row r="3338" spans="1:22" ht="12.75" customHeight="1" thickBot="1" x14ac:dyDescent="0.25">
      <c r="A3338" s="40"/>
      <c r="B3338" s="41" t="s">
        <v>57</v>
      </c>
      <c r="C3338" s="42"/>
      <c r="D3338" s="43"/>
      <c r="E3338" s="44"/>
      <c r="F3338" s="45">
        <f>ROUND(SUM(F3317:F3337),2)</f>
        <v>0</v>
      </c>
      <c r="G3338" s="62"/>
      <c r="M3338" s="56"/>
      <c r="N3338" s="56"/>
      <c r="O3338" s="55"/>
      <c r="P3338" s="55"/>
      <c r="Q3338" s="47"/>
      <c r="R3338" s="47"/>
    </row>
    <row r="3339" spans="1:22" ht="12" customHeight="1" thickBot="1" x14ac:dyDescent="0.25">
      <c r="A3339" s="8"/>
      <c r="B3339" s="9"/>
      <c r="C3339" s="10"/>
      <c r="D3339" s="56"/>
      <c r="F3339" s="12"/>
      <c r="M3339" s="56"/>
      <c r="N3339" s="56"/>
      <c r="O3339" s="55"/>
      <c r="P3339" s="55"/>
    </row>
    <row r="3340" spans="1:22" ht="50.1" customHeight="1" x14ac:dyDescent="0.2">
      <c r="A3340" s="13" t="str">
        <f>'3.A'!$A$104</f>
        <v>5.2.2</v>
      </c>
      <c r="B3340" s="14" t="str">
        <f>IF(A3340="","",VLOOKUP(A3340,'3.A'!$A$16:$M$111,2,FALSE))</f>
        <v>PINTURA DE PISO COM TINTA EPÓXI, APLICAÇÃO MANUAL, 2 DEMÃOS, INCLUSO PRIMER EPÓXI</v>
      </c>
      <c r="C3340" s="283" t="s">
        <v>62</v>
      </c>
      <c r="D3340" s="283"/>
      <c r="E3340" s="15" t="str">
        <f>IF(A3340="","",VLOOKUP(A3340,'3.A'!$A$16:$M$111,3,FALSE))</f>
        <v>M2</v>
      </c>
      <c r="F3340" s="16">
        <f>ROUND(F3354+F3367+F3390,2)</f>
        <v>0</v>
      </c>
      <c r="G3340" s="94">
        <f>VLOOKUP(A3340,'3.A'!$A$18:$I$111,4,FALSE)</f>
        <v>26</v>
      </c>
      <c r="H3340" s="46">
        <f>SUM(F3342:F3353)</f>
        <v>0</v>
      </c>
      <c r="I3340" s="46">
        <f>SUM(F3356:F3366)</f>
        <v>0</v>
      </c>
      <c r="J3340" s="46">
        <f>SUM(F3369:F3389)</f>
        <v>0</v>
      </c>
      <c r="K3340" s="46">
        <f>SUM(H3340:J3340)</f>
        <v>0</v>
      </c>
      <c r="L3340" s="46" t="str">
        <f>IF(K3340=F3340,"SIM","NÃO")</f>
        <v>SIM</v>
      </c>
      <c r="M3340" s="57">
        <f>ROUND(SUM(F3342:F3351)*C3352,2)+ROUND(SUM(F3342:F3352)*C3353,2)+ROUND(SUM(F3342:F3351),2)+ROUND(SUM(F3356:F3365)*C3366,2)+ROUND(SUM(F3356:F3365),2)+ROUND(SUM(F3369:F3388)*C3389,2)+ROUND(SUM(F3369:F3388),2)</f>
        <v>0</v>
      </c>
      <c r="N3340" s="49" t="str">
        <f>IF(M3340=F3340,"SIM","NÃO")</f>
        <v>SIM</v>
      </c>
      <c r="O3340" s="50" t="str">
        <f>VLOOKUP(A3340,'3.A'!$A$8:$E$111,3,FALSE)</f>
        <v>M2</v>
      </c>
      <c r="P3340" s="50" t="str">
        <f>IF(O3340=E3340,"SIM","NÃO")</f>
        <v>SIM</v>
      </c>
      <c r="Q3340" s="52">
        <f>ROUND(G3340*F3354,2)+ROUND(G3340*F3367,2)+ROUND(G3340*F3390,2)</f>
        <v>0</v>
      </c>
      <c r="R3340" s="58">
        <f>VLOOKUP(A3340,'3.A'!$A$16:$L$111,12,FALSE)</f>
        <v>0</v>
      </c>
      <c r="S3340" s="59" t="str">
        <f>IF(Q3340=R3340,"si","no")</f>
        <v>si</v>
      </c>
      <c r="T3340" s="60">
        <f>SUM(L3342:L3351)+SUM(L3356:L3365)+SUM(L3369:L3388)</f>
        <v>25.677599999999998</v>
      </c>
      <c r="U3340" s="51">
        <f>G3340*C3348+G3340*C3350+G3340*C3344+G3340*C3343+G3340*C3345+G3340*C3349+G3340*C3347+G3340*C3346+G3340*C3342+G3340*C3351+G3340*C3362+G3340*C3356+G3340*C3364+G3340*C3363+G3340*C3361+G3340*C3358+G3340*C3357+G3340*C3359+G3340*C3365+G3340*C3360+G3340*C3369+G3340*C3370+G3340*C3371+G3340*C3379+G3340*C3380+G3340*C3381+G3340*C3382+G3340*C3383+G3340*C3384+G3340*C3385+G3340*C3386+G3340*C3387+G3340*C3388+G3340*C3377+G3340*C3378+G3340*C3372+G3340*C3373+G3340*C3374+G3340*C3375+G3340*C3376</f>
        <v>25.677600000000005</v>
      </c>
      <c r="V3340" s="53" t="str">
        <f>IF(T3340=U3340,"si","no")</f>
        <v>si</v>
      </c>
    </row>
    <row r="3341" spans="1:22" ht="12.75" customHeight="1" x14ac:dyDescent="0.2">
      <c r="A3341" s="17" t="s">
        <v>3</v>
      </c>
      <c r="B3341" s="18" t="s">
        <v>58</v>
      </c>
      <c r="C3341" s="55" t="s">
        <v>59</v>
      </c>
      <c r="D3341" s="55" t="s">
        <v>17</v>
      </c>
      <c r="E3341" s="19" t="s">
        <v>60</v>
      </c>
      <c r="F3341" s="20" t="s">
        <v>61</v>
      </c>
      <c r="G3341" s="21"/>
      <c r="M3341" s="56"/>
      <c r="N3341" s="56"/>
      <c r="O3341" s="55"/>
      <c r="P3341" s="55"/>
      <c r="Q3341" s="47"/>
      <c r="R3341" s="47"/>
    </row>
    <row r="3342" spans="1:22" ht="12.75" customHeight="1" x14ac:dyDescent="0.2">
      <c r="A3342" s="137">
        <f>'6.A'!$A$20</f>
        <v>88310</v>
      </c>
      <c r="B3342" s="117" t="str">
        <f>IF(A3342="","",VLOOKUP(A3342,'6.A'!$A$11:$E$105,2,FALSE))</f>
        <v>PINTOR COM ENCARGOS COMPLEMENTARES</v>
      </c>
      <c r="C3342" s="138">
        <v>0.27500000000000002</v>
      </c>
      <c r="D3342" s="139" t="str">
        <f>IF(A3342="","",VLOOKUP(A3342,'6.A'!$A$11:$E$105,4,FALSE))</f>
        <v>H</v>
      </c>
      <c r="E3342" s="140">
        <f>IF(A3342="","",VLOOKUP(A3342,'6.A'!$A$11:$E$105,5,FALSE))</f>
        <v>0</v>
      </c>
      <c r="F3342" s="141">
        <f t="shared" ref="F3342:F3351" si="1392">IF(A3342="","0,00",ROUND(C3342*E3342,2))</f>
        <v>0</v>
      </c>
      <c r="G3342" s="51"/>
      <c r="H3342" s="51">
        <f>IF(A3342="","",VLOOKUP(A3342,'6.A'!$A$11:$E$7900,5,FALSE))</f>
        <v>0</v>
      </c>
      <c r="I3342" s="51" t="str">
        <f>IF(H3342="","",IF(E3342=H3342,"SIM","NÃO"))</f>
        <v>SIM</v>
      </c>
      <c r="J3342" s="51" t="str">
        <f>IF(H3342="","",VLOOKUP(A3342,'6.A'!$A$11:$E$480,4,FALSE))</f>
        <v>H</v>
      </c>
      <c r="K3342" s="51" t="str">
        <f>IF(H3342="","",IF(J3342=D3342,"SIM","NÃO"))</f>
        <v>SIM</v>
      </c>
      <c r="L3342" s="51">
        <f>IF(H3342="","",IF(C3342="","",G3340*C3342))</f>
        <v>7.15</v>
      </c>
      <c r="M3342" s="93" t="str">
        <f>IF(A3342="","",VLOOKUP(A3342,'6.A'!$A$11:$C$480,2,FALSE))</f>
        <v>PINTOR COM ENCARGOS COMPLEMENTARES</v>
      </c>
      <c r="N3342" s="56" t="str">
        <f>IF(A3342="","",IF(M3342=B3342,"si","no"))</f>
        <v>si</v>
      </c>
      <c r="O3342" s="55"/>
      <c r="P3342" s="55"/>
      <c r="Q3342" s="47"/>
      <c r="R3342" s="47"/>
    </row>
    <row r="3343" spans="1:22" ht="12.75" customHeight="1" x14ac:dyDescent="0.2">
      <c r="A3343" s="137">
        <f>'6.A'!$A$21</f>
        <v>88316</v>
      </c>
      <c r="B3343" s="117" t="str">
        <f>IF(A3343="","",VLOOKUP(A3343,'6.A'!$A$11:$E$105,2,FALSE))</f>
        <v>SERVENTE COM ENCARGOS COMPLEMENTARES</v>
      </c>
      <c r="C3343" s="138">
        <v>0.115</v>
      </c>
      <c r="D3343" s="139" t="str">
        <f>IF(A3343="","",VLOOKUP(A3343,'6.A'!$A$11:$E$105,4,FALSE))</f>
        <v>H</v>
      </c>
      <c r="E3343" s="140">
        <f>IF(A3343="","",VLOOKUP(A3343,'6.A'!$A$11:$E$105,5,FALSE))</f>
        <v>0</v>
      </c>
      <c r="F3343" s="141">
        <f t="shared" si="1392"/>
        <v>0</v>
      </c>
      <c r="G3343" s="51"/>
      <c r="H3343" s="51">
        <f>IF(A3343="","",VLOOKUP(A3343,'6.A'!$A$11:$E$7900,5,FALSE))</f>
        <v>0</v>
      </c>
      <c r="I3343" s="51" t="str">
        <f>IF(H3343="","",IF(E3343=H3343,"SIM","NÃO"))</f>
        <v>SIM</v>
      </c>
      <c r="J3343" s="51" t="str">
        <f>IF(H3343="","",VLOOKUP(A3343,'6.A'!$A$11:$E$480,4,FALSE))</f>
        <v>H</v>
      </c>
      <c r="K3343" s="51" t="str">
        <f>IF(H3343="","",IF(J3343=D3343,"SIM","NÃO"))</f>
        <v>SIM</v>
      </c>
      <c r="L3343" s="51">
        <f>IF(H3343="","",IF(C3343="","",G3340*C3343))</f>
        <v>2.99</v>
      </c>
      <c r="M3343" s="93" t="str">
        <f>IF(A3343="","",VLOOKUP(A3343,'6.A'!$A$11:$C$480,2,FALSE))</f>
        <v>SERVENTE COM ENCARGOS COMPLEMENTARES</v>
      </c>
      <c r="N3343" s="56" t="str">
        <f>IF(A3343="","",IF(M3343=B3343,"si","no"))</f>
        <v>si</v>
      </c>
      <c r="O3343" s="55"/>
      <c r="P3343" s="55"/>
      <c r="Q3343" s="47"/>
      <c r="R3343" s="47"/>
    </row>
    <row r="3344" spans="1:22" ht="12.75" customHeight="1" x14ac:dyDescent="0.2">
      <c r="A3344" s="137"/>
      <c r="B3344" s="117" t="str">
        <f>IF(A3344="","",VLOOKUP(A3344,'6.A'!$A$11:$E$105,2,FALSE))</f>
        <v/>
      </c>
      <c r="C3344" s="138"/>
      <c r="D3344" s="139" t="str">
        <f>IF(A3344="","",VLOOKUP(A3344,'6.A'!$A$11:$E$105,4,FALSE))</f>
        <v/>
      </c>
      <c r="E3344" s="140" t="str">
        <f>IF(A3344="","",VLOOKUP(A3344,'6.A'!$A$11:$E$105,5,FALSE))</f>
        <v/>
      </c>
      <c r="F3344" s="141" t="str">
        <f t="shared" si="1392"/>
        <v>0,00</v>
      </c>
      <c r="G3344" s="51"/>
      <c r="H3344" s="51" t="str">
        <f>IF(A3344="","",VLOOKUP(A3344,'6.A'!$A$11:$E$7900,5,FALSE))</f>
        <v/>
      </c>
      <c r="I3344" s="51" t="str">
        <f>IF(H3344="","",IF(E3344=H3344,"SIM","NÃO"))</f>
        <v/>
      </c>
      <c r="J3344" s="51" t="str">
        <f>IF(H3344="","",VLOOKUP(A3344,'6.A'!$A$11:$E$480,4,FALSE))</f>
        <v/>
      </c>
      <c r="K3344" s="51" t="str">
        <f t="shared" ref="K3344" si="1393">IF(H3344="","",IF(J3344=D3344,"SIM","NÃO"))</f>
        <v/>
      </c>
      <c r="L3344" s="51" t="str">
        <f>IF(H3344="","",IF(C3344="","",G3340*C3344))</f>
        <v/>
      </c>
      <c r="M3344" s="93" t="str">
        <f>IF(A3344="","",VLOOKUP(A3344,'6.A'!$A$11:$C$480,2,FALSE))</f>
        <v/>
      </c>
      <c r="N3344" s="56" t="str">
        <f t="shared" ref="N3344" si="1394">IF(A3344="","",IF(M3344=B3344,"si","no"))</f>
        <v/>
      </c>
      <c r="O3344" s="55"/>
      <c r="P3344" s="55"/>
      <c r="Q3344" s="47"/>
      <c r="R3344" s="47"/>
      <c r="S3344" s="2"/>
    </row>
    <row r="3345" spans="1:19" ht="12.75" customHeight="1" x14ac:dyDescent="0.2">
      <c r="A3345" s="137"/>
      <c r="B3345" s="117" t="str">
        <f>IF(A3345="","",VLOOKUP(A3345,'6.A'!$A$11:$E$105,2,FALSE))</f>
        <v/>
      </c>
      <c r="C3345" s="138"/>
      <c r="D3345" s="139" t="str">
        <f>IF(A3345="","",VLOOKUP(A3345,'6.A'!$A$11:$E$105,4,FALSE))</f>
        <v/>
      </c>
      <c r="E3345" s="140" t="str">
        <f>IF(A3345="","",VLOOKUP(A3345,'6.A'!$A$11:$E$105,5,FALSE))</f>
        <v/>
      </c>
      <c r="F3345" s="141" t="str">
        <f t="shared" si="1392"/>
        <v>0,00</v>
      </c>
      <c r="G3345" s="51"/>
      <c r="H3345" s="51" t="str">
        <f>IF(A3345="","",VLOOKUP(A3345,'6.A'!$A$11:$E$7900,5,FALSE))</f>
        <v/>
      </c>
      <c r="I3345" s="51" t="str">
        <f>IF(H3345="","",IF(E3345=H3345,"SIM","NÃO"))</f>
        <v/>
      </c>
      <c r="J3345" s="51" t="str">
        <f>IF(H3345="","",VLOOKUP(A3345,'6.A'!$A$11:$E$480,4,FALSE))</f>
        <v/>
      </c>
      <c r="K3345" s="51" t="str">
        <f>IF(H3345="","",IF(J3345=D3345,"SIM","NÃO"))</f>
        <v/>
      </c>
      <c r="L3345" s="51" t="str">
        <f>IF(H3345="","",IF(C3345="","",G3340*C3345))</f>
        <v/>
      </c>
      <c r="M3345" s="93" t="str">
        <f>IF(A3345="","",VLOOKUP(A3345,'6.A'!$A$11:$C$480,2,FALSE))</f>
        <v/>
      </c>
      <c r="N3345" s="56" t="str">
        <f>IF(A3345="","",IF(M3345=B3345,"si","no"))</f>
        <v/>
      </c>
      <c r="O3345" s="55"/>
      <c r="P3345" s="55"/>
      <c r="Q3345" s="47"/>
      <c r="R3345" s="47"/>
      <c r="S3345" s="2"/>
    </row>
    <row r="3346" spans="1:19" ht="12.75" customHeight="1" x14ac:dyDescent="0.2">
      <c r="A3346" s="137"/>
      <c r="B3346" s="117" t="str">
        <f>IF(A3346="","",VLOOKUP(A3346,'6.A'!$A$11:$E$105,2,FALSE))</f>
        <v/>
      </c>
      <c r="C3346" s="138"/>
      <c r="D3346" s="139" t="str">
        <f>IF(A3346="","",VLOOKUP(A3346,'6.A'!$A$11:$E$105,4,FALSE))</f>
        <v/>
      </c>
      <c r="E3346" s="140" t="str">
        <f>IF(A3346="","",VLOOKUP(A3346,'6.A'!$A$11:$E$105,5,FALSE))</f>
        <v/>
      </c>
      <c r="F3346" s="141" t="str">
        <f t="shared" si="1392"/>
        <v>0,00</v>
      </c>
      <c r="G3346" s="51"/>
      <c r="H3346" s="51" t="str">
        <f>IF(A3346="","",VLOOKUP(A3346,'6.A'!$A$11:$E$7900,5,FALSE))</f>
        <v/>
      </c>
      <c r="I3346" s="51" t="str">
        <f t="shared" ref="I3346" si="1395">IF(H3346="","",IF(E3346=H3346,"SIM","NÃO"))</f>
        <v/>
      </c>
      <c r="J3346" s="51" t="str">
        <f>IF(H3346="","",VLOOKUP(A3346,'6.A'!$A$11:$E$480,4,FALSE))</f>
        <v/>
      </c>
      <c r="K3346" s="51" t="str">
        <f t="shared" ref="K3346" si="1396">IF(H3346="","",IF(J3346=D3346,"SIM","NÃO"))</f>
        <v/>
      </c>
      <c r="L3346" s="51" t="str">
        <f>IF(H3346="","",IF(C3346="","",G3340*C3346))</f>
        <v/>
      </c>
      <c r="M3346" s="93" t="str">
        <f>IF(A3346="","",VLOOKUP(A3346,'6.A'!$A$11:$C$480,2,FALSE))</f>
        <v/>
      </c>
      <c r="N3346" s="56" t="str">
        <f t="shared" ref="N3346" si="1397">IF(A3346="","",IF(M3346=B3346,"si","no"))</f>
        <v/>
      </c>
      <c r="O3346" s="55"/>
      <c r="P3346" s="55"/>
      <c r="Q3346" s="47"/>
      <c r="R3346" s="47"/>
      <c r="S3346" s="2"/>
    </row>
    <row r="3347" spans="1:19" ht="12.75" customHeight="1" x14ac:dyDescent="0.2">
      <c r="A3347" s="137"/>
      <c r="B3347" s="117" t="str">
        <f>IF(A3347="","",VLOOKUP(A3347,'6.A'!$A$11:$E$105,2,FALSE))</f>
        <v/>
      </c>
      <c r="C3347" s="138"/>
      <c r="D3347" s="139" t="str">
        <f>IF(A3347="","",VLOOKUP(A3347,'6.A'!$A$11:$E$105,4,FALSE))</f>
        <v/>
      </c>
      <c r="E3347" s="140" t="str">
        <f>IF(A3347="","",VLOOKUP(A3347,'6.A'!$A$11:$E$105,5,FALSE))</f>
        <v/>
      </c>
      <c r="F3347" s="141" t="str">
        <f t="shared" si="1392"/>
        <v>0,00</v>
      </c>
      <c r="G3347" s="51"/>
      <c r="H3347" s="51" t="str">
        <f>IF(A3347="","",VLOOKUP(A3347,'6.A'!$A$11:$E$7900,5,FALSE))</f>
        <v/>
      </c>
      <c r="I3347" s="51" t="str">
        <f>IF(H3347="","",IF(E3347=H3347,"SIM","NÃO"))</f>
        <v/>
      </c>
      <c r="J3347" s="51" t="str">
        <f>IF(H3347="","",VLOOKUP(A3347,'6.A'!$A$11:$E$480,4,FALSE))</f>
        <v/>
      </c>
      <c r="K3347" s="51" t="str">
        <f>IF(H3347="","",IF(J3347=D3347,"SIM","NÃO"))</f>
        <v/>
      </c>
      <c r="L3347" s="51" t="str">
        <f>IF(H3347="","",IF(C3347="","",G3340*C3347))</f>
        <v/>
      </c>
      <c r="M3347" s="93" t="str">
        <f>IF(A3347="","",VLOOKUP(A3347,'6.A'!$A$11:$C$480,2,FALSE))</f>
        <v/>
      </c>
      <c r="N3347" s="56" t="str">
        <f>IF(A3347="","",IF(M3347=B3347,"si","no"))</f>
        <v/>
      </c>
      <c r="O3347" s="55"/>
      <c r="P3347" s="55"/>
      <c r="Q3347" s="47"/>
      <c r="R3347" s="47"/>
      <c r="S3347" s="2"/>
    </row>
    <row r="3348" spans="1:19" ht="12.75" customHeight="1" x14ac:dyDescent="0.2">
      <c r="A3348" s="137"/>
      <c r="B3348" s="117" t="str">
        <f>IF(A3348="","",VLOOKUP(A3348,'6.A'!$A$11:$E$105,2,FALSE))</f>
        <v/>
      </c>
      <c r="C3348" s="138"/>
      <c r="D3348" s="120" t="str">
        <f>IF(A3348="","",VLOOKUP(A3348,'6.A'!$A$11:$E$105,4,FALSE))</f>
        <v/>
      </c>
      <c r="E3348" s="142" t="str">
        <f>IF(A3348="","",VLOOKUP(A3348,'6.A'!$A$11:$E$105,5,FALSE))</f>
        <v/>
      </c>
      <c r="F3348" s="141" t="str">
        <f t="shared" si="1392"/>
        <v>0,00</v>
      </c>
      <c r="G3348" s="51"/>
      <c r="H3348" s="51" t="str">
        <f>IF(A3348="","",VLOOKUP(A3348,'6.A'!$A$11:$E$7900,5,FALSE))</f>
        <v/>
      </c>
      <c r="I3348" s="51" t="str">
        <f>IF(H3348="","",IF(E3348=H3348,"SIM","NÃO"))</f>
        <v/>
      </c>
      <c r="J3348" s="51" t="str">
        <f>IF(H3348="","",VLOOKUP(A3348,'6.A'!$A$11:$E$480,4,FALSE))</f>
        <v/>
      </c>
      <c r="K3348" s="51" t="str">
        <f>IF(H3348="","",IF(J3348=D3348,"SIM","NÃO"))</f>
        <v/>
      </c>
      <c r="L3348" s="51" t="str">
        <f>IF(H3348="","",IF(C3348="","",G3340*C3348))</f>
        <v/>
      </c>
      <c r="M3348" s="93" t="str">
        <f>IF(A3348="","",VLOOKUP(A3348,'6.A'!$A$11:$C$480,2,FALSE))</f>
        <v/>
      </c>
      <c r="N3348" s="56" t="str">
        <f>IF(A3348="","",IF(M3348=B3348,"si","no"))</f>
        <v/>
      </c>
      <c r="O3348" s="55"/>
      <c r="P3348" s="55"/>
      <c r="Q3348" s="47"/>
      <c r="R3348" s="47"/>
      <c r="S3348" s="2"/>
    </row>
    <row r="3349" spans="1:19" ht="12.75" customHeight="1" x14ac:dyDescent="0.2">
      <c r="A3349" s="137"/>
      <c r="B3349" s="117" t="str">
        <f>IF(A3349="","",VLOOKUP(A3349,'6.A'!$A$11:$E$105,2,FALSE))</f>
        <v/>
      </c>
      <c r="C3349" s="138"/>
      <c r="D3349" s="120" t="str">
        <f>IF(A3349="","",VLOOKUP(A3349,'6.A'!$A$11:$E$105,4,FALSE))</f>
        <v/>
      </c>
      <c r="E3349" s="140" t="str">
        <f>IF(A3349="","",VLOOKUP(A3349,'6.A'!$A$11:$E$105,5,FALSE))</f>
        <v/>
      </c>
      <c r="F3349" s="141" t="str">
        <f t="shared" si="1392"/>
        <v>0,00</v>
      </c>
      <c r="G3349" s="51"/>
      <c r="H3349" s="51" t="str">
        <f>IF(A3349="","",VLOOKUP(A3349,'6.A'!$A$11:$E$7900,5,FALSE))</f>
        <v/>
      </c>
      <c r="I3349" s="51" t="str">
        <f t="shared" ref="I3349" si="1398">IF(H3349="","",IF(E3349=H3349,"SIM","NÃO"))</f>
        <v/>
      </c>
      <c r="J3349" s="51" t="str">
        <f>IF(H3349="","",VLOOKUP(A3349,'6.A'!$A$11:$E$480,4,FALSE))</f>
        <v/>
      </c>
      <c r="K3349" s="51" t="str">
        <f t="shared" ref="K3349" si="1399">IF(H3349="","",IF(J3349=D3349,"SIM","NÃO"))</f>
        <v/>
      </c>
      <c r="L3349" s="51" t="str">
        <f>IF(H3349="","",IF(C3349="","",G3340*C3349))</f>
        <v/>
      </c>
      <c r="M3349" s="93" t="str">
        <f>IF(A3349="","",VLOOKUP(A3349,'6.A'!$A$11:$C$480,2,FALSE))</f>
        <v/>
      </c>
      <c r="N3349" s="56" t="str">
        <f t="shared" ref="N3349" si="1400">IF(A3349="","",IF(M3349=B3349,"si","no"))</f>
        <v/>
      </c>
      <c r="O3349" s="55"/>
      <c r="P3349" s="55"/>
      <c r="Q3349" s="47"/>
      <c r="R3349" s="47"/>
      <c r="S3349" s="2"/>
    </row>
    <row r="3350" spans="1:19" ht="12.75" customHeight="1" x14ac:dyDescent="0.2">
      <c r="A3350" s="137"/>
      <c r="B3350" s="117" t="str">
        <f>IF(A3350="","",VLOOKUP(A3350,'6.A'!$A$11:$E$105,2,FALSE))</f>
        <v/>
      </c>
      <c r="C3350" s="138"/>
      <c r="D3350" s="120" t="str">
        <f>IF(A3350="","",VLOOKUP(A3350,'6.A'!$A$11:$E$105,4,FALSE))</f>
        <v/>
      </c>
      <c r="E3350" s="140" t="str">
        <f>IF(A3350="","",VLOOKUP(A3350,'6.A'!$A$11:$E$105,5,FALSE))</f>
        <v/>
      </c>
      <c r="F3350" s="141" t="str">
        <f t="shared" si="1392"/>
        <v>0,00</v>
      </c>
      <c r="G3350" s="51"/>
      <c r="H3350" s="51" t="str">
        <f>IF(A3350="","",VLOOKUP(A3350,'6.A'!$A$11:$E$7900,5,FALSE))</f>
        <v/>
      </c>
      <c r="I3350" s="51" t="str">
        <f>IF(H3350="","",IF(E3350=H3350,"SIM","NÃO"))</f>
        <v/>
      </c>
      <c r="J3350" s="51" t="str">
        <f>IF(H3350="","",VLOOKUP(A3350,'6.A'!$A$11:$E$480,4,FALSE))</f>
        <v/>
      </c>
      <c r="K3350" s="51" t="str">
        <f>IF(H3350="","",IF(J3350=D3350,"SIM","NÃO"))</f>
        <v/>
      </c>
      <c r="L3350" s="51" t="str">
        <f>IF(H3350="","",IF(C3350="","",G3340*C3350))</f>
        <v/>
      </c>
      <c r="M3350" s="93" t="str">
        <f>IF(A3350="","",VLOOKUP(A3350,'6.A'!$A$11:$C$480,2,FALSE))</f>
        <v/>
      </c>
      <c r="N3350" s="56" t="str">
        <f>IF(A3350="","",IF(M3350=B3350,"si","no"))</f>
        <v/>
      </c>
      <c r="O3350" s="55"/>
      <c r="P3350" s="55"/>
      <c r="Q3350" s="47"/>
      <c r="R3350" s="47"/>
      <c r="S3350" s="2"/>
    </row>
    <row r="3351" spans="1:19" ht="12.75" customHeight="1" x14ac:dyDescent="0.2">
      <c r="A3351" s="137"/>
      <c r="B3351" s="117" t="str">
        <f>IF(A3351="","",VLOOKUP(A3351,'6.A'!$A$11:$E$105,2,FALSE))</f>
        <v/>
      </c>
      <c r="C3351" s="138"/>
      <c r="D3351" s="143" t="str">
        <f>IF(A3351="","",VLOOKUP(A3351,'6.A'!$A$11:$E$105,4,FALSE))</f>
        <v/>
      </c>
      <c r="E3351" s="140" t="str">
        <f>IF(A3351="","",VLOOKUP(A3351,'6.A'!$A$11:$E$105,5,FALSE))</f>
        <v/>
      </c>
      <c r="F3351" s="141" t="str">
        <f t="shared" si="1392"/>
        <v>0,00</v>
      </c>
      <c r="G3351" s="51"/>
      <c r="H3351" s="51" t="str">
        <f>IF(A3351="","",VLOOKUP(A3351,'6.A'!$A$11:$E$7900,5,FALSE))</f>
        <v/>
      </c>
      <c r="I3351" s="51" t="str">
        <f t="shared" ref="I3351" si="1401">IF(H3351="","",IF(E3351=H3351,"SIM","NÃO"))</f>
        <v/>
      </c>
      <c r="J3351" s="51" t="str">
        <f>IF(H3351="","",VLOOKUP(A3351,'6.A'!$A$11:$E$480,4,FALSE))</f>
        <v/>
      </c>
      <c r="K3351" s="51" t="str">
        <f t="shared" ref="K3351" si="1402">IF(H3351="","",IF(J3351=D3351,"SIM","NÃO"))</f>
        <v/>
      </c>
      <c r="L3351" s="51" t="str">
        <f>IF(H3351="","",IF(C3351="","",G3340*C3351))</f>
        <v/>
      </c>
      <c r="M3351" s="93" t="str">
        <f>IF(A3351="","",VLOOKUP(A3351,'6.A'!$A$11:$C$480,2,FALSE))</f>
        <v/>
      </c>
      <c r="N3351" s="56" t="str">
        <f t="shared" ref="N3351" si="1403">IF(A3351="","",IF(M3351=B3351,"si","no"))</f>
        <v/>
      </c>
      <c r="O3351" s="55"/>
      <c r="P3351" s="55"/>
      <c r="Q3351" s="47"/>
      <c r="R3351" s="47"/>
      <c r="S3351" s="2"/>
    </row>
    <row r="3352" spans="1:19" ht="12.75" customHeight="1" x14ac:dyDescent="0.2">
      <c r="A3352" s="134"/>
      <c r="B3352" s="26" t="str">
        <f>$A$8</f>
        <v>LEIS SOCIAIS HORISTA - JORNADA NORMAL</v>
      </c>
      <c r="C3352" s="27">
        <f>$C$8</f>
        <v>0</v>
      </c>
      <c r="D3352" s="120"/>
      <c r="E3352" s="126"/>
      <c r="F3352" s="144">
        <f>ROUND(SUM(F3342:F3351)*C3352,2)</f>
        <v>0</v>
      </c>
      <c r="G3352" s="62"/>
      <c r="M3352" s="61"/>
      <c r="N3352" s="56"/>
      <c r="O3352" s="55"/>
      <c r="P3352" s="55"/>
      <c r="Q3352" s="47"/>
      <c r="R3352" s="47"/>
      <c r="S3352" s="2"/>
    </row>
    <row r="3353" spans="1:19" ht="12.75" customHeight="1" x14ac:dyDescent="0.2">
      <c r="A3353" s="137"/>
      <c r="B3353" s="26" t="str">
        <f>$A$9</f>
        <v>BDI - MÃO DE OBRA / SERVIÇOS / MATERIAIS EM GERAL</v>
      </c>
      <c r="C3353" s="27">
        <f>$C$9</f>
        <v>0</v>
      </c>
      <c r="D3353" s="115"/>
      <c r="E3353" s="126"/>
      <c r="F3353" s="144">
        <f>ROUND(SUM(F3342:F3352)*C3353,2)</f>
        <v>0</v>
      </c>
      <c r="G3353" s="62"/>
      <c r="M3353" s="61"/>
      <c r="N3353" s="56"/>
      <c r="O3353" s="55"/>
      <c r="P3353" s="55"/>
      <c r="Q3353" s="47"/>
      <c r="R3353" s="47"/>
      <c r="S3353" s="2"/>
    </row>
    <row r="3354" spans="1:19" ht="12.75" customHeight="1" x14ac:dyDescent="0.2">
      <c r="A3354" s="145"/>
      <c r="B3354" s="146" t="s">
        <v>56</v>
      </c>
      <c r="C3354" s="147"/>
      <c r="D3354" s="148"/>
      <c r="E3354" s="149"/>
      <c r="F3354" s="150">
        <f>ROUND(SUM(F3342:F3353),2)</f>
        <v>0</v>
      </c>
      <c r="G3354" s="62"/>
      <c r="M3354" s="61"/>
      <c r="N3354" s="56"/>
      <c r="O3354" s="55"/>
      <c r="P3354" s="55"/>
      <c r="Q3354" s="47"/>
      <c r="R3354" s="47"/>
      <c r="S3354" s="2"/>
    </row>
    <row r="3355" spans="1:19" ht="12.75" customHeight="1" x14ac:dyDescent="0.2">
      <c r="A3355" s="134" t="s">
        <v>5</v>
      </c>
      <c r="B3355" s="135" t="s">
        <v>132</v>
      </c>
      <c r="C3355" s="119" t="s">
        <v>59</v>
      </c>
      <c r="D3355" s="119" t="s">
        <v>17</v>
      </c>
      <c r="E3355" s="136" t="s">
        <v>60</v>
      </c>
      <c r="F3355" s="127" t="s">
        <v>61</v>
      </c>
      <c r="G3355" s="21"/>
      <c r="M3355" s="61"/>
      <c r="N3355" s="56"/>
      <c r="O3355" s="55"/>
      <c r="P3355" s="55"/>
      <c r="Q3355" s="47"/>
      <c r="R3355" s="47"/>
      <c r="S3355" s="2"/>
    </row>
    <row r="3356" spans="1:19" ht="12.75" customHeight="1" x14ac:dyDescent="0.2">
      <c r="A3356" s="137"/>
      <c r="B3356" s="117" t="str">
        <f>IF(A3356="","",VLOOKUP(A3356,'6.A'!$A$11:$E$105,2,FALSE))</f>
        <v/>
      </c>
      <c r="C3356" s="138"/>
      <c r="D3356" s="139" t="str">
        <f>IF(A3356="","",VLOOKUP(A3356,'6.A'!$A$11:$E$105,4,FALSE))</f>
        <v/>
      </c>
      <c r="E3356" s="140" t="str">
        <f>IF(A3356="","",VLOOKUP(A3356,'6.A'!$A$11:$E$105,5,FALSE))</f>
        <v/>
      </c>
      <c r="F3356" s="141" t="str">
        <f t="shared" ref="F3356:F3365" si="1404">IF(A3356="","0,00",ROUND(C3356*E3356,2))</f>
        <v>0,00</v>
      </c>
      <c r="G3356" s="51"/>
      <c r="H3356" s="51" t="str">
        <f>IF(A3356="","",VLOOKUP(A3356,'6.A'!$A$11:$E$7900,5,FALSE))</f>
        <v/>
      </c>
      <c r="I3356" s="51" t="str">
        <f t="shared" ref="I3356:I3365" si="1405">IF(H3356="","",IF(E3356=H3356,"SIM","NÃO"))</f>
        <v/>
      </c>
      <c r="J3356" s="51" t="str">
        <f>IF(H3356="","",VLOOKUP(A3356,'6.A'!$A$11:$E$480,4,FALSE))</f>
        <v/>
      </c>
      <c r="K3356" s="51" t="str">
        <f t="shared" ref="K3356:K3365" si="1406">IF(H3356="","",IF(J3356=D3356,"SIM","NÃO"))</f>
        <v/>
      </c>
      <c r="L3356" s="51" t="str">
        <f>IF(H3356="","",IF(C3356="","",G3340*C3356))</f>
        <v/>
      </c>
      <c r="M3356" s="93" t="str">
        <f>IF(A3356="","",VLOOKUP(A3356,'6.A'!$A$11:$C$480,2,FALSE))</f>
        <v/>
      </c>
      <c r="N3356" s="56" t="str">
        <f t="shared" ref="N3356:N3361" si="1407">IF(A3356="","",IF(M3356=B3356,"si","no"))</f>
        <v/>
      </c>
      <c r="O3356" s="55"/>
      <c r="P3356" s="55"/>
      <c r="Q3356" s="47"/>
      <c r="R3356" s="47"/>
      <c r="S3356" s="2"/>
    </row>
    <row r="3357" spans="1:19" ht="12.75" customHeight="1" x14ac:dyDescent="0.2">
      <c r="A3357" s="137"/>
      <c r="B3357" s="117" t="str">
        <f>IF(A3357="","",VLOOKUP(A3357,'6.A'!$A$11:$E$105,2,FALSE))</f>
        <v/>
      </c>
      <c r="C3357" s="138"/>
      <c r="D3357" s="139" t="str">
        <f>IF(A3357="","",VLOOKUP(A3357,'6.A'!$A$11:$E$105,4,FALSE))</f>
        <v/>
      </c>
      <c r="E3357" s="140" t="str">
        <f>IF(A3357="","",VLOOKUP(A3357,'6.A'!$A$11:$E$105,5,FALSE))</f>
        <v/>
      </c>
      <c r="F3357" s="141" t="str">
        <f t="shared" si="1404"/>
        <v>0,00</v>
      </c>
      <c r="G3357" s="51"/>
      <c r="H3357" s="51" t="str">
        <f>IF(A3357="","",VLOOKUP(A3357,'6.A'!$A$11:$E$7900,5,FALSE))</f>
        <v/>
      </c>
      <c r="I3357" s="51" t="str">
        <f t="shared" si="1405"/>
        <v/>
      </c>
      <c r="J3357" s="51" t="str">
        <f>IF(H3357="","",VLOOKUP(A3357,'6.A'!$A$11:$E$480,4,FALSE))</f>
        <v/>
      </c>
      <c r="K3357" s="51" t="str">
        <f t="shared" si="1406"/>
        <v/>
      </c>
      <c r="L3357" s="51" t="str">
        <f>IF(H3357="","",IF(C3357="","",G3340*C3357))</f>
        <v/>
      </c>
      <c r="M3357" s="93" t="str">
        <f>IF(A3357="","",VLOOKUP(A3357,'6.A'!$A$11:$C$480,2,FALSE))</f>
        <v/>
      </c>
      <c r="N3357" s="56" t="str">
        <f t="shared" si="1407"/>
        <v/>
      </c>
      <c r="O3357" s="55"/>
      <c r="P3357" s="55"/>
      <c r="Q3357" s="47"/>
      <c r="R3357" s="47"/>
      <c r="S3357" s="2"/>
    </row>
    <row r="3358" spans="1:19" ht="12.75" customHeight="1" x14ac:dyDescent="0.2">
      <c r="A3358" s="137"/>
      <c r="B3358" s="117" t="str">
        <f>IF(A3358="","",VLOOKUP(A3358,'6.A'!$A$11:$E$105,2,FALSE))</f>
        <v/>
      </c>
      <c r="C3358" s="138"/>
      <c r="D3358" s="139" t="str">
        <f>IF(A3358="","",VLOOKUP(A3358,'6.A'!$A$11:$E$105,4,FALSE))</f>
        <v/>
      </c>
      <c r="E3358" s="140" t="str">
        <f>IF(A3358="","",VLOOKUP(A3358,'6.A'!$A$11:$E$105,5,FALSE))</f>
        <v/>
      </c>
      <c r="F3358" s="141" t="str">
        <f t="shared" si="1404"/>
        <v>0,00</v>
      </c>
      <c r="G3358" s="51"/>
      <c r="H3358" s="51" t="str">
        <f>IF(A3358="","",VLOOKUP(A3358,'6.A'!$A$11:$E$7900,5,FALSE))</f>
        <v/>
      </c>
      <c r="I3358" s="51" t="str">
        <f t="shared" si="1405"/>
        <v/>
      </c>
      <c r="J3358" s="51" t="str">
        <f>IF(H3358="","",VLOOKUP(A3358,'6.A'!$A$11:$E$480,4,FALSE))</f>
        <v/>
      </c>
      <c r="K3358" s="51" t="str">
        <f t="shared" si="1406"/>
        <v/>
      </c>
      <c r="L3358" s="51" t="str">
        <f>IF(H3358="","",IF(C3358="","",G3340*C3358))</f>
        <v/>
      </c>
      <c r="M3358" s="93" t="str">
        <f>IF(A3358="","",VLOOKUP(A3358,'6.A'!$A$11:$C$480,2,FALSE))</f>
        <v/>
      </c>
      <c r="N3358" s="56" t="str">
        <f t="shared" si="1407"/>
        <v/>
      </c>
      <c r="O3358" s="55"/>
      <c r="P3358" s="55"/>
      <c r="Q3358" s="47"/>
      <c r="R3358" s="47"/>
      <c r="S3358" s="2"/>
    </row>
    <row r="3359" spans="1:19" ht="12.75" customHeight="1" x14ac:dyDescent="0.2">
      <c r="A3359" s="137"/>
      <c r="B3359" s="158" t="str">
        <f>IF(A3359="","",VLOOKUP(A3359,'6.A'!$A$11:$E$105,2,FALSE))</f>
        <v/>
      </c>
      <c r="C3359" s="138"/>
      <c r="D3359" s="120" t="str">
        <f>IF(A3359="","",VLOOKUP(A3359,'6.A'!$A$11:$E$105,4,FALSE))</f>
        <v/>
      </c>
      <c r="E3359" s="142" t="str">
        <f>IF(A3359="","",VLOOKUP(A3359,'6.A'!$A$11:$E$105,5,FALSE))</f>
        <v/>
      </c>
      <c r="F3359" s="141" t="str">
        <f t="shared" si="1404"/>
        <v>0,00</v>
      </c>
      <c r="G3359" s="51"/>
      <c r="H3359" s="51" t="str">
        <f>IF(A3359="","",VLOOKUP(A3359,'6.A'!$A$11:$E$7900,5,FALSE))</f>
        <v/>
      </c>
      <c r="I3359" s="51" t="str">
        <f t="shared" si="1405"/>
        <v/>
      </c>
      <c r="J3359" s="51" t="str">
        <f>IF(H3359="","",VLOOKUP(A3359,'6.A'!$A$11:$E$480,4,FALSE))</f>
        <v/>
      </c>
      <c r="K3359" s="51" t="str">
        <f t="shared" si="1406"/>
        <v/>
      </c>
      <c r="L3359" s="51" t="str">
        <f>IF(H3359="","",IF(C3359="","",G3340*C3359))</f>
        <v/>
      </c>
      <c r="M3359" s="93" t="str">
        <f>IF(A3359="","",VLOOKUP(A3359,'6.A'!$A$11:$C$480,2,FALSE))</f>
        <v/>
      </c>
      <c r="N3359" s="56" t="str">
        <f t="shared" si="1407"/>
        <v/>
      </c>
      <c r="O3359" s="55"/>
      <c r="P3359" s="55"/>
      <c r="Q3359" s="47"/>
      <c r="R3359" s="47"/>
      <c r="S3359" s="2"/>
    </row>
    <row r="3360" spans="1:19" ht="12.75" customHeight="1" x14ac:dyDescent="0.2">
      <c r="A3360" s="137"/>
      <c r="B3360" s="158" t="str">
        <f>IF(A3360="","",VLOOKUP(A3360,'6.A'!$A$11:$E$105,2,FALSE))</f>
        <v/>
      </c>
      <c r="C3360" s="138"/>
      <c r="D3360" s="120" t="str">
        <f>IF(A3360="","",VLOOKUP(A3360,'6.A'!$A$11:$E$105,4,FALSE))</f>
        <v/>
      </c>
      <c r="E3360" s="142" t="str">
        <f>IF(A3360="","",VLOOKUP(A3360,'6.A'!$A$11:$E$105,5,FALSE))</f>
        <v/>
      </c>
      <c r="F3360" s="141" t="str">
        <f t="shared" si="1404"/>
        <v>0,00</v>
      </c>
      <c r="G3360" s="51"/>
      <c r="H3360" s="51" t="str">
        <f>IF(A3360="","",VLOOKUP(A3360,'6.A'!$A$11:$E$7900,5,FALSE))</f>
        <v/>
      </c>
      <c r="I3360" s="51" t="str">
        <f t="shared" si="1405"/>
        <v/>
      </c>
      <c r="J3360" s="51" t="str">
        <f>IF(H3360="","",VLOOKUP(A3360,'6.A'!$A$11:$E$480,4,FALSE))</f>
        <v/>
      </c>
      <c r="K3360" s="51" t="str">
        <f t="shared" si="1406"/>
        <v/>
      </c>
      <c r="L3360" s="51" t="str">
        <f>IF(H3360="","",IF(C3360="","",G3340*C3360))</f>
        <v/>
      </c>
      <c r="M3360" s="93" t="str">
        <f>IF(A3360="","",VLOOKUP(A3360,'6.A'!$A$11:$C$480,2,FALSE))</f>
        <v/>
      </c>
      <c r="N3360" s="56" t="str">
        <f t="shared" si="1407"/>
        <v/>
      </c>
      <c r="O3360" s="55"/>
      <c r="P3360" s="55"/>
      <c r="Q3360" s="47"/>
      <c r="R3360" s="47"/>
      <c r="S3360" s="2"/>
    </row>
    <row r="3361" spans="1:22" ht="12.75" customHeight="1" x14ac:dyDescent="0.2">
      <c r="A3361" s="137"/>
      <c r="B3361" s="158" t="str">
        <f>IF(A3361="","",VLOOKUP(A3361,'6.A'!$A$11:$E$105,2,FALSE))</f>
        <v/>
      </c>
      <c r="C3361" s="138"/>
      <c r="D3361" s="120" t="str">
        <f>IF(A3361="","",VLOOKUP(A3361,'6.A'!$A$11:$E$105,4,FALSE))</f>
        <v/>
      </c>
      <c r="E3361" s="142" t="str">
        <f>IF(A3361="","",VLOOKUP(A3361,'6.A'!$A$11:$E$105,5,FALSE))</f>
        <v/>
      </c>
      <c r="F3361" s="141" t="str">
        <f t="shared" si="1404"/>
        <v>0,00</v>
      </c>
      <c r="G3361" s="51"/>
      <c r="H3361" s="51" t="str">
        <f>IF(A3361="","",VLOOKUP(A3361,'6.A'!$A$11:$E$7900,5,FALSE))</f>
        <v/>
      </c>
      <c r="I3361" s="51" t="str">
        <f t="shared" si="1405"/>
        <v/>
      </c>
      <c r="J3361" s="51" t="str">
        <f>IF(H3361="","",VLOOKUP(A3361,'6.A'!$A$11:$E$480,4,FALSE))</f>
        <v/>
      </c>
      <c r="K3361" s="51" t="str">
        <f t="shared" si="1406"/>
        <v/>
      </c>
      <c r="L3361" s="51" t="str">
        <f>IF(H3361="","",IF(C3361="","",G3340*C3361))</f>
        <v/>
      </c>
      <c r="M3361" s="93" t="str">
        <f>IF(A3361="","",VLOOKUP(A3361,'6.A'!$A$11:$C$480,2,FALSE))</f>
        <v/>
      </c>
      <c r="N3361" s="56" t="str">
        <f t="shared" si="1407"/>
        <v/>
      </c>
      <c r="O3361" s="55"/>
      <c r="P3361" s="55"/>
      <c r="Q3361" s="47"/>
      <c r="R3361" s="47"/>
      <c r="S3361" s="2"/>
    </row>
    <row r="3362" spans="1:22" ht="12.75" customHeight="1" x14ac:dyDescent="0.2">
      <c r="A3362" s="137"/>
      <c r="B3362" s="158" t="str">
        <f>IF(A3362="","",VLOOKUP(A3362,'6.A'!$A$11:$E$105,2,FALSE))</f>
        <v/>
      </c>
      <c r="C3362" s="138"/>
      <c r="D3362" s="120" t="str">
        <f>IF(A3362="","",VLOOKUP(A3362,'6.A'!$A$11:$E$105,4,FALSE))</f>
        <v/>
      </c>
      <c r="E3362" s="142" t="str">
        <f>IF(A3362="","",VLOOKUP(A3362,'6.A'!$A$11:$E$105,5,FALSE))</f>
        <v/>
      </c>
      <c r="F3362" s="141" t="str">
        <f t="shared" si="1404"/>
        <v>0,00</v>
      </c>
      <c r="G3362" s="51"/>
      <c r="H3362" s="51" t="str">
        <f>IF(A3362="","",VLOOKUP(A3362,'6.A'!$A$11:$E$7900,5,FALSE))</f>
        <v/>
      </c>
      <c r="I3362" s="51" t="str">
        <f t="shared" si="1405"/>
        <v/>
      </c>
      <c r="J3362" s="51" t="str">
        <f>IF(H3362="","",VLOOKUP(A3362,'6.A'!$A$11:$E$480,4,FALSE))</f>
        <v/>
      </c>
      <c r="K3362" s="51" t="str">
        <f t="shared" si="1406"/>
        <v/>
      </c>
      <c r="L3362" s="51" t="str">
        <f>IF(H3362="","",IF(C3362="","",G3340*C3362))</f>
        <v/>
      </c>
      <c r="M3362" s="93" t="str">
        <f>IF(A3362="","",VLOOKUP(A3362,'6.A'!$A$11:$C$480,2,FALSE))</f>
        <v/>
      </c>
      <c r="N3362" s="56" t="str">
        <f>IF(A3362="","",IF(M3362=B3362,"si","no"))</f>
        <v/>
      </c>
      <c r="O3362" s="55"/>
      <c r="P3362" s="55"/>
      <c r="Q3362" s="47"/>
      <c r="R3362" s="47"/>
      <c r="S3362" s="2"/>
    </row>
    <row r="3363" spans="1:22" ht="12.75" customHeight="1" x14ac:dyDescent="0.2">
      <c r="A3363" s="137"/>
      <c r="B3363" s="117" t="str">
        <f>IF(A3363="","",VLOOKUP(A3363,'6.A'!$A$11:$E$105,2,FALSE))</f>
        <v/>
      </c>
      <c r="C3363" s="138"/>
      <c r="D3363" s="120" t="str">
        <f>IF(A3363="","",VLOOKUP(A3363,'6.A'!$A$11:$E$105,4,FALSE))</f>
        <v/>
      </c>
      <c r="E3363" s="142" t="str">
        <f>IF(A3363="","",VLOOKUP(A3363,'6.A'!$A$11:$E$105,5,FALSE))</f>
        <v/>
      </c>
      <c r="F3363" s="141" t="str">
        <f t="shared" si="1404"/>
        <v>0,00</v>
      </c>
      <c r="G3363" s="51"/>
      <c r="H3363" s="51" t="str">
        <f>IF(A3363="","",VLOOKUP(A3363,'6.A'!$A$11:$E$7900,5,FALSE))</f>
        <v/>
      </c>
      <c r="I3363" s="51" t="str">
        <f t="shared" si="1405"/>
        <v/>
      </c>
      <c r="J3363" s="51" t="str">
        <f>IF(H3363="","",VLOOKUP(A3363,'6.A'!$A$11:$E$480,4,FALSE))</f>
        <v/>
      </c>
      <c r="K3363" s="51" t="str">
        <f t="shared" si="1406"/>
        <v/>
      </c>
      <c r="L3363" s="51" t="str">
        <f>IF(H3363="","",IF(C3363="","",G3340*C3363))</f>
        <v/>
      </c>
      <c r="M3363" s="93" t="str">
        <f>IF(A3363="","",VLOOKUP(A3363,'6.A'!$A$11:$C$480,2,FALSE))</f>
        <v/>
      </c>
      <c r="N3363" s="56" t="str">
        <f>IF(A3363="","",IF(M3363=B3363,"si","no"))</f>
        <v/>
      </c>
      <c r="O3363" s="55"/>
      <c r="P3363" s="55"/>
      <c r="Q3363" s="47"/>
      <c r="R3363" s="47"/>
      <c r="S3363" s="2"/>
    </row>
    <row r="3364" spans="1:22" ht="12.75" customHeight="1" x14ac:dyDescent="0.2">
      <c r="A3364" s="137"/>
      <c r="B3364" s="117" t="str">
        <f>IF(A3364="","",VLOOKUP(A3364,'6.A'!$A$11:$E$105,2,FALSE))</f>
        <v/>
      </c>
      <c r="C3364" s="138"/>
      <c r="D3364" s="120" t="str">
        <f>IF(A3364="","",VLOOKUP(A3364,'6.A'!$A$11:$E$105,4,FALSE))</f>
        <v/>
      </c>
      <c r="E3364" s="142" t="str">
        <f>IF(A3364="","",VLOOKUP(A3364,'6.A'!$A$11:$E$105,5,FALSE))</f>
        <v/>
      </c>
      <c r="F3364" s="141" t="str">
        <f t="shared" si="1404"/>
        <v>0,00</v>
      </c>
      <c r="G3364" s="51"/>
      <c r="H3364" s="51" t="str">
        <f>IF(A3364="","",VLOOKUP(A3364,'6.A'!$A$11:$E$7900,5,FALSE))</f>
        <v/>
      </c>
      <c r="I3364" s="51" t="str">
        <f t="shared" si="1405"/>
        <v/>
      </c>
      <c r="J3364" s="51" t="str">
        <f>IF(H3364="","",VLOOKUP(A3364,'6.A'!$A$11:$E$480,4,FALSE))</f>
        <v/>
      </c>
      <c r="K3364" s="51" t="str">
        <f t="shared" si="1406"/>
        <v/>
      </c>
      <c r="L3364" s="51" t="str">
        <f>IF(H3364="","",IF(C3364="","",G3340*C3364))</f>
        <v/>
      </c>
      <c r="M3364" s="93" t="str">
        <f>IF(A3364="","",VLOOKUP(A3364,'6.A'!$A$11:$C$480,2,FALSE))</f>
        <v/>
      </c>
      <c r="N3364" s="56" t="str">
        <f t="shared" ref="N3364:N3365" si="1408">IF(A3364="","",IF(M3364=B3364,"si","no"))</f>
        <v/>
      </c>
      <c r="O3364" s="55"/>
      <c r="P3364" s="55"/>
      <c r="Q3364" s="47"/>
      <c r="R3364" s="47"/>
      <c r="S3364" s="2"/>
    </row>
    <row r="3365" spans="1:22" ht="12.75" customHeight="1" x14ac:dyDescent="0.2">
      <c r="A3365" s="137"/>
      <c r="B3365" s="117" t="str">
        <f>IF(A3365="","",VLOOKUP(A3365,'6.A'!$A$11:$E$105,2,FALSE))</f>
        <v/>
      </c>
      <c r="C3365" s="138"/>
      <c r="D3365" s="120" t="str">
        <f>IF(A3365="","",VLOOKUP(A3365,'6.A'!$A$11:$E$105,4,FALSE))</f>
        <v/>
      </c>
      <c r="E3365" s="142" t="str">
        <f>IF(A3365="","",VLOOKUP(A3365,'6.A'!$A$11:$E$105,5,FALSE))</f>
        <v/>
      </c>
      <c r="F3365" s="141" t="str">
        <f t="shared" si="1404"/>
        <v>0,00</v>
      </c>
      <c r="G3365" s="51"/>
      <c r="H3365" s="51" t="str">
        <f>IF(A3365="","",VLOOKUP(A3365,'6.A'!$A$11:$E$7900,5,FALSE))</f>
        <v/>
      </c>
      <c r="I3365" s="51" t="str">
        <f t="shared" si="1405"/>
        <v/>
      </c>
      <c r="J3365" s="51" t="str">
        <f>IF(H3365="","",VLOOKUP(A3365,'6.A'!$A$11:$E$480,4,FALSE))</f>
        <v/>
      </c>
      <c r="K3365" s="51" t="str">
        <f t="shared" si="1406"/>
        <v/>
      </c>
      <c r="L3365" s="51" t="str">
        <f>IF(H3365="","",IF(C3365="","",G3340*C3365))</f>
        <v/>
      </c>
      <c r="M3365" s="93" t="str">
        <f>IF(A3365="","",VLOOKUP(A3365,'6.A'!$A$11:$C$480,2,FALSE))</f>
        <v/>
      </c>
      <c r="N3365" s="56" t="str">
        <f t="shared" si="1408"/>
        <v/>
      </c>
      <c r="O3365" s="55"/>
      <c r="P3365" s="55"/>
      <c r="Q3365" s="47"/>
      <c r="R3365" s="47"/>
      <c r="S3365" s="2"/>
    </row>
    <row r="3366" spans="1:22" ht="12.75" customHeight="1" x14ac:dyDescent="0.2">
      <c r="A3366" s="137"/>
      <c r="B3366" s="26" t="str">
        <f>$A$9</f>
        <v>BDI - MÃO DE OBRA / SERVIÇOS / MATERIAIS EM GERAL</v>
      </c>
      <c r="C3366" s="27">
        <f>$C$9</f>
        <v>0</v>
      </c>
      <c r="D3366" s="120"/>
      <c r="E3366" s="126"/>
      <c r="F3366" s="144">
        <f>ROUND(SUM(F3356:F3365)*C3366,2)</f>
        <v>0</v>
      </c>
      <c r="G3366" s="62"/>
      <c r="M3366" s="61"/>
      <c r="N3366" s="56"/>
      <c r="O3366" s="55"/>
      <c r="P3366" s="55"/>
      <c r="Q3366" s="47"/>
      <c r="R3366" s="47"/>
      <c r="S3366" s="2"/>
    </row>
    <row r="3367" spans="1:22" ht="12.75" customHeight="1" x14ac:dyDescent="0.2">
      <c r="A3367" s="145"/>
      <c r="B3367" s="31" t="s">
        <v>120</v>
      </c>
      <c r="C3367" s="36"/>
      <c r="D3367" s="151"/>
      <c r="E3367" s="152"/>
      <c r="F3367" s="150">
        <f>ROUND(SUM(F3356:F3366),2)</f>
        <v>0</v>
      </c>
      <c r="G3367" s="62"/>
      <c r="M3367" s="61"/>
      <c r="N3367" s="56"/>
      <c r="O3367" s="55"/>
      <c r="P3367" s="55"/>
      <c r="Q3367" s="47"/>
      <c r="R3367" s="47"/>
      <c r="S3367" s="2"/>
    </row>
    <row r="3368" spans="1:22" ht="12.75" customHeight="1" x14ac:dyDescent="0.2">
      <c r="A3368" s="134" t="s">
        <v>6</v>
      </c>
      <c r="B3368" s="135" t="s">
        <v>18</v>
      </c>
      <c r="C3368" s="119" t="s">
        <v>59</v>
      </c>
      <c r="D3368" s="119" t="s">
        <v>17</v>
      </c>
      <c r="E3368" s="136" t="s">
        <v>60</v>
      </c>
      <c r="F3368" s="127" t="s">
        <v>61</v>
      </c>
      <c r="G3368" s="21"/>
      <c r="M3368" s="61"/>
      <c r="N3368" s="56"/>
      <c r="O3368" s="55"/>
      <c r="P3368" s="55"/>
      <c r="Q3368" s="47"/>
      <c r="R3368" s="47"/>
      <c r="S3368" s="2"/>
    </row>
    <row r="3369" spans="1:22" ht="12.75" customHeight="1" x14ac:dyDescent="0.2">
      <c r="A3369" s="137">
        <f>'6.A'!$A$90</f>
        <v>5330</v>
      </c>
      <c r="B3369" s="117" t="str">
        <f>IF(A3369="","",VLOOKUP(A3369,'6.A'!$A$11:$E$105,2,FALSE))</f>
        <v>DILUENTE EPOXI</v>
      </c>
      <c r="C3369" s="138">
        <v>6.4000000000000001E-2</v>
      </c>
      <c r="D3369" s="139" t="str">
        <f>IF(A3369="","",VLOOKUP(A3369,'6.A'!$A$11:$E$105,4,FALSE))</f>
        <v>L</v>
      </c>
      <c r="E3369" s="140">
        <f>IF(A3369="","",VLOOKUP(A3369,'6.A'!$A$11:$E$105,5,FALSE))</f>
        <v>0</v>
      </c>
      <c r="F3369" s="141">
        <f t="shared" ref="F3369" si="1409">IF(A3369="","0,00",ROUND(C3369*E3369,2))</f>
        <v>0</v>
      </c>
      <c r="G3369" s="51"/>
      <c r="H3369" s="51">
        <f>IF(A3369="","",VLOOKUP(A3369,'6.A'!$A$11:$E$7900,5,FALSE))</f>
        <v>0</v>
      </c>
      <c r="I3369" s="51" t="str">
        <f t="shared" ref="I3369:I3388" si="1410">IF(H3369="","",IF(E3369=H3369,"SIM","NÃO"))</f>
        <v>SIM</v>
      </c>
      <c r="J3369" s="51" t="str">
        <f>IF(H3369="","",VLOOKUP(A3369,'6.A'!$A$11:$E$480,4,FALSE))</f>
        <v>L</v>
      </c>
      <c r="K3369" s="51" t="str">
        <f t="shared" ref="K3369:K3388" si="1411">IF(H3369="","",IF(J3369=D3369,"SIM","NÃO"))</f>
        <v>SIM</v>
      </c>
      <c r="L3369" s="51">
        <f>IF(H3369="","",IF(C3369="","",G3340*C3369))</f>
        <v>1.6640000000000001</v>
      </c>
      <c r="M3369" s="93" t="str">
        <f>IF(A3369="","",VLOOKUP(A3369,'6.A'!$A$11:$C$480,2,FALSE))</f>
        <v>DILUENTE EPOXI</v>
      </c>
      <c r="N3369" s="56" t="str">
        <f t="shared" ref="N3369:N3388" si="1412">IF(A3369="","",IF(M3369=B3369,"si","no"))</f>
        <v>si</v>
      </c>
      <c r="O3369" s="55"/>
      <c r="P3369" s="55"/>
      <c r="Q3369" s="47"/>
      <c r="R3369" s="47"/>
      <c r="S3369" s="2"/>
    </row>
    <row r="3370" spans="1:22" ht="12.75" customHeight="1" x14ac:dyDescent="0.2">
      <c r="A3370" s="137">
        <f>'6.A'!$A$94</f>
        <v>7304</v>
      </c>
      <c r="B3370" s="117" t="str">
        <f>IF(A3370="","",VLOOKUP(A3370,'6.A'!$A$11:$E$105,2,FALSE))</f>
        <v>TINTA EPOXI BASE AGUA PREMIUM, BRANCA</v>
      </c>
      <c r="C3370" s="138">
        <v>0.32200000000000001</v>
      </c>
      <c r="D3370" s="139" t="str">
        <f>IF(A3370="","",VLOOKUP(A3370,'6.A'!$A$11:$E$105,4,FALSE))</f>
        <v>L</v>
      </c>
      <c r="E3370" s="140">
        <f>IF(A3370="","",VLOOKUP(A3370,'6.A'!$A$11:$E$105,5,FALSE))</f>
        <v>0</v>
      </c>
      <c r="F3370" s="141">
        <f>IF(A3370="","0,00",ROUND(C3370*E3370,2))</f>
        <v>0</v>
      </c>
      <c r="G3370" s="51"/>
      <c r="H3370" s="51">
        <f>IF(A3370="","",VLOOKUP(A3370,'6.A'!$A$11:$E$7900,5,FALSE))</f>
        <v>0</v>
      </c>
      <c r="I3370" s="51" t="str">
        <f t="shared" si="1410"/>
        <v>SIM</v>
      </c>
      <c r="J3370" s="51" t="str">
        <f>IF(H3370="","",VLOOKUP(A3370,'6.A'!$A$11:$E$480,4,FALSE))</f>
        <v>L</v>
      </c>
      <c r="K3370" s="51" t="str">
        <f t="shared" si="1411"/>
        <v>SIM</v>
      </c>
      <c r="L3370" s="51">
        <f>IF(H3370="","",IF(C3370="","",G3340*C3370))</f>
        <v>8.3719999999999999</v>
      </c>
      <c r="M3370" s="93" t="str">
        <f>IF(A3370="","",VLOOKUP(A3370,'6.A'!$A$11:$C$480,2,FALSE))</f>
        <v>TINTA EPOXI BASE AGUA PREMIUM, BRANCA</v>
      </c>
      <c r="N3370" s="56" t="str">
        <f t="shared" si="1412"/>
        <v>si</v>
      </c>
      <c r="O3370" s="55"/>
      <c r="P3370" s="55"/>
      <c r="Q3370" s="47"/>
      <c r="R3370" s="47"/>
      <c r="S3370" s="2"/>
    </row>
    <row r="3371" spans="1:22" ht="12.75" customHeight="1" x14ac:dyDescent="0.2">
      <c r="A3371" s="137">
        <f>'6.A'!$A$95</f>
        <v>12815</v>
      </c>
      <c r="B3371" s="117" t="str">
        <f>IF(A3371="","",VLOOKUP(A3371,'6.A'!$A$11:$E$105,2,FALSE))</f>
        <v>FITA CREPE ROLO DE *25* MM X 50M</v>
      </c>
      <c r="C3371" s="138">
        <v>0.01</v>
      </c>
      <c r="D3371" s="139" t="str">
        <f>IF(A3371="","",VLOOKUP(A3371,'6.A'!$A$11:$E$105,4,FALSE))</f>
        <v>UN</v>
      </c>
      <c r="E3371" s="140">
        <f>IF(A3371="","",VLOOKUP(A3371,'6.A'!$A$11:$E$105,5,FALSE))</f>
        <v>0</v>
      </c>
      <c r="F3371" s="141">
        <f t="shared" ref="F3371:F3378" si="1413">IF(A3371="","0,00",ROUND(C3371*E3371,2))</f>
        <v>0</v>
      </c>
      <c r="G3371" s="51"/>
      <c r="H3371" s="51">
        <f>IF(A3371="","",VLOOKUP(A3371,'6.A'!$A$11:$E$7900,5,FALSE))</f>
        <v>0</v>
      </c>
      <c r="I3371" s="51" t="str">
        <f t="shared" si="1410"/>
        <v>SIM</v>
      </c>
      <c r="J3371" s="51" t="str">
        <f>IF(H3371="","",VLOOKUP(A3371,'6.A'!$A$11:$E$480,4,FALSE))</f>
        <v>UN</v>
      </c>
      <c r="K3371" s="51" t="str">
        <f t="shared" si="1411"/>
        <v>SIM</v>
      </c>
      <c r="L3371" s="51">
        <f>IF(H3371="","",IF(C3371="","",G3340*C3371))</f>
        <v>0.26</v>
      </c>
      <c r="M3371" s="93" t="str">
        <f>IF(A3371="","",VLOOKUP(A3371,'6.A'!$A$11:$C$480,2,FALSE))</f>
        <v>FITA CREPE ROLO DE *25* MM X 50M</v>
      </c>
      <c r="N3371" s="56" t="str">
        <f t="shared" si="1412"/>
        <v>si</v>
      </c>
      <c r="O3371" s="55"/>
      <c r="P3371" s="55"/>
      <c r="Q3371" s="47"/>
      <c r="R3371" s="47"/>
      <c r="S3371" s="2"/>
    </row>
    <row r="3372" spans="1:22" ht="12.75" customHeight="1" x14ac:dyDescent="0.2">
      <c r="A3372" s="137">
        <f>'6.A'!$A$104</f>
        <v>44072</v>
      </c>
      <c r="B3372" s="117" t="str">
        <f>IF(A3372="","",VLOOKUP(A3372,'6.A'!$A$11:$E$105,2,FALSE))</f>
        <v>PRIMER EPOXI / EPOXIDICO</v>
      </c>
      <c r="C3372" s="138">
        <v>0.2016</v>
      </c>
      <c r="D3372" s="139" t="str">
        <f>IF(A3372="","",VLOOKUP(A3372,'6.A'!$A$11:$E$105,4,FALSE))</f>
        <v>L</v>
      </c>
      <c r="E3372" s="140">
        <f>IF(A3372="","",VLOOKUP(A3372,'6.A'!$A$11:$E$105,5,FALSE))</f>
        <v>0</v>
      </c>
      <c r="F3372" s="141">
        <f t="shared" si="1413"/>
        <v>0</v>
      </c>
      <c r="G3372" s="51"/>
      <c r="H3372" s="51">
        <f>IF(A3372="","",VLOOKUP(A3372,'6.A'!$A$11:$E$7900,5,FALSE))</f>
        <v>0</v>
      </c>
      <c r="I3372" s="51" t="str">
        <f t="shared" si="1410"/>
        <v>SIM</v>
      </c>
      <c r="J3372" s="51" t="str">
        <f>IF(H3372="","",VLOOKUP(A3372,'6.A'!$A$11:$E$480,4,FALSE))</f>
        <v>L</v>
      </c>
      <c r="K3372" s="51" t="str">
        <f t="shared" si="1411"/>
        <v>SIM</v>
      </c>
      <c r="L3372" s="51">
        <f>IF(H3372="","",IF(C3372="","",G3340*C3372))</f>
        <v>5.2416</v>
      </c>
      <c r="M3372" s="93" t="str">
        <f>IF(A3372="","",VLOOKUP(A3372,'6.A'!$A$11:$C$480,2,FALSE))</f>
        <v>PRIMER EPOXI / EPOXIDICO</v>
      </c>
      <c r="N3372" s="56" t="str">
        <f t="shared" si="1412"/>
        <v>si</v>
      </c>
      <c r="O3372" s="55"/>
      <c r="P3372" s="55"/>
      <c r="Q3372" s="47"/>
      <c r="R3372" s="47"/>
      <c r="S3372" s="2"/>
    </row>
    <row r="3373" spans="1:22" ht="12.75" customHeight="1" x14ac:dyDescent="0.2">
      <c r="A3373" s="137"/>
      <c r="B3373" s="117" t="str">
        <f>IF(A3373="","",VLOOKUP(A3373,'6.A'!$A$11:$E$105,2,FALSE))</f>
        <v/>
      </c>
      <c r="C3373" s="138"/>
      <c r="D3373" s="120" t="str">
        <f>IF(A3373="","",VLOOKUP(A3373,'6.A'!$A$11:$E$105,4,FALSE))</f>
        <v/>
      </c>
      <c r="E3373" s="142" t="str">
        <f>IF(A3373="","",VLOOKUP(A3373,'6.A'!$A$11:$E$105,5,FALSE))</f>
        <v/>
      </c>
      <c r="F3373" s="141" t="str">
        <f t="shared" si="1413"/>
        <v>0,00</v>
      </c>
      <c r="G3373" s="51"/>
      <c r="H3373" s="51" t="str">
        <f>IF(A3373="","",VLOOKUP(A3373,'6.A'!$A$11:$E$7900,5,FALSE))</f>
        <v/>
      </c>
      <c r="I3373" s="51" t="str">
        <f t="shared" si="1410"/>
        <v/>
      </c>
      <c r="J3373" s="51" t="str">
        <f>IF(H3373="","",VLOOKUP(A3373,'6.A'!$A$11:$E$480,4,FALSE))</f>
        <v/>
      </c>
      <c r="K3373" s="51" t="str">
        <f t="shared" si="1411"/>
        <v/>
      </c>
      <c r="L3373" s="51" t="str">
        <f>IF(H3373="","",IF(C3373="","",G3340*C3373))</f>
        <v/>
      </c>
      <c r="M3373" s="93" t="str">
        <f>IF(A3373="","",VLOOKUP(A3373,'6.A'!$A$11:$C$480,2,FALSE))</f>
        <v/>
      </c>
      <c r="N3373" s="56" t="str">
        <f t="shared" si="1412"/>
        <v/>
      </c>
      <c r="O3373" s="55"/>
      <c r="P3373" s="55"/>
      <c r="Q3373" s="47"/>
      <c r="R3373" s="47"/>
      <c r="S3373" s="2"/>
    </row>
    <row r="3374" spans="1:22" ht="12.75" customHeight="1" x14ac:dyDescent="0.2">
      <c r="A3374" s="137"/>
      <c r="B3374" s="117" t="str">
        <f>IF(A3374="","",VLOOKUP(A3374,'6.A'!$A$11:$E$105,2,FALSE))</f>
        <v/>
      </c>
      <c r="C3374" s="138"/>
      <c r="D3374" s="120" t="str">
        <f>IF(A3374="","",VLOOKUP(A3374,'6.A'!$A$11:$E$105,4,FALSE))</f>
        <v/>
      </c>
      <c r="E3374" s="142" t="str">
        <f>IF(A3374="","",VLOOKUP(A3374,'6.A'!$A$11:$E$105,5,FALSE))</f>
        <v/>
      </c>
      <c r="F3374" s="141" t="str">
        <f t="shared" si="1413"/>
        <v>0,00</v>
      </c>
      <c r="G3374" s="51"/>
      <c r="H3374" s="51" t="str">
        <f>IF(A3374="","",VLOOKUP(A3374,'6.A'!$A$11:$E$7900,5,FALSE))</f>
        <v/>
      </c>
      <c r="I3374" s="51" t="str">
        <f t="shared" si="1410"/>
        <v/>
      </c>
      <c r="J3374" s="51" t="str">
        <f>IF(H3374="","",VLOOKUP(A3374,'6.A'!$A$11:$E$480,4,FALSE))</f>
        <v/>
      </c>
      <c r="K3374" s="51" t="str">
        <f t="shared" si="1411"/>
        <v/>
      </c>
      <c r="L3374" s="51" t="str">
        <f>IF(H3374="","",IF(C3374="","",G3340*C3374))</f>
        <v/>
      </c>
      <c r="M3374" s="93" t="str">
        <f>IF(A3374="","",VLOOKUP(A3374,'6.A'!$A$11:$C$480,2,FALSE))</f>
        <v/>
      </c>
      <c r="N3374" s="56" t="str">
        <f t="shared" si="1412"/>
        <v/>
      </c>
      <c r="O3374" s="55"/>
      <c r="P3374" s="55"/>
      <c r="Q3374" s="47"/>
      <c r="R3374" s="47"/>
      <c r="S3374" s="2"/>
    </row>
    <row r="3375" spans="1:22" ht="12.75" customHeight="1" x14ac:dyDescent="0.2">
      <c r="A3375" s="137"/>
      <c r="B3375" s="117" t="str">
        <f>IF(A3375="","",VLOOKUP(A3375,'6.A'!$A$11:$E$105,2,FALSE))</f>
        <v/>
      </c>
      <c r="C3375" s="138"/>
      <c r="D3375" s="139" t="str">
        <f>IF(A3375="","",VLOOKUP(A3375,'6.A'!$A$11:$E$105,4,FALSE))</f>
        <v/>
      </c>
      <c r="E3375" s="140" t="str">
        <f>IF(A3375="","",VLOOKUP(A3375,'6.A'!$A$11:$E$105,5,FALSE))</f>
        <v/>
      </c>
      <c r="F3375" s="141" t="str">
        <f t="shared" si="1413"/>
        <v>0,00</v>
      </c>
      <c r="G3375" s="51"/>
      <c r="H3375" s="51" t="str">
        <f>IF(A3375="","",VLOOKUP(A3375,'6.A'!$A$11:$E$7900,5,FALSE))</f>
        <v/>
      </c>
      <c r="I3375" s="51" t="str">
        <f t="shared" si="1410"/>
        <v/>
      </c>
      <c r="J3375" s="51" t="str">
        <f>IF(H3375="","",VLOOKUP(A3375,'6.A'!$A$11:$E$480,4,FALSE))</f>
        <v/>
      </c>
      <c r="K3375" s="51" t="str">
        <f t="shared" si="1411"/>
        <v/>
      </c>
      <c r="L3375" s="51" t="str">
        <f>IF(H3375="","",IF(C3375="","",G3340*C3375))</f>
        <v/>
      </c>
      <c r="M3375" s="93" t="str">
        <f>IF(A3375="","",VLOOKUP(A3375,'6.A'!$A$11:$C$480,2,FALSE))</f>
        <v/>
      </c>
      <c r="N3375" s="56" t="str">
        <f t="shared" si="1412"/>
        <v/>
      </c>
      <c r="O3375" s="55"/>
      <c r="P3375" s="55"/>
      <c r="Q3375" s="47"/>
      <c r="R3375" s="47"/>
      <c r="S3375" s="2"/>
    </row>
    <row r="3376" spans="1:22" s="64" customFormat="1" ht="12.75" customHeight="1" x14ac:dyDescent="0.2">
      <c r="A3376" s="137"/>
      <c r="B3376" s="117" t="str">
        <f>IF(A3376="","",VLOOKUP(A3376,'6.A'!$A$11:$E$105,2,FALSE))</f>
        <v/>
      </c>
      <c r="C3376" s="138"/>
      <c r="D3376" s="139" t="str">
        <f>IF(A3376="","",VLOOKUP(A3376,'6.A'!$A$11:$E$105,4,FALSE))</f>
        <v/>
      </c>
      <c r="E3376" s="140" t="str">
        <f>IF(A3376="","",VLOOKUP(A3376,'6.A'!$A$11:$E$105,5,FALSE))</f>
        <v/>
      </c>
      <c r="F3376" s="141" t="str">
        <f t="shared" si="1413"/>
        <v>0,00</v>
      </c>
      <c r="G3376" s="51"/>
      <c r="H3376" s="51" t="str">
        <f>IF(A3376="","",VLOOKUP(A3376,'6.A'!$A$11:$E$7900,5,FALSE))</f>
        <v/>
      </c>
      <c r="I3376" s="51" t="str">
        <f t="shared" si="1410"/>
        <v/>
      </c>
      <c r="J3376" s="51" t="str">
        <f>IF(H3376="","",VLOOKUP(A3376,'6.A'!$A$11:$E$480,4,FALSE))</f>
        <v/>
      </c>
      <c r="K3376" s="51" t="str">
        <f t="shared" si="1411"/>
        <v/>
      </c>
      <c r="L3376" s="51" t="str">
        <f>IF(H3376="","",IF(C3376="","",G3340*C3376))</f>
        <v/>
      </c>
      <c r="M3376" s="93" t="str">
        <f>IF(A3376="","",VLOOKUP(A3376,'6.A'!$A$11:$C$480,2,FALSE))</f>
        <v/>
      </c>
      <c r="N3376" s="56" t="str">
        <f t="shared" si="1412"/>
        <v/>
      </c>
      <c r="O3376" s="55"/>
      <c r="P3376" s="55"/>
      <c r="Q3376" s="47"/>
      <c r="R3376" s="47"/>
      <c r="T3376" s="2"/>
      <c r="U3376" s="2"/>
      <c r="V3376" s="2"/>
    </row>
    <row r="3377" spans="1:22" s="64" customFormat="1" ht="12.75" customHeight="1" x14ac:dyDescent="0.2">
      <c r="A3377" s="137"/>
      <c r="B3377" s="117" t="str">
        <f>IF(A3377="","",VLOOKUP(A3377,'6.A'!$A$11:$E$105,2,FALSE))</f>
        <v/>
      </c>
      <c r="C3377" s="138"/>
      <c r="D3377" s="120" t="str">
        <f>IF(A3377="","",VLOOKUP(A3377,'6.A'!$A$11:$E$105,4,FALSE))</f>
        <v/>
      </c>
      <c r="E3377" s="142" t="str">
        <f>IF(A3377="","",VLOOKUP(A3377,'6.A'!$A$11:$E$105,5,FALSE))</f>
        <v/>
      </c>
      <c r="F3377" s="141" t="str">
        <f t="shared" si="1413"/>
        <v>0,00</v>
      </c>
      <c r="G3377" s="51"/>
      <c r="H3377" s="51" t="str">
        <f>IF(A3377="","",VLOOKUP(A3377,'6.A'!$A$11:$E$7900,5,FALSE))</f>
        <v/>
      </c>
      <c r="I3377" s="51" t="str">
        <f t="shared" si="1410"/>
        <v/>
      </c>
      <c r="J3377" s="51" t="str">
        <f>IF(H3377="","",VLOOKUP(A3377,'6.A'!$A$11:$E$480,4,FALSE))</f>
        <v/>
      </c>
      <c r="K3377" s="51" t="str">
        <f t="shared" si="1411"/>
        <v/>
      </c>
      <c r="L3377" s="51" t="str">
        <f>IF(H3377="","",IF(C3377="","",G3340*C3377))</f>
        <v/>
      </c>
      <c r="M3377" s="93" t="str">
        <f>IF(A3377="","",VLOOKUP(A3377,'6.A'!$A$11:$C$480,2,FALSE))</f>
        <v/>
      </c>
      <c r="N3377" s="56" t="str">
        <f t="shared" si="1412"/>
        <v/>
      </c>
      <c r="O3377" s="55"/>
      <c r="P3377" s="55"/>
      <c r="Q3377" s="47"/>
      <c r="R3377" s="47"/>
      <c r="T3377" s="2"/>
      <c r="U3377" s="2"/>
      <c r="V3377" s="2"/>
    </row>
    <row r="3378" spans="1:22" s="64" customFormat="1" ht="12.75" customHeight="1" x14ac:dyDescent="0.2">
      <c r="A3378" s="137"/>
      <c r="B3378" s="117" t="str">
        <f>IF(A3378="","",VLOOKUP(A3378,'6.A'!$A$11:$E$105,2,FALSE))</f>
        <v/>
      </c>
      <c r="C3378" s="138"/>
      <c r="D3378" s="120" t="str">
        <f>IF(A3378="","",VLOOKUP(A3378,'6.A'!$A$11:$E$105,4,FALSE))</f>
        <v/>
      </c>
      <c r="E3378" s="142" t="str">
        <f>IF(A3378="","",VLOOKUP(A3378,'6.A'!$A$11:$E$105,5,FALSE))</f>
        <v/>
      </c>
      <c r="F3378" s="141" t="str">
        <f t="shared" si="1413"/>
        <v>0,00</v>
      </c>
      <c r="G3378" s="51"/>
      <c r="H3378" s="51" t="str">
        <f>IF(A3378="","",VLOOKUP(A3378,'6.A'!$A$11:$E$7900,5,FALSE))</f>
        <v/>
      </c>
      <c r="I3378" s="51" t="str">
        <f t="shared" si="1410"/>
        <v/>
      </c>
      <c r="J3378" s="51" t="str">
        <f>IF(H3378="","",VLOOKUP(A3378,'6.A'!$A$11:$E$480,4,FALSE))</f>
        <v/>
      </c>
      <c r="K3378" s="51" t="str">
        <f t="shared" si="1411"/>
        <v/>
      </c>
      <c r="L3378" s="51" t="str">
        <f>IF(H3378="","",IF(C3378="","",G3340*C3378))</f>
        <v/>
      </c>
      <c r="M3378" s="93" t="str">
        <f>IF(A3378="","",VLOOKUP(A3378,'6.A'!$A$11:$C$480,2,FALSE))</f>
        <v/>
      </c>
      <c r="N3378" s="56" t="str">
        <f t="shared" si="1412"/>
        <v/>
      </c>
      <c r="O3378" s="55"/>
      <c r="P3378" s="55"/>
      <c r="Q3378" s="47"/>
      <c r="R3378" s="47"/>
      <c r="T3378" s="2"/>
      <c r="U3378" s="2"/>
      <c r="V3378" s="2"/>
    </row>
    <row r="3379" spans="1:22" s="64" customFormat="1" ht="12.75" customHeight="1" x14ac:dyDescent="0.2">
      <c r="A3379" s="22"/>
      <c r="B3379" s="23" t="str">
        <f>IF(A3379="","",VLOOKUP(A3379,'6.A'!$A$11:$E$105,2,FALSE))</f>
        <v/>
      </c>
      <c r="C3379" s="87"/>
      <c r="D3379" s="56" t="str">
        <f>IF(A3379="","",VLOOKUP(A3379,'6.A'!$A$11:$E$105,4,FALSE))</f>
        <v/>
      </c>
      <c r="E3379" s="88" t="str">
        <f>IF(A3379="","",VLOOKUP(A3379,'6.A'!$A$11:$E$105,5,FALSE))</f>
        <v/>
      </c>
      <c r="F3379" s="24" t="str">
        <f t="shared" ref="F3379:F3388" si="1414">IF(A3379="","0,00",ROUND(C3379*E3379,2))</f>
        <v>0,00</v>
      </c>
      <c r="G3379" s="51"/>
      <c r="H3379" s="51" t="str">
        <f>IF(A3379="","",VLOOKUP(A3379,'6.A'!$A$11:$E$7900,5,FALSE))</f>
        <v/>
      </c>
      <c r="I3379" s="51" t="str">
        <f t="shared" si="1410"/>
        <v/>
      </c>
      <c r="J3379" s="51" t="str">
        <f>IF(H3379="","",VLOOKUP(A3379,'6.A'!$A$11:$E$480,4,FALSE))</f>
        <v/>
      </c>
      <c r="K3379" s="51" t="str">
        <f t="shared" si="1411"/>
        <v/>
      </c>
      <c r="L3379" s="51" t="str">
        <f>IF(H3379="","",IF(C3379="","",G3340*C3379))</f>
        <v/>
      </c>
      <c r="M3379" s="93" t="str">
        <f>IF(A3379="","",VLOOKUP(A3379,'6.A'!$A$11:$C$480,2,FALSE))</f>
        <v/>
      </c>
      <c r="N3379" s="56" t="str">
        <f t="shared" si="1412"/>
        <v/>
      </c>
      <c r="O3379" s="55"/>
      <c r="P3379" s="55"/>
      <c r="Q3379" s="47"/>
      <c r="R3379" s="47"/>
      <c r="T3379" s="2"/>
      <c r="U3379" s="2"/>
      <c r="V3379" s="2"/>
    </row>
    <row r="3380" spans="1:22" ht="12.75" customHeight="1" x14ac:dyDescent="0.2">
      <c r="A3380" s="22"/>
      <c r="B3380" s="23" t="str">
        <f>IF(A3380="","",VLOOKUP(A3380,'6.A'!$A$11:$E$105,2,FALSE))</f>
        <v/>
      </c>
      <c r="C3380" s="87"/>
      <c r="D3380" s="56" t="str">
        <f>IF(A3380="","",VLOOKUP(A3380,'6.A'!$A$11:$E$105,4,FALSE))</f>
        <v/>
      </c>
      <c r="E3380" s="88" t="str">
        <f>IF(A3380="","",VLOOKUP(A3380,'6.A'!$A$11:$E$105,5,FALSE))</f>
        <v/>
      </c>
      <c r="F3380" s="24" t="str">
        <f t="shared" si="1414"/>
        <v>0,00</v>
      </c>
      <c r="G3380" s="51"/>
      <c r="H3380" s="51" t="str">
        <f>IF(A3380="","",VLOOKUP(A3380,'6.A'!$A$11:$E$7900,5,FALSE))</f>
        <v/>
      </c>
      <c r="I3380" s="51" t="str">
        <f t="shared" si="1410"/>
        <v/>
      </c>
      <c r="J3380" s="51" t="str">
        <f>IF(H3380="","",VLOOKUP(A3380,'6.A'!$A$11:$E$480,4,FALSE))</f>
        <v/>
      </c>
      <c r="K3380" s="51" t="str">
        <f t="shared" si="1411"/>
        <v/>
      </c>
      <c r="L3380" s="51" t="str">
        <f>IF(H3380="","",IF(C3380="","",G3340*C3380))</f>
        <v/>
      </c>
      <c r="M3380" s="93" t="str">
        <f>IF(A3380="","",VLOOKUP(A3380,'6.A'!$A$11:$C$480,2,FALSE))</f>
        <v/>
      </c>
      <c r="N3380" s="56" t="str">
        <f t="shared" si="1412"/>
        <v/>
      </c>
      <c r="O3380" s="55"/>
      <c r="P3380" s="55"/>
      <c r="Q3380" s="47"/>
      <c r="R3380" s="47"/>
    </row>
    <row r="3381" spans="1:22" ht="12.75" customHeight="1" x14ac:dyDescent="0.2">
      <c r="A3381" s="22"/>
      <c r="B3381" s="23" t="str">
        <f>IF(A3381="","",VLOOKUP(A3381,'6.A'!$A$11:$E$105,2,FALSE))</f>
        <v/>
      </c>
      <c r="C3381" s="87"/>
      <c r="D3381" s="56" t="str">
        <f>IF(A3381="","",VLOOKUP(A3381,'6.A'!$A$11:$E$105,4,FALSE))</f>
        <v/>
      </c>
      <c r="E3381" s="88" t="str">
        <f>IF(A3381="","",VLOOKUP(A3381,'6.A'!$A$11:$E$105,5,FALSE))</f>
        <v/>
      </c>
      <c r="F3381" s="24" t="str">
        <f t="shared" si="1414"/>
        <v>0,00</v>
      </c>
      <c r="G3381" s="51"/>
      <c r="H3381" s="51" t="str">
        <f>IF(A3381="","",VLOOKUP(A3381,'6.A'!$A$11:$E$7900,5,FALSE))</f>
        <v/>
      </c>
      <c r="I3381" s="51" t="str">
        <f t="shared" si="1410"/>
        <v/>
      </c>
      <c r="J3381" s="51" t="str">
        <f>IF(H3381="","",VLOOKUP(A3381,'6.A'!$A$11:$E$480,4,FALSE))</f>
        <v/>
      </c>
      <c r="K3381" s="51" t="str">
        <f t="shared" si="1411"/>
        <v/>
      </c>
      <c r="L3381" s="51" t="str">
        <f>IF(H3381="","",IF(C3381="","",G3340*C3381))</f>
        <v/>
      </c>
      <c r="M3381" s="93" t="str">
        <f>IF(A3381="","",VLOOKUP(A3381,'6.A'!$A$11:$C$480,2,FALSE))</f>
        <v/>
      </c>
      <c r="N3381" s="56" t="str">
        <f t="shared" si="1412"/>
        <v/>
      </c>
      <c r="O3381" s="55"/>
      <c r="P3381" s="55"/>
      <c r="Q3381" s="47"/>
      <c r="R3381" s="47"/>
    </row>
    <row r="3382" spans="1:22" ht="12.75" customHeight="1" x14ac:dyDescent="0.2">
      <c r="A3382" s="22"/>
      <c r="B3382" s="23" t="str">
        <f>IF(A3382="","",VLOOKUP(A3382,'6.A'!$A$11:$E$105,2,FALSE))</f>
        <v/>
      </c>
      <c r="C3382" s="87"/>
      <c r="D3382" s="56" t="str">
        <f>IF(A3382="","",VLOOKUP(A3382,'6.A'!$A$11:$E$105,4,FALSE))</f>
        <v/>
      </c>
      <c r="E3382" s="88" t="str">
        <f>IF(A3382="","",VLOOKUP(A3382,'6.A'!$A$11:$E$105,5,FALSE))</f>
        <v/>
      </c>
      <c r="F3382" s="24" t="str">
        <f t="shared" si="1414"/>
        <v>0,00</v>
      </c>
      <c r="G3382" s="51"/>
      <c r="H3382" s="51" t="str">
        <f>IF(A3382="","",VLOOKUP(A3382,'6.A'!$A$11:$E$7900,5,FALSE))</f>
        <v/>
      </c>
      <c r="I3382" s="51" t="str">
        <f t="shared" si="1410"/>
        <v/>
      </c>
      <c r="J3382" s="51" t="str">
        <f>IF(H3382="","",VLOOKUP(A3382,'6.A'!$A$11:$E$480,4,FALSE))</f>
        <v/>
      </c>
      <c r="K3382" s="51" t="str">
        <f t="shared" si="1411"/>
        <v/>
      </c>
      <c r="L3382" s="51" t="str">
        <f>IF(H3382="","",IF(C3382="","",G3340*C3382))</f>
        <v/>
      </c>
      <c r="M3382" s="93" t="str">
        <f>IF(A3382="","",VLOOKUP(A3382,'6.A'!$A$11:$C$480,2,FALSE))</f>
        <v/>
      </c>
      <c r="N3382" s="56" t="str">
        <f t="shared" si="1412"/>
        <v/>
      </c>
      <c r="O3382" s="55"/>
      <c r="P3382" s="55"/>
      <c r="Q3382" s="47"/>
      <c r="R3382" s="47"/>
    </row>
    <row r="3383" spans="1:22" ht="12.75" customHeight="1" x14ac:dyDescent="0.2">
      <c r="A3383" s="22"/>
      <c r="B3383" s="23" t="str">
        <f>IF(A3383="","",VLOOKUP(A3383,'6.A'!$A$11:$E$105,2,FALSE))</f>
        <v/>
      </c>
      <c r="C3383" s="87"/>
      <c r="D3383" s="56" t="str">
        <f>IF(A3383="","",VLOOKUP(A3383,'6.A'!$A$11:$E$105,4,FALSE))</f>
        <v/>
      </c>
      <c r="E3383" s="88" t="str">
        <f>IF(A3383="","",VLOOKUP(A3383,'6.A'!$A$11:$E$105,5,FALSE))</f>
        <v/>
      </c>
      <c r="F3383" s="24" t="str">
        <f t="shared" si="1414"/>
        <v>0,00</v>
      </c>
      <c r="G3383" s="51"/>
      <c r="H3383" s="51" t="str">
        <f>IF(A3383="","",VLOOKUP(A3383,'6.A'!$A$11:$E$7900,5,FALSE))</f>
        <v/>
      </c>
      <c r="I3383" s="51" t="str">
        <f t="shared" si="1410"/>
        <v/>
      </c>
      <c r="J3383" s="51" t="str">
        <f>IF(H3383="","",VLOOKUP(A3383,'6.A'!$A$11:$E$480,4,FALSE))</f>
        <v/>
      </c>
      <c r="K3383" s="51" t="str">
        <f t="shared" si="1411"/>
        <v/>
      </c>
      <c r="L3383" s="51" t="str">
        <f>IF(H3383="","",IF(C3383="","",G3340*C3383))</f>
        <v/>
      </c>
      <c r="M3383" s="93" t="str">
        <f>IF(A3383="","",VLOOKUP(A3383,'6.A'!$A$11:$C$480,2,FALSE))</f>
        <v/>
      </c>
      <c r="N3383" s="56" t="str">
        <f t="shared" si="1412"/>
        <v/>
      </c>
      <c r="O3383" s="55"/>
      <c r="P3383" s="55"/>
      <c r="Q3383" s="47"/>
      <c r="R3383" s="47"/>
    </row>
    <row r="3384" spans="1:22" ht="12.75" customHeight="1" x14ac:dyDescent="0.2">
      <c r="A3384" s="22"/>
      <c r="B3384" s="23" t="str">
        <f>IF(A3384="","",VLOOKUP(A3384,'6.A'!$A$11:$E$105,2,FALSE))</f>
        <v/>
      </c>
      <c r="C3384" s="87"/>
      <c r="D3384" s="56" t="str">
        <f>IF(A3384="","",VLOOKUP(A3384,'6.A'!$A$11:$E$105,4,FALSE))</f>
        <v/>
      </c>
      <c r="E3384" s="88" t="str">
        <f>IF(A3384="","",VLOOKUP(A3384,'6.A'!$A$11:$E$105,5,FALSE))</f>
        <v/>
      </c>
      <c r="F3384" s="24" t="str">
        <f t="shared" si="1414"/>
        <v>0,00</v>
      </c>
      <c r="G3384" s="51"/>
      <c r="H3384" s="51" t="str">
        <f>IF(A3384="","",VLOOKUP(A3384,'6.A'!$A$11:$E$7900,5,FALSE))</f>
        <v/>
      </c>
      <c r="I3384" s="51" t="str">
        <f t="shared" si="1410"/>
        <v/>
      </c>
      <c r="J3384" s="51" t="str">
        <f>IF(H3384="","",VLOOKUP(A3384,'6.A'!$A$11:$E$480,4,FALSE))</f>
        <v/>
      </c>
      <c r="K3384" s="51" t="str">
        <f t="shared" si="1411"/>
        <v/>
      </c>
      <c r="L3384" s="51" t="str">
        <f>IF(H3384="","",IF(C3384="","",G3340*C3384))</f>
        <v/>
      </c>
      <c r="M3384" s="93" t="str">
        <f>IF(A3384="","",VLOOKUP(A3384,'6.A'!$A$11:$C$480,2,FALSE))</f>
        <v/>
      </c>
      <c r="N3384" s="56" t="str">
        <f t="shared" si="1412"/>
        <v/>
      </c>
      <c r="O3384" s="55"/>
      <c r="P3384" s="55"/>
      <c r="Q3384" s="47"/>
      <c r="R3384" s="47"/>
    </row>
    <row r="3385" spans="1:22" ht="12.75" customHeight="1" x14ac:dyDescent="0.2">
      <c r="A3385" s="22"/>
      <c r="B3385" s="23" t="str">
        <f>IF(A3385="","",VLOOKUP(A3385,'6.A'!$A$11:$E$105,2,FALSE))</f>
        <v/>
      </c>
      <c r="C3385" s="87"/>
      <c r="D3385" s="56" t="str">
        <f>IF(A3385="","",VLOOKUP(A3385,'6.A'!$A$11:$E$105,4,FALSE))</f>
        <v/>
      </c>
      <c r="E3385" s="88" t="str">
        <f>IF(A3385="","",VLOOKUP(A3385,'6.A'!$A$11:$E$105,5,FALSE))</f>
        <v/>
      </c>
      <c r="F3385" s="24" t="str">
        <f t="shared" si="1414"/>
        <v>0,00</v>
      </c>
      <c r="G3385" s="51"/>
      <c r="H3385" s="51" t="str">
        <f>IF(A3385="","",VLOOKUP(A3385,'6.A'!$A$11:$E$7900,5,FALSE))</f>
        <v/>
      </c>
      <c r="I3385" s="51" t="str">
        <f t="shared" si="1410"/>
        <v/>
      </c>
      <c r="J3385" s="51" t="str">
        <f>IF(H3385="","",VLOOKUP(A3385,'6.A'!$A$11:$E$480,4,FALSE))</f>
        <v/>
      </c>
      <c r="K3385" s="51" t="str">
        <f t="shared" si="1411"/>
        <v/>
      </c>
      <c r="L3385" s="51" t="str">
        <f>IF(H3385="","",IF(C3385="","",G3340*C3385))</f>
        <v/>
      </c>
      <c r="M3385" s="93" t="str">
        <f>IF(A3385="","",VLOOKUP(A3385,'6.A'!$A$11:$C$480,2,FALSE))</f>
        <v/>
      </c>
      <c r="N3385" s="56" t="str">
        <f t="shared" si="1412"/>
        <v/>
      </c>
      <c r="O3385" s="55"/>
      <c r="P3385" s="55"/>
      <c r="Q3385" s="47"/>
      <c r="R3385" s="47"/>
    </row>
    <row r="3386" spans="1:22" ht="12.75" customHeight="1" x14ac:dyDescent="0.2">
      <c r="A3386" s="22"/>
      <c r="B3386" s="39" t="str">
        <f>IF(A3386="","",VLOOKUP(A3386,'6.A'!$A$11:$E$105,2,FALSE))</f>
        <v/>
      </c>
      <c r="C3386" s="87"/>
      <c r="D3386" s="56" t="str">
        <f>IF(A3386="","",VLOOKUP(A3386,'6.A'!$A$11:$E$105,4,FALSE))</f>
        <v/>
      </c>
      <c r="E3386" s="88" t="str">
        <f>IF(A3386="","",VLOOKUP(A3386,'6.A'!$A$11:$E$105,5,FALSE))</f>
        <v/>
      </c>
      <c r="F3386" s="24" t="str">
        <f t="shared" si="1414"/>
        <v>0,00</v>
      </c>
      <c r="G3386" s="51"/>
      <c r="H3386" s="51" t="str">
        <f>IF(A3386="","",VLOOKUP(A3386,'6.A'!$A$11:$E$7900,5,FALSE))</f>
        <v/>
      </c>
      <c r="I3386" s="51" t="str">
        <f t="shared" si="1410"/>
        <v/>
      </c>
      <c r="J3386" s="51" t="str">
        <f>IF(H3386="","",VLOOKUP(A3386,'6.A'!$A$11:$E$480,4,FALSE))</f>
        <v/>
      </c>
      <c r="K3386" s="51" t="str">
        <f t="shared" si="1411"/>
        <v/>
      </c>
      <c r="L3386" s="51" t="str">
        <f>IF(H3386="","",IF(C3386="","",G3340*C3386))</f>
        <v/>
      </c>
      <c r="M3386" s="93" t="str">
        <f>IF(A3386="","",VLOOKUP(A3386,'6.A'!$A$11:$C$480,2,FALSE))</f>
        <v/>
      </c>
      <c r="N3386" s="56" t="str">
        <f t="shared" si="1412"/>
        <v/>
      </c>
      <c r="O3386" s="55"/>
      <c r="P3386" s="55"/>
      <c r="Q3386" s="47"/>
      <c r="R3386" s="47"/>
    </row>
    <row r="3387" spans="1:22" ht="12.75" customHeight="1" x14ac:dyDescent="0.2">
      <c r="A3387" s="22"/>
      <c r="B3387" s="39" t="str">
        <f>IF(A3387="","",VLOOKUP(A3387,'6.A'!$A$11:$E$105,2,FALSE))</f>
        <v/>
      </c>
      <c r="C3387" s="87"/>
      <c r="D3387" s="56" t="str">
        <f>IF(A3387="","",VLOOKUP(A3387,'6.A'!$A$11:$E$105,4,FALSE))</f>
        <v/>
      </c>
      <c r="E3387" s="88" t="str">
        <f>IF(A3387="","",VLOOKUP(A3387,'6.A'!$A$11:$E$105,5,FALSE))</f>
        <v/>
      </c>
      <c r="F3387" s="24" t="str">
        <f t="shared" si="1414"/>
        <v>0,00</v>
      </c>
      <c r="G3387" s="51"/>
      <c r="H3387" s="51" t="str">
        <f>IF(A3387="","",VLOOKUP(A3387,'6.A'!$A$11:$E$7900,5,FALSE))</f>
        <v/>
      </c>
      <c r="I3387" s="51" t="str">
        <f t="shared" si="1410"/>
        <v/>
      </c>
      <c r="J3387" s="51" t="str">
        <f>IF(H3387="","",VLOOKUP(A3387,'6.A'!$A$11:$E$480,4,FALSE))</f>
        <v/>
      </c>
      <c r="K3387" s="51" t="str">
        <f t="shared" si="1411"/>
        <v/>
      </c>
      <c r="L3387" s="51" t="str">
        <f>IF(H3387="","",IF(C3387="","",G3340*C3387))</f>
        <v/>
      </c>
      <c r="M3387" s="93" t="str">
        <f>IF(A3387="","",VLOOKUP(A3387,'6.A'!$A$11:$C$480,2,FALSE))</f>
        <v/>
      </c>
      <c r="N3387" s="56" t="str">
        <f t="shared" si="1412"/>
        <v/>
      </c>
      <c r="O3387" s="55"/>
      <c r="P3387" s="55"/>
      <c r="Q3387" s="47"/>
      <c r="R3387" s="47"/>
    </row>
    <row r="3388" spans="1:22" ht="12.75" customHeight="1" x14ac:dyDescent="0.2">
      <c r="A3388" s="22"/>
      <c r="B3388" s="39" t="str">
        <f>IF(A3388="","",VLOOKUP(A3388,'6.A'!$A$11:$E$105,2,FALSE))</f>
        <v/>
      </c>
      <c r="C3388" s="87"/>
      <c r="D3388" s="56" t="str">
        <f>IF(A3388="","",VLOOKUP(A3388,'6.A'!$A$11:$E$105,4,FALSE))</f>
        <v/>
      </c>
      <c r="E3388" s="88" t="str">
        <f>IF(A3388="","",VLOOKUP(A3388,'6.A'!$A$11:$E$105,5,FALSE))</f>
        <v/>
      </c>
      <c r="F3388" s="24" t="str">
        <f t="shared" si="1414"/>
        <v>0,00</v>
      </c>
      <c r="G3388" s="51"/>
      <c r="H3388" s="51" t="str">
        <f>IF(A3388="","",VLOOKUP(A3388,'6.A'!$A$11:$E$7900,5,FALSE))</f>
        <v/>
      </c>
      <c r="I3388" s="51" t="str">
        <f t="shared" si="1410"/>
        <v/>
      </c>
      <c r="J3388" s="51" t="str">
        <f>IF(H3388="","",VLOOKUP(A3388,'6.A'!$A$11:$E$480,4,FALSE))</f>
        <v/>
      </c>
      <c r="K3388" s="51" t="str">
        <f t="shared" si="1411"/>
        <v/>
      </c>
      <c r="L3388" s="51" t="str">
        <f>IF(H3388="","",IF(C3388="","",G3340*C3388))</f>
        <v/>
      </c>
      <c r="M3388" s="93" t="str">
        <f>IF(A3388="","",VLOOKUP(A3388,'6.A'!$A$11:$C$480,2,FALSE))</f>
        <v/>
      </c>
      <c r="N3388" s="56" t="str">
        <f t="shared" si="1412"/>
        <v/>
      </c>
      <c r="O3388" s="55"/>
      <c r="P3388" s="55"/>
      <c r="Q3388" s="47"/>
      <c r="R3388" s="47"/>
    </row>
    <row r="3389" spans="1:22" ht="12.75" customHeight="1" x14ac:dyDescent="0.2">
      <c r="A3389" s="22"/>
      <c r="B3389" s="26" t="str">
        <f>$A$9</f>
        <v>BDI - MÃO DE OBRA / SERVIÇOS / MATERIAIS EM GERAL</v>
      </c>
      <c r="C3389" s="27">
        <f>$C$9</f>
        <v>0</v>
      </c>
      <c r="D3389" s="56"/>
      <c r="F3389" s="28">
        <f>ROUND(SUM(F3369:F3388)*C3389,2)</f>
        <v>0</v>
      </c>
      <c r="G3389" s="62"/>
      <c r="M3389" s="56"/>
      <c r="N3389" s="56"/>
      <c r="O3389" s="55"/>
      <c r="P3389" s="55"/>
      <c r="Q3389" s="47"/>
      <c r="R3389" s="47"/>
    </row>
    <row r="3390" spans="1:22" ht="12.75" customHeight="1" thickBot="1" x14ac:dyDescent="0.25">
      <c r="A3390" s="40"/>
      <c r="B3390" s="41" t="s">
        <v>57</v>
      </c>
      <c r="C3390" s="42"/>
      <c r="D3390" s="43"/>
      <c r="E3390" s="44"/>
      <c r="F3390" s="45">
        <f>ROUND(SUM(F3369:F3389),2)</f>
        <v>0</v>
      </c>
      <c r="G3390" s="62"/>
      <c r="M3390" s="56"/>
      <c r="N3390" s="56"/>
      <c r="O3390" s="55"/>
      <c r="P3390" s="55"/>
      <c r="Q3390" s="47"/>
      <c r="R3390" s="47"/>
    </row>
    <row r="3391" spans="1:22" ht="12" customHeight="1" thickBot="1" x14ac:dyDescent="0.25">
      <c r="A3391" s="8"/>
      <c r="B3391" s="9"/>
      <c r="C3391" s="10"/>
      <c r="D3391" s="56"/>
      <c r="F3391" s="12"/>
      <c r="M3391" s="56"/>
      <c r="N3391" s="56"/>
      <c r="O3391" s="55"/>
      <c r="P3391" s="55"/>
    </row>
    <row r="3392" spans="1:22" ht="50.1" customHeight="1" x14ac:dyDescent="0.2">
      <c r="A3392" s="13" t="str">
        <f>'3.A'!$A$109</f>
        <v>6.1.1</v>
      </c>
      <c r="B3392" s="14" t="str">
        <f>IF(A3392="","",VLOOKUP(A3392,'3.A'!$A$16:$M$111,2,FALSE))</f>
        <v>SISTEMA COMPLETO GERADOR DE SOLUÇÃO OXIDANTE - PLANTA DE GERAÇÃO DE SOLUÇÃO OXIDANTE - 500 KG/DIA (FORNECIMENTO, INSTALAÇÃO, COMISSIONAMENTO, STARUP E TREINAMENTO)</v>
      </c>
      <c r="C3392" s="283" t="s">
        <v>62</v>
      </c>
      <c r="D3392" s="283"/>
      <c r="E3392" s="15" t="str">
        <f>IF(A3392="","",VLOOKUP(A3392,'3.A'!$A$16:$M$111,3,FALSE))</f>
        <v>UN</v>
      </c>
      <c r="F3392" s="16">
        <f>ROUND(F3406+F3419+F3442,2)</f>
        <v>0</v>
      </c>
      <c r="G3392" s="94">
        <f>VLOOKUP(A3392,'3.A'!$A$18:$I$111,4,FALSE)</f>
        <v>1</v>
      </c>
      <c r="H3392" s="46">
        <f>SUM(F3394:F3405)</f>
        <v>0</v>
      </c>
      <c r="I3392" s="46">
        <f>SUM(F3408:F3418)</f>
        <v>0</v>
      </c>
      <c r="J3392" s="46">
        <f>SUM(F3421:F3441)</f>
        <v>0</v>
      </c>
      <c r="K3392" s="46">
        <f>SUM(H3392:J3392)</f>
        <v>0</v>
      </c>
      <c r="L3392" s="46" t="str">
        <f>IF(K3392=F3392,"SIM","NÃO")</f>
        <v>SIM</v>
      </c>
      <c r="M3392" s="57">
        <f>ROUND(SUM(F3394:F3403)*C3404,2)+ROUND(SUM(F3394:F3404)*C3405,2)+ROUND(SUM(F3394:F3403),2)+ROUND(SUM(F3408:F3417)*C3418,2)+ROUND(SUM(F3408:F3417),2)+ROUND(SUM(F3421:F3440)*C3441,2)+ROUND(SUM(F3421:F3440),2)</f>
        <v>0</v>
      </c>
      <c r="N3392" s="49" t="str">
        <f>IF(M3392=F3392,"SIM","NÃO")</f>
        <v>SIM</v>
      </c>
      <c r="O3392" s="50" t="str">
        <f>VLOOKUP(A3392,'3.A'!$A$8:$E$111,3,FALSE)</f>
        <v>UN</v>
      </c>
      <c r="P3392" s="50" t="str">
        <f>IF(O3392=E3392,"SIM","NÃO")</f>
        <v>SIM</v>
      </c>
      <c r="Q3392" s="52">
        <f>ROUND(G3392*F3406,2)+ROUND(G3392*F3419,2)+ROUND(G3392*F3442,2)</f>
        <v>0</v>
      </c>
      <c r="R3392" s="58">
        <f>VLOOKUP(A3392,'3.A'!$A$16:$L$111,12,FALSE)</f>
        <v>0</v>
      </c>
      <c r="S3392" s="59" t="str">
        <f>IF(Q3392=R3392,"si","no")</f>
        <v>si</v>
      </c>
      <c r="T3392" s="60">
        <f>SUM(L3394:L3403)+SUM(L3408:L3417)+SUM(L3421:L3440)</f>
        <v>1</v>
      </c>
      <c r="U3392" s="51">
        <f>G3392*C3400+G3392*C3402+G3392*C3396+G3392*C3395+G3392*C3397+G3392*C3401+G3392*C3399+G3392*C3398+G3392*C3394+G3392*C3403+G3392*C3414+G3392*C3408+G3392*C3416+G3392*C3415+G3392*C3413+G3392*C3410+G3392*C3409+G3392*C3411+G3392*C3417+G3392*C3412+G3392*C3421+G3392*C3422+G3392*C3423+G3392*C3431+G3392*C3432+G3392*C3433+G3392*C3434+G3392*C3435+G3392*C3436+G3392*C3437+G3392*C3438+G3392*C3439+G3392*C3440+G3392*C3429+G3392*C3430+G3392*C3424+G3392*C3425+G3392*C3426+G3392*C3427+G3392*C3428</f>
        <v>1</v>
      </c>
      <c r="V3392" s="53" t="str">
        <f>IF(T3392=U3392,"si","no")</f>
        <v>si</v>
      </c>
    </row>
    <row r="3393" spans="1:19" ht="12.75" customHeight="1" x14ac:dyDescent="0.2">
      <c r="A3393" s="17" t="s">
        <v>3</v>
      </c>
      <c r="B3393" s="18" t="s">
        <v>58</v>
      </c>
      <c r="C3393" s="55" t="s">
        <v>59</v>
      </c>
      <c r="D3393" s="55" t="s">
        <v>17</v>
      </c>
      <c r="E3393" s="19" t="s">
        <v>60</v>
      </c>
      <c r="F3393" s="20" t="s">
        <v>61</v>
      </c>
      <c r="G3393" s="21"/>
      <c r="M3393" s="56"/>
      <c r="N3393" s="56"/>
      <c r="O3393" s="55"/>
      <c r="P3393" s="55"/>
      <c r="Q3393" s="47"/>
      <c r="R3393" s="47"/>
    </row>
    <row r="3394" spans="1:19" ht="12.75" customHeight="1" x14ac:dyDescent="0.2">
      <c r="A3394" s="22"/>
      <c r="B3394" s="23" t="str">
        <f>IF(A3394="","",VLOOKUP(A3394,'6.A'!$A$11:$E$105,2,FALSE))</f>
        <v/>
      </c>
      <c r="C3394" s="87"/>
      <c r="D3394" s="56" t="str">
        <f>IF(A3394="","",VLOOKUP(A3394,'6.A'!$A$11:$E$105,4,FALSE))</f>
        <v/>
      </c>
      <c r="E3394" s="88" t="str">
        <f>IF(A3394="","",VLOOKUP(A3394,'6.A'!$A$11:$E$105,5,FALSE))</f>
        <v/>
      </c>
      <c r="F3394" s="24" t="str">
        <f t="shared" ref="F3394:F3403" si="1415">IF(A3394="","0,00",ROUND(C3394*E3394,2))</f>
        <v>0,00</v>
      </c>
      <c r="G3394" s="51"/>
      <c r="H3394" s="51" t="str">
        <f>IF(A3394="","",VLOOKUP(A3394,'6.A'!$A$11:$E$7900,5,FALSE))</f>
        <v/>
      </c>
      <c r="I3394" s="51" t="str">
        <f>IF(H3394="","",IF(E3394=H3394,"SIM","NÃO"))</f>
        <v/>
      </c>
      <c r="J3394" s="51" t="str">
        <f>IF(H3394="","",VLOOKUP(A3394,'6.A'!$A$11:$E$480,4,FALSE))</f>
        <v/>
      </c>
      <c r="K3394" s="51" t="str">
        <f>IF(H3394="","",IF(J3394=D3394,"SIM","NÃO"))</f>
        <v/>
      </c>
      <c r="L3394" s="51" t="str">
        <f>IF(H3394="","",IF(C3394="","",G3392*C3394))</f>
        <v/>
      </c>
      <c r="M3394" s="93" t="str">
        <f>IF(A3394="","",VLOOKUP(A3394,'6.A'!$A$11:$C$480,2,FALSE))</f>
        <v/>
      </c>
      <c r="N3394" s="56" t="str">
        <f>IF(A3394="","",IF(M3394=B3394,"si","no"))</f>
        <v/>
      </c>
      <c r="O3394" s="55"/>
      <c r="P3394" s="55"/>
      <c r="Q3394" s="47"/>
      <c r="R3394" s="47"/>
    </row>
    <row r="3395" spans="1:19" ht="12.75" customHeight="1" x14ac:dyDescent="0.2">
      <c r="A3395" s="22"/>
      <c r="B3395" s="23" t="str">
        <f>IF(A3395="","",VLOOKUP(A3395,'6.A'!$A$11:$E$105,2,FALSE))</f>
        <v/>
      </c>
      <c r="C3395" s="87"/>
      <c r="D3395" s="56" t="str">
        <f>IF(A3395="","",VLOOKUP(A3395,'6.A'!$A$11:$E$105,4,FALSE))</f>
        <v/>
      </c>
      <c r="E3395" s="88" t="str">
        <f>IF(A3395="","",VLOOKUP(A3395,'6.A'!$A$11:$E$105,5,FALSE))</f>
        <v/>
      </c>
      <c r="F3395" s="24" t="str">
        <f t="shared" si="1415"/>
        <v>0,00</v>
      </c>
      <c r="G3395" s="51"/>
      <c r="H3395" s="51" t="str">
        <f>IF(A3395="","",VLOOKUP(A3395,'6.A'!$A$11:$E$7900,5,FALSE))</f>
        <v/>
      </c>
      <c r="I3395" s="51" t="str">
        <f>IF(H3395="","",IF(E3395=H3395,"SIM","NÃO"))</f>
        <v/>
      </c>
      <c r="J3395" s="51" t="str">
        <f>IF(H3395="","",VLOOKUP(A3395,'6.A'!$A$11:$E$480,4,FALSE))</f>
        <v/>
      </c>
      <c r="K3395" s="51" t="str">
        <f>IF(H3395="","",IF(J3395=D3395,"SIM","NÃO"))</f>
        <v/>
      </c>
      <c r="L3395" s="51" t="str">
        <f>IF(H3395="","",IF(C3395="","",G3392*C3395))</f>
        <v/>
      </c>
      <c r="M3395" s="93" t="str">
        <f>IF(A3395="","",VLOOKUP(A3395,'6.A'!$A$11:$C$480,2,FALSE))</f>
        <v/>
      </c>
      <c r="N3395" s="56" t="str">
        <f>IF(A3395="","",IF(M3395=B3395,"si","no"))</f>
        <v/>
      </c>
      <c r="O3395" s="55"/>
      <c r="P3395" s="55"/>
      <c r="Q3395" s="47"/>
      <c r="R3395" s="47"/>
    </row>
    <row r="3396" spans="1:19" ht="12.75" customHeight="1" x14ac:dyDescent="0.2">
      <c r="A3396" s="22"/>
      <c r="B3396" s="23" t="str">
        <f>IF(A3396="","",VLOOKUP(A3396,'6.A'!$A$11:$E$105,2,FALSE))</f>
        <v/>
      </c>
      <c r="C3396" s="87"/>
      <c r="D3396" s="56" t="str">
        <f>IF(A3396="","",VLOOKUP(A3396,'6.A'!$A$11:$E$105,4,FALSE))</f>
        <v/>
      </c>
      <c r="E3396" s="88" t="str">
        <f>IF(A3396="","",VLOOKUP(A3396,'6.A'!$A$11:$E$105,5,FALSE))</f>
        <v/>
      </c>
      <c r="F3396" s="24" t="str">
        <f t="shared" si="1415"/>
        <v>0,00</v>
      </c>
      <c r="G3396" s="51"/>
      <c r="H3396" s="51" t="str">
        <f>IF(A3396="","",VLOOKUP(A3396,'6.A'!$A$11:$E$7900,5,FALSE))</f>
        <v/>
      </c>
      <c r="I3396" s="51" t="str">
        <f>IF(H3396="","",IF(E3396=H3396,"SIM","NÃO"))</f>
        <v/>
      </c>
      <c r="J3396" s="51" t="str">
        <f>IF(H3396="","",VLOOKUP(A3396,'6.A'!$A$11:$E$480,4,FALSE))</f>
        <v/>
      </c>
      <c r="K3396" s="51" t="str">
        <f t="shared" ref="K3396" si="1416">IF(H3396="","",IF(J3396=D3396,"SIM","NÃO"))</f>
        <v/>
      </c>
      <c r="L3396" s="51" t="str">
        <f>IF(H3396="","",IF(C3396="","",G3392*C3396))</f>
        <v/>
      </c>
      <c r="M3396" s="93" t="str">
        <f>IF(A3396="","",VLOOKUP(A3396,'6.A'!$A$11:$C$480,2,FALSE))</f>
        <v/>
      </c>
      <c r="N3396" s="56" t="str">
        <f t="shared" ref="N3396" si="1417">IF(A3396="","",IF(M3396=B3396,"si","no"))</f>
        <v/>
      </c>
      <c r="O3396" s="55"/>
      <c r="P3396" s="55"/>
      <c r="Q3396" s="47"/>
      <c r="R3396" s="47"/>
      <c r="S3396" s="2"/>
    </row>
    <row r="3397" spans="1:19" ht="12.75" customHeight="1" x14ac:dyDescent="0.2">
      <c r="A3397" s="22"/>
      <c r="B3397" s="23" t="str">
        <f>IF(A3397="","",VLOOKUP(A3397,'6.A'!$A$11:$E$105,2,FALSE))</f>
        <v/>
      </c>
      <c r="C3397" s="87"/>
      <c r="D3397" s="56" t="str">
        <f>IF(A3397="","",VLOOKUP(A3397,'6.A'!$A$11:$E$105,4,FALSE))</f>
        <v/>
      </c>
      <c r="E3397" s="88" t="str">
        <f>IF(A3397="","",VLOOKUP(A3397,'6.A'!$A$11:$E$105,5,FALSE))</f>
        <v/>
      </c>
      <c r="F3397" s="24" t="str">
        <f t="shared" si="1415"/>
        <v>0,00</v>
      </c>
      <c r="G3397" s="51"/>
      <c r="H3397" s="51" t="str">
        <f>IF(A3397="","",VLOOKUP(A3397,'6.A'!$A$11:$E$7900,5,FALSE))</f>
        <v/>
      </c>
      <c r="I3397" s="51" t="str">
        <f>IF(H3397="","",IF(E3397=H3397,"SIM","NÃO"))</f>
        <v/>
      </c>
      <c r="J3397" s="51" t="str">
        <f>IF(H3397="","",VLOOKUP(A3397,'6.A'!$A$11:$E$480,4,FALSE))</f>
        <v/>
      </c>
      <c r="K3397" s="51" t="str">
        <f>IF(H3397="","",IF(J3397=D3397,"SIM","NÃO"))</f>
        <v/>
      </c>
      <c r="L3397" s="51" t="str">
        <f>IF(H3397="","",IF(C3397="","",G3392*C3397))</f>
        <v/>
      </c>
      <c r="M3397" s="93" t="str">
        <f>IF(A3397="","",VLOOKUP(A3397,'6.A'!$A$11:$C$480,2,FALSE))</f>
        <v/>
      </c>
      <c r="N3397" s="56" t="str">
        <f>IF(A3397="","",IF(M3397=B3397,"si","no"))</f>
        <v/>
      </c>
      <c r="O3397" s="55"/>
      <c r="P3397" s="55"/>
      <c r="Q3397" s="47"/>
      <c r="R3397" s="47"/>
      <c r="S3397" s="2"/>
    </row>
    <row r="3398" spans="1:19" ht="12.75" customHeight="1" x14ac:dyDescent="0.2">
      <c r="A3398" s="22"/>
      <c r="B3398" s="23" t="str">
        <f>IF(A3398="","",VLOOKUP(A3398,'6.A'!$A$11:$E$105,2,FALSE))</f>
        <v/>
      </c>
      <c r="C3398" s="87"/>
      <c r="D3398" s="56" t="str">
        <f>IF(A3398="","",VLOOKUP(A3398,'6.A'!$A$11:$E$105,4,FALSE))</f>
        <v/>
      </c>
      <c r="E3398" s="89" t="str">
        <f>IF(A3398="","",VLOOKUP(A3398,'6.A'!$A$11:$E$105,5,FALSE))</f>
        <v/>
      </c>
      <c r="F3398" s="24" t="str">
        <f t="shared" si="1415"/>
        <v>0,00</v>
      </c>
      <c r="G3398" s="51"/>
      <c r="H3398" s="51" t="str">
        <f>IF(A3398="","",VLOOKUP(A3398,'6.A'!$A$11:$E$7900,5,FALSE))</f>
        <v/>
      </c>
      <c r="I3398" s="51" t="str">
        <f t="shared" ref="I3398" si="1418">IF(H3398="","",IF(E3398=H3398,"SIM","NÃO"))</f>
        <v/>
      </c>
      <c r="J3398" s="51" t="str">
        <f>IF(H3398="","",VLOOKUP(A3398,'6.A'!$A$11:$E$480,4,FALSE))</f>
        <v/>
      </c>
      <c r="K3398" s="51" t="str">
        <f t="shared" ref="K3398" si="1419">IF(H3398="","",IF(J3398=D3398,"SIM","NÃO"))</f>
        <v/>
      </c>
      <c r="L3398" s="51" t="str">
        <f>IF(H3398="","",IF(C3398="","",G3392*C3398))</f>
        <v/>
      </c>
      <c r="M3398" s="93" t="str">
        <f>IF(A3398="","",VLOOKUP(A3398,'6.A'!$A$11:$C$480,2,FALSE))</f>
        <v/>
      </c>
      <c r="N3398" s="56" t="str">
        <f t="shared" ref="N3398" si="1420">IF(A3398="","",IF(M3398=B3398,"si","no"))</f>
        <v/>
      </c>
      <c r="O3398" s="55"/>
      <c r="P3398" s="55"/>
      <c r="Q3398" s="47"/>
      <c r="R3398" s="47"/>
      <c r="S3398" s="2"/>
    </row>
    <row r="3399" spans="1:19" ht="12.75" customHeight="1" x14ac:dyDescent="0.2">
      <c r="A3399" s="22"/>
      <c r="B3399" s="23" t="str">
        <f>IF(A3399="","",VLOOKUP(A3399,'6.A'!$A$11:$E$105,2,FALSE))</f>
        <v/>
      </c>
      <c r="C3399" s="87"/>
      <c r="D3399" s="56" t="str">
        <f>IF(A3399="","",VLOOKUP(A3399,'6.A'!$A$11:$E$105,4,FALSE))</f>
        <v/>
      </c>
      <c r="E3399" s="89" t="str">
        <f>IF(A3399="","",VLOOKUP(A3399,'6.A'!$A$11:$E$105,5,FALSE))</f>
        <v/>
      </c>
      <c r="F3399" s="24" t="str">
        <f t="shared" si="1415"/>
        <v>0,00</v>
      </c>
      <c r="G3399" s="51"/>
      <c r="H3399" s="51" t="str">
        <f>IF(A3399="","",VLOOKUP(A3399,'6.A'!$A$11:$E$7900,5,FALSE))</f>
        <v/>
      </c>
      <c r="I3399" s="51" t="str">
        <f>IF(H3399="","",IF(E3399=H3399,"SIM","NÃO"))</f>
        <v/>
      </c>
      <c r="J3399" s="51" t="str">
        <f>IF(H3399="","",VLOOKUP(A3399,'6.A'!$A$11:$E$480,4,FALSE))</f>
        <v/>
      </c>
      <c r="K3399" s="51" t="str">
        <f>IF(H3399="","",IF(J3399=D3399,"SIM","NÃO"))</f>
        <v/>
      </c>
      <c r="L3399" s="51" t="str">
        <f>IF(H3399="","",IF(C3399="","",G3392*C3399))</f>
        <v/>
      </c>
      <c r="M3399" s="93" t="str">
        <f>IF(A3399="","",VLOOKUP(A3399,'6.A'!$A$11:$C$480,2,FALSE))</f>
        <v/>
      </c>
      <c r="N3399" s="56" t="str">
        <f>IF(A3399="","",IF(M3399=B3399,"si","no"))</f>
        <v/>
      </c>
      <c r="O3399" s="55"/>
      <c r="P3399" s="55"/>
      <c r="Q3399" s="47"/>
      <c r="R3399" s="47"/>
      <c r="S3399" s="2"/>
    </row>
    <row r="3400" spans="1:19" ht="12.75" customHeight="1" x14ac:dyDescent="0.2">
      <c r="A3400" s="22"/>
      <c r="B3400" s="23" t="str">
        <f>IF(A3400="","",VLOOKUP(A3400,'6.A'!$A$11:$E$105,2,FALSE))</f>
        <v/>
      </c>
      <c r="C3400" s="87"/>
      <c r="D3400" s="56" t="str">
        <f>IF(A3400="","",VLOOKUP(A3400,'6.A'!$A$11:$E$105,4,FALSE))</f>
        <v/>
      </c>
      <c r="E3400" s="88" t="str">
        <f>IF(A3400="","",VLOOKUP(A3400,'6.A'!$A$11:$E$105,5,FALSE))</f>
        <v/>
      </c>
      <c r="F3400" s="24" t="str">
        <f t="shared" si="1415"/>
        <v>0,00</v>
      </c>
      <c r="G3400" s="51"/>
      <c r="H3400" s="51" t="str">
        <f>IF(A3400="","",VLOOKUP(A3400,'6.A'!$A$11:$E$7900,5,FALSE))</f>
        <v/>
      </c>
      <c r="I3400" s="51" t="str">
        <f>IF(H3400="","",IF(E3400=H3400,"SIM","NÃO"))</f>
        <v/>
      </c>
      <c r="J3400" s="51" t="str">
        <f>IF(H3400="","",VLOOKUP(A3400,'6.A'!$A$11:$E$480,4,FALSE))</f>
        <v/>
      </c>
      <c r="K3400" s="51" t="str">
        <f>IF(H3400="","",IF(J3400=D3400,"SIM","NÃO"))</f>
        <v/>
      </c>
      <c r="L3400" s="51" t="str">
        <f>IF(H3400="","",IF(C3400="","",G3392*C3400))</f>
        <v/>
      </c>
      <c r="M3400" s="93" t="str">
        <f>IF(A3400="","",VLOOKUP(A3400,'6.A'!$A$11:$C$480,2,FALSE))</f>
        <v/>
      </c>
      <c r="N3400" s="56" t="str">
        <f>IF(A3400="","",IF(M3400=B3400,"si","no"))</f>
        <v/>
      </c>
      <c r="O3400" s="55"/>
      <c r="P3400" s="55"/>
      <c r="Q3400" s="47"/>
      <c r="R3400" s="47"/>
      <c r="S3400" s="2"/>
    </row>
    <row r="3401" spans="1:19" ht="12.75" customHeight="1" x14ac:dyDescent="0.2">
      <c r="A3401" s="22"/>
      <c r="B3401" s="23" t="str">
        <f>IF(A3401="","",VLOOKUP(A3401,'6.A'!$A$11:$E$105,2,FALSE))</f>
        <v/>
      </c>
      <c r="C3401" s="87"/>
      <c r="D3401" s="56" t="str">
        <f>IF(A3401="","",VLOOKUP(A3401,'6.A'!$A$11:$E$105,4,FALSE))</f>
        <v/>
      </c>
      <c r="E3401" s="88" t="str">
        <f>IF(A3401="","",VLOOKUP(A3401,'6.A'!$A$11:$E$105,5,FALSE))</f>
        <v/>
      </c>
      <c r="F3401" s="24" t="str">
        <f t="shared" si="1415"/>
        <v>0,00</v>
      </c>
      <c r="G3401" s="51"/>
      <c r="H3401" s="51" t="str">
        <f>IF(A3401="","",VLOOKUP(A3401,'6.A'!$A$11:$E$7900,5,FALSE))</f>
        <v/>
      </c>
      <c r="I3401" s="51" t="str">
        <f t="shared" ref="I3401" si="1421">IF(H3401="","",IF(E3401=H3401,"SIM","NÃO"))</f>
        <v/>
      </c>
      <c r="J3401" s="51" t="str">
        <f>IF(H3401="","",VLOOKUP(A3401,'6.A'!$A$11:$E$480,4,FALSE))</f>
        <v/>
      </c>
      <c r="K3401" s="51" t="str">
        <f t="shared" ref="K3401" si="1422">IF(H3401="","",IF(J3401=D3401,"SIM","NÃO"))</f>
        <v/>
      </c>
      <c r="L3401" s="51" t="str">
        <f>IF(H3401="","",IF(C3401="","",G3392*C3401))</f>
        <v/>
      </c>
      <c r="M3401" s="93" t="str">
        <f>IF(A3401="","",VLOOKUP(A3401,'6.A'!$A$11:$C$480,2,FALSE))</f>
        <v/>
      </c>
      <c r="N3401" s="56" t="str">
        <f t="shared" ref="N3401" si="1423">IF(A3401="","",IF(M3401=B3401,"si","no"))</f>
        <v/>
      </c>
      <c r="O3401" s="55"/>
      <c r="P3401" s="55"/>
      <c r="Q3401" s="47"/>
      <c r="R3401" s="47"/>
      <c r="S3401" s="2"/>
    </row>
    <row r="3402" spans="1:19" ht="12.75" customHeight="1" x14ac:dyDescent="0.2">
      <c r="A3402" s="22"/>
      <c r="B3402" s="23" t="str">
        <f>IF(A3402="","",VLOOKUP(A3402,'6.A'!$A$11:$E$105,2,FALSE))</f>
        <v/>
      </c>
      <c r="C3402" s="87"/>
      <c r="D3402" s="69" t="str">
        <f>IF(A3402="","",VLOOKUP(A3402,'6.A'!$A$11:$E$105,4,FALSE))</f>
        <v/>
      </c>
      <c r="E3402" s="89" t="str">
        <f>IF(A3402="","",VLOOKUP(A3402,'6.A'!$A$11:$E$105,5,FALSE))</f>
        <v/>
      </c>
      <c r="F3402" s="24" t="str">
        <f t="shared" si="1415"/>
        <v>0,00</v>
      </c>
      <c r="G3402" s="51"/>
      <c r="H3402" s="51" t="str">
        <f>IF(A3402="","",VLOOKUP(A3402,'6.A'!$A$11:$E$7900,5,FALSE))</f>
        <v/>
      </c>
      <c r="I3402" s="51" t="str">
        <f>IF(H3402="","",IF(E3402=H3402,"SIM","NÃO"))</f>
        <v/>
      </c>
      <c r="J3402" s="51" t="str">
        <f>IF(H3402="","",VLOOKUP(A3402,'6.A'!$A$11:$E$480,4,FALSE))</f>
        <v/>
      </c>
      <c r="K3402" s="51" t="str">
        <f>IF(H3402="","",IF(J3402=D3402,"SIM","NÃO"))</f>
        <v/>
      </c>
      <c r="L3402" s="51" t="str">
        <f>IF(H3402="","",IF(C3402="","",G3392*C3402))</f>
        <v/>
      </c>
      <c r="M3402" s="93" t="str">
        <f>IF(A3402="","",VLOOKUP(A3402,'6.A'!$A$11:$C$480,2,FALSE))</f>
        <v/>
      </c>
      <c r="N3402" s="56" t="str">
        <f>IF(A3402="","",IF(M3402=B3402,"si","no"))</f>
        <v/>
      </c>
      <c r="O3402" s="55"/>
      <c r="P3402" s="55"/>
      <c r="Q3402" s="47"/>
      <c r="R3402" s="47"/>
      <c r="S3402" s="2"/>
    </row>
    <row r="3403" spans="1:19" ht="12.75" customHeight="1" x14ac:dyDescent="0.2">
      <c r="A3403" s="22"/>
      <c r="B3403" s="23" t="str">
        <f>IF(A3403="","",VLOOKUP(A3403,'6.A'!$A$11:$E$105,2,FALSE))</f>
        <v/>
      </c>
      <c r="C3403" s="87"/>
      <c r="D3403" s="25" t="str">
        <f>IF(A3403="","",VLOOKUP(A3403,'6.A'!$A$11:$E$105,4,FALSE))</f>
        <v/>
      </c>
      <c r="E3403" s="89" t="str">
        <f>IF(A3403="","",VLOOKUP(A3403,'6.A'!$A$11:$E$105,5,FALSE))</f>
        <v/>
      </c>
      <c r="F3403" s="24" t="str">
        <f t="shared" si="1415"/>
        <v>0,00</v>
      </c>
      <c r="G3403" s="51"/>
      <c r="H3403" s="51" t="str">
        <f>IF(A3403="","",VLOOKUP(A3403,'6.A'!$A$11:$E$7900,5,FALSE))</f>
        <v/>
      </c>
      <c r="I3403" s="51" t="str">
        <f t="shared" ref="I3403" si="1424">IF(H3403="","",IF(E3403=H3403,"SIM","NÃO"))</f>
        <v/>
      </c>
      <c r="J3403" s="51" t="str">
        <f>IF(H3403="","",VLOOKUP(A3403,'6.A'!$A$11:$E$480,4,FALSE))</f>
        <v/>
      </c>
      <c r="K3403" s="51" t="str">
        <f t="shared" ref="K3403" si="1425">IF(H3403="","",IF(J3403=D3403,"SIM","NÃO"))</f>
        <v/>
      </c>
      <c r="L3403" s="51" t="str">
        <f>IF(H3403="","",IF(C3403="","",G3392*C3403))</f>
        <v/>
      </c>
      <c r="M3403" s="93" t="str">
        <f>IF(A3403="","",VLOOKUP(A3403,'6.A'!$A$11:$C$480,2,FALSE))</f>
        <v/>
      </c>
      <c r="N3403" s="56" t="str">
        <f t="shared" ref="N3403" si="1426">IF(A3403="","",IF(M3403=B3403,"si","no"))</f>
        <v/>
      </c>
      <c r="O3403" s="55"/>
      <c r="P3403" s="55"/>
      <c r="Q3403" s="47"/>
      <c r="R3403" s="47"/>
      <c r="S3403" s="2"/>
    </row>
    <row r="3404" spans="1:19" ht="12.75" customHeight="1" x14ac:dyDescent="0.2">
      <c r="A3404" s="17"/>
      <c r="B3404" s="26" t="str">
        <f>$A$8</f>
        <v>LEIS SOCIAIS HORISTA - JORNADA NORMAL</v>
      </c>
      <c r="C3404" s="27">
        <f>$C$8</f>
        <v>0</v>
      </c>
      <c r="D3404" s="56"/>
      <c r="F3404" s="28">
        <f>ROUND(SUM(F3394:F3403)*C3404,2)</f>
        <v>0</v>
      </c>
      <c r="G3404" s="62"/>
      <c r="M3404" s="61"/>
      <c r="N3404" s="56"/>
      <c r="O3404" s="55"/>
      <c r="P3404" s="55"/>
      <c r="Q3404" s="47"/>
      <c r="R3404" s="47"/>
      <c r="S3404" s="2"/>
    </row>
    <row r="3405" spans="1:19" ht="12.75" customHeight="1" x14ac:dyDescent="0.2">
      <c r="A3405" s="22"/>
      <c r="B3405" s="26" t="str">
        <f>$A$9</f>
        <v>BDI - MÃO DE OBRA / SERVIÇOS / MATERIAIS EM GERAL</v>
      </c>
      <c r="C3405" s="27">
        <f>$C$9</f>
        <v>0</v>
      </c>
      <c r="D3405" s="29"/>
      <c r="F3405" s="28">
        <f>ROUND(SUM(F3394:F3404)*C3405,2)</f>
        <v>0</v>
      </c>
      <c r="G3405" s="62"/>
      <c r="M3405" s="61"/>
      <c r="N3405" s="56"/>
      <c r="O3405" s="55"/>
      <c r="P3405" s="55"/>
      <c r="Q3405" s="47"/>
      <c r="R3405" s="47"/>
      <c r="S3405" s="2"/>
    </row>
    <row r="3406" spans="1:19" ht="12.75" customHeight="1" x14ac:dyDescent="0.2">
      <c r="A3406" s="30"/>
      <c r="B3406" s="31" t="s">
        <v>56</v>
      </c>
      <c r="C3406" s="32"/>
      <c r="D3406" s="33"/>
      <c r="E3406" s="34"/>
      <c r="F3406" s="35">
        <f>ROUND(SUM(F3394:F3405),2)</f>
        <v>0</v>
      </c>
      <c r="G3406" s="62"/>
      <c r="M3406" s="61"/>
      <c r="N3406" s="56"/>
      <c r="O3406" s="55"/>
      <c r="P3406" s="55"/>
      <c r="Q3406" s="47"/>
      <c r="R3406" s="47"/>
      <c r="S3406" s="2"/>
    </row>
    <row r="3407" spans="1:19" ht="12.75" customHeight="1" x14ac:dyDescent="0.2">
      <c r="A3407" s="17" t="s">
        <v>5</v>
      </c>
      <c r="B3407" s="135" t="s">
        <v>132</v>
      </c>
      <c r="C3407" s="55" t="s">
        <v>59</v>
      </c>
      <c r="D3407" s="55" t="s">
        <v>17</v>
      </c>
      <c r="E3407" s="19" t="s">
        <v>60</v>
      </c>
      <c r="F3407" s="20" t="s">
        <v>61</v>
      </c>
      <c r="G3407" s="21"/>
      <c r="M3407" s="61"/>
      <c r="N3407" s="56"/>
      <c r="O3407" s="55"/>
      <c r="P3407" s="55"/>
      <c r="Q3407" s="47"/>
      <c r="R3407" s="47"/>
      <c r="S3407" s="2"/>
    </row>
    <row r="3408" spans="1:19" ht="12.75" customHeight="1" x14ac:dyDescent="0.2">
      <c r="A3408" s="22"/>
      <c r="B3408" s="23" t="str">
        <f>IF(A3408="","",VLOOKUP(A3408,'6.A'!$A$11:$E$105,2,FALSE))</f>
        <v/>
      </c>
      <c r="C3408" s="87"/>
      <c r="D3408" s="56" t="str">
        <f>IF(A3408="","",VLOOKUP(A3408,'6.A'!$A$11:$E$105,4,FALSE))</f>
        <v/>
      </c>
      <c r="E3408" s="88" t="str">
        <f>IF(A3408="","",VLOOKUP(A3408,'6.A'!$A$11:$E$105,5,FALSE))</f>
        <v/>
      </c>
      <c r="F3408" s="24" t="str">
        <f t="shared" ref="F3408:F3417" si="1427">IF(A3408="","0,00",ROUND(C3408*E3408,2))</f>
        <v>0,00</v>
      </c>
      <c r="G3408" s="51"/>
      <c r="H3408" s="51" t="str">
        <f>IF(A3408="","",VLOOKUP(A3408,'6.A'!$A$11:$E$7900,5,FALSE))</f>
        <v/>
      </c>
      <c r="I3408" s="51" t="str">
        <f t="shared" ref="I3408:I3417" si="1428">IF(H3408="","",IF(E3408=H3408,"SIM","NÃO"))</f>
        <v/>
      </c>
      <c r="J3408" s="51" t="str">
        <f>IF(H3408="","",VLOOKUP(A3408,'6.A'!$A$11:$E$480,4,FALSE))</f>
        <v/>
      </c>
      <c r="K3408" s="51" t="str">
        <f t="shared" ref="K3408:K3417" si="1429">IF(H3408="","",IF(J3408=D3408,"SIM","NÃO"))</f>
        <v/>
      </c>
      <c r="L3408" s="51" t="str">
        <f>IF(H3408="","",IF(C3408="","",G3392*C3408))</f>
        <v/>
      </c>
      <c r="M3408" s="93" t="str">
        <f>IF(A3408="","",VLOOKUP(A3408,'6.A'!$A$11:$C$480,2,FALSE))</f>
        <v/>
      </c>
      <c r="N3408" s="56" t="str">
        <f t="shared" ref="N3408:N3413" si="1430">IF(A3408="","",IF(M3408=B3408,"si","no"))</f>
        <v/>
      </c>
      <c r="O3408" s="55"/>
      <c r="P3408" s="55"/>
      <c r="Q3408" s="47"/>
      <c r="R3408" s="47"/>
      <c r="S3408" s="2"/>
    </row>
    <row r="3409" spans="1:19" ht="12.75" customHeight="1" x14ac:dyDescent="0.2">
      <c r="A3409" s="22"/>
      <c r="B3409" s="23" t="str">
        <f>IF(A3409="","",VLOOKUP(A3409,'6.A'!$A$11:$E$105,2,FALSE))</f>
        <v/>
      </c>
      <c r="C3409" s="87"/>
      <c r="D3409" s="56" t="str">
        <f>IF(A3409="","",VLOOKUP(A3409,'6.A'!$A$11:$E$105,4,FALSE))</f>
        <v/>
      </c>
      <c r="E3409" s="88" t="str">
        <f>IF(A3409="","",VLOOKUP(A3409,'6.A'!$A$11:$E$105,5,FALSE))</f>
        <v/>
      </c>
      <c r="F3409" s="24" t="str">
        <f t="shared" si="1427"/>
        <v>0,00</v>
      </c>
      <c r="G3409" s="51"/>
      <c r="H3409" s="51" t="str">
        <f>IF(A3409="","",VLOOKUP(A3409,'6.A'!$A$11:$E$7900,5,FALSE))</f>
        <v/>
      </c>
      <c r="I3409" s="51" t="str">
        <f t="shared" si="1428"/>
        <v/>
      </c>
      <c r="J3409" s="51" t="str">
        <f>IF(H3409="","",VLOOKUP(A3409,'6.A'!$A$11:$E$480,4,FALSE))</f>
        <v/>
      </c>
      <c r="K3409" s="51" t="str">
        <f t="shared" si="1429"/>
        <v/>
      </c>
      <c r="L3409" s="51" t="str">
        <f>IF(H3409="","",IF(C3409="","",G3392*C3409))</f>
        <v/>
      </c>
      <c r="M3409" s="93" t="str">
        <f>IF(A3409="","",VLOOKUP(A3409,'6.A'!$A$11:$C$480,2,FALSE))</f>
        <v/>
      </c>
      <c r="N3409" s="56" t="str">
        <f t="shared" si="1430"/>
        <v/>
      </c>
      <c r="O3409" s="55"/>
      <c r="P3409" s="55"/>
      <c r="Q3409" s="47"/>
      <c r="R3409" s="47"/>
      <c r="S3409" s="2"/>
    </row>
    <row r="3410" spans="1:19" ht="12.75" customHeight="1" x14ac:dyDescent="0.2">
      <c r="A3410" s="22"/>
      <c r="B3410" s="23" t="str">
        <f>IF(A3410="","",VLOOKUP(A3410,'6.A'!$A$11:$E$105,2,FALSE))</f>
        <v/>
      </c>
      <c r="C3410" s="87"/>
      <c r="D3410" s="56" t="str">
        <f>IF(A3410="","",VLOOKUP(A3410,'6.A'!$A$11:$E$105,4,FALSE))</f>
        <v/>
      </c>
      <c r="E3410" s="88" t="str">
        <f>IF(A3410="","",VLOOKUP(A3410,'6.A'!$A$11:$E$105,5,FALSE))</f>
        <v/>
      </c>
      <c r="F3410" s="24" t="str">
        <f t="shared" si="1427"/>
        <v>0,00</v>
      </c>
      <c r="G3410" s="51"/>
      <c r="H3410" s="51" t="str">
        <f>IF(A3410="","",VLOOKUP(A3410,'6.A'!$A$11:$E$7900,5,FALSE))</f>
        <v/>
      </c>
      <c r="I3410" s="51" t="str">
        <f t="shared" si="1428"/>
        <v/>
      </c>
      <c r="J3410" s="51" t="str">
        <f>IF(H3410="","",VLOOKUP(A3410,'6.A'!$A$11:$E$480,4,FALSE))</f>
        <v/>
      </c>
      <c r="K3410" s="51" t="str">
        <f t="shared" si="1429"/>
        <v/>
      </c>
      <c r="L3410" s="51" t="str">
        <f>IF(H3410="","",IF(C3410="","",G3392*C3410))</f>
        <v/>
      </c>
      <c r="M3410" s="93" t="str">
        <f>IF(A3410="","",VLOOKUP(A3410,'6.A'!$A$11:$C$480,2,FALSE))</f>
        <v/>
      </c>
      <c r="N3410" s="56" t="str">
        <f t="shared" si="1430"/>
        <v/>
      </c>
      <c r="O3410" s="55"/>
      <c r="P3410" s="55"/>
      <c r="Q3410" s="47"/>
      <c r="R3410" s="47"/>
      <c r="S3410" s="2"/>
    </row>
    <row r="3411" spans="1:19" ht="12.75" customHeight="1" x14ac:dyDescent="0.2">
      <c r="A3411" s="22"/>
      <c r="B3411" s="54" t="str">
        <f>IF(A3411="","",VLOOKUP(A3411,'6.A'!$A$11:$E$105,2,FALSE))</f>
        <v/>
      </c>
      <c r="C3411" s="113"/>
      <c r="D3411" s="56" t="str">
        <f>IF(A3411="","",VLOOKUP(A3411,'6.A'!$A$11:$E$105,4,FALSE))</f>
        <v/>
      </c>
      <c r="E3411" s="88" t="str">
        <f>IF(A3411="","",VLOOKUP(A3411,'6.A'!$A$11:$E$105,5,FALSE))</f>
        <v/>
      </c>
      <c r="F3411" s="24" t="str">
        <f t="shared" si="1427"/>
        <v>0,00</v>
      </c>
      <c r="G3411" s="51"/>
      <c r="H3411" s="51" t="str">
        <f>IF(A3411="","",VLOOKUP(A3411,'6.A'!$A$11:$E$7900,5,FALSE))</f>
        <v/>
      </c>
      <c r="I3411" s="51" t="str">
        <f t="shared" si="1428"/>
        <v/>
      </c>
      <c r="J3411" s="51" t="str">
        <f>IF(H3411="","",VLOOKUP(A3411,'6.A'!$A$11:$E$480,4,FALSE))</f>
        <v/>
      </c>
      <c r="K3411" s="51" t="str">
        <f t="shared" si="1429"/>
        <v/>
      </c>
      <c r="L3411" s="51" t="str">
        <f>IF(H3411="","",IF(C3411="","",G3392*C3411))</f>
        <v/>
      </c>
      <c r="M3411" s="93" t="str">
        <f>IF(A3411="","",VLOOKUP(A3411,'6.A'!$A$11:$C$480,2,FALSE))</f>
        <v/>
      </c>
      <c r="N3411" s="56" t="str">
        <f t="shared" si="1430"/>
        <v/>
      </c>
      <c r="O3411" s="55"/>
      <c r="P3411" s="55"/>
      <c r="Q3411" s="47"/>
      <c r="R3411" s="47"/>
      <c r="S3411" s="2"/>
    </row>
    <row r="3412" spans="1:19" ht="12.75" customHeight="1" x14ac:dyDescent="0.2">
      <c r="A3412" s="22"/>
      <c r="B3412" s="23" t="str">
        <f>IF(A3412="","",VLOOKUP(A3412,'6.A'!$A$11:$E$105,2,FALSE))</f>
        <v/>
      </c>
      <c r="C3412" s="87"/>
      <c r="D3412" s="56" t="str">
        <f>IF(A3412="","",VLOOKUP(A3412,'6.A'!$A$11:$E$105,4,FALSE))</f>
        <v/>
      </c>
      <c r="E3412" s="88" t="str">
        <f>IF(A3412="","",VLOOKUP(A3412,'6.A'!$A$11:$E$105,5,FALSE))</f>
        <v/>
      </c>
      <c r="F3412" s="24" t="str">
        <f t="shared" si="1427"/>
        <v>0,00</v>
      </c>
      <c r="G3412" s="51"/>
      <c r="H3412" s="51" t="str">
        <f>IF(A3412="","",VLOOKUP(A3412,'6.A'!$A$11:$E$7900,5,FALSE))</f>
        <v/>
      </c>
      <c r="I3412" s="51" t="str">
        <f t="shared" si="1428"/>
        <v/>
      </c>
      <c r="J3412" s="51" t="str">
        <f>IF(H3412="","",VLOOKUP(A3412,'6.A'!$A$11:$E$480,4,FALSE))</f>
        <v/>
      </c>
      <c r="K3412" s="51" t="str">
        <f t="shared" si="1429"/>
        <v/>
      </c>
      <c r="L3412" s="51" t="str">
        <f>IF(H3412="","",IF(C3412="","",G3392*C3412))</f>
        <v/>
      </c>
      <c r="M3412" s="93" t="str">
        <f>IF(A3412="","",VLOOKUP(A3412,'6.A'!$A$11:$C$480,2,FALSE))</f>
        <v/>
      </c>
      <c r="N3412" s="56" t="str">
        <f t="shared" si="1430"/>
        <v/>
      </c>
      <c r="O3412" s="55"/>
      <c r="P3412" s="55"/>
      <c r="Q3412" s="47"/>
      <c r="R3412" s="47"/>
      <c r="S3412" s="2"/>
    </row>
    <row r="3413" spans="1:19" ht="12.75" customHeight="1" x14ac:dyDescent="0.2">
      <c r="A3413" s="22"/>
      <c r="B3413" s="23" t="str">
        <f>IF(A3413="","",VLOOKUP(A3413,'6.A'!$A$11:$E$105,2,FALSE))</f>
        <v/>
      </c>
      <c r="C3413" s="87"/>
      <c r="D3413" s="56" t="str">
        <f>IF(A3413="","",VLOOKUP(A3413,'6.A'!$A$11:$E$105,4,FALSE))</f>
        <v/>
      </c>
      <c r="E3413" s="88" t="str">
        <f>IF(A3413="","",VLOOKUP(A3413,'6.A'!$A$11:$E$105,5,FALSE))</f>
        <v/>
      </c>
      <c r="F3413" s="24" t="str">
        <f t="shared" si="1427"/>
        <v>0,00</v>
      </c>
      <c r="G3413" s="51"/>
      <c r="H3413" s="51" t="str">
        <f>IF(A3413="","",VLOOKUP(A3413,'6.A'!$A$11:$E$7900,5,FALSE))</f>
        <v/>
      </c>
      <c r="I3413" s="51" t="str">
        <f t="shared" si="1428"/>
        <v/>
      </c>
      <c r="J3413" s="51" t="str">
        <f>IF(H3413="","",VLOOKUP(A3413,'6.A'!$A$11:$E$480,4,FALSE))</f>
        <v/>
      </c>
      <c r="K3413" s="51" t="str">
        <f t="shared" si="1429"/>
        <v/>
      </c>
      <c r="L3413" s="51" t="str">
        <f>IF(H3413="","",IF(C3413="","",G3392*C3413))</f>
        <v/>
      </c>
      <c r="M3413" s="93" t="str">
        <f>IF(A3413="","",VLOOKUP(A3413,'6.A'!$A$11:$C$480,2,FALSE))</f>
        <v/>
      </c>
      <c r="N3413" s="56" t="str">
        <f t="shared" si="1430"/>
        <v/>
      </c>
      <c r="O3413" s="55"/>
      <c r="P3413" s="55"/>
      <c r="Q3413" s="47"/>
      <c r="R3413" s="47"/>
      <c r="S3413" s="2"/>
    </row>
    <row r="3414" spans="1:19" ht="12.75" customHeight="1" x14ac:dyDescent="0.2">
      <c r="A3414" s="22"/>
      <c r="B3414" s="23" t="str">
        <f>IF(A3414="","",VLOOKUP(A3414,'6.A'!$A$11:$E$105,2,FALSE))</f>
        <v/>
      </c>
      <c r="C3414" s="87"/>
      <c r="D3414" s="56" t="str">
        <f>IF(A3414="","",VLOOKUP(A3414,'6.A'!$A$11:$E$105,4,FALSE))</f>
        <v/>
      </c>
      <c r="E3414" s="88" t="str">
        <f>IF(A3414="","",VLOOKUP(A3414,'6.A'!$A$11:$E$105,5,FALSE))</f>
        <v/>
      </c>
      <c r="F3414" s="24" t="str">
        <f t="shared" si="1427"/>
        <v>0,00</v>
      </c>
      <c r="G3414" s="51"/>
      <c r="H3414" s="51" t="str">
        <f>IF(A3414="","",VLOOKUP(A3414,'6.A'!$A$11:$E$7900,5,FALSE))</f>
        <v/>
      </c>
      <c r="I3414" s="51" t="str">
        <f t="shared" si="1428"/>
        <v/>
      </c>
      <c r="J3414" s="51" t="str">
        <f>IF(H3414="","",VLOOKUP(A3414,'6.A'!$A$11:$E$480,4,FALSE))</f>
        <v/>
      </c>
      <c r="K3414" s="51" t="str">
        <f t="shared" si="1429"/>
        <v/>
      </c>
      <c r="L3414" s="51" t="str">
        <f>IF(H3414="","",IF(C3414="","",G3392*C3414))</f>
        <v/>
      </c>
      <c r="M3414" s="93" t="str">
        <f>IF(A3414="","",VLOOKUP(A3414,'6.A'!$A$11:$C$480,2,FALSE))</f>
        <v/>
      </c>
      <c r="N3414" s="56" t="str">
        <f>IF(A3414="","",IF(M3414=B3414,"si","no"))</f>
        <v/>
      </c>
      <c r="O3414" s="55"/>
      <c r="P3414" s="55"/>
      <c r="Q3414" s="47"/>
      <c r="R3414" s="47"/>
      <c r="S3414" s="2"/>
    </row>
    <row r="3415" spans="1:19" ht="12.75" customHeight="1" x14ac:dyDescent="0.2">
      <c r="A3415" s="22"/>
      <c r="B3415" s="23" t="str">
        <f>IF(A3415="","",VLOOKUP(A3415,'6.A'!$A$11:$E$105,2,FALSE))</f>
        <v/>
      </c>
      <c r="C3415" s="87"/>
      <c r="D3415" s="56" t="str">
        <f>IF(A3415="","",VLOOKUP(A3415,'6.A'!$A$11:$E$105,4,FALSE))</f>
        <v/>
      </c>
      <c r="E3415" s="88" t="str">
        <f>IF(A3415="","",VLOOKUP(A3415,'6.A'!$A$11:$E$105,5,FALSE))</f>
        <v/>
      </c>
      <c r="F3415" s="24" t="str">
        <f t="shared" si="1427"/>
        <v>0,00</v>
      </c>
      <c r="G3415" s="51"/>
      <c r="H3415" s="51" t="str">
        <f>IF(A3415="","",VLOOKUP(A3415,'6.A'!$A$11:$E$7900,5,FALSE))</f>
        <v/>
      </c>
      <c r="I3415" s="51" t="str">
        <f t="shared" si="1428"/>
        <v/>
      </c>
      <c r="J3415" s="51" t="str">
        <f>IF(H3415="","",VLOOKUP(A3415,'6.A'!$A$11:$E$480,4,FALSE))</f>
        <v/>
      </c>
      <c r="K3415" s="51" t="str">
        <f t="shared" si="1429"/>
        <v/>
      </c>
      <c r="L3415" s="51" t="str">
        <f>IF(H3415="","",IF(C3415="","",G3392*C3415))</f>
        <v/>
      </c>
      <c r="M3415" s="93" t="str">
        <f>IF(A3415="","",VLOOKUP(A3415,'6.A'!$A$11:$C$480,2,FALSE))</f>
        <v/>
      </c>
      <c r="N3415" s="56" t="str">
        <f>IF(A3415="","",IF(M3415=B3415,"si","no"))</f>
        <v/>
      </c>
      <c r="O3415" s="55"/>
      <c r="P3415" s="55"/>
      <c r="Q3415" s="47"/>
      <c r="R3415" s="47"/>
      <c r="S3415" s="2"/>
    </row>
    <row r="3416" spans="1:19" ht="12.75" customHeight="1" x14ac:dyDescent="0.2">
      <c r="A3416" s="22"/>
      <c r="B3416" s="23" t="str">
        <f>IF(A3416="","",VLOOKUP(A3416,'6.A'!$A$11:$E$105,2,FALSE))</f>
        <v/>
      </c>
      <c r="C3416" s="87"/>
      <c r="D3416" s="56" t="str">
        <f>IF(A3416="","",VLOOKUP(A3416,'6.A'!$A$11:$E$105,4,FALSE))</f>
        <v/>
      </c>
      <c r="E3416" s="88" t="str">
        <f>IF(A3416="","",VLOOKUP(A3416,'6.A'!$A$11:$E$105,5,FALSE))</f>
        <v/>
      </c>
      <c r="F3416" s="24" t="str">
        <f t="shared" si="1427"/>
        <v>0,00</v>
      </c>
      <c r="G3416" s="51"/>
      <c r="H3416" s="51" t="str">
        <f>IF(A3416="","",VLOOKUP(A3416,'6.A'!$A$11:$E$7900,5,FALSE))</f>
        <v/>
      </c>
      <c r="I3416" s="51" t="str">
        <f t="shared" si="1428"/>
        <v/>
      </c>
      <c r="J3416" s="51" t="str">
        <f>IF(H3416="","",VLOOKUP(A3416,'6.A'!$A$11:$E$480,4,FALSE))</f>
        <v/>
      </c>
      <c r="K3416" s="51" t="str">
        <f t="shared" si="1429"/>
        <v/>
      </c>
      <c r="L3416" s="51" t="str">
        <f>IF(H3416="","",IF(C3416="","",G3392*C3416))</f>
        <v/>
      </c>
      <c r="M3416" s="93" t="str">
        <f>IF(A3416="","",VLOOKUP(A3416,'6.A'!$A$11:$C$480,2,FALSE))</f>
        <v/>
      </c>
      <c r="N3416" s="56" t="str">
        <f t="shared" ref="N3416:N3417" si="1431">IF(A3416="","",IF(M3416=B3416,"si","no"))</f>
        <v/>
      </c>
      <c r="O3416" s="55"/>
      <c r="P3416" s="55"/>
      <c r="Q3416" s="47"/>
      <c r="R3416" s="47"/>
      <c r="S3416" s="2"/>
    </row>
    <row r="3417" spans="1:19" ht="12.75" customHeight="1" x14ac:dyDescent="0.2">
      <c r="A3417" s="22"/>
      <c r="B3417" s="23" t="str">
        <f>IF(A3417="","",VLOOKUP(A3417,'6.A'!$A$11:$E$105,2,FALSE))</f>
        <v/>
      </c>
      <c r="C3417" s="87"/>
      <c r="D3417" s="56" t="str">
        <f>IF(A3417="","",VLOOKUP(A3417,'6.A'!$A$11:$E$105,4,FALSE))</f>
        <v/>
      </c>
      <c r="E3417" s="88" t="str">
        <f>IF(A3417="","",VLOOKUP(A3417,'6.A'!$A$11:$E$105,5,FALSE))</f>
        <v/>
      </c>
      <c r="F3417" s="24" t="str">
        <f t="shared" si="1427"/>
        <v>0,00</v>
      </c>
      <c r="G3417" s="51"/>
      <c r="H3417" s="51" t="str">
        <f>IF(A3417="","",VLOOKUP(A3417,'6.A'!$A$11:$E$7900,5,FALSE))</f>
        <v/>
      </c>
      <c r="I3417" s="51" t="str">
        <f t="shared" si="1428"/>
        <v/>
      </c>
      <c r="J3417" s="51" t="str">
        <f>IF(H3417="","",VLOOKUP(A3417,'6.A'!$A$11:$E$480,4,FALSE))</f>
        <v/>
      </c>
      <c r="K3417" s="51" t="str">
        <f t="shared" si="1429"/>
        <v/>
      </c>
      <c r="L3417" s="51" t="str">
        <f>IF(H3417="","",IF(C3417="","",G3392*C3417))</f>
        <v/>
      </c>
      <c r="M3417" s="93" t="str">
        <f>IF(A3417="","",VLOOKUP(A3417,'6.A'!$A$11:$C$480,2,FALSE))</f>
        <v/>
      </c>
      <c r="N3417" s="56" t="str">
        <f t="shared" si="1431"/>
        <v/>
      </c>
      <c r="O3417" s="55"/>
      <c r="P3417" s="55"/>
      <c r="Q3417" s="47"/>
      <c r="R3417" s="47"/>
      <c r="S3417" s="2"/>
    </row>
    <row r="3418" spans="1:19" ht="12.75" customHeight="1" x14ac:dyDescent="0.2">
      <c r="A3418" s="22"/>
      <c r="B3418" s="26" t="str">
        <f>$A$9</f>
        <v>BDI - MÃO DE OBRA / SERVIÇOS / MATERIAIS EM GERAL</v>
      </c>
      <c r="C3418" s="27">
        <f>$C$9</f>
        <v>0</v>
      </c>
      <c r="D3418" s="56"/>
      <c r="F3418" s="28">
        <f>ROUND(SUM(F3408:F3417)*C3418,2)</f>
        <v>0</v>
      </c>
      <c r="G3418" s="62"/>
      <c r="M3418" s="61"/>
      <c r="N3418" s="56"/>
      <c r="O3418" s="55"/>
      <c r="P3418" s="55"/>
      <c r="Q3418" s="47"/>
      <c r="R3418" s="47"/>
      <c r="S3418" s="2"/>
    </row>
    <row r="3419" spans="1:19" ht="12.75" customHeight="1" x14ac:dyDescent="0.2">
      <c r="A3419" s="30"/>
      <c r="B3419" s="31" t="s">
        <v>120</v>
      </c>
      <c r="C3419" s="36"/>
      <c r="D3419" s="37"/>
      <c r="E3419" s="38"/>
      <c r="F3419" s="35">
        <f>ROUND(SUM(F3408:F3418),2)</f>
        <v>0</v>
      </c>
      <c r="G3419" s="62"/>
      <c r="M3419" s="61"/>
      <c r="N3419" s="56"/>
      <c r="O3419" s="55"/>
      <c r="P3419" s="55"/>
      <c r="Q3419" s="47"/>
      <c r="R3419" s="47"/>
      <c r="S3419" s="2"/>
    </row>
    <row r="3420" spans="1:19" ht="12.75" customHeight="1" x14ac:dyDescent="0.2">
      <c r="A3420" s="17" t="s">
        <v>6</v>
      </c>
      <c r="B3420" s="18" t="s">
        <v>18</v>
      </c>
      <c r="C3420" s="55" t="s">
        <v>59</v>
      </c>
      <c r="D3420" s="55" t="s">
        <v>17</v>
      </c>
      <c r="E3420" s="19" t="s">
        <v>60</v>
      </c>
      <c r="F3420" s="20" t="s">
        <v>61</v>
      </c>
      <c r="G3420" s="21"/>
      <c r="M3420" s="61"/>
      <c r="N3420" s="56"/>
      <c r="O3420" s="55"/>
      <c r="P3420" s="55"/>
      <c r="Q3420" s="47"/>
      <c r="R3420" s="47"/>
      <c r="S3420" s="2"/>
    </row>
    <row r="3421" spans="1:19" ht="12.75" customHeight="1" x14ac:dyDescent="0.2">
      <c r="A3421" s="22" t="str">
        <f>'6.A'!$A$62</f>
        <v>GERA001</v>
      </c>
      <c r="B3421" s="23" t="str">
        <f>IF(A3421="","",VLOOKUP(A3421,'6.A'!$A$11:$E$105,2,FALSE))</f>
        <v>SISTEMA COMPLETO GERADOR DE SOLUÇÃO OXIDANTE - PLANTA DE GERAÇÃO DE SOLUÇÃO OXIDANTE - 500 KG/DIA (FORNECIMENTO, INSTALAÇÃO, COMISSIONAMENTO, STARUP E TREINAMENTO)</v>
      </c>
      <c r="C3421" s="87">
        <v>1</v>
      </c>
      <c r="D3421" s="56" t="str">
        <f>IF(A3421="","",VLOOKUP(A3421,'6.A'!$A$11:$E$105,4,FALSE))</f>
        <v>UN</v>
      </c>
      <c r="E3421" s="88">
        <f>IF(A3421="","",VLOOKUP(A3421,'6.A'!$A$11:$E$105,5,FALSE))</f>
        <v>0</v>
      </c>
      <c r="F3421" s="24">
        <f t="shared" ref="F3421:F3440" si="1432">IF(A3421="","0,00",ROUND(C3421*E3421,2))</f>
        <v>0</v>
      </c>
      <c r="G3421" s="51"/>
      <c r="H3421" s="51">
        <f>IF(A3421="","",VLOOKUP(A3421,'6.A'!$A$11:$E$7900,5,FALSE))</f>
        <v>0</v>
      </c>
      <c r="I3421" s="51" t="str">
        <f t="shared" ref="I3421:I3440" si="1433">IF(H3421="","",IF(E3421=H3421,"SIM","NÃO"))</f>
        <v>SIM</v>
      </c>
      <c r="J3421" s="51" t="str">
        <f>IF(H3421="","",VLOOKUP(A3421,'6.A'!$A$11:$E$480,4,FALSE))</f>
        <v>UN</v>
      </c>
      <c r="K3421" s="51" t="str">
        <f t="shared" ref="K3421:K3440" si="1434">IF(H3421="","",IF(J3421=D3421,"SIM","NÃO"))</f>
        <v>SIM</v>
      </c>
      <c r="L3421" s="51">
        <f>IF(H3421="","",IF(C3421="","",G3392*C3421))</f>
        <v>1</v>
      </c>
      <c r="M3421" s="93" t="str">
        <f>IF(A3421="","",VLOOKUP(A3421,'6.A'!$A$11:$C$480,2,FALSE))</f>
        <v>SISTEMA COMPLETO GERADOR DE SOLUÇÃO OXIDANTE - PLANTA DE GERAÇÃO DE SOLUÇÃO OXIDANTE - 500 KG/DIA (FORNECIMENTO, INSTALAÇÃO, COMISSIONAMENTO, STARUP E TREINAMENTO)</v>
      </c>
      <c r="N3421" s="56" t="str">
        <f t="shared" ref="N3421:N3440" si="1435">IF(A3421="","",IF(M3421=B3421,"si","no"))</f>
        <v>si</v>
      </c>
      <c r="O3421" s="55"/>
      <c r="P3421" s="55"/>
      <c r="Q3421" s="47"/>
      <c r="R3421" s="47"/>
      <c r="S3421" s="2"/>
    </row>
    <row r="3422" spans="1:19" ht="12.75" customHeight="1" x14ac:dyDescent="0.2">
      <c r="A3422" s="22"/>
      <c r="B3422" s="23" t="str">
        <f>IF(A3422="","",VLOOKUP(A3422,'6.A'!$A$11:$E$105,2,FALSE))</f>
        <v/>
      </c>
      <c r="C3422" s="87"/>
      <c r="D3422" s="56" t="str">
        <f>IF(A3422="","",VLOOKUP(A3422,'6.A'!$A$11:$E$105,4,FALSE))</f>
        <v/>
      </c>
      <c r="E3422" s="88" t="str">
        <f>IF(A3422="","",VLOOKUP(A3422,'6.A'!$A$11:$E$105,5,FALSE))</f>
        <v/>
      </c>
      <c r="F3422" s="24" t="str">
        <f t="shared" si="1432"/>
        <v>0,00</v>
      </c>
      <c r="G3422" s="51"/>
      <c r="H3422" s="51" t="str">
        <f>IF(A3422="","",VLOOKUP(A3422,'6.A'!$A$11:$E$7900,5,FALSE))</f>
        <v/>
      </c>
      <c r="I3422" s="51" t="str">
        <f t="shared" si="1433"/>
        <v/>
      </c>
      <c r="J3422" s="51" t="str">
        <f>IF(H3422="","",VLOOKUP(A3422,'6.A'!$A$11:$E$480,4,FALSE))</f>
        <v/>
      </c>
      <c r="K3422" s="51" t="str">
        <f t="shared" si="1434"/>
        <v/>
      </c>
      <c r="L3422" s="51" t="str">
        <f>IF(H3422="","",IF(C3422="","",G3392*C3422))</f>
        <v/>
      </c>
      <c r="M3422" s="93" t="str">
        <f>IF(A3422="","",VLOOKUP(A3422,'6.A'!$A$11:$C$480,2,FALSE))</f>
        <v/>
      </c>
      <c r="N3422" s="56" t="str">
        <f t="shared" si="1435"/>
        <v/>
      </c>
      <c r="O3422" s="55"/>
      <c r="P3422" s="55"/>
      <c r="Q3422" s="47"/>
      <c r="R3422" s="47"/>
      <c r="S3422" s="2"/>
    </row>
    <row r="3423" spans="1:19" ht="12.75" customHeight="1" x14ac:dyDescent="0.2">
      <c r="A3423" s="22"/>
      <c r="B3423" s="23" t="str">
        <f>IF(A3423="","",VLOOKUP(A3423,'6.A'!$A$11:$E$105,2,FALSE))</f>
        <v/>
      </c>
      <c r="C3423" s="87"/>
      <c r="D3423" s="56" t="str">
        <f>IF(A3423="","",VLOOKUP(A3423,'6.A'!$A$11:$E$105,4,FALSE))</f>
        <v/>
      </c>
      <c r="E3423" s="88" t="str">
        <f>IF(A3423="","",VLOOKUP(A3423,'6.A'!$A$11:$E$105,5,FALSE))</f>
        <v/>
      </c>
      <c r="F3423" s="24" t="str">
        <f t="shared" si="1432"/>
        <v>0,00</v>
      </c>
      <c r="G3423" s="51"/>
      <c r="H3423" s="51" t="str">
        <f>IF(A3423="","",VLOOKUP(A3423,'6.A'!$A$11:$E$7900,5,FALSE))</f>
        <v/>
      </c>
      <c r="I3423" s="51" t="str">
        <f t="shared" si="1433"/>
        <v/>
      </c>
      <c r="J3423" s="51" t="str">
        <f>IF(H3423="","",VLOOKUP(A3423,'6.A'!$A$11:$E$480,4,FALSE))</f>
        <v/>
      </c>
      <c r="K3423" s="51" t="str">
        <f t="shared" si="1434"/>
        <v/>
      </c>
      <c r="L3423" s="51" t="str">
        <f>IF(H3423="","",IF(C3423="","",G3392*C3423))</f>
        <v/>
      </c>
      <c r="M3423" s="93" t="str">
        <f>IF(A3423="","",VLOOKUP(A3423,'6.A'!$A$11:$C$480,2,FALSE))</f>
        <v/>
      </c>
      <c r="N3423" s="56" t="str">
        <f t="shared" si="1435"/>
        <v/>
      </c>
      <c r="O3423" s="55"/>
      <c r="P3423" s="55"/>
      <c r="Q3423" s="47"/>
      <c r="R3423" s="47"/>
      <c r="S3423" s="2"/>
    </row>
    <row r="3424" spans="1:19" ht="12.75" customHeight="1" x14ac:dyDescent="0.2">
      <c r="A3424" s="22"/>
      <c r="B3424" s="23" t="str">
        <f>IF(A3424="","",VLOOKUP(A3424,'6.A'!$A$11:$E$105,2,FALSE))</f>
        <v/>
      </c>
      <c r="C3424" s="87"/>
      <c r="D3424" s="56" t="str">
        <f>IF(A3424="","",VLOOKUP(A3424,'6.A'!$A$11:$E$105,4,FALSE))</f>
        <v/>
      </c>
      <c r="E3424" s="88" t="str">
        <f>IF(A3424="","",VLOOKUP(A3424,'6.A'!$A$11:$E$105,5,FALSE))</f>
        <v/>
      </c>
      <c r="F3424" s="24" t="str">
        <f t="shared" si="1432"/>
        <v>0,00</v>
      </c>
      <c r="G3424" s="51"/>
      <c r="H3424" s="51" t="str">
        <f>IF(A3424="","",VLOOKUP(A3424,'6.A'!$A$11:$E$7900,5,FALSE))</f>
        <v/>
      </c>
      <c r="I3424" s="51" t="str">
        <f t="shared" si="1433"/>
        <v/>
      </c>
      <c r="J3424" s="51" t="str">
        <f>IF(H3424="","",VLOOKUP(A3424,'6.A'!$A$11:$E$480,4,FALSE))</f>
        <v/>
      </c>
      <c r="K3424" s="51" t="str">
        <f t="shared" si="1434"/>
        <v/>
      </c>
      <c r="L3424" s="51" t="str">
        <f>IF(H3424="","",IF(C3424="","",G3392*C3424))</f>
        <v/>
      </c>
      <c r="M3424" s="93" t="str">
        <f>IF(A3424="","",VLOOKUP(A3424,'6.A'!$A$11:$C$480,2,FALSE))</f>
        <v/>
      </c>
      <c r="N3424" s="56" t="str">
        <f t="shared" si="1435"/>
        <v/>
      </c>
      <c r="O3424" s="55"/>
      <c r="P3424" s="55"/>
      <c r="Q3424" s="47"/>
      <c r="R3424" s="47"/>
      <c r="S3424" s="2"/>
    </row>
    <row r="3425" spans="1:22" ht="12.75" customHeight="1" x14ac:dyDescent="0.2">
      <c r="A3425" s="22"/>
      <c r="B3425" s="23" t="str">
        <f>IF(A3425="","",VLOOKUP(A3425,'6.A'!$A$11:$E$105,2,FALSE))</f>
        <v/>
      </c>
      <c r="C3425" s="87"/>
      <c r="D3425" s="56" t="str">
        <f>IF(A3425="","",VLOOKUP(A3425,'6.A'!$A$11:$E$105,4,FALSE))</f>
        <v/>
      </c>
      <c r="E3425" s="88" t="str">
        <f>IF(A3425="","",VLOOKUP(A3425,'6.A'!$A$11:$E$105,5,FALSE))</f>
        <v/>
      </c>
      <c r="F3425" s="24" t="str">
        <f t="shared" si="1432"/>
        <v>0,00</v>
      </c>
      <c r="G3425" s="51"/>
      <c r="H3425" s="51" t="str">
        <f>IF(A3425="","",VLOOKUP(A3425,'6.A'!$A$11:$E$7900,5,FALSE))</f>
        <v/>
      </c>
      <c r="I3425" s="51" t="str">
        <f t="shared" si="1433"/>
        <v/>
      </c>
      <c r="J3425" s="51" t="str">
        <f>IF(H3425="","",VLOOKUP(A3425,'6.A'!$A$11:$E$480,4,FALSE))</f>
        <v/>
      </c>
      <c r="K3425" s="51" t="str">
        <f t="shared" si="1434"/>
        <v/>
      </c>
      <c r="L3425" s="51" t="str">
        <f>IF(H3425="","",IF(C3425="","",G3392*C3425))</f>
        <v/>
      </c>
      <c r="M3425" s="93" t="str">
        <f>IF(A3425="","",VLOOKUP(A3425,'6.A'!$A$11:$C$480,2,FALSE))</f>
        <v/>
      </c>
      <c r="N3425" s="56" t="str">
        <f t="shared" si="1435"/>
        <v/>
      </c>
      <c r="O3425" s="55"/>
      <c r="P3425" s="55"/>
      <c r="Q3425" s="47"/>
      <c r="R3425" s="47"/>
      <c r="S3425" s="2"/>
    </row>
    <row r="3426" spans="1:22" ht="12.75" customHeight="1" x14ac:dyDescent="0.2">
      <c r="A3426" s="22"/>
      <c r="B3426" s="23" t="str">
        <f>IF(A3426="","",VLOOKUP(A3426,'6.A'!$A$11:$E$105,2,FALSE))</f>
        <v/>
      </c>
      <c r="C3426" s="87"/>
      <c r="D3426" s="56" t="str">
        <f>IF(A3426="","",VLOOKUP(A3426,'6.A'!$A$11:$E$105,4,FALSE))</f>
        <v/>
      </c>
      <c r="E3426" s="88" t="str">
        <f>IF(A3426="","",VLOOKUP(A3426,'6.A'!$A$11:$E$105,5,FALSE))</f>
        <v/>
      </c>
      <c r="F3426" s="24" t="str">
        <f t="shared" si="1432"/>
        <v>0,00</v>
      </c>
      <c r="G3426" s="51"/>
      <c r="H3426" s="51" t="str">
        <f>IF(A3426="","",VLOOKUP(A3426,'6.A'!$A$11:$E$7900,5,FALSE))</f>
        <v/>
      </c>
      <c r="I3426" s="51" t="str">
        <f t="shared" si="1433"/>
        <v/>
      </c>
      <c r="J3426" s="51" t="str">
        <f>IF(H3426="","",VLOOKUP(A3426,'6.A'!$A$11:$E$480,4,FALSE))</f>
        <v/>
      </c>
      <c r="K3426" s="51" t="str">
        <f t="shared" si="1434"/>
        <v/>
      </c>
      <c r="L3426" s="51" t="str">
        <f>IF(H3426="","",IF(C3426="","",G3392*C3426))</f>
        <v/>
      </c>
      <c r="M3426" s="93" t="str">
        <f>IF(A3426="","",VLOOKUP(A3426,'6.A'!$A$11:$C$480,2,FALSE))</f>
        <v/>
      </c>
      <c r="N3426" s="56" t="str">
        <f t="shared" si="1435"/>
        <v/>
      </c>
      <c r="O3426" s="55"/>
      <c r="P3426" s="55"/>
      <c r="Q3426" s="47"/>
      <c r="R3426" s="47"/>
      <c r="S3426" s="2"/>
    </row>
    <row r="3427" spans="1:22" ht="12.75" customHeight="1" x14ac:dyDescent="0.2">
      <c r="A3427" s="22"/>
      <c r="B3427" s="23" t="str">
        <f>IF(A3427="","",VLOOKUP(A3427,'6.A'!$A$11:$E$105,2,FALSE))</f>
        <v/>
      </c>
      <c r="C3427" s="87"/>
      <c r="D3427" s="56" t="str">
        <f>IF(A3427="","",VLOOKUP(A3427,'6.A'!$A$11:$E$105,4,FALSE))</f>
        <v/>
      </c>
      <c r="E3427" s="88" t="str">
        <f>IF(A3427="","",VLOOKUP(A3427,'6.A'!$A$11:$E$105,5,FALSE))</f>
        <v/>
      </c>
      <c r="F3427" s="24" t="str">
        <f t="shared" si="1432"/>
        <v>0,00</v>
      </c>
      <c r="G3427" s="51"/>
      <c r="H3427" s="51" t="str">
        <f>IF(A3427="","",VLOOKUP(A3427,'6.A'!$A$11:$E$7900,5,FALSE))</f>
        <v/>
      </c>
      <c r="I3427" s="51" t="str">
        <f t="shared" si="1433"/>
        <v/>
      </c>
      <c r="J3427" s="51" t="str">
        <f>IF(H3427="","",VLOOKUP(A3427,'6.A'!$A$11:$E$480,4,FALSE))</f>
        <v/>
      </c>
      <c r="K3427" s="51" t="str">
        <f t="shared" si="1434"/>
        <v/>
      </c>
      <c r="L3427" s="51" t="str">
        <f>IF(H3427="","",IF(C3427="","",G3392*C3427))</f>
        <v/>
      </c>
      <c r="M3427" s="93" t="str">
        <f>IF(A3427="","",VLOOKUP(A3427,'6.A'!$A$11:$C$480,2,FALSE))</f>
        <v/>
      </c>
      <c r="N3427" s="56" t="str">
        <f t="shared" si="1435"/>
        <v/>
      </c>
      <c r="O3427" s="55"/>
      <c r="P3427" s="55"/>
      <c r="Q3427" s="47"/>
      <c r="R3427" s="47"/>
      <c r="S3427" s="2"/>
    </row>
    <row r="3428" spans="1:22" s="64" customFormat="1" ht="12.75" customHeight="1" x14ac:dyDescent="0.2">
      <c r="A3428" s="22"/>
      <c r="B3428" s="23" t="str">
        <f>IF(A3428="","",VLOOKUP(A3428,'6.A'!$A$11:$E$105,2,FALSE))</f>
        <v/>
      </c>
      <c r="C3428" s="87"/>
      <c r="D3428" s="56" t="str">
        <f>IF(A3428="","",VLOOKUP(A3428,'6.A'!$A$11:$E$105,4,FALSE))</f>
        <v/>
      </c>
      <c r="E3428" s="88" t="str">
        <f>IF(A3428="","",VLOOKUP(A3428,'6.A'!$A$11:$E$105,5,FALSE))</f>
        <v/>
      </c>
      <c r="F3428" s="24" t="str">
        <f t="shared" si="1432"/>
        <v>0,00</v>
      </c>
      <c r="G3428" s="51"/>
      <c r="H3428" s="51" t="str">
        <f>IF(A3428="","",VLOOKUP(A3428,'6.A'!$A$11:$E$7900,5,FALSE))</f>
        <v/>
      </c>
      <c r="I3428" s="51" t="str">
        <f t="shared" si="1433"/>
        <v/>
      </c>
      <c r="J3428" s="51" t="str">
        <f>IF(H3428="","",VLOOKUP(A3428,'6.A'!$A$11:$E$480,4,FALSE))</f>
        <v/>
      </c>
      <c r="K3428" s="51" t="str">
        <f t="shared" si="1434"/>
        <v/>
      </c>
      <c r="L3428" s="51" t="str">
        <f>IF(H3428="","",IF(C3428="","",G3392*C3428))</f>
        <v/>
      </c>
      <c r="M3428" s="93" t="str">
        <f>IF(A3428="","",VLOOKUP(A3428,'6.A'!$A$11:$C$480,2,FALSE))</f>
        <v/>
      </c>
      <c r="N3428" s="56" t="str">
        <f t="shared" si="1435"/>
        <v/>
      </c>
      <c r="O3428" s="55"/>
      <c r="P3428" s="55"/>
      <c r="Q3428" s="47"/>
      <c r="R3428" s="47"/>
      <c r="T3428" s="2"/>
      <c r="U3428" s="2"/>
      <c r="V3428" s="2"/>
    </row>
    <row r="3429" spans="1:22" s="64" customFormat="1" ht="12.75" customHeight="1" x14ac:dyDescent="0.2">
      <c r="A3429" s="22"/>
      <c r="B3429" s="23" t="str">
        <f>IF(A3429="","",VLOOKUP(A3429,'6.A'!$A$11:$E$105,2,FALSE))</f>
        <v/>
      </c>
      <c r="C3429" s="87"/>
      <c r="D3429" s="56" t="str">
        <f>IF(A3429="","",VLOOKUP(A3429,'6.A'!$A$11:$E$105,4,FALSE))</f>
        <v/>
      </c>
      <c r="E3429" s="88" t="str">
        <f>IF(A3429="","",VLOOKUP(A3429,'6.A'!$A$11:$E$105,5,FALSE))</f>
        <v/>
      </c>
      <c r="F3429" s="24" t="str">
        <f t="shared" si="1432"/>
        <v>0,00</v>
      </c>
      <c r="G3429" s="51"/>
      <c r="H3429" s="51" t="str">
        <f>IF(A3429="","",VLOOKUP(A3429,'6.A'!$A$11:$E$7900,5,FALSE))</f>
        <v/>
      </c>
      <c r="I3429" s="51" t="str">
        <f t="shared" si="1433"/>
        <v/>
      </c>
      <c r="J3429" s="51" t="str">
        <f>IF(H3429="","",VLOOKUP(A3429,'6.A'!$A$11:$E$480,4,FALSE))</f>
        <v/>
      </c>
      <c r="K3429" s="51" t="str">
        <f t="shared" si="1434"/>
        <v/>
      </c>
      <c r="L3429" s="51" t="str">
        <f>IF(H3429="","",IF(C3429="","",G3392*C3429))</f>
        <v/>
      </c>
      <c r="M3429" s="93" t="str">
        <f>IF(A3429="","",VLOOKUP(A3429,'6.A'!$A$11:$C$480,2,FALSE))</f>
        <v/>
      </c>
      <c r="N3429" s="56" t="str">
        <f t="shared" si="1435"/>
        <v/>
      </c>
      <c r="O3429" s="55"/>
      <c r="P3429" s="55"/>
      <c r="Q3429" s="47"/>
      <c r="R3429" s="47"/>
      <c r="T3429" s="2"/>
      <c r="U3429" s="2"/>
      <c r="V3429" s="2"/>
    </row>
    <row r="3430" spans="1:22" s="64" customFormat="1" ht="12.75" customHeight="1" x14ac:dyDescent="0.2">
      <c r="A3430" s="22"/>
      <c r="B3430" s="23" t="str">
        <f>IF(A3430="","",VLOOKUP(A3430,'6.A'!$A$11:$E$105,2,FALSE))</f>
        <v/>
      </c>
      <c r="C3430" s="87"/>
      <c r="D3430" s="56" t="str">
        <f>IF(A3430="","",VLOOKUP(A3430,'6.A'!$A$11:$E$105,4,FALSE))</f>
        <v/>
      </c>
      <c r="E3430" s="88" t="str">
        <f>IF(A3430="","",VLOOKUP(A3430,'6.A'!$A$11:$E$105,5,FALSE))</f>
        <v/>
      </c>
      <c r="F3430" s="24" t="str">
        <f t="shared" si="1432"/>
        <v>0,00</v>
      </c>
      <c r="G3430" s="51"/>
      <c r="H3430" s="51" t="str">
        <f>IF(A3430="","",VLOOKUP(A3430,'6.A'!$A$11:$E$7900,5,FALSE))</f>
        <v/>
      </c>
      <c r="I3430" s="51" t="str">
        <f t="shared" si="1433"/>
        <v/>
      </c>
      <c r="J3430" s="51" t="str">
        <f>IF(H3430="","",VLOOKUP(A3430,'6.A'!$A$11:$E$480,4,FALSE))</f>
        <v/>
      </c>
      <c r="K3430" s="51" t="str">
        <f t="shared" si="1434"/>
        <v/>
      </c>
      <c r="L3430" s="51" t="str">
        <f>IF(H3430="","",IF(C3430="","",G3392*C3430))</f>
        <v/>
      </c>
      <c r="M3430" s="93" t="str">
        <f>IF(A3430="","",VLOOKUP(A3430,'6.A'!$A$11:$C$480,2,FALSE))</f>
        <v/>
      </c>
      <c r="N3430" s="56" t="str">
        <f t="shared" si="1435"/>
        <v/>
      </c>
      <c r="O3430" s="55"/>
      <c r="P3430" s="55"/>
      <c r="Q3430" s="47"/>
      <c r="R3430" s="47"/>
      <c r="T3430" s="2"/>
      <c r="U3430" s="2"/>
      <c r="V3430" s="2"/>
    </row>
    <row r="3431" spans="1:22" s="64" customFormat="1" ht="12.75" customHeight="1" x14ac:dyDescent="0.2">
      <c r="A3431" s="22"/>
      <c r="B3431" s="23" t="str">
        <f>IF(A3431="","",VLOOKUP(A3431,'6.A'!$A$11:$E$105,2,FALSE))</f>
        <v/>
      </c>
      <c r="C3431" s="87"/>
      <c r="D3431" s="56" t="str">
        <f>IF(A3431="","",VLOOKUP(A3431,'6.A'!$A$11:$E$105,4,FALSE))</f>
        <v/>
      </c>
      <c r="E3431" s="88" t="str">
        <f>IF(A3431="","",VLOOKUP(A3431,'6.A'!$A$11:$E$105,5,FALSE))</f>
        <v/>
      </c>
      <c r="F3431" s="24" t="str">
        <f t="shared" si="1432"/>
        <v>0,00</v>
      </c>
      <c r="G3431" s="51"/>
      <c r="H3431" s="51" t="str">
        <f>IF(A3431="","",VLOOKUP(A3431,'6.A'!$A$11:$E$7900,5,FALSE))</f>
        <v/>
      </c>
      <c r="I3431" s="51" t="str">
        <f t="shared" si="1433"/>
        <v/>
      </c>
      <c r="J3431" s="51" t="str">
        <f>IF(H3431="","",VLOOKUP(A3431,'6.A'!$A$11:$E$480,4,FALSE))</f>
        <v/>
      </c>
      <c r="K3431" s="51" t="str">
        <f t="shared" si="1434"/>
        <v/>
      </c>
      <c r="L3431" s="51" t="str">
        <f>IF(H3431="","",IF(C3431="","",G3392*C3431))</f>
        <v/>
      </c>
      <c r="M3431" s="93" t="str">
        <f>IF(A3431="","",VLOOKUP(A3431,'6.A'!$A$11:$C$480,2,FALSE))</f>
        <v/>
      </c>
      <c r="N3431" s="56" t="str">
        <f t="shared" si="1435"/>
        <v/>
      </c>
      <c r="O3431" s="55"/>
      <c r="P3431" s="55"/>
      <c r="Q3431" s="47"/>
      <c r="R3431" s="47"/>
      <c r="T3431" s="2"/>
      <c r="U3431" s="2"/>
      <c r="V3431" s="2"/>
    </row>
    <row r="3432" spans="1:22" ht="12.75" customHeight="1" x14ac:dyDescent="0.2">
      <c r="A3432" s="22"/>
      <c r="B3432" s="23" t="str">
        <f>IF(A3432="","",VLOOKUP(A3432,'6.A'!$A$11:$E$105,2,FALSE))</f>
        <v/>
      </c>
      <c r="C3432" s="87"/>
      <c r="D3432" s="56" t="str">
        <f>IF(A3432="","",VLOOKUP(A3432,'6.A'!$A$11:$E$105,4,FALSE))</f>
        <v/>
      </c>
      <c r="E3432" s="88" t="str">
        <f>IF(A3432="","",VLOOKUP(A3432,'6.A'!$A$11:$E$105,5,FALSE))</f>
        <v/>
      </c>
      <c r="F3432" s="24" t="str">
        <f t="shared" si="1432"/>
        <v>0,00</v>
      </c>
      <c r="G3432" s="51"/>
      <c r="H3432" s="51" t="str">
        <f>IF(A3432="","",VLOOKUP(A3432,'6.A'!$A$11:$E$7900,5,FALSE))</f>
        <v/>
      </c>
      <c r="I3432" s="51" t="str">
        <f t="shared" si="1433"/>
        <v/>
      </c>
      <c r="J3432" s="51" t="str">
        <f>IF(H3432="","",VLOOKUP(A3432,'6.A'!$A$11:$E$480,4,FALSE))</f>
        <v/>
      </c>
      <c r="K3432" s="51" t="str">
        <f t="shared" si="1434"/>
        <v/>
      </c>
      <c r="L3432" s="51" t="str">
        <f>IF(H3432="","",IF(C3432="","",G3392*C3432))</f>
        <v/>
      </c>
      <c r="M3432" s="93" t="str">
        <f>IF(A3432="","",VLOOKUP(A3432,'6.A'!$A$11:$C$480,2,FALSE))</f>
        <v/>
      </c>
      <c r="N3432" s="56" t="str">
        <f t="shared" si="1435"/>
        <v/>
      </c>
      <c r="O3432" s="55"/>
      <c r="P3432" s="55"/>
      <c r="Q3432" s="47"/>
      <c r="R3432" s="47"/>
    </row>
    <row r="3433" spans="1:22" ht="12.75" customHeight="1" x14ac:dyDescent="0.2">
      <c r="A3433" s="22"/>
      <c r="B3433" s="23" t="str">
        <f>IF(A3433="","",VLOOKUP(A3433,'6.A'!$A$11:$E$105,2,FALSE))</f>
        <v/>
      </c>
      <c r="C3433" s="87"/>
      <c r="D3433" s="56" t="str">
        <f>IF(A3433="","",VLOOKUP(A3433,'6.A'!$A$11:$E$105,4,FALSE))</f>
        <v/>
      </c>
      <c r="E3433" s="88" t="str">
        <f>IF(A3433="","",VLOOKUP(A3433,'6.A'!$A$11:$E$105,5,FALSE))</f>
        <v/>
      </c>
      <c r="F3433" s="24" t="str">
        <f t="shared" si="1432"/>
        <v>0,00</v>
      </c>
      <c r="G3433" s="51"/>
      <c r="H3433" s="51" t="str">
        <f>IF(A3433="","",VLOOKUP(A3433,'6.A'!$A$11:$E$7900,5,FALSE))</f>
        <v/>
      </c>
      <c r="I3433" s="51" t="str">
        <f t="shared" si="1433"/>
        <v/>
      </c>
      <c r="J3433" s="51" t="str">
        <f>IF(H3433="","",VLOOKUP(A3433,'6.A'!$A$11:$E$480,4,FALSE))</f>
        <v/>
      </c>
      <c r="K3433" s="51" t="str">
        <f t="shared" si="1434"/>
        <v/>
      </c>
      <c r="L3433" s="51" t="str">
        <f>IF(H3433="","",IF(C3433="","",G3392*C3433))</f>
        <v/>
      </c>
      <c r="M3433" s="93" t="str">
        <f>IF(A3433="","",VLOOKUP(A3433,'6.A'!$A$11:$C$480,2,FALSE))</f>
        <v/>
      </c>
      <c r="N3433" s="56" t="str">
        <f t="shared" si="1435"/>
        <v/>
      </c>
      <c r="O3433" s="55"/>
      <c r="P3433" s="55"/>
      <c r="Q3433" s="47"/>
      <c r="R3433" s="47"/>
    </row>
    <row r="3434" spans="1:22" ht="12.75" customHeight="1" x14ac:dyDescent="0.2">
      <c r="A3434" s="22"/>
      <c r="B3434" s="23" t="str">
        <f>IF(A3434="","",VLOOKUP(A3434,'6.A'!$A$11:$E$105,2,FALSE))</f>
        <v/>
      </c>
      <c r="C3434" s="87"/>
      <c r="D3434" s="56" t="str">
        <f>IF(A3434="","",VLOOKUP(A3434,'6.A'!$A$11:$E$105,4,FALSE))</f>
        <v/>
      </c>
      <c r="E3434" s="88" t="str">
        <f>IF(A3434="","",VLOOKUP(A3434,'6.A'!$A$11:$E$105,5,FALSE))</f>
        <v/>
      </c>
      <c r="F3434" s="24" t="str">
        <f t="shared" si="1432"/>
        <v>0,00</v>
      </c>
      <c r="G3434" s="51"/>
      <c r="H3434" s="51" t="str">
        <f>IF(A3434="","",VLOOKUP(A3434,'6.A'!$A$11:$E$7900,5,FALSE))</f>
        <v/>
      </c>
      <c r="I3434" s="51" t="str">
        <f t="shared" si="1433"/>
        <v/>
      </c>
      <c r="J3434" s="51" t="str">
        <f>IF(H3434="","",VLOOKUP(A3434,'6.A'!$A$11:$E$480,4,FALSE))</f>
        <v/>
      </c>
      <c r="K3434" s="51" t="str">
        <f t="shared" si="1434"/>
        <v/>
      </c>
      <c r="L3434" s="51" t="str">
        <f>IF(H3434="","",IF(C3434="","",G3392*C3434))</f>
        <v/>
      </c>
      <c r="M3434" s="93" t="str">
        <f>IF(A3434="","",VLOOKUP(A3434,'6.A'!$A$11:$C$480,2,FALSE))</f>
        <v/>
      </c>
      <c r="N3434" s="56" t="str">
        <f t="shared" si="1435"/>
        <v/>
      </c>
      <c r="O3434" s="55"/>
      <c r="P3434" s="55"/>
      <c r="Q3434" s="47"/>
      <c r="R3434" s="47"/>
    </row>
    <row r="3435" spans="1:22" ht="12.75" customHeight="1" x14ac:dyDescent="0.2">
      <c r="A3435" s="22"/>
      <c r="B3435" s="23" t="str">
        <f>IF(A3435="","",VLOOKUP(A3435,'6.A'!$A$11:$E$105,2,FALSE))</f>
        <v/>
      </c>
      <c r="C3435" s="87"/>
      <c r="D3435" s="56" t="str">
        <f>IF(A3435="","",VLOOKUP(A3435,'6.A'!$A$11:$E$105,4,FALSE))</f>
        <v/>
      </c>
      <c r="E3435" s="88" t="str">
        <f>IF(A3435="","",VLOOKUP(A3435,'6.A'!$A$11:$E$105,5,FALSE))</f>
        <v/>
      </c>
      <c r="F3435" s="24" t="str">
        <f t="shared" si="1432"/>
        <v>0,00</v>
      </c>
      <c r="G3435" s="51"/>
      <c r="H3435" s="51" t="str">
        <f>IF(A3435="","",VLOOKUP(A3435,'6.A'!$A$11:$E$7900,5,FALSE))</f>
        <v/>
      </c>
      <c r="I3435" s="51" t="str">
        <f t="shared" si="1433"/>
        <v/>
      </c>
      <c r="J3435" s="51" t="str">
        <f>IF(H3435="","",VLOOKUP(A3435,'6.A'!$A$11:$E$480,4,FALSE))</f>
        <v/>
      </c>
      <c r="K3435" s="51" t="str">
        <f t="shared" si="1434"/>
        <v/>
      </c>
      <c r="L3435" s="51" t="str">
        <f>IF(H3435="","",IF(C3435="","",G3392*C3435))</f>
        <v/>
      </c>
      <c r="M3435" s="93" t="str">
        <f>IF(A3435="","",VLOOKUP(A3435,'6.A'!$A$11:$C$480,2,FALSE))</f>
        <v/>
      </c>
      <c r="N3435" s="56" t="str">
        <f t="shared" si="1435"/>
        <v/>
      </c>
      <c r="O3435" s="55"/>
      <c r="P3435" s="55"/>
      <c r="Q3435" s="47"/>
      <c r="R3435" s="47"/>
    </row>
    <row r="3436" spans="1:22" ht="12.75" customHeight="1" x14ac:dyDescent="0.2">
      <c r="A3436" s="22"/>
      <c r="B3436" s="23" t="str">
        <f>IF(A3436="","",VLOOKUP(A3436,'6.A'!$A$11:$E$105,2,FALSE))</f>
        <v/>
      </c>
      <c r="C3436" s="87"/>
      <c r="D3436" s="56" t="str">
        <f>IF(A3436="","",VLOOKUP(A3436,'6.A'!$A$11:$E$105,4,FALSE))</f>
        <v/>
      </c>
      <c r="E3436" s="88" t="str">
        <f>IF(A3436="","",VLOOKUP(A3436,'6.A'!$A$11:$E$105,5,FALSE))</f>
        <v/>
      </c>
      <c r="F3436" s="24" t="str">
        <f t="shared" si="1432"/>
        <v>0,00</v>
      </c>
      <c r="G3436" s="51"/>
      <c r="H3436" s="51" t="str">
        <f>IF(A3436="","",VLOOKUP(A3436,'6.A'!$A$11:$E$7900,5,FALSE))</f>
        <v/>
      </c>
      <c r="I3436" s="51" t="str">
        <f t="shared" si="1433"/>
        <v/>
      </c>
      <c r="J3436" s="51" t="str">
        <f>IF(H3436="","",VLOOKUP(A3436,'6.A'!$A$11:$E$480,4,FALSE))</f>
        <v/>
      </c>
      <c r="K3436" s="51" t="str">
        <f t="shared" si="1434"/>
        <v/>
      </c>
      <c r="L3436" s="51" t="str">
        <f>IF(H3436="","",IF(C3436="","",G3392*C3436))</f>
        <v/>
      </c>
      <c r="M3436" s="93" t="str">
        <f>IF(A3436="","",VLOOKUP(A3436,'6.A'!$A$11:$C$480,2,FALSE))</f>
        <v/>
      </c>
      <c r="N3436" s="56" t="str">
        <f t="shared" si="1435"/>
        <v/>
      </c>
      <c r="O3436" s="55"/>
      <c r="P3436" s="55"/>
      <c r="Q3436" s="47"/>
      <c r="R3436" s="47"/>
    </row>
    <row r="3437" spans="1:22" ht="12.75" customHeight="1" x14ac:dyDescent="0.2">
      <c r="A3437" s="22"/>
      <c r="B3437" s="23" t="str">
        <f>IF(A3437="","",VLOOKUP(A3437,'6.A'!$A$11:$E$105,2,FALSE))</f>
        <v/>
      </c>
      <c r="C3437" s="87"/>
      <c r="D3437" s="56" t="str">
        <f>IF(A3437="","",VLOOKUP(A3437,'6.A'!$A$11:$E$105,4,FALSE))</f>
        <v/>
      </c>
      <c r="E3437" s="88" t="str">
        <f>IF(A3437="","",VLOOKUP(A3437,'6.A'!$A$11:$E$105,5,FALSE))</f>
        <v/>
      </c>
      <c r="F3437" s="24" t="str">
        <f t="shared" si="1432"/>
        <v>0,00</v>
      </c>
      <c r="G3437" s="51"/>
      <c r="H3437" s="51" t="str">
        <f>IF(A3437="","",VLOOKUP(A3437,'6.A'!$A$11:$E$7900,5,FALSE))</f>
        <v/>
      </c>
      <c r="I3437" s="51" t="str">
        <f t="shared" si="1433"/>
        <v/>
      </c>
      <c r="J3437" s="51" t="str">
        <f>IF(H3437="","",VLOOKUP(A3437,'6.A'!$A$11:$E$480,4,FALSE))</f>
        <v/>
      </c>
      <c r="K3437" s="51" t="str">
        <f t="shared" si="1434"/>
        <v/>
      </c>
      <c r="L3437" s="51" t="str">
        <f>IF(H3437="","",IF(C3437="","",G3392*C3437))</f>
        <v/>
      </c>
      <c r="M3437" s="93" t="str">
        <f>IF(A3437="","",VLOOKUP(A3437,'6.A'!$A$11:$C$480,2,FALSE))</f>
        <v/>
      </c>
      <c r="N3437" s="56" t="str">
        <f t="shared" si="1435"/>
        <v/>
      </c>
      <c r="O3437" s="55"/>
      <c r="P3437" s="55"/>
      <c r="Q3437" s="47"/>
      <c r="R3437" s="47"/>
    </row>
    <row r="3438" spans="1:22" ht="12.75" customHeight="1" x14ac:dyDescent="0.2">
      <c r="A3438" s="22"/>
      <c r="B3438" s="39" t="str">
        <f>IF(A3438="","",VLOOKUP(A3438,'6.A'!$A$11:$E$105,2,FALSE))</f>
        <v/>
      </c>
      <c r="C3438" s="87"/>
      <c r="D3438" s="56" t="str">
        <f>IF(A3438="","",VLOOKUP(A3438,'6.A'!$A$11:$E$105,4,FALSE))</f>
        <v/>
      </c>
      <c r="E3438" s="88" t="str">
        <f>IF(A3438="","",VLOOKUP(A3438,'6.A'!$A$11:$E$105,5,FALSE))</f>
        <v/>
      </c>
      <c r="F3438" s="24" t="str">
        <f t="shared" si="1432"/>
        <v>0,00</v>
      </c>
      <c r="G3438" s="51"/>
      <c r="H3438" s="51" t="str">
        <f>IF(A3438="","",VLOOKUP(A3438,'6.A'!$A$11:$E$7900,5,FALSE))</f>
        <v/>
      </c>
      <c r="I3438" s="51" t="str">
        <f t="shared" si="1433"/>
        <v/>
      </c>
      <c r="J3438" s="51" t="str">
        <f>IF(H3438="","",VLOOKUP(A3438,'6.A'!$A$11:$E$480,4,FALSE))</f>
        <v/>
      </c>
      <c r="K3438" s="51" t="str">
        <f t="shared" si="1434"/>
        <v/>
      </c>
      <c r="L3438" s="51" t="str">
        <f>IF(H3438="","",IF(C3438="","",G3392*C3438))</f>
        <v/>
      </c>
      <c r="M3438" s="93" t="str">
        <f>IF(A3438="","",VLOOKUP(A3438,'6.A'!$A$11:$C$480,2,FALSE))</f>
        <v/>
      </c>
      <c r="N3438" s="56" t="str">
        <f t="shared" si="1435"/>
        <v/>
      </c>
      <c r="O3438" s="55"/>
      <c r="P3438" s="55"/>
      <c r="Q3438" s="47"/>
      <c r="R3438" s="47"/>
    </row>
    <row r="3439" spans="1:22" ht="12.75" customHeight="1" x14ac:dyDescent="0.2">
      <c r="A3439" s="22"/>
      <c r="B3439" s="39" t="str">
        <f>IF(A3439="","",VLOOKUP(A3439,'6.A'!$A$11:$E$105,2,FALSE))</f>
        <v/>
      </c>
      <c r="C3439" s="87"/>
      <c r="D3439" s="56" t="str">
        <f>IF(A3439="","",VLOOKUP(A3439,'6.A'!$A$11:$E$105,4,FALSE))</f>
        <v/>
      </c>
      <c r="E3439" s="88" t="str">
        <f>IF(A3439="","",VLOOKUP(A3439,'6.A'!$A$11:$E$105,5,FALSE))</f>
        <v/>
      </c>
      <c r="F3439" s="24" t="str">
        <f t="shared" si="1432"/>
        <v>0,00</v>
      </c>
      <c r="G3439" s="51"/>
      <c r="H3439" s="51" t="str">
        <f>IF(A3439="","",VLOOKUP(A3439,'6.A'!$A$11:$E$7900,5,FALSE))</f>
        <v/>
      </c>
      <c r="I3439" s="51" t="str">
        <f t="shared" si="1433"/>
        <v/>
      </c>
      <c r="J3439" s="51" t="str">
        <f>IF(H3439="","",VLOOKUP(A3439,'6.A'!$A$11:$E$480,4,FALSE))</f>
        <v/>
      </c>
      <c r="K3439" s="51" t="str">
        <f t="shared" si="1434"/>
        <v/>
      </c>
      <c r="L3439" s="51" t="str">
        <f>IF(H3439="","",IF(C3439="","",G3392*C3439))</f>
        <v/>
      </c>
      <c r="M3439" s="93" t="str">
        <f>IF(A3439="","",VLOOKUP(A3439,'6.A'!$A$11:$C$480,2,FALSE))</f>
        <v/>
      </c>
      <c r="N3439" s="56" t="str">
        <f t="shared" si="1435"/>
        <v/>
      </c>
      <c r="O3439" s="55"/>
      <c r="P3439" s="55"/>
      <c r="Q3439" s="47"/>
      <c r="R3439" s="47"/>
    </row>
    <row r="3440" spans="1:22" ht="12.75" customHeight="1" x14ac:dyDescent="0.2">
      <c r="A3440" s="22"/>
      <c r="B3440" s="39" t="str">
        <f>IF(A3440="","",VLOOKUP(A3440,'6.A'!$A$11:$E$105,2,FALSE))</f>
        <v/>
      </c>
      <c r="C3440" s="87"/>
      <c r="D3440" s="56" t="str">
        <f>IF(A3440="","",VLOOKUP(A3440,'6.A'!$A$11:$E$105,4,FALSE))</f>
        <v/>
      </c>
      <c r="E3440" s="88" t="str">
        <f>IF(A3440="","",VLOOKUP(A3440,'6.A'!$A$11:$E$105,5,FALSE))</f>
        <v/>
      </c>
      <c r="F3440" s="24" t="str">
        <f t="shared" si="1432"/>
        <v>0,00</v>
      </c>
      <c r="G3440" s="51"/>
      <c r="H3440" s="51" t="str">
        <f>IF(A3440="","",VLOOKUP(A3440,'6.A'!$A$11:$E$7900,5,FALSE))</f>
        <v/>
      </c>
      <c r="I3440" s="51" t="str">
        <f t="shared" si="1433"/>
        <v/>
      </c>
      <c r="J3440" s="51" t="str">
        <f>IF(H3440="","",VLOOKUP(A3440,'6.A'!$A$11:$E$480,4,FALSE))</f>
        <v/>
      </c>
      <c r="K3440" s="51" t="str">
        <f t="shared" si="1434"/>
        <v/>
      </c>
      <c r="L3440" s="51" t="str">
        <f>IF(H3440="","",IF(C3440="","",G3392*C3440))</f>
        <v/>
      </c>
      <c r="M3440" s="93" t="str">
        <f>IF(A3440="","",VLOOKUP(A3440,'6.A'!$A$11:$C$480,2,FALSE))</f>
        <v/>
      </c>
      <c r="N3440" s="56" t="str">
        <f t="shared" si="1435"/>
        <v/>
      </c>
      <c r="O3440" s="55"/>
      <c r="P3440" s="55"/>
      <c r="Q3440" s="47"/>
      <c r="R3440" s="47"/>
    </row>
    <row r="3441" spans="1:22" ht="12.75" customHeight="1" x14ac:dyDescent="0.2">
      <c r="A3441" s="22"/>
      <c r="B3441" s="26" t="str">
        <f>$A$9</f>
        <v>BDI - MÃO DE OBRA / SERVIÇOS / MATERIAIS EM GERAL</v>
      </c>
      <c r="C3441" s="27">
        <f>$C$9</f>
        <v>0</v>
      </c>
      <c r="D3441" s="56"/>
      <c r="F3441" s="28">
        <f>ROUND(SUM(F3421:F3440)*C3441,2)</f>
        <v>0</v>
      </c>
      <c r="G3441" s="62"/>
      <c r="M3441" s="56"/>
      <c r="N3441" s="56"/>
      <c r="O3441" s="55"/>
      <c r="P3441" s="55"/>
      <c r="Q3441" s="47"/>
      <c r="R3441" s="47"/>
    </row>
    <row r="3442" spans="1:22" ht="12.75" customHeight="1" thickBot="1" x14ac:dyDescent="0.25">
      <c r="A3442" s="40"/>
      <c r="B3442" s="41" t="s">
        <v>57</v>
      </c>
      <c r="C3442" s="42"/>
      <c r="D3442" s="43"/>
      <c r="E3442" s="44"/>
      <c r="F3442" s="45">
        <f>ROUND(SUM(F3421:F3441),2)</f>
        <v>0</v>
      </c>
      <c r="G3442" s="62"/>
      <c r="M3442" s="56"/>
      <c r="N3442" s="56"/>
      <c r="O3442" s="55"/>
      <c r="P3442" s="55"/>
      <c r="Q3442" s="47"/>
      <c r="R3442" s="47"/>
    </row>
    <row r="3443" spans="1:22" ht="12" customHeight="1" thickBot="1" x14ac:dyDescent="0.25">
      <c r="A3443" s="8"/>
      <c r="B3443" s="9"/>
      <c r="C3443" s="10"/>
      <c r="D3443" s="56"/>
      <c r="F3443" s="12"/>
      <c r="M3443" s="56"/>
      <c r="N3443" s="56"/>
      <c r="O3443" s="55"/>
      <c r="P3443" s="55"/>
    </row>
    <row r="3444" spans="1:22" ht="50.1" customHeight="1" x14ac:dyDescent="0.2">
      <c r="A3444" s="13" t="str">
        <f>'3.A'!$A$110</f>
        <v>6.1.2</v>
      </c>
      <c r="B3444" s="14" t="str">
        <f>IF(A3444="","",VLOOKUP(A3444,'3.A'!$A$16:$M$111,2,FALSE))</f>
        <v>GUINDASTE GIRATÓRIO DE COLUNA COM GIRO MOTORIZADO (FORNECIMENTO)</v>
      </c>
      <c r="C3444" s="283" t="s">
        <v>62</v>
      </c>
      <c r="D3444" s="283"/>
      <c r="E3444" s="15" t="str">
        <f>IF(A3444="","",VLOOKUP(A3444,'3.A'!$A$16:$M$111,3,FALSE))</f>
        <v>UN</v>
      </c>
      <c r="F3444" s="16">
        <f>ROUND(F3458+F3471+F3494,2)</f>
        <v>0</v>
      </c>
      <c r="G3444" s="94">
        <f>VLOOKUP(A3444,'3.A'!$A$18:$I$111,4,FALSE)</f>
        <v>1</v>
      </c>
      <c r="H3444" s="46">
        <f>SUM(F3446:F3457)</f>
        <v>0</v>
      </c>
      <c r="I3444" s="46">
        <f>SUM(F3460:F3470)</f>
        <v>0</v>
      </c>
      <c r="J3444" s="46">
        <f>SUM(F3473:F3493)</f>
        <v>0</v>
      </c>
      <c r="K3444" s="46">
        <f>SUM(H3444:J3444)</f>
        <v>0</v>
      </c>
      <c r="L3444" s="46" t="str">
        <f>IF(K3444=F3444,"SIM","NÃO")</f>
        <v>SIM</v>
      </c>
      <c r="M3444" s="57">
        <f>ROUND(SUM(F3446:F3455)*C3456,2)+ROUND(SUM(F3446:F3456)*C3457,2)+ROUND(SUM(F3446:F3455),2)+ROUND(SUM(F3460:F3469)*C3470,2)+ROUND(SUM(F3460:F3469),2)+ROUND(SUM(F3473:F3492)*C3493,2)+ROUND(SUM(F3473:F3492),2)</f>
        <v>0</v>
      </c>
      <c r="N3444" s="49" t="str">
        <f>IF(M3444=F3444,"SIM","NÃO")</f>
        <v>SIM</v>
      </c>
      <c r="O3444" s="50" t="str">
        <f>VLOOKUP(A3444,'3.A'!$A$8:$E$111,3,FALSE)</f>
        <v>UN</v>
      </c>
      <c r="P3444" s="50" t="str">
        <f>IF(O3444=E3444,"SIM","NÃO")</f>
        <v>SIM</v>
      </c>
      <c r="Q3444" s="52">
        <f>ROUND(G3444*F3458,2)+ROUND(G3444*F3471,2)+ROUND(G3444*F3494,2)</f>
        <v>0</v>
      </c>
      <c r="R3444" s="58">
        <f>VLOOKUP(A3444,'3.A'!$A$16:$L$111,12,FALSE)</f>
        <v>0</v>
      </c>
      <c r="S3444" s="59" t="str">
        <f>IF(Q3444=R3444,"si","no")</f>
        <v>si</v>
      </c>
      <c r="T3444" s="60">
        <f>SUM(L3446:L3455)+SUM(L3460:L3469)+SUM(L3473:L3492)</f>
        <v>1</v>
      </c>
      <c r="U3444" s="51">
        <f>G3444*C3452+G3444*C3454+G3444*C3448+G3444*C3447+G3444*C3449+G3444*C3453+G3444*C3451+G3444*C3450+G3444*C3446+G3444*C3455+G3444*C3466+G3444*C3460+G3444*C3468+G3444*C3467+G3444*C3465+G3444*C3462+G3444*C3461+G3444*C3463+G3444*C3469+G3444*C3464+G3444*C3473+G3444*C3474+G3444*C3475+G3444*C3483+G3444*C3484+G3444*C3485+G3444*C3486+G3444*C3487+G3444*C3488+G3444*C3489+G3444*C3490+G3444*C3491+G3444*C3492+G3444*C3481+G3444*C3482+G3444*C3476+G3444*C3477+G3444*C3478+G3444*C3479+G3444*C3480</f>
        <v>1</v>
      </c>
      <c r="V3444" s="53" t="str">
        <f>IF(T3444=U3444,"si","no")</f>
        <v>si</v>
      </c>
    </row>
    <row r="3445" spans="1:22" ht="12.75" customHeight="1" x14ac:dyDescent="0.2">
      <c r="A3445" s="17" t="s">
        <v>3</v>
      </c>
      <c r="B3445" s="18" t="s">
        <v>58</v>
      </c>
      <c r="C3445" s="55" t="s">
        <v>59</v>
      </c>
      <c r="D3445" s="55" t="s">
        <v>17</v>
      </c>
      <c r="E3445" s="19" t="s">
        <v>60</v>
      </c>
      <c r="F3445" s="20" t="s">
        <v>61</v>
      </c>
      <c r="G3445" s="21"/>
      <c r="M3445" s="56"/>
      <c r="N3445" s="56"/>
      <c r="O3445" s="55"/>
      <c r="P3445" s="55"/>
      <c r="Q3445" s="47"/>
      <c r="R3445" s="47"/>
    </row>
    <row r="3446" spans="1:22" ht="12.75" customHeight="1" x14ac:dyDescent="0.2">
      <c r="A3446" s="22"/>
      <c r="B3446" s="23" t="str">
        <f>IF(A3446="","",VLOOKUP(A3446,'6.A'!$A$11:$E$105,2,FALSE))</f>
        <v/>
      </c>
      <c r="C3446" s="87"/>
      <c r="D3446" s="56" t="str">
        <f>IF(A3446="","",VLOOKUP(A3446,'6.A'!$A$11:$E$105,4,FALSE))</f>
        <v/>
      </c>
      <c r="E3446" s="88" t="str">
        <f>IF(A3446="","",VLOOKUP(A3446,'6.A'!$A$11:$E$105,5,FALSE))</f>
        <v/>
      </c>
      <c r="F3446" s="24" t="str">
        <f t="shared" ref="F3446:F3455" si="1436">IF(A3446="","0,00",ROUND(C3446*E3446,2))</f>
        <v>0,00</v>
      </c>
      <c r="G3446" s="51"/>
      <c r="H3446" s="51" t="str">
        <f>IF(A3446="","",VLOOKUP(A3446,'6.A'!$A$11:$E$7900,5,FALSE))</f>
        <v/>
      </c>
      <c r="I3446" s="51" t="str">
        <f>IF(H3446="","",IF(E3446=H3446,"SIM","NÃO"))</f>
        <v/>
      </c>
      <c r="J3446" s="51" t="str">
        <f>IF(H3446="","",VLOOKUP(A3446,'6.A'!$A$11:$E$480,4,FALSE))</f>
        <v/>
      </c>
      <c r="K3446" s="51" t="str">
        <f>IF(H3446="","",IF(J3446=D3446,"SIM","NÃO"))</f>
        <v/>
      </c>
      <c r="L3446" s="51" t="str">
        <f>IF(H3446="","",IF(C3446="","",G3444*C3446))</f>
        <v/>
      </c>
      <c r="M3446" s="93" t="str">
        <f>IF(A3446="","",VLOOKUP(A3446,'6.A'!$A$11:$C$480,2,FALSE))</f>
        <v/>
      </c>
      <c r="N3446" s="56" t="str">
        <f>IF(A3446="","",IF(M3446=B3446,"si","no"))</f>
        <v/>
      </c>
      <c r="O3446" s="55"/>
      <c r="P3446" s="55"/>
      <c r="Q3446" s="47"/>
      <c r="R3446" s="47"/>
    </row>
    <row r="3447" spans="1:22" ht="12.75" customHeight="1" x14ac:dyDescent="0.2">
      <c r="A3447" s="22"/>
      <c r="B3447" s="23" t="str">
        <f>IF(A3447="","",VLOOKUP(A3447,'6.A'!$A$11:$E$105,2,FALSE))</f>
        <v/>
      </c>
      <c r="C3447" s="87"/>
      <c r="D3447" s="56" t="str">
        <f>IF(A3447="","",VLOOKUP(A3447,'6.A'!$A$11:$E$105,4,FALSE))</f>
        <v/>
      </c>
      <c r="E3447" s="88" t="str">
        <f>IF(A3447="","",VLOOKUP(A3447,'6.A'!$A$11:$E$105,5,FALSE))</f>
        <v/>
      </c>
      <c r="F3447" s="24" t="str">
        <f t="shared" si="1436"/>
        <v>0,00</v>
      </c>
      <c r="G3447" s="51"/>
      <c r="H3447" s="51" t="str">
        <f>IF(A3447="","",VLOOKUP(A3447,'6.A'!$A$11:$E$7900,5,FALSE))</f>
        <v/>
      </c>
      <c r="I3447" s="51" t="str">
        <f>IF(H3447="","",IF(E3447=H3447,"SIM","NÃO"))</f>
        <v/>
      </c>
      <c r="J3447" s="51" t="str">
        <f>IF(H3447="","",VLOOKUP(A3447,'6.A'!$A$11:$E$480,4,FALSE))</f>
        <v/>
      </c>
      <c r="K3447" s="51" t="str">
        <f>IF(H3447="","",IF(J3447=D3447,"SIM","NÃO"))</f>
        <v/>
      </c>
      <c r="L3447" s="51" t="str">
        <f>IF(H3447="","",IF(C3447="","",G3444*C3447))</f>
        <v/>
      </c>
      <c r="M3447" s="93" t="str">
        <f>IF(A3447="","",VLOOKUP(A3447,'6.A'!$A$11:$C$480,2,FALSE))</f>
        <v/>
      </c>
      <c r="N3447" s="56" t="str">
        <f>IF(A3447="","",IF(M3447=B3447,"si","no"))</f>
        <v/>
      </c>
      <c r="O3447" s="55"/>
      <c r="P3447" s="55"/>
      <c r="Q3447" s="47"/>
      <c r="R3447" s="47"/>
    </row>
    <row r="3448" spans="1:22" ht="12.75" customHeight="1" x14ac:dyDescent="0.2">
      <c r="A3448" s="22"/>
      <c r="B3448" s="23" t="str">
        <f>IF(A3448="","",VLOOKUP(A3448,'6.A'!$A$11:$E$105,2,FALSE))</f>
        <v/>
      </c>
      <c r="C3448" s="87"/>
      <c r="D3448" s="56" t="str">
        <f>IF(A3448="","",VLOOKUP(A3448,'6.A'!$A$11:$E$105,4,FALSE))</f>
        <v/>
      </c>
      <c r="E3448" s="88" t="str">
        <f>IF(A3448="","",VLOOKUP(A3448,'6.A'!$A$11:$E$105,5,FALSE))</f>
        <v/>
      </c>
      <c r="F3448" s="24" t="str">
        <f t="shared" si="1436"/>
        <v>0,00</v>
      </c>
      <c r="G3448" s="51"/>
      <c r="H3448" s="51" t="str">
        <f>IF(A3448="","",VLOOKUP(A3448,'6.A'!$A$11:$E$7900,5,FALSE))</f>
        <v/>
      </c>
      <c r="I3448" s="51" t="str">
        <f>IF(H3448="","",IF(E3448=H3448,"SIM","NÃO"))</f>
        <v/>
      </c>
      <c r="J3448" s="51" t="str">
        <f>IF(H3448="","",VLOOKUP(A3448,'6.A'!$A$11:$E$480,4,FALSE))</f>
        <v/>
      </c>
      <c r="K3448" s="51" t="str">
        <f t="shared" ref="K3448" si="1437">IF(H3448="","",IF(J3448=D3448,"SIM","NÃO"))</f>
        <v/>
      </c>
      <c r="L3448" s="51" t="str">
        <f>IF(H3448="","",IF(C3448="","",G3444*C3448))</f>
        <v/>
      </c>
      <c r="M3448" s="93" t="str">
        <f>IF(A3448="","",VLOOKUP(A3448,'6.A'!$A$11:$C$480,2,FALSE))</f>
        <v/>
      </c>
      <c r="N3448" s="56" t="str">
        <f t="shared" ref="N3448" si="1438">IF(A3448="","",IF(M3448=B3448,"si","no"))</f>
        <v/>
      </c>
      <c r="O3448" s="55"/>
      <c r="P3448" s="55"/>
      <c r="Q3448" s="47"/>
      <c r="R3448" s="47"/>
      <c r="S3448" s="2"/>
    </row>
    <row r="3449" spans="1:22" ht="12.75" customHeight="1" x14ac:dyDescent="0.2">
      <c r="A3449" s="22"/>
      <c r="B3449" s="23" t="str">
        <f>IF(A3449="","",VLOOKUP(A3449,'6.A'!$A$11:$E$105,2,FALSE))</f>
        <v/>
      </c>
      <c r="C3449" s="87"/>
      <c r="D3449" s="56" t="str">
        <f>IF(A3449="","",VLOOKUP(A3449,'6.A'!$A$11:$E$105,4,FALSE))</f>
        <v/>
      </c>
      <c r="E3449" s="88" t="str">
        <f>IF(A3449="","",VLOOKUP(A3449,'6.A'!$A$11:$E$105,5,FALSE))</f>
        <v/>
      </c>
      <c r="F3449" s="24" t="str">
        <f t="shared" si="1436"/>
        <v>0,00</v>
      </c>
      <c r="G3449" s="51"/>
      <c r="H3449" s="51" t="str">
        <f>IF(A3449="","",VLOOKUP(A3449,'6.A'!$A$11:$E$7900,5,FALSE))</f>
        <v/>
      </c>
      <c r="I3449" s="51" t="str">
        <f>IF(H3449="","",IF(E3449=H3449,"SIM","NÃO"))</f>
        <v/>
      </c>
      <c r="J3449" s="51" t="str">
        <f>IF(H3449="","",VLOOKUP(A3449,'6.A'!$A$11:$E$480,4,FALSE))</f>
        <v/>
      </c>
      <c r="K3449" s="51" t="str">
        <f>IF(H3449="","",IF(J3449=D3449,"SIM","NÃO"))</f>
        <v/>
      </c>
      <c r="L3449" s="51" t="str">
        <f>IF(H3449="","",IF(C3449="","",G3444*C3449))</f>
        <v/>
      </c>
      <c r="M3449" s="93" t="str">
        <f>IF(A3449="","",VLOOKUP(A3449,'6.A'!$A$11:$C$480,2,FALSE))</f>
        <v/>
      </c>
      <c r="N3449" s="56" t="str">
        <f>IF(A3449="","",IF(M3449=B3449,"si","no"))</f>
        <v/>
      </c>
      <c r="O3449" s="55"/>
      <c r="P3449" s="55"/>
      <c r="Q3449" s="47"/>
      <c r="R3449" s="47"/>
      <c r="S3449" s="2"/>
    </row>
    <row r="3450" spans="1:22" ht="12.75" customHeight="1" x14ac:dyDescent="0.2">
      <c r="A3450" s="22"/>
      <c r="B3450" s="23" t="str">
        <f>IF(A3450="","",VLOOKUP(A3450,'6.A'!$A$11:$E$105,2,FALSE))</f>
        <v/>
      </c>
      <c r="C3450" s="87"/>
      <c r="D3450" s="56" t="str">
        <f>IF(A3450="","",VLOOKUP(A3450,'6.A'!$A$11:$E$105,4,FALSE))</f>
        <v/>
      </c>
      <c r="E3450" s="89" t="str">
        <f>IF(A3450="","",VLOOKUP(A3450,'6.A'!$A$11:$E$105,5,FALSE))</f>
        <v/>
      </c>
      <c r="F3450" s="24" t="str">
        <f t="shared" si="1436"/>
        <v>0,00</v>
      </c>
      <c r="G3450" s="51"/>
      <c r="H3450" s="51" t="str">
        <f>IF(A3450="","",VLOOKUP(A3450,'6.A'!$A$11:$E$7900,5,FALSE))</f>
        <v/>
      </c>
      <c r="I3450" s="51" t="str">
        <f t="shared" ref="I3450" si="1439">IF(H3450="","",IF(E3450=H3450,"SIM","NÃO"))</f>
        <v/>
      </c>
      <c r="J3450" s="51" t="str">
        <f>IF(H3450="","",VLOOKUP(A3450,'6.A'!$A$11:$E$480,4,FALSE))</f>
        <v/>
      </c>
      <c r="K3450" s="51" t="str">
        <f t="shared" ref="K3450" si="1440">IF(H3450="","",IF(J3450=D3450,"SIM","NÃO"))</f>
        <v/>
      </c>
      <c r="L3450" s="51" t="str">
        <f>IF(H3450="","",IF(C3450="","",G3444*C3450))</f>
        <v/>
      </c>
      <c r="M3450" s="93" t="str">
        <f>IF(A3450="","",VLOOKUP(A3450,'6.A'!$A$11:$C$480,2,FALSE))</f>
        <v/>
      </c>
      <c r="N3450" s="56" t="str">
        <f t="shared" ref="N3450" si="1441">IF(A3450="","",IF(M3450=B3450,"si","no"))</f>
        <v/>
      </c>
      <c r="O3450" s="55"/>
      <c r="P3450" s="55"/>
      <c r="Q3450" s="47"/>
      <c r="R3450" s="47"/>
      <c r="S3450" s="2"/>
    </row>
    <row r="3451" spans="1:22" ht="12.75" customHeight="1" x14ac:dyDescent="0.2">
      <c r="A3451" s="22"/>
      <c r="B3451" s="23" t="str">
        <f>IF(A3451="","",VLOOKUP(A3451,'6.A'!$A$11:$E$105,2,FALSE))</f>
        <v/>
      </c>
      <c r="C3451" s="87"/>
      <c r="D3451" s="56" t="str">
        <f>IF(A3451="","",VLOOKUP(A3451,'6.A'!$A$11:$E$105,4,FALSE))</f>
        <v/>
      </c>
      <c r="E3451" s="89" t="str">
        <f>IF(A3451="","",VLOOKUP(A3451,'6.A'!$A$11:$E$105,5,FALSE))</f>
        <v/>
      </c>
      <c r="F3451" s="24" t="str">
        <f t="shared" si="1436"/>
        <v>0,00</v>
      </c>
      <c r="G3451" s="51"/>
      <c r="H3451" s="51" t="str">
        <f>IF(A3451="","",VLOOKUP(A3451,'6.A'!$A$11:$E$7900,5,FALSE))</f>
        <v/>
      </c>
      <c r="I3451" s="51" t="str">
        <f>IF(H3451="","",IF(E3451=H3451,"SIM","NÃO"))</f>
        <v/>
      </c>
      <c r="J3451" s="51" t="str">
        <f>IF(H3451="","",VLOOKUP(A3451,'6.A'!$A$11:$E$480,4,FALSE))</f>
        <v/>
      </c>
      <c r="K3451" s="51" t="str">
        <f>IF(H3451="","",IF(J3451=D3451,"SIM","NÃO"))</f>
        <v/>
      </c>
      <c r="L3451" s="51" t="str">
        <f>IF(H3451="","",IF(C3451="","",G3444*C3451))</f>
        <v/>
      </c>
      <c r="M3451" s="93" t="str">
        <f>IF(A3451="","",VLOOKUP(A3451,'6.A'!$A$11:$C$480,2,FALSE))</f>
        <v/>
      </c>
      <c r="N3451" s="56" t="str">
        <f>IF(A3451="","",IF(M3451=B3451,"si","no"))</f>
        <v/>
      </c>
      <c r="O3451" s="55"/>
      <c r="P3451" s="55"/>
      <c r="Q3451" s="47"/>
      <c r="R3451" s="47"/>
      <c r="S3451" s="2"/>
    </row>
    <row r="3452" spans="1:22" ht="12.75" customHeight="1" x14ac:dyDescent="0.2">
      <c r="A3452" s="22"/>
      <c r="B3452" s="23" t="str">
        <f>IF(A3452="","",VLOOKUP(A3452,'6.A'!$A$11:$E$105,2,FALSE))</f>
        <v/>
      </c>
      <c r="C3452" s="87"/>
      <c r="D3452" s="56" t="str">
        <f>IF(A3452="","",VLOOKUP(A3452,'6.A'!$A$11:$E$105,4,FALSE))</f>
        <v/>
      </c>
      <c r="E3452" s="88" t="str">
        <f>IF(A3452="","",VLOOKUP(A3452,'6.A'!$A$11:$E$105,5,FALSE))</f>
        <v/>
      </c>
      <c r="F3452" s="24" t="str">
        <f t="shared" si="1436"/>
        <v>0,00</v>
      </c>
      <c r="G3452" s="51"/>
      <c r="H3452" s="51" t="str">
        <f>IF(A3452="","",VLOOKUP(A3452,'6.A'!$A$11:$E$7900,5,FALSE))</f>
        <v/>
      </c>
      <c r="I3452" s="51" t="str">
        <f>IF(H3452="","",IF(E3452=H3452,"SIM","NÃO"))</f>
        <v/>
      </c>
      <c r="J3452" s="51" t="str">
        <f>IF(H3452="","",VLOOKUP(A3452,'6.A'!$A$11:$E$480,4,FALSE))</f>
        <v/>
      </c>
      <c r="K3452" s="51" t="str">
        <f>IF(H3452="","",IF(J3452=D3452,"SIM","NÃO"))</f>
        <v/>
      </c>
      <c r="L3452" s="51" t="str">
        <f>IF(H3452="","",IF(C3452="","",G3444*C3452))</f>
        <v/>
      </c>
      <c r="M3452" s="93" t="str">
        <f>IF(A3452="","",VLOOKUP(A3452,'6.A'!$A$11:$C$480,2,FALSE))</f>
        <v/>
      </c>
      <c r="N3452" s="56" t="str">
        <f>IF(A3452="","",IF(M3452=B3452,"si","no"))</f>
        <v/>
      </c>
      <c r="O3452" s="55"/>
      <c r="P3452" s="55"/>
      <c r="Q3452" s="47"/>
      <c r="R3452" s="47"/>
      <c r="S3452" s="2"/>
    </row>
    <row r="3453" spans="1:22" ht="12.75" customHeight="1" x14ac:dyDescent="0.2">
      <c r="A3453" s="22"/>
      <c r="B3453" s="23" t="str">
        <f>IF(A3453="","",VLOOKUP(A3453,'6.A'!$A$11:$E$105,2,FALSE))</f>
        <v/>
      </c>
      <c r="C3453" s="87"/>
      <c r="D3453" s="56" t="str">
        <f>IF(A3453="","",VLOOKUP(A3453,'6.A'!$A$11:$E$105,4,FALSE))</f>
        <v/>
      </c>
      <c r="E3453" s="88" t="str">
        <f>IF(A3453="","",VLOOKUP(A3453,'6.A'!$A$11:$E$105,5,FALSE))</f>
        <v/>
      </c>
      <c r="F3453" s="24" t="str">
        <f t="shared" si="1436"/>
        <v>0,00</v>
      </c>
      <c r="G3453" s="51"/>
      <c r="H3453" s="51" t="str">
        <f>IF(A3453="","",VLOOKUP(A3453,'6.A'!$A$11:$E$7900,5,FALSE))</f>
        <v/>
      </c>
      <c r="I3453" s="51" t="str">
        <f t="shared" ref="I3453" si="1442">IF(H3453="","",IF(E3453=H3453,"SIM","NÃO"))</f>
        <v/>
      </c>
      <c r="J3453" s="51" t="str">
        <f>IF(H3453="","",VLOOKUP(A3453,'6.A'!$A$11:$E$480,4,FALSE))</f>
        <v/>
      </c>
      <c r="K3453" s="51" t="str">
        <f t="shared" ref="K3453" si="1443">IF(H3453="","",IF(J3453=D3453,"SIM","NÃO"))</f>
        <v/>
      </c>
      <c r="L3453" s="51" t="str">
        <f>IF(H3453="","",IF(C3453="","",G3444*C3453))</f>
        <v/>
      </c>
      <c r="M3453" s="93" t="str">
        <f>IF(A3453="","",VLOOKUP(A3453,'6.A'!$A$11:$C$480,2,FALSE))</f>
        <v/>
      </c>
      <c r="N3453" s="56" t="str">
        <f t="shared" ref="N3453" si="1444">IF(A3453="","",IF(M3453=B3453,"si","no"))</f>
        <v/>
      </c>
      <c r="O3453" s="55"/>
      <c r="P3453" s="55"/>
      <c r="Q3453" s="47"/>
      <c r="R3453" s="47"/>
      <c r="S3453" s="2"/>
    </row>
    <row r="3454" spans="1:22" ht="12.75" customHeight="1" x14ac:dyDescent="0.2">
      <c r="A3454" s="22"/>
      <c r="B3454" s="23" t="str">
        <f>IF(A3454="","",VLOOKUP(A3454,'6.A'!$A$11:$E$105,2,FALSE))</f>
        <v/>
      </c>
      <c r="C3454" s="87"/>
      <c r="D3454" s="69" t="str">
        <f>IF(A3454="","",VLOOKUP(A3454,'6.A'!$A$11:$E$105,4,FALSE))</f>
        <v/>
      </c>
      <c r="E3454" s="89" t="str">
        <f>IF(A3454="","",VLOOKUP(A3454,'6.A'!$A$11:$E$105,5,FALSE))</f>
        <v/>
      </c>
      <c r="F3454" s="24" t="str">
        <f t="shared" si="1436"/>
        <v>0,00</v>
      </c>
      <c r="G3454" s="51"/>
      <c r="H3454" s="51" t="str">
        <f>IF(A3454="","",VLOOKUP(A3454,'6.A'!$A$11:$E$7900,5,FALSE))</f>
        <v/>
      </c>
      <c r="I3454" s="51" t="str">
        <f>IF(H3454="","",IF(E3454=H3454,"SIM","NÃO"))</f>
        <v/>
      </c>
      <c r="J3454" s="51" t="str">
        <f>IF(H3454="","",VLOOKUP(A3454,'6.A'!$A$11:$E$480,4,FALSE))</f>
        <v/>
      </c>
      <c r="K3454" s="51" t="str">
        <f>IF(H3454="","",IF(J3454=D3454,"SIM","NÃO"))</f>
        <v/>
      </c>
      <c r="L3454" s="51" t="str">
        <f>IF(H3454="","",IF(C3454="","",G3444*C3454))</f>
        <v/>
      </c>
      <c r="M3454" s="93" t="str">
        <f>IF(A3454="","",VLOOKUP(A3454,'6.A'!$A$11:$C$480,2,FALSE))</f>
        <v/>
      </c>
      <c r="N3454" s="56" t="str">
        <f>IF(A3454="","",IF(M3454=B3454,"si","no"))</f>
        <v/>
      </c>
      <c r="O3454" s="55"/>
      <c r="P3454" s="55"/>
      <c r="Q3454" s="47"/>
      <c r="R3454" s="47"/>
      <c r="S3454" s="2"/>
    </row>
    <row r="3455" spans="1:22" ht="12.75" customHeight="1" x14ac:dyDescent="0.2">
      <c r="A3455" s="22"/>
      <c r="B3455" s="23" t="str">
        <f>IF(A3455="","",VLOOKUP(A3455,'6.A'!$A$11:$E$105,2,FALSE))</f>
        <v/>
      </c>
      <c r="C3455" s="87"/>
      <c r="D3455" s="25" t="str">
        <f>IF(A3455="","",VLOOKUP(A3455,'6.A'!$A$11:$E$105,4,FALSE))</f>
        <v/>
      </c>
      <c r="E3455" s="89" t="str">
        <f>IF(A3455="","",VLOOKUP(A3455,'6.A'!$A$11:$E$105,5,FALSE))</f>
        <v/>
      </c>
      <c r="F3455" s="24" t="str">
        <f t="shared" si="1436"/>
        <v>0,00</v>
      </c>
      <c r="G3455" s="51"/>
      <c r="H3455" s="51" t="str">
        <f>IF(A3455="","",VLOOKUP(A3455,'6.A'!$A$11:$E$7900,5,FALSE))</f>
        <v/>
      </c>
      <c r="I3455" s="51" t="str">
        <f t="shared" ref="I3455" si="1445">IF(H3455="","",IF(E3455=H3455,"SIM","NÃO"))</f>
        <v/>
      </c>
      <c r="J3455" s="51" t="str">
        <f>IF(H3455="","",VLOOKUP(A3455,'6.A'!$A$11:$E$480,4,FALSE))</f>
        <v/>
      </c>
      <c r="K3455" s="51" t="str">
        <f t="shared" ref="K3455" si="1446">IF(H3455="","",IF(J3455=D3455,"SIM","NÃO"))</f>
        <v/>
      </c>
      <c r="L3455" s="51" t="str">
        <f>IF(H3455="","",IF(C3455="","",G3444*C3455))</f>
        <v/>
      </c>
      <c r="M3455" s="93" t="str">
        <f>IF(A3455="","",VLOOKUP(A3455,'6.A'!$A$11:$C$480,2,FALSE))</f>
        <v/>
      </c>
      <c r="N3455" s="56" t="str">
        <f t="shared" ref="N3455" si="1447">IF(A3455="","",IF(M3455=B3455,"si","no"))</f>
        <v/>
      </c>
      <c r="O3455" s="55"/>
      <c r="P3455" s="55"/>
      <c r="Q3455" s="47"/>
      <c r="R3455" s="47"/>
      <c r="S3455" s="2"/>
    </row>
    <row r="3456" spans="1:22" ht="12.75" customHeight="1" x14ac:dyDescent="0.2">
      <c r="A3456" s="17"/>
      <c r="B3456" s="26" t="str">
        <f>$A$8</f>
        <v>LEIS SOCIAIS HORISTA - JORNADA NORMAL</v>
      </c>
      <c r="C3456" s="27">
        <f>$C$8</f>
        <v>0</v>
      </c>
      <c r="D3456" s="56"/>
      <c r="F3456" s="28">
        <f>ROUND(SUM(F3446:F3455)*C3456,2)</f>
        <v>0</v>
      </c>
      <c r="G3456" s="62"/>
      <c r="M3456" s="61"/>
      <c r="N3456" s="56"/>
      <c r="O3456" s="55"/>
      <c r="P3456" s="55"/>
      <c r="Q3456" s="47"/>
      <c r="R3456" s="47"/>
      <c r="S3456" s="2"/>
    </row>
    <row r="3457" spans="1:19" ht="12.75" customHeight="1" x14ac:dyDescent="0.2">
      <c r="A3457" s="22"/>
      <c r="B3457" s="26" t="str">
        <f>$A$9</f>
        <v>BDI - MÃO DE OBRA / SERVIÇOS / MATERIAIS EM GERAL</v>
      </c>
      <c r="C3457" s="27">
        <f>$C$9</f>
        <v>0</v>
      </c>
      <c r="D3457" s="29"/>
      <c r="F3457" s="28">
        <f>ROUND(SUM(F3446:F3456)*C3457,2)</f>
        <v>0</v>
      </c>
      <c r="G3457" s="62"/>
      <c r="M3457" s="61"/>
      <c r="N3457" s="56"/>
      <c r="O3457" s="55"/>
      <c r="P3457" s="55"/>
      <c r="Q3457" s="47"/>
      <c r="R3457" s="47"/>
      <c r="S3457" s="2"/>
    </row>
    <row r="3458" spans="1:19" ht="12.75" customHeight="1" x14ac:dyDescent="0.2">
      <c r="A3458" s="30"/>
      <c r="B3458" s="31" t="s">
        <v>56</v>
      </c>
      <c r="C3458" s="32"/>
      <c r="D3458" s="33"/>
      <c r="E3458" s="34"/>
      <c r="F3458" s="35">
        <f>ROUND(SUM(F3446:F3457),2)</f>
        <v>0</v>
      </c>
      <c r="G3458" s="62"/>
      <c r="M3458" s="61"/>
      <c r="N3458" s="56"/>
      <c r="O3458" s="55"/>
      <c r="P3458" s="55"/>
      <c r="Q3458" s="47"/>
      <c r="R3458" s="47"/>
      <c r="S3458" s="2"/>
    </row>
    <row r="3459" spans="1:19" ht="12.75" customHeight="1" x14ac:dyDescent="0.2">
      <c r="A3459" s="17" t="s">
        <v>5</v>
      </c>
      <c r="B3459" s="135" t="s">
        <v>132</v>
      </c>
      <c r="C3459" s="55" t="s">
        <v>59</v>
      </c>
      <c r="D3459" s="55" t="s">
        <v>17</v>
      </c>
      <c r="E3459" s="19" t="s">
        <v>60</v>
      </c>
      <c r="F3459" s="20" t="s">
        <v>61</v>
      </c>
      <c r="G3459" s="21"/>
      <c r="M3459" s="61"/>
      <c r="N3459" s="56"/>
      <c r="O3459" s="55"/>
      <c r="P3459" s="55"/>
      <c r="Q3459" s="47"/>
      <c r="R3459" s="47"/>
      <c r="S3459" s="2"/>
    </row>
    <row r="3460" spans="1:19" ht="12.75" customHeight="1" x14ac:dyDescent="0.2">
      <c r="A3460" s="22"/>
      <c r="B3460" s="23" t="str">
        <f>IF(A3460="","",VLOOKUP(A3460,'6.A'!$A$11:$E$105,2,FALSE))</f>
        <v/>
      </c>
      <c r="C3460" s="87"/>
      <c r="D3460" s="56" t="str">
        <f>IF(A3460="","",VLOOKUP(A3460,'6.A'!$A$11:$E$105,4,FALSE))</f>
        <v/>
      </c>
      <c r="E3460" s="88" t="str">
        <f>IF(A3460="","",VLOOKUP(A3460,'6.A'!$A$11:$E$105,5,FALSE))</f>
        <v/>
      </c>
      <c r="F3460" s="24" t="str">
        <f t="shared" ref="F3460:F3469" si="1448">IF(A3460="","0,00",ROUND(C3460*E3460,2))</f>
        <v>0,00</v>
      </c>
      <c r="G3460" s="51"/>
      <c r="H3460" s="51" t="str">
        <f>IF(A3460="","",VLOOKUP(A3460,'6.A'!$A$11:$E$7900,5,FALSE))</f>
        <v/>
      </c>
      <c r="I3460" s="51" t="str">
        <f t="shared" ref="I3460:I3469" si="1449">IF(H3460="","",IF(E3460=H3460,"SIM","NÃO"))</f>
        <v/>
      </c>
      <c r="J3460" s="51" t="str">
        <f>IF(H3460="","",VLOOKUP(A3460,'6.A'!$A$11:$E$480,4,FALSE))</f>
        <v/>
      </c>
      <c r="K3460" s="51" t="str">
        <f t="shared" ref="K3460:K3469" si="1450">IF(H3460="","",IF(J3460=D3460,"SIM","NÃO"))</f>
        <v/>
      </c>
      <c r="L3460" s="51" t="str">
        <f>IF(H3460="","",IF(C3460="","",G3444*C3460))</f>
        <v/>
      </c>
      <c r="M3460" s="93" t="str">
        <f>IF(A3460="","",VLOOKUP(A3460,'6.A'!$A$11:$C$480,2,FALSE))</f>
        <v/>
      </c>
      <c r="N3460" s="56" t="str">
        <f t="shared" ref="N3460:N3465" si="1451">IF(A3460="","",IF(M3460=B3460,"si","no"))</f>
        <v/>
      </c>
      <c r="O3460" s="55"/>
      <c r="P3460" s="55"/>
      <c r="Q3460" s="47"/>
      <c r="R3460" s="47"/>
      <c r="S3460" s="2"/>
    </row>
    <row r="3461" spans="1:19" ht="12.75" customHeight="1" x14ac:dyDescent="0.2">
      <c r="A3461" s="22"/>
      <c r="B3461" s="23" t="str">
        <f>IF(A3461="","",VLOOKUP(A3461,'6.A'!$A$11:$E$105,2,FALSE))</f>
        <v/>
      </c>
      <c r="C3461" s="87"/>
      <c r="D3461" s="56" t="str">
        <f>IF(A3461="","",VLOOKUP(A3461,'6.A'!$A$11:$E$105,4,FALSE))</f>
        <v/>
      </c>
      <c r="E3461" s="88" t="str">
        <f>IF(A3461="","",VLOOKUP(A3461,'6.A'!$A$11:$E$105,5,FALSE))</f>
        <v/>
      </c>
      <c r="F3461" s="24" t="str">
        <f t="shared" si="1448"/>
        <v>0,00</v>
      </c>
      <c r="G3461" s="51"/>
      <c r="H3461" s="51" t="str">
        <f>IF(A3461="","",VLOOKUP(A3461,'6.A'!$A$11:$E$7900,5,FALSE))</f>
        <v/>
      </c>
      <c r="I3461" s="51" t="str">
        <f t="shared" si="1449"/>
        <v/>
      </c>
      <c r="J3461" s="51" t="str">
        <f>IF(H3461="","",VLOOKUP(A3461,'6.A'!$A$11:$E$480,4,FALSE))</f>
        <v/>
      </c>
      <c r="K3461" s="51" t="str">
        <f t="shared" si="1450"/>
        <v/>
      </c>
      <c r="L3461" s="51" t="str">
        <f>IF(H3461="","",IF(C3461="","",G3444*C3461))</f>
        <v/>
      </c>
      <c r="M3461" s="93" t="str">
        <f>IF(A3461="","",VLOOKUP(A3461,'6.A'!$A$11:$C$480,2,FALSE))</f>
        <v/>
      </c>
      <c r="N3461" s="56" t="str">
        <f t="shared" si="1451"/>
        <v/>
      </c>
      <c r="O3461" s="55"/>
      <c r="P3461" s="55"/>
      <c r="Q3461" s="47"/>
      <c r="R3461" s="47"/>
      <c r="S3461" s="2"/>
    </row>
    <row r="3462" spans="1:19" ht="12.75" customHeight="1" x14ac:dyDescent="0.2">
      <c r="A3462" s="22"/>
      <c r="B3462" s="23" t="str">
        <f>IF(A3462="","",VLOOKUP(A3462,'6.A'!$A$11:$E$105,2,FALSE))</f>
        <v/>
      </c>
      <c r="C3462" s="87"/>
      <c r="D3462" s="56" t="str">
        <f>IF(A3462="","",VLOOKUP(A3462,'6.A'!$A$11:$E$105,4,FALSE))</f>
        <v/>
      </c>
      <c r="E3462" s="88" t="str">
        <f>IF(A3462="","",VLOOKUP(A3462,'6.A'!$A$11:$E$105,5,FALSE))</f>
        <v/>
      </c>
      <c r="F3462" s="24" t="str">
        <f t="shared" si="1448"/>
        <v>0,00</v>
      </c>
      <c r="G3462" s="51"/>
      <c r="H3462" s="51" t="str">
        <f>IF(A3462="","",VLOOKUP(A3462,'6.A'!$A$11:$E$7900,5,FALSE))</f>
        <v/>
      </c>
      <c r="I3462" s="51" t="str">
        <f t="shared" si="1449"/>
        <v/>
      </c>
      <c r="J3462" s="51" t="str">
        <f>IF(H3462="","",VLOOKUP(A3462,'6.A'!$A$11:$E$480,4,FALSE))</f>
        <v/>
      </c>
      <c r="K3462" s="51" t="str">
        <f t="shared" si="1450"/>
        <v/>
      </c>
      <c r="L3462" s="51" t="str">
        <f>IF(H3462="","",IF(C3462="","",G3444*C3462))</f>
        <v/>
      </c>
      <c r="M3462" s="93" t="str">
        <f>IF(A3462="","",VLOOKUP(A3462,'6.A'!$A$11:$C$480,2,FALSE))</f>
        <v/>
      </c>
      <c r="N3462" s="56" t="str">
        <f t="shared" si="1451"/>
        <v/>
      </c>
      <c r="O3462" s="55"/>
      <c r="P3462" s="55"/>
      <c r="Q3462" s="47"/>
      <c r="R3462" s="47"/>
      <c r="S3462" s="2"/>
    </row>
    <row r="3463" spans="1:19" ht="12.75" customHeight="1" x14ac:dyDescent="0.2">
      <c r="A3463" s="22"/>
      <c r="B3463" s="54" t="str">
        <f>IF(A3463="","",VLOOKUP(A3463,'6.A'!$A$11:$E$105,2,FALSE))</f>
        <v/>
      </c>
      <c r="C3463" s="113"/>
      <c r="D3463" s="56" t="str">
        <f>IF(A3463="","",VLOOKUP(A3463,'6.A'!$A$11:$E$105,4,FALSE))</f>
        <v/>
      </c>
      <c r="E3463" s="88" t="str">
        <f>IF(A3463="","",VLOOKUP(A3463,'6.A'!$A$11:$E$105,5,FALSE))</f>
        <v/>
      </c>
      <c r="F3463" s="24" t="str">
        <f t="shared" si="1448"/>
        <v>0,00</v>
      </c>
      <c r="G3463" s="51"/>
      <c r="H3463" s="51" t="str">
        <f>IF(A3463="","",VLOOKUP(A3463,'6.A'!$A$11:$E$7900,5,FALSE))</f>
        <v/>
      </c>
      <c r="I3463" s="51" t="str">
        <f t="shared" si="1449"/>
        <v/>
      </c>
      <c r="J3463" s="51" t="str">
        <f>IF(H3463="","",VLOOKUP(A3463,'6.A'!$A$11:$E$480,4,FALSE))</f>
        <v/>
      </c>
      <c r="K3463" s="51" t="str">
        <f t="shared" si="1450"/>
        <v/>
      </c>
      <c r="L3463" s="51" t="str">
        <f>IF(H3463="","",IF(C3463="","",G3444*C3463))</f>
        <v/>
      </c>
      <c r="M3463" s="93" t="str">
        <f>IF(A3463="","",VLOOKUP(A3463,'6.A'!$A$11:$C$480,2,FALSE))</f>
        <v/>
      </c>
      <c r="N3463" s="56" t="str">
        <f t="shared" si="1451"/>
        <v/>
      </c>
      <c r="O3463" s="55"/>
      <c r="P3463" s="55"/>
      <c r="Q3463" s="47"/>
      <c r="R3463" s="47"/>
      <c r="S3463" s="2"/>
    </row>
    <row r="3464" spans="1:19" ht="12.75" customHeight="1" x14ac:dyDescent="0.2">
      <c r="A3464" s="22"/>
      <c r="B3464" s="23" t="str">
        <f>IF(A3464="","",VLOOKUP(A3464,'6.A'!$A$11:$E$105,2,FALSE))</f>
        <v/>
      </c>
      <c r="C3464" s="87"/>
      <c r="D3464" s="56" t="str">
        <f>IF(A3464="","",VLOOKUP(A3464,'6.A'!$A$11:$E$105,4,FALSE))</f>
        <v/>
      </c>
      <c r="E3464" s="88" t="str">
        <f>IF(A3464="","",VLOOKUP(A3464,'6.A'!$A$11:$E$105,5,FALSE))</f>
        <v/>
      </c>
      <c r="F3464" s="24" t="str">
        <f t="shared" si="1448"/>
        <v>0,00</v>
      </c>
      <c r="G3464" s="51"/>
      <c r="H3464" s="51" t="str">
        <f>IF(A3464="","",VLOOKUP(A3464,'6.A'!$A$11:$E$7900,5,FALSE))</f>
        <v/>
      </c>
      <c r="I3464" s="51" t="str">
        <f t="shared" si="1449"/>
        <v/>
      </c>
      <c r="J3464" s="51" t="str">
        <f>IF(H3464="","",VLOOKUP(A3464,'6.A'!$A$11:$E$480,4,FALSE))</f>
        <v/>
      </c>
      <c r="K3464" s="51" t="str">
        <f t="shared" si="1450"/>
        <v/>
      </c>
      <c r="L3464" s="51" t="str">
        <f>IF(H3464="","",IF(C3464="","",G3444*C3464))</f>
        <v/>
      </c>
      <c r="M3464" s="93" t="str">
        <f>IF(A3464="","",VLOOKUP(A3464,'6.A'!$A$11:$C$480,2,FALSE))</f>
        <v/>
      </c>
      <c r="N3464" s="56" t="str">
        <f t="shared" si="1451"/>
        <v/>
      </c>
      <c r="O3464" s="55"/>
      <c r="P3464" s="55"/>
      <c r="Q3464" s="47"/>
      <c r="R3464" s="47"/>
      <c r="S3464" s="2"/>
    </row>
    <row r="3465" spans="1:19" ht="12.75" customHeight="1" x14ac:dyDescent="0.2">
      <c r="A3465" s="22"/>
      <c r="B3465" s="23" t="str">
        <f>IF(A3465="","",VLOOKUP(A3465,'6.A'!$A$11:$E$105,2,FALSE))</f>
        <v/>
      </c>
      <c r="C3465" s="87"/>
      <c r="D3465" s="56" t="str">
        <f>IF(A3465="","",VLOOKUP(A3465,'6.A'!$A$11:$E$105,4,FALSE))</f>
        <v/>
      </c>
      <c r="E3465" s="88" t="str">
        <f>IF(A3465="","",VLOOKUP(A3465,'6.A'!$A$11:$E$105,5,FALSE))</f>
        <v/>
      </c>
      <c r="F3465" s="24" t="str">
        <f t="shared" si="1448"/>
        <v>0,00</v>
      </c>
      <c r="G3465" s="51"/>
      <c r="H3465" s="51" t="str">
        <f>IF(A3465="","",VLOOKUP(A3465,'6.A'!$A$11:$E$7900,5,FALSE))</f>
        <v/>
      </c>
      <c r="I3465" s="51" t="str">
        <f t="shared" si="1449"/>
        <v/>
      </c>
      <c r="J3465" s="51" t="str">
        <f>IF(H3465="","",VLOOKUP(A3465,'6.A'!$A$11:$E$480,4,FALSE))</f>
        <v/>
      </c>
      <c r="K3465" s="51" t="str">
        <f t="shared" si="1450"/>
        <v/>
      </c>
      <c r="L3465" s="51" t="str">
        <f>IF(H3465="","",IF(C3465="","",G3444*C3465))</f>
        <v/>
      </c>
      <c r="M3465" s="93" t="str">
        <f>IF(A3465="","",VLOOKUP(A3465,'6.A'!$A$11:$C$480,2,FALSE))</f>
        <v/>
      </c>
      <c r="N3465" s="56" t="str">
        <f t="shared" si="1451"/>
        <v/>
      </c>
      <c r="O3465" s="55"/>
      <c r="P3465" s="55"/>
      <c r="Q3465" s="47"/>
      <c r="R3465" s="47"/>
      <c r="S3465" s="2"/>
    </row>
    <row r="3466" spans="1:19" ht="12.75" customHeight="1" x14ac:dyDescent="0.2">
      <c r="A3466" s="22"/>
      <c r="B3466" s="23" t="str">
        <f>IF(A3466="","",VLOOKUP(A3466,'6.A'!$A$11:$E$105,2,FALSE))</f>
        <v/>
      </c>
      <c r="C3466" s="87"/>
      <c r="D3466" s="56" t="str">
        <f>IF(A3466="","",VLOOKUP(A3466,'6.A'!$A$11:$E$105,4,FALSE))</f>
        <v/>
      </c>
      <c r="E3466" s="88" t="str">
        <f>IF(A3466="","",VLOOKUP(A3466,'6.A'!$A$11:$E$105,5,FALSE))</f>
        <v/>
      </c>
      <c r="F3466" s="24" t="str">
        <f t="shared" si="1448"/>
        <v>0,00</v>
      </c>
      <c r="G3466" s="51"/>
      <c r="H3466" s="51" t="str">
        <f>IF(A3466="","",VLOOKUP(A3466,'6.A'!$A$11:$E$7900,5,FALSE))</f>
        <v/>
      </c>
      <c r="I3466" s="51" t="str">
        <f t="shared" si="1449"/>
        <v/>
      </c>
      <c r="J3466" s="51" t="str">
        <f>IF(H3466="","",VLOOKUP(A3466,'6.A'!$A$11:$E$480,4,FALSE))</f>
        <v/>
      </c>
      <c r="K3466" s="51" t="str">
        <f t="shared" si="1450"/>
        <v/>
      </c>
      <c r="L3466" s="51" t="str">
        <f>IF(H3466="","",IF(C3466="","",G3444*C3466))</f>
        <v/>
      </c>
      <c r="M3466" s="93" t="str">
        <f>IF(A3466="","",VLOOKUP(A3466,'6.A'!$A$11:$C$480,2,FALSE))</f>
        <v/>
      </c>
      <c r="N3466" s="56" t="str">
        <f>IF(A3466="","",IF(M3466=B3466,"si","no"))</f>
        <v/>
      </c>
      <c r="O3466" s="55"/>
      <c r="P3466" s="55"/>
      <c r="Q3466" s="47"/>
      <c r="R3466" s="47"/>
      <c r="S3466" s="2"/>
    </row>
    <row r="3467" spans="1:19" ht="12.75" customHeight="1" x14ac:dyDescent="0.2">
      <c r="A3467" s="22"/>
      <c r="B3467" s="23" t="str">
        <f>IF(A3467="","",VLOOKUP(A3467,'6.A'!$A$11:$E$105,2,FALSE))</f>
        <v/>
      </c>
      <c r="C3467" s="87"/>
      <c r="D3467" s="56" t="str">
        <f>IF(A3467="","",VLOOKUP(A3467,'6.A'!$A$11:$E$105,4,FALSE))</f>
        <v/>
      </c>
      <c r="E3467" s="88" t="str">
        <f>IF(A3467="","",VLOOKUP(A3467,'6.A'!$A$11:$E$105,5,FALSE))</f>
        <v/>
      </c>
      <c r="F3467" s="24" t="str">
        <f t="shared" si="1448"/>
        <v>0,00</v>
      </c>
      <c r="G3467" s="51"/>
      <c r="H3467" s="51" t="str">
        <f>IF(A3467="","",VLOOKUP(A3467,'6.A'!$A$11:$E$7900,5,FALSE))</f>
        <v/>
      </c>
      <c r="I3467" s="51" t="str">
        <f t="shared" si="1449"/>
        <v/>
      </c>
      <c r="J3467" s="51" t="str">
        <f>IF(H3467="","",VLOOKUP(A3467,'6.A'!$A$11:$E$480,4,FALSE))</f>
        <v/>
      </c>
      <c r="K3467" s="51" t="str">
        <f t="shared" si="1450"/>
        <v/>
      </c>
      <c r="L3467" s="51" t="str">
        <f>IF(H3467="","",IF(C3467="","",G3444*C3467))</f>
        <v/>
      </c>
      <c r="M3467" s="93" t="str">
        <f>IF(A3467="","",VLOOKUP(A3467,'6.A'!$A$11:$C$480,2,FALSE))</f>
        <v/>
      </c>
      <c r="N3467" s="56" t="str">
        <f>IF(A3467="","",IF(M3467=B3467,"si","no"))</f>
        <v/>
      </c>
      <c r="O3467" s="55"/>
      <c r="P3467" s="55"/>
      <c r="Q3467" s="47"/>
      <c r="R3467" s="47"/>
      <c r="S3467" s="2"/>
    </row>
    <row r="3468" spans="1:19" ht="12.75" customHeight="1" x14ac:dyDescent="0.2">
      <c r="A3468" s="22"/>
      <c r="B3468" s="23" t="str">
        <f>IF(A3468="","",VLOOKUP(A3468,'6.A'!$A$11:$E$105,2,FALSE))</f>
        <v/>
      </c>
      <c r="C3468" s="87"/>
      <c r="D3468" s="56" t="str">
        <f>IF(A3468="","",VLOOKUP(A3468,'6.A'!$A$11:$E$105,4,FALSE))</f>
        <v/>
      </c>
      <c r="E3468" s="88" t="str">
        <f>IF(A3468="","",VLOOKUP(A3468,'6.A'!$A$11:$E$105,5,FALSE))</f>
        <v/>
      </c>
      <c r="F3468" s="24" t="str">
        <f t="shared" si="1448"/>
        <v>0,00</v>
      </c>
      <c r="G3468" s="51"/>
      <c r="H3468" s="51" t="str">
        <f>IF(A3468="","",VLOOKUP(A3468,'6.A'!$A$11:$E$7900,5,FALSE))</f>
        <v/>
      </c>
      <c r="I3468" s="51" t="str">
        <f t="shared" si="1449"/>
        <v/>
      </c>
      <c r="J3468" s="51" t="str">
        <f>IF(H3468="","",VLOOKUP(A3468,'6.A'!$A$11:$E$480,4,FALSE))</f>
        <v/>
      </c>
      <c r="K3468" s="51" t="str">
        <f t="shared" si="1450"/>
        <v/>
      </c>
      <c r="L3468" s="51" t="str">
        <f>IF(H3468="","",IF(C3468="","",G3444*C3468))</f>
        <v/>
      </c>
      <c r="M3468" s="93" t="str">
        <f>IF(A3468="","",VLOOKUP(A3468,'6.A'!$A$11:$C$480,2,FALSE))</f>
        <v/>
      </c>
      <c r="N3468" s="56" t="str">
        <f t="shared" ref="N3468:N3469" si="1452">IF(A3468="","",IF(M3468=B3468,"si","no"))</f>
        <v/>
      </c>
      <c r="O3468" s="55"/>
      <c r="P3468" s="55"/>
      <c r="Q3468" s="47"/>
      <c r="R3468" s="47"/>
      <c r="S3468" s="2"/>
    </row>
    <row r="3469" spans="1:19" ht="12.75" customHeight="1" x14ac:dyDescent="0.2">
      <c r="A3469" s="22"/>
      <c r="B3469" s="23" t="str">
        <f>IF(A3469="","",VLOOKUP(A3469,'6.A'!$A$11:$E$105,2,FALSE))</f>
        <v/>
      </c>
      <c r="C3469" s="87"/>
      <c r="D3469" s="56" t="str">
        <f>IF(A3469="","",VLOOKUP(A3469,'6.A'!$A$11:$E$105,4,FALSE))</f>
        <v/>
      </c>
      <c r="E3469" s="88" t="str">
        <f>IF(A3469="","",VLOOKUP(A3469,'6.A'!$A$11:$E$105,5,FALSE))</f>
        <v/>
      </c>
      <c r="F3469" s="24" t="str">
        <f t="shared" si="1448"/>
        <v>0,00</v>
      </c>
      <c r="G3469" s="51"/>
      <c r="H3469" s="51" t="str">
        <f>IF(A3469="","",VLOOKUP(A3469,'6.A'!$A$11:$E$7900,5,FALSE))</f>
        <v/>
      </c>
      <c r="I3469" s="51" t="str">
        <f t="shared" si="1449"/>
        <v/>
      </c>
      <c r="J3469" s="51" t="str">
        <f>IF(H3469="","",VLOOKUP(A3469,'6.A'!$A$11:$E$480,4,FALSE))</f>
        <v/>
      </c>
      <c r="K3469" s="51" t="str">
        <f t="shared" si="1450"/>
        <v/>
      </c>
      <c r="L3469" s="51" t="str">
        <f>IF(H3469="","",IF(C3469="","",G3444*C3469))</f>
        <v/>
      </c>
      <c r="M3469" s="93" t="str">
        <f>IF(A3469="","",VLOOKUP(A3469,'6.A'!$A$11:$C$480,2,FALSE))</f>
        <v/>
      </c>
      <c r="N3469" s="56" t="str">
        <f t="shared" si="1452"/>
        <v/>
      </c>
      <c r="O3469" s="55"/>
      <c r="P3469" s="55"/>
      <c r="Q3469" s="47"/>
      <c r="R3469" s="47"/>
      <c r="S3469" s="2"/>
    </row>
    <row r="3470" spans="1:19" ht="12.75" customHeight="1" x14ac:dyDescent="0.2">
      <c r="A3470" s="22"/>
      <c r="B3470" s="26" t="str">
        <f>$A$9</f>
        <v>BDI - MÃO DE OBRA / SERVIÇOS / MATERIAIS EM GERAL</v>
      </c>
      <c r="C3470" s="27">
        <f>$C$9</f>
        <v>0</v>
      </c>
      <c r="D3470" s="56"/>
      <c r="F3470" s="28">
        <f>ROUND(SUM(F3460:F3469)*C3470,2)</f>
        <v>0</v>
      </c>
      <c r="G3470" s="62"/>
      <c r="M3470" s="61"/>
      <c r="N3470" s="56"/>
      <c r="O3470" s="55"/>
      <c r="P3470" s="55"/>
      <c r="Q3470" s="47"/>
      <c r="R3470" s="47"/>
      <c r="S3470" s="2"/>
    </row>
    <row r="3471" spans="1:19" ht="12.75" customHeight="1" x14ac:dyDescent="0.2">
      <c r="A3471" s="30"/>
      <c r="B3471" s="31" t="s">
        <v>120</v>
      </c>
      <c r="C3471" s="36"/>
      <c r="D3471" s="37"/>
      <c r="E3471" s="38"/>
      <c r="F3471" s="35">
        <f>ROUND(SUM(F3460:F3470),2)</f>
        <v>0</v>
      </c>
      <c r="G3471" s="62"/>
      <c r="M3471" s="61"/>
      <c r="N3471" s="56"/>
      <c r="O3471" s="55"/>
      <c r="P3471" s="55"/>
      <c r="Q3471" s="47"/>
      <c r="R3471" s="47"/>
      <c r="S3471" s="2"/>
    </row>
    <row r="3472" spans="1:19" ht="12.75" customHeight="1" x14ac:dyDescent="0.2">
      <c r="A3472" s="17" t="s">
        <v>6</v>
      </c>
      <c r="B3472" s="18" t="s">
        <v>18</v>
      </c>
      <c r="C3472" s="55" t="s">
        <v>59</v>
      </c>
      <c r="D3472" s="55" t="s">
        <v>17</v>
      </c>
      <c r="E3472" s="19" t="s">
        <v>60</v>
      </c>
      <c r="F3472" s="20" t="s">
        <v>61</v>
      </c>
      <c r="G3472" s="21"/>
      <c r="M3472" s="61"/>
      <c r="N3472" s="56"/>
      <c r="O3472" s="55"/>
      <c r="P3472" s="55"/>
      <c r="Q3472" s="47"/>
      <c r="R3472" s="47"/>
      <c r="S3472" s="2"/>
    </row>
    <row r="3473" spans="1:22" ht="12.75" customHeight="1" x14ac:dyDescent="0.2">
      <c r="A3473" s="22" t="str">
        <f>'6.A'!$A$63</f>
        <v>GUIN001</v>
      </c>
      <c r="B3473" s="23" t="str">
        <f>IF(A3473="","",VLOOKUP(A3473,'6.A'!$A$11:$E$105,2,FALSE))</f>
        <v>GUINDASTE GIRATÓRIO DE COLUNA COM GIRO MOTORIZADO (FORNECIMENTO)</v>
      </c>
      <c r="C3473" s="87">
        <v>1</v>
      </c>
      <c r="D3473" s="56" t="str">
        <f>IF(A3473="","",VLOOKUP(A3473,'6.A'!$A$11:$E$105,4,FALSE))</f>
        <v>UN</v>
      </c>
      <c r="E3473" s="88">
        <f>IF(A3473="","",VLOOKUP(A3473,'6.A'!$A$11:$E$105,5,FALSE))</f>
        <v>0</v>
      </c>
      <c r="F3473" s="24">
        <f t="shared" ref="F3473:F3492" si="1453">IF(A3473="","0,00",ROUND(C3473*E3473,2))</f>
        <v>0</v>
      </c>
      <c r="G3473" s="51"/>
      <c r="H3473" s="51">
        <f>IF(A3473="","",VLOOKUP(A3473,'6.A'!$A$11:$E$7900,5,FALSE))</f>
        <v>0</v>
      </c>
      <c r="I3473" s="51" t="str">
        <f t="shared" ref="I3473:I3492" si="1454">IF(H3473="","",IF(E3473=H3473,"SIM","NÃO"))</f>
        <v>SIM</v>
      </c>
      <c r="J3473" s="51" t="str">
        <f>IF(H3473="","",VLOOKUP(A3473,'6.A'!$A$11:$E$480,4,FALSE))</f>
        <v>UN</v>
      </c>
      <c r="K3473" s="51" t="str">
        <f t="shared" ref="K3473:K3492" si="1455">IF(H3473="","",IF(J3473=D3473,"SIM","NÃO"))</f>
        <v>SIM</v>
      </c>
      <c r="L3473" s="51">
        <f>IF(H3473="","",IF(C3473="","",G3444*C3473))</f>
        <v>1</v>
      </c>
      <c r="M3473" s="93" t="str">
        <f>IF(A3473="","",VLOOKUP(A3473,'6.A'!$A$11:$C$480,2,FALSE))</f>
        <v>GUINDASTE GIRATÓRIO DE COLUNA COM GIRO MOTORIZADO (FORNECIMENTO)</v>
      </c>
      <c r="N3473" s="56" t="str">
        <f t="shared" ref="N3473:N3492" si="1456">IF(A3473="","",IF(M3473=B3473,"si","no"))</f>
        <v>si</v>
      </c>
      <c r="O3473" s="55"/>
      <c r="P3473" s="55"/>
      <c r="Q3473" s="47"/>
      <c r="R3473" s="47"/>
      <c r="S3473" s="2"/>
    </row>
    <row r="3474" spans="1:22" ht="12.75" customHeight="1" x14ac:dyDescent="0.2">
      <c r="A3474" s="22"/>
      <c r="B3474" s="23" t="str">
        <f>IF(A3474="","",VLOOKUP(A3474,'6.A'!$A$11:$E$105,2,FALSE))</f>
        <v/>
      </c>
      <c r="C3474" s="87"/>
      <c r="D3474" s="56" t="str">
        <f>IF(A3474="","",VLOOKUP(A3474,'6.A'!$A$11:$E$105,4,FALSE))</f>
        <v/>
      </c>
      <c r="E3474" s="88" t="str">
        <f>IF(A3474="","",VLOOKUP(A3474,'6.A'!$A$11:$E$105,5,FALSE))</f>
        <v/>
      </c>
      <c r="F3474" s="24" t="str">
        <f t="shared" si="1453"/>
        <v>0,00</v>
      </c>
      <c r="G3474" s="51"/>
      <c r="H3474" s="51" t="str">
        <f>IF(A3474="","",VLOOKUP(A3474,'6.A'!$A$11:$E$7900,5,FALSE))</f>
        <v/>
      </c>
      <c r="I3474" s="51" t="str">
        <f t="shared" si="1454"/>
        <v/>
      </c>
      <c r="J3474" s="51" t="str">
        <f>IF(H3474="","",VLOOKUP(A3474,'6.A'!$A$11:$E$480,4,FALSE))</f>
        <v/>
      </c>
      <c r="K3474" s="51" t="str">
        <f t="shared" si="1455"/>
        <v/>
      </c>
      <c r="L3474" s="51" t="str">
        <f>IF(H3474="","",IF(C3474="","",G3444*C3474))</f>
        <v/>
      </c>
      <c r="M3474" s="93" t="str">
        <f>IF(A3474="","",VLOOKUP(A3474,'6.A'!$A$11:$C$480,2,FALSE))</f>
        <v/>
      </c>
      <c r="N3474" s="56" t="str">
        <f t="shared" si="1456"/>
        <v/>
      </c>
      <c r="O3474" s="55"/>
      <c r="P3474" s="55"/>
      <c r="Q3474" s="47"/>
      <c r="R3474" s="47"/>
      <c r="S3474" s="2"/>
    </row>
    <row r="3475" spans="1:22" ht="12.75" customHeight="1" x14ac:dyDescent="0.2">
      <c r="A3475" s="22"/>
      <c r="B3475" s="23" t="str">
        <f>IF(A3475="","",VLOOKUP(A3475,'6.A'!$A$11:$E$105,2,FALSE))</f>
        <v/>
      </c>
      <c r="C3475" s="87"/>
      <c r="D3475" s="56" t="str">
        <f>IF(A3475="","",VLOOKUP(A3475,'6.A'!$A$11:$E$105,4,FALSE))</f>
        <v/>
      </c>
      <c r="E3475" s="88" t="str">
        <f>IF(A3475="","",VLOOKUP(A3475,'6.A'!$A$11:$E$105,5,FALSE))</f>
        <v/>
      </c>
      <c r="F3475" s="24" t="str">
        <f t="shared" si="1453"/>
        <v>0,00</v>
      </c>
      <c r="G3475" s="51"/>
      <c r="H3475" s="51" t="str">
        <f>IF(A3475="","",VLOOKUP(A3475,'6.A'!$A$11:$E$7900,5,FALSE))</f>
        <v/>
      </c>
      <c r="I3475" s="51" t="str">
        <f t="shared" si="1454"/>
        <v/>
      </c>
      <c r="J3475" s="51" t="str">
        <f>IF(H3475="","",VLOOKUP(A3475,'6.A'!$A$11:$E$480,4,FALSE))</f>
        <v/>
      </c>
      <c r="K3475" s="51" t="str">
        <f t="shared" si="1455"/>
        <v/>
      </c>
      <c r="L3475" s="51" t="str">
        <f>IF(H3475="","",IF(C3475="","",G3444*C3475))</f>
        <v/>
      </c>
      <c r="M3475" s="93" t="str">
        <f>IF(A3475="","",VLOOKUP(A3475,'6.A'!$A$11:$C$480,2,FALSE))</f>
        <v/>
      </c>
      <c r="N3475" s="56" t="str">
        <f t="shared" si="1456"/>
        <v/>
      </c>
      <c r="O3475" s="55"/>
      <c r="P3475" s="55"/>
      <c r="Q3475" s="47"/>
      <c r="R3475" s="47"/>
      <c r="S3475" s="2"/>
    </row>
    <row r="3476" spans="1:22" ht="12.75" customHeight="1" x14ac:dyDescent="0.2">
      <c r="A3476" s="22"/>
      <c r="B3476" s="23" t="str">
        <f>IF(A3476="","",VLOOKUP(A3476,'6.A'!$A$11:$E$105,2,FALSE))</f>
        <v/>
      </c>
      <c r="C3476" s="87"/>
      <c r="D3476" s="56" t="str">
        <f>IF(A3476="","",VLOOKUP(A3476,'6.A'!$A$11:$E$105,4,FALSE))</f>
        <v/>
      </c>
      <c r="E3476" s="88" t="str">
        <f>IF(A3476="","",VLOOKUP(A3476,'6.A'!$A$11:$E$105,5,FALSE))</f>
        <v/>
      </c>
      <c r="F3476" s="24" t="str">
        <f t="shared" si="1453"/>
        <v>0,00</v>
      </c>
      <c r="G3476" s="51"/>
      <c r="H3476" s="51" t="str">
        <f>IF(A3476="","",VLOOKUP(A3476,'6.A'!$A$11:$E$7900,5,FALSE))</f>
        <v/>
      </c>
      <c r="I3476" s="51" t="str">
        <f t="shared" si="1454"/>
        <v/>
      </c>
      <c r="J3476" s="51" t="str">
        <f>IF(H3476="","",VLOOKUP(A3476,'6.A'!$A$11:$E$480,4,FALSE))</f>
        <v/>
      </c>
      <c r="K3476" s="51" t="str">
        <f t="shared" si="1455"/>
        <v/>
      </c>
      <c r="L3476" s="51" t="str">
        <f>IF(H3476="","",IF(C3476="","",G3444*C3476))</f>
        <v/>
      </c>
      <c r="M3476" s="93" t="str">
        <f>IF(A3476="","",VLOOKUP(A3476,'6.A'!$A$11:$C$480,2,FALSE))</f>
        <v/>
      </c>
      <c r="N3476" s="56" t="str">
        <f t="shared" si="1456"/>
        <v/>
      </c>
      <c r="O3476" s="55"/>
      <c r="P3476" s="55"/>
      <c r="Q3476" s="47"/>
      <c r="R3476" s="47"/>
      <c r="S3476" s="2"/>
    </row>
    <row r="3477" spans="1:22" ht="12.75" customHeight="1" x14ac:dyDescent="0.2">
      <c r="A3477" s="22"/>
      <c r="B3477" s="23" t="str">
        <f>IF(A3477="","",VLOOKUP(A3477,'6.A'!$A$11:$E$105,2,FALSE))</f>
        <v/>
      </c>
      <c r="C3477" s="87"/>
      <c r="D3477" s="56" t="str">
        <f>IF(A3477="","",VLOOKUP(A3477,'6.A'!$A$11:$E$105,4,FALSE))</f>
        <v/>
      </c>
      <c r="E3477" s="88" t="str">
        <f>IF(A3477="","",VLOOKUP(A3477,'6.A'!$A$11:$E$105,5,FALSE))</f>
        <v/>
      </c>
      <c r="F3477" s="24" t="str">
        <f t="shared" si="1453"/>
        <v>0,00</v>
      </c>
      <c r="G3477" s="51"/>
      <c r="H3477" s="51" t="str">
        <f>IF(A3477="","",VLOOKUP(A3477,'6.A'!$A$11:$E$7900,5,FALSE))</f>
        <v/>
      </c>
      <c r="I3477" s="51" t="str">
        <f t="shared" si="1454"/>
        <v/>
      </c>
      <c r="J3477" s="51" t="str">
        <f>IF(H3477="","",VLOOKUP(A3477,'6.A'!$A$11:$E$480,4,FALSE))</f>
        <v/>
      </c>
      <c r="K3477" s="51" t="str">
        <f t="shared" si="1455"/>
        <v/>
      </c>
      <c r="L3477" s="51" t="str">
        <f>IF(H3477="","",IF(C3477="","",G3444*C3477))</f>
        <v/>
      </c>
      <c r="M3477" s="93" t="str">
        <f>IF(A3477="","",VLOOKUP(A3477,'6.A'!$A$11:$C$480,2,FALSE))</f>
        <v/>
      </c>
      <c r="N3477" s="56" t="str">
        <f t="shared" si="1456"/>
        <v/>
      </c>
      <c r="O3477" s="55"/>
      <c r="P3477" s="55"/>
      <c r="Q3477" s="47"/>
      <c r="R3477" s="47"/>
      <c r="S3477" s="2"/>
    </row>
    <row r="3478" spans="1:22" ht="12.75" customHeight="1" x14ac:dyDescent="0.2">
      <c r="A3478" s="22"/>
      <c r="B3478" s="23" t="str">
        <f>IF(A3478="","",VLOOKUP(A3478,'6.A'!$A$11:$E$105,2,FALSE))</f>
        <v/>
      </c>
      <c r="C3478" s="87"/>
      <c r="D3478" s="56" t="str">
        <f>IF(A3478="","",VLOOKUP(A3478,'6.A'!$A$11:$E$105,4,FALSE))</f>
        <v/>
      </c>
      <c r="E3478" s="88" t="str">
        <f>IF(A3478="","",VLOOKUP(A3478,'6.A'!$A$11:$E$105,5,FALSE))</f>
        <v/>
      </c>
      <c r="F3478" s="24" t="str">
        <f t="shared" si="1453"/>
        <v>0,00</v>
      </c>
      <c r="G3478" s="51"/>
      <c r="H3478" s="51" t="str">
        <f>IF(A3478="","",VLOOKUP(A3478,'6.A'!$A$11:$E$7900,5,FALSE))</f>
        <v/>
      </c>
      <c r="I3478" s="51" t="str">
        <f t="shared" si="1454"/>
        <v/>
      </c>
      <c r="J3478" s="51" t="str">
        <f>IF(H3478="","",VLOOKUP(A3478,'6.A'!$A$11:$E$480,4,FALSE))</f>
        <v/>
      </c>
      <c r="K3478" s="51" t="str">
        <f t="shared" si="1455"/>
        <v/>
      </c>
      <c r="L3478" s="51" t="str">
        <f>IF(H3478="","",IF(C3478="","",G3444*C3478))</f>
        <v/>
      </c>
      <c r="M3478" s="93" t="str">
        <f>IF(A3478="","",VLOOKUP(A3478,'6.A'!$A$11:$C$480,2,FALSE))</f>
        <v/>
      </c>
      <c r="N3478" s="56" t="str">
        <f t="shared" si="1456"/>
        <v/>
      </c>
      <c r="O3478" s="55"/>
      <c r="P3478" s="55"/>
      <c r="Q3478" s="47"/>
      <c r="R3478" s="47"/>
      <c r="S3478" s="2"/>
    </row>
    <row r="3479" spans="1:22" ht="12.75" customHeight="1" x14ac:dyDescent="0.2">
      <c r="A3479" s="22"/>
      <c r="B3479" s="23" t="str">
        <f>IF(A3479="","",VLOOKUP(A3479,'6.A'!$A$11:$E$105,2,FALSE))</f>
        <v/>
      </c>
      <c r="C3479" s="87"/>
      <c r="D3479" s="56" t="str">
        <f>IF(A3479="","",VLOOKUP(A3479,'6.A'!$A$11:$E$105,4,FALSE))</f>
        <v/>
      </c>
      <c r="E3479" s="88" t="str">
        <f>IF(A3479="","",VLOOKUP(A3479,'6.A'!$A$11:$E$105,5,FALSE))</f>
        <v/>
      </c>
      <c r="F3479" s="24" t="str">
        <f t="shared" si="1453"/>
        <v>0,00</v>
      </c>
      <c r="G3479" s="51"/>
      <c r="H3479" s="51" t="str">
        <f>IF(A3479="","",VLOOKUP(A3479,'6.A'!$A$11:$E$7900,5,FALSE))</f>
        <v/>
      </c>
      <c r="I3479" s="51" t="str">
        <f t="shared" si="1454"/>
        <v/>
      </c>
      <c r="J3479" s="51" t="str">
        <f>IF(H3479="","",VLOOKUP(A3479,'6.A'!$A$11:$E$480,4,FALSE))</f>
        <v/>
      </c>
      <c r="K3479" s="51" t="str">
        <f t="shared" si="1455"/>
        <v/>
      </c>
      <c r="L3479" s="51" t="str">
        <f>IF(H3479="","",IF(C3479="","",G3444*C3479))</f>
        <v/>
      </c>
      <c r="M3479" s="93" t="str">
        <f>IF(A3479="","",VLOOKUP(A3479,'6.A'!$A$11:$C$480,2,FALSE))</f>
        <v/>
      </c>
      <c r="N3479" s="56" t="str">
        <f t="shared" si="1456"/>
        <v/>
      </c>
      <c r="O3479" s="55"/>
      <c r="P3479" s="55"/>
      <c r="Q3479" s="47"/>
      <c r="R3479" s="47"/>
      <c r="S3479" s="2"/>
    </row>
    <row r="3480" spans="1:22" s="64" customFormat="1" ht="12.75" customHeight="1" x14ac:dyDescent="0.2">
      <c r="A3480" s="22"/>
      <c r="B3480" s="23" t="str">
        <f>IF(A3480="","",VLOOKUP(A3480,'6.A'!$A$11:$E$105,2,FALSE))</f>
        <v/>
      </c>
      <c r="C3480" s="87"/>
      <c r="D3480" s="56" t="str">
        <f>IF(A3480="","",VLOOKUP(A3480,'6.A'!$A$11:$E$105,4,FALSE))</f>
        <v/>
      </c>
      <c r="E3480" s="88" t="str">
        <f>IF(A3480="","",VLOOKUP(A3480,'6.A'!$A$11:$E$105,5,FALSE))</f>
        <v/>
      </c>
      <c r="F3480" s="24" t="str">
        <f t="shared" si="1453"/>
        <v>0,00</v>
      </c>
      <c r="G3480" s="51"/>
      <c r="H3480" s="51" t="str">
        <f>IF(A3480="","",VLOOKUP(A3480,'6.A'!$A$11:$E$7900,5,FALSE))</f>
        <v/>
      </c>
      <c r="I3480" s="51" t="str">
        <f t="shared" si="1454"/>
        <v/>
      </c>
      <c r="J3480" s="51" t="str">
        <f>IF(H3480="","",VLOOKUP(A3480,'6.A'!$A$11:$E$480,4,FALSE))</f>
        <v/>
      </c>
      <c r="K3480" s="51" t="str">
        <f t="shared" si="1455"/>
        <v/>
      </c>
      <c r="L3480" s="51" t="str">
        <f>IF(H3480="","",IF(C3480="","",G3444*C3480))</f>
        <v/>
      </c>
      <c r="M3480" s="93" t="str">
        <f>IF(A3480="","",VLOOKUP(A3480,'6.A'!$A$11:$C$480,2,FALSE))</f>
        <v/>
      </c>
      <c r="N3480" s="56" t="str">
        <f t="shared" si="1456"/>
        <v/>
      </c>
      <c r="O3480" s="55"/>
      <c r="P3480" s="55"/>
      <c r="Q3480" s="47"/>
      <c r="R3480" s="47"/>
      <c r="T3480" s="2"/>
      <c r="U3480" s="2"/>
      <c r="V3480" s="2"/>
    </row>
    <row r="3481" spans="1:22" s="64" customFormat="1" ht="12.75" customHeight="1" x14ac:dyDescent="0.2">
      <c r="A3481" s="22"/>
      <c r="B3481" s="23" t="str">
        <f>IF(A3481="","",VLOOKUP(A3481,'6.A'!$A$11:$E$105,2,FALSE))</f>
        <v/>
      </c>
      <c r="C3481" s="87"/>
      <c r="D3481" s="56" t="str">
        <f>IF(A3481="","",VLOOKUP(A3481,'6.A'!$A$11:$E$105,4,FALSE))</f>
        <v/>
      </c>
      <c r="E3481" s="88" t="str">
        <f>IF(A3481="","",VLOOKUP(A3481,'6.A'!$A$11:$E$105,5,FALSE))</f>
        <v/>
      </c>
      <c r="F3481" s="24" t="str">
        <f t="shared" si="1453"/>
        <v>0,00</v>
      </c>
      <c r="G3481" s="51"/>
      <c r="H3481" s="51" t="str">
        <f>IF(A3481="","",VLOOKUP(A3481,'6.A'!$A$11:$E$7900,5,FALSE))</f>
        <v/>
      </c>
      <c r="I3481" s="51" t="str">
        <f t="shared" si="1454"/>
        <v/>
      </c>
      <c r="J3481" s="51" t="str">
        <f>IF(H3481="","",VLOOKUP(A3481,'6.A'!$A$11:$E$480,4,FALSE))</f>
        <v/>
      </c>
      <c r="K3481" s="51" t="str">
        <f t="shared" si="1455"/>
        <v/>
      </c>
      <c r="L3481" s="51" t="str">
        <f>IF(H3481="","",IF(C3481="","",G3444*C3481))</f>
        <v/>
      </c>
      <c r="M3481" s="93" t="str">
        <f>IF(A3481="","",VLOOKUP(A3481,'6.A'!$A$11:$C$480,2,FALSE))</f>
        <v/>
      </c>
      <c r="N3481" s="56" t="str">
        <f t="shared" si="1456"/>
        <v/>
      </c>
      <c r="O3481" s="55"/>
      <c r="P3481" s="55"/>
      <c r="Q3481" s="47"/>
      <c r="R3481" s="47"/>
      <c r="T3481" s="2"/>
      <c r="U3481" s="2"/>
      <c r="V3481" s="2"/>
    </row>
    <row r="3482" spans="1:22" s="64" customFormat="1" ht="12.75" customHeight="1" x14ac:dyDescent="0.2">
      <c r="A3482" s="22"/>
      <c r="B3482" s="23" t="str">
        <f>IF(A3482="","",VLOOKUP(A3482,'6.A'!$A$11:$E$105,2,FALSE))</f>
        <v/>
      </c>
      <c r="C3482" s="87"/>
      <c r="D3482" s="56" t="str">
        <f>IF(A3482="","",VLOOKUP(A3482,'6.A'!$A$11:$E$105,4,FALSE))</f>
        <v/>
      </c>
      <c r="E3482" s="88" t="str">
        <f>IF(A3482="","",VLOOKUP(A3482,'6.A'!$A$11:$E$105,5,FALSE))</f>
        <v/>
      </c>
      <c r="F3482" s="24" t="str">
        <f t="shared" si="1453"/>
        <v>0,00</v>
      </c>
      <c r="G3482" s="51"/>
      <c r="H3482" s="51" t="str">
        <f>IF(A3482="","",VLOOKUP(A3482,'6.A'!$A$11:$E$7900,5,FALSE))</f>
        <v/>
      </c>
      <c r="I3482" s="51" t="str">
        <f t="shared" si="1454"/>
        <v/>
      </c>
      <c r="J3482" s="51" t="str">
        <f>IF(H3482="","",VLOOKUP(A3482,'6.A'!$A$11:$E$480,4,FALSE))</f>
        <v/>
      </c>
      <c r="K3482" s="51" t="str">
        <f t="shared" si="1455"/>
        <v/>
      </c>
      <c r="L3482" s="51" t="str">
        <f>IF(H3482="","",IF(C3482="","",G3444*C3482))</f>
        <v/>
      </c>
      <c r="M3482" s="93" t="str">
        <f>IF(A3482="","",VLOOKUP(A3482,'6.A'!$A$11:$C$480,2,FALSE))</f>
        <v/>
      </c>
      <c r="N3482" s="56" t="str">
        <f t="shared" si="1456"/>
        <v/>
      </c>
      <c r="O3482" s="55"/>
      <c r="P3482" s="55"/>
      <c r="Q3482" s="47"/>
      <c r="R3482" s="47"/>
      <c r="T3482" s="2"/>
      <c r="U3482" s="2"/>
      <c r="V3482" s="2"/>
    </row>
    <row r="3483" spans="1:22" s="64" customFormat="1" ht="12.75" customHeight="1" x14ac:dyDescent="0.2">
      <c r="A3483" s="22"/>
      <c r="B3483" s="23" t="str">
        <f>IF(A3483="","",VLOOKUP(A3483,'6.A'!$A$11:$E$105,2,FALSE))</f>
        <v/>
      </c>
      <c r="C3483" s="87"/>
      <c r="D3483" s="56" t="str">
        <f>IF(A3483="","",VLOOKUP(A3483,'6.A'!$A$11:$E$105,4,FALSE))</f>
        <v/>
      </c>
      <c r="E3483" s="88" t="str">
        <f>IF(A3483="","",VLOOKUP(A3483,'6.A'!$A$11:$E$105,5,FALSE))</f>
        <v/>
      </c>
      <c r="F3483" s="24" t="str">
        <f t="shared" si="1453"/>
        <v>0,00</v>
      </c>
      <c r="G3483" s="51"/>
      <c r="H3483" s="51" t="str">
        <f>IF(A3483="","",VLOOKUP(A3483,'6.A'!$A$11:$E$7900,5,FALSE))</f>
        <v/>
      </c>
      <c r="I3483" s="51" t="str">
        <f t="shared" si="1454"/>
        <v/>
      </c>
      <c r="J3483" s="51" t="str">
        <f>IF(H3483="","",VLOOKUP(A3483,'6.A'!$A$11:$E$480,4,FALSE))</f>
        <v/>
      </c>
      <c r="K3483" s="51" t="str">
        <f t="shared" si="1455"/>
        <v/>
      </c>
      <c r="L3483" s="51" t="str">
        <f>IF(H3483="","",IF(C3483="","",G3444*C3483))</f>
        <v/>
      </c>
      <c r="M3483" s="93" t="str">
        <f>IF(A3483="","",VLOOKUP(A3483,'6.A'!$A$11:$C$480,2,FALSE))</f>
        <v/>
      </c>
      <c r="N3483" s="56" t="str">
        <f t="shared" si="1456"/>
        <v/>
      </c>
      <c r="O3483" s="55"/>
      <c r="P3483" s="55"/>
      <c r="Q3483" s="47"/>
      <c r="R3483" s="47"/>
      <c r="T3483" s="2"/>
      <c r="U3483" s="2"/>
      <c r="V3483" s="2"/>
    </row>
    <row r="3484" spans="1:22" ht="12.75" customHeight="1" x14ac:dyDescent="0.2">
      <c r="A3484" s="22"/>
      <c r="B3484" s="23" t="str">
        <f>IF(A3484="","",VLOOKUP(A3484,'6.A'!$A$11:$E$105,2,FALSE))</f>
        <v/>
      </c>
      <c r="C3484" s="87"/>
      <c r="D3484" s="56" t="str">
        <f>IF(A3484="","",VLOOKUP(A3484,'6.A'!$A$11:$E$105,4,FALSE))</f>
        <v/>
      </c>
      <c r="E3484" s="88" t="str">
        <f>IF(A3484="","",VLOOKUP(A3484,'6.A'!$A$11:$E$105,5,FALSE))</f>
        <v/>
      </c>
      <c r="F3484" s="24" t="str">
        <f t="shared" si="1453"/>
        <v>0,00</v>
      </c>
      <c r="G3484" s="51"/>
      <c r="H3484" s="51" t="str">
        <f>IF(A3484="","",VLOOKUP(A3484,'6.A'!$A$11:$E$7900,5,FALSE))</f>
        <v/>
      </c>
      <c r="I3484" s="51" t="str">
        <f t="shared" si="1454"/>
        <v/>
      </c>
      <c r="J3484" s="51" t="str">
        <f>IF(H3484="","",VLOOKUP(A3484,'6.A'!$A$11:$E$480,4,FALSE))</f>
        <v/>
      </c>
      <c r="K3484" s="51" t="str">
        <f t="shared" si="1455"/>
        <v/>
      </c>
      <c r="L3484" s="51" t="str">
        <f>IF(H3484="","",IF(C3484="","",G3444*C3484))</f>
        <v/>
      </c>
      <c r="M3484" s="93" t="str">
        <f>IF(A3484="","",VLOOKUP(A3484,'6.A'!$A$11:$C$480,2,FALSE))</f>
        <v/>
      </c>
      <c r="N3484" s="56" t="str">
        <f t="shared" si="1456"/>
        <v/>
      </c>
      <c r="O3484" s="55"/>
      <c r="P3484" s="55"/>
      <c r="Q3484" s="47"/>
      <c r="R3484" s="47"/>
    </row>
    <row r="3485" spans="1:22" ht="12.75" customHeight="1" x14ac:dyDescent="0.2">
      <c r="A3485" s="22"/>
      <c r="B3485" s="23" t="str">
        <f>IF(A3485="","",VLOOKUP(A3485,'6.A'!$A$11:$E$105,2,FALSE))</f>
        <v/>
      </c>
      <c r="C3485" s="87"/>
      <c r="D3485" s="56" t="str">
        <f>IF(A3485="","",VLOOKUP(A3485,'6.A'!$A$11:$E$105,4,FALSE))</f>
        <v/>
      </c>
      <c r="E3485" s="88" t="str">
        <f>IF(A3485="","",VLOOKUP(A3485,'6.A'!$A$11:$E$105,5,FALSE))</f>
        <v/>
      </c>
      <c r="F3485" s="24" t="str">
        <f t="shared" si="1453"/>
        <v>0,00</v>
      </c>
      <c r="G3485" s="51"/>
      <c r="H3485" s="51" t="str">
        <f>IF(A3485="","",VLOOKUP(A3485,'6.A'!$A$11:$E$7900,5,FALSE))</f>
        <v/>
      </c>
      <c r="I3485" s="51" t="str">
        <f t="shared" si="1454"/>
        <v/>
      </c>
      <c r="J3485" s="51" t="str">
        <f>IF(H3485="","",VLOOKUP(A3485,'6.A'!$A$11:$E$480,4,FALSE))</f>
        <v/>
      </c>
      <c r="K3485" s="51" t="str">
        <f t="shared" si="1455"/>
        <v/>
      </c>
      <c r="L3485" s="51" t="str">
        <f>IF(H3485="","",IF(C3485="","",G3444*C3485))</f>
        <v/>
      </c>
      <c r="M3485" s="93" t="str">
        <f>IF(A3485="","",VLOOKUP(A3485,'6.A'!$A$11:$C$480,2,FALSE))</f>
        <v/>
      </c>
      <c r="N3485" s="56" t="str">
        <f t="shared" si="1456"/>
        <v/>
      </c>
      <c r="O3485" s="55"/>
      <c r="P3485" s="55"/>
      <c r="Q3485" s="47"/>
      <c r="R3485" s="47"/>
    </row>
    <row r="3486" spans="1:22" ht="12.75" customHeight="1" x14ac:dyDescent="0.2">
      <c r="A3486" s="22"/>
      <c r="B3486" s="23" t="str">
        <f>IF(A3486="","",VLOOKUP(A3486,'6.A'!$A$11:$E$105,2,FALSE))</f>
        <v/>
      </c>
      <c r="C3486" s="87"/>
      <c r="D3486" s="56" t="str">
        <f>IF(A3486="","",VLOOKUP(A3486,'6.A'!$A$11:$E$105,4,FALSE))</f>
        <v/>
      </c>
      <c r="E3486" s="88" t="str">
        <f>IF(A3486="","",VLOOKUP(A3486,'6.A'!$A$11:$E$105,5,FALSE))</f>
        <v/>
      </c>
      <c r="F3486" s="24" t="str">
        <f t="shared" si="1453"/>
        <v>0,00</v>
      </c>
      <c r="G3486" s="51"/>
      <c r="H3486" s="51" t="str">
        <f>IF(A3486="","",VLOOKUP(A3486,'6.A'!$A$11:$E$7900,5,FALSE))</f>
        <v/>
      </c>
      <c r="I3486" s="51" t="str">
        <f t="shared" si="1454"/>
        <v/>
      </c>
      <c r="J3486" s="51" t="str">
        <f>IF(H3486="","",VLOOKUP(A3486,'6.A'!$A$11:$E$480,4,FALSE))</f>
        <v/>
      </c>
      <c r="K3486" s="51" t="str">
        <f t="shared" si="1455"/>
        <v/>
      </c>
      <c r="L3486" s="51" t="str">
        <f>IF(H3486="","",IF(C3486="","",G3444*C3486))</f>
        <v/>
      </c>
      <c r="M3486" s="93" t="str">
        <f>IF(A3486="","",VLOOKUP(A3486,'6.A'!$A$11:$C$480,2,FALSE))</f>
        <v/>
      </c>
      <c r="N3486" s="56" t="str">
        <f t="shared" si="1456"/>
        <v/>
      </c>
      <c r="O3486" s="55"/>
      <c r="P3486" s="55"/>
      <c r="Q3486" s="47"/>
      <c r="R3486" s="47"/>
    </row>
    <row r="3487" spans="1:22" ht="12.75" customHeight="1" x14ac:dyDescent="0.2">
      <c r="A3487" s="22"/>
      <c r="B3487" s="23" t="str">
        <f>IF(A3487="","",VLOOKUP(A3487,'6.A'!$A$11:$E$105,2,FALSE))</f>
        <v/>
      </c>
      <c r="C3487" s="87"/>
      <c r="D3487" s="56" t="str">
        <f>IF(A3487="","",VLOOKUP(A3487,'6.A'!$A$11:$E$105,4,FALSE))</f>
        <v/>
      </c>
      <c r="E3487" s="88" t="str">
        <f>IF(A3487="","",VLOOKUP(A3487,'6.A'!$A$11:$E$105,5,FALSE))</f>
        <v/>
      </c>
      <c r="F3487" s="24" t="str">
        <f t="shared" si="1453"/>
        <v>0,00</v>
      </c>
      <c r="G3487" s="51"/>
      <c r="H3487" s="51" t="str">
        <f>IF(A3487="","",VLOOKUP(A3487,'6.A'!$A$11:$E$7900,5,FALSE))</f>
        <v/>
      </c>
      <c r="I3487" s="51" t="str">
        <f t="shared" si="1454"/>
        <v/>
      </c>
      <c r="J3487" s="51" t="str">
        <f>IF(H3487="","",VLOOKUP(A3487,'6.A'!$A$11:$E$480,4,FALSE))</f>
        <v/>
      </c>
      <c r="K3487" s="51" t="str">
        <f t="shared" si="1455"/>
        <v/>
      </c>
      <c r="L3487" s="51" t="str">
        <f>IF(H3487="","",IF(C3487="","",G3444*C3487))</f>
        <v/>
      </c>
      <c r="M3487" s="93" t="str">
        <f>IF(A3487="","",VLOOKUP(A3487,'6.A'!$A$11:$C$480,2,FALSE))</f>
        <v/>
      </c>
      <c r="N3487" s="56" t="str">
        <f t="shared" si="1456"/>
        <v/>
      </c>
      <c r="O3487" s="55"/>
      <c r="P3487" s="55"/>
      <c r="Q3487" s="47"/>
      <c r="R3487" s="47"/>
    </row>
    <row r="3488" spans="1:22" ht="12.75" customHeight="1" x14ac:dyDescent="0.2">
      <c r="A3488" s="22"/>
      <c r="B3488" s="23" t="str">
        <f>IF(A3488="","",VLOOKUP(A3488,'6.A'!$A$11:$E$105,2,FALSE))</f>
        <v/>
      </c>
      <c r="C3488" s="87"/>
      <c r="D3488" s="56" t="str">
        <f>IF(A3488="","",VLOOKUP(A3488,'6.A'!$A$11:$E$105,4,FALSE))</f>
        <v/>
      </c>
      <c r="E3488" s="88" t="str">
        <f>IF(A3488="","",VLOOKUP(A3488,'6.A'!$A$11:$E$105,5,FALSE))</f>
        <v/>
      </c>
      <c r="F3488" s="24" t="str">
        <f t="shared" si="1453"/>
        <v>0,00</v>
      </c>
      <c r="G3488" s="51"/>
      <c r="H3488" s="51" t="str">
        <f>IF(A3488="","",VLOOKUP(A3488,'6.A'!$A$11:$E$7900,5,FALSE))</f>
        <v/>
      </c>
      <c r="I3488" s="51" t="str">
        <f t="shared" si="1454"/>
        <v/>
      </c>
      <c r="J3488" s="51" t="str">
        <f>IF(H3488="","",VLOOKUP(A3488,'6.A'!$A$11:$E$480,4,FALSE))</f>
        <v/>
      </c>
      <c r="K3488" s="51" t="str">
        <f t="shared" si="1455"/>
        <v/>
      </c>
      <c r="L3488" s="51" t="str">
        <f>IF(H3488="","",IF(C3488="","",G3444*C3488))</f>
        <v/>
      </c>
      <c r="M3488" s="93" t="str">
        <f>IF(A3488="","",VLOOKUP(A3488,'6.A'!$A$11:$C$480,2,FALSE))</f>
        <v/>
      </c>
      <c r="N3488" s="56" t="str">
        <f t="shared" si="1456"/>
        <v/>
      </c>
      <c r="O3488" s="55"/>
      <c r="P3488" s="55"/>
      <c r="Q3488" s="47"/>
      <c r="R3488" s="47"/>
    </row>
    <row r="3489" spans="1:22" ht="12.75" customHeight="1" x14ac:dyDescent="0.2">
      <c r="A3489" s="22"/>
      <c r="B3489" s="23" t="str">
        <f>IF(A3489="","",VLOOKUP(A3489,'6.A'!$A$11:$E$105,2,FALSE))</f>
        <v/>
      </c>
      <c r="C3489" s="87"/>
      <c r="D3489" s="56" t="str">
        <f>IF(A3489="","",VLOOKUP(A3489,'6.A'!$A$11:$E$105,4,FALSE))</f>
        <v/>
      </c>
      <c r="E3489" s="88" t="str">
        <f>IF(A3489="","",VLOOKUP(A3489,'6.A'!$A$11:$E$105,5,FALSE))</f>
        <v/>
      </c>
      <c r="F3489" s="24" t="str">
        <f t="shared" si="1453"/>
        <v>0,00</v>
      </c>
      <c r="G3489" s="51"/>
      <c r="H3489" s="51" t="str">
        <f>IF(A3489="","",VLOOKUP(A3489,'6.A'!$A$11:$E$7900,5,FALSE))</f>
        <v/>
      </c>
      <c r="I3489" s="51" t="str">
        <f t="shared" si="1454"/>
        <v/>
      </c>
      <c r="J3489" s="51" t="str">
        <f>IF(H3489="","",VLOOKUP(A3489,'6.A'!$A$11:$E$480,4,FALSE))</f>
        <v/>
      </c>
      <c r="K3489" s="51" t="str">
        <f t="shared" si="1455"/>
        <v/>
      </c>
      <c r="L3489" s="51" t="str">
        <f>IF(H3489="","",IF(C3489="","",G3444*C3489))</f>
        <v/>
      </c>
      <c r="M3489" s="93" t="str">
        <f>IF(A3489="","",VLOOKUP(A3489,'6.A'!$A$11:$C$480,2,FALSE))</f>
        <v/>
      </c>
      <c r="N3489" s="56" t="str">
        <f t="shared" si="1456"/>
        <v/>
      </c>
      <c r="O3489" s="55"/>
      <c r="P3489" s="55"/>
      <c r="Q3489" s="47"/>
      <c r="R3489" s="47"/>
    </row>
    <row r="3490" spans="1:22" ht="12.75" customHeight="1" x14ac:dyDescent="0.2">
      <c r="A3490" s="22"/>
      <c r="B3490" s="39" t="str">
        <f>IF(A3490="","",VLOOKUP(A3490,'6.A'!$A$11:$E$105,2,FALSE))</f>
        <v/>
      </c>
      <c r="C3490" s="87"/>
      <c r="D3490" s="56" t="str">
        <f>IF(A3490="","",VLOOKUP(A3490,'6.A'!$A$11:$E$105,4,FALSE))</f>
        <v/>
      </c>
      <c r="E3490" s="88" t="str">
        <f>IF(A3490="","",VLOOKUP(A3490,'6.A'!$A$11:$E$105,5,FALSE))</f>
        <v/>
      </c>
      <c r="F3490" s="24" t="str">
        <f t="shared" si="1453"/>
        <v>0,00</v>
      </c>
      <c r="G3490" s="51"/>
      <c r="H3490" s="51" t="str">
        <f>IF(A3490="","",VLOOKUP(A3490,'6.A'!$A$11:$E$7900,5,FALSE))</f>
        <v/>
      </c>
      <c r="I3490" s="51" t="str">
        <f t="shared" si="1454"/>
        <v/>
      </c>
      <c r="J3490" s="51" t="str">
        <f>IF(H3490="","",VLOOKUP(A3490,'6.A'!$A$11:$E$480,4,FALSE))</f>
        <v/>
      </c>
      <c r="K3490" s="51" t="str">
        <f t="shared" si="1455"/>
        <v/>
      </c>
      <c r="L3490" s="51" t="str">
        <f>IF(H3490="","",IF(C3490="","",G3444*C3490))</f>
        <v/>
      </c>
      <c r="M3490" s="93" t="str">
        <f>IF(A3490="","",VLOOKUP(A3490,'6.A'!$A$11:$C$480,2,FALSE))</f>
        <v/>
      </c>
      <c r="N3490" s="56" t="str">
        <f t="shared" si="1456"/>
        <v/>
      </c>
      <c r="O3490" s="55"/>
      <c r="P3490" s="55"/>
      <c r="Q3490" s="47"/>
      <c r="R3490" s="47"/>
    </row>
    <row r="3491" spans="1:22" ht="12.75" customHeight="1" x14ac:dyDescent="0.2">
      <c r="A3491" s="22"/>
      <c r="B3491" s="39" t="str">
        <f>IF(A3491="","",VLOOKUP(A3491,'6.A'!$A$11:$E$105,2,FALSE))</f>
        <v/>
      </c>
      <c r="C3491" s="87"/>
      <c r="D3491" s="56" t="str">
        <f>IF(A3491="","",VLOOKUP(A3491,'6.A'!$A$11:$E$105,4,FALSE))</f>
        <v/>
      </c>
      <c r="E3491" s="88" t="str">
        <f>IF(A3491="","",VLOOKUP(A3491,'6.A'!$A$11:$E$105,5,FALSE))</f>
        <v/>
      </c>
      <c r="F3491" s="24" t="str">
        <f t="shared" si="1453"/>
        <v>0,00</v>
      </c>
      <c r="G3491" s="51"/>
      <c r="H3491" s="51" t="str">
        <f>IF(A3491="","",VLOOKUP(A3491,'6.A'!$A$11:$E$7900,5,FALSE))</f>
        <v/>
      </c>
      <c r="I3491" s="51" t="str">
        <f t="shared" si="1454"/>
        <v/>
      </c>
      <c r="J3491" s="51" t="str">
        <f>IF(H3491="","",VLOOKUP(A3491,'6.A'!$A$11:$E$480,4,FALSE))</f>
        <v/>
      </c>
      <c r="K3491" s="51" t="str">
        <f t="shared" si="1455"/>
        <v/>
      </c>
      <c r="L3491" s="51" t="str">
        <f>IF(H3491="","",IF(C3491="","",G3444*C3491))</f>
        <v/>
      </c>
      <c r="M3491" s="93" t="str">
        <f>IF(A3491="","",VLOOKUP(A3491,'6.A'!$A$11:$C$480,2,FALSE))</f>
        <v/>
      </c>
      <c r="N3491" s="56" t="str">
        <f t="shared" si="1456"/>
        <v/>
      </c>
      <c r="O3491" s="55"/>
      <c r="P3491" s="55"/>
      <c r="Q3491" s="47"/>
      <c r="R3491" s="47"/>
    </row>
    <row r="3492" spans="1:22" ht="12.75" customHeight="1" x14ac:dyDescent="0.2">
      <c r="A3492" s="22"/>
      <c r="B3492" s="39" t="str">
        <f>IF(A3492="","",VLOOKUP(A3492,'6.A'!$A$11:$E$105,2,FALSE))</f>
        <v/>
      </c>
      <c r="C3492" s="87"/>
      <c r="D3492" s="56" t="str">
        <f>IF(A3492="","",VLOOKUP(A3492,'6.A'!$A$11:$E$105,4,FALSE))</f>
        <v/>
      </c>
      <c r="E3492" s="88" t="str">
        <f>IF(A3492="","",VLOOKUP(A3492,'6.A'!$A$11:$E$105,5,FALSE))</f>
        <v/>
      </c>
      <c r="F3492" s="24" t="str">
        <f t="shared" si="1453"/>
        <v>0,00</v>
      </c>
      <c r="G3492" s="51"/>
      <c r="H3492" s="51" t="str">
        <f>IF(A3492="","",VLOOKUP(A3492,'6.A'!$A$11:$E$7900,5,FALSE))</f>
        <v/>
      </c>
      <c r="I3492" s="51" t="str">
        <f t="shared" si="1454"/>
        <v/>
      </c>
      <c r="J3492" s="51" t="str">
        <f>IF(H3492="","",VLOOKUP(A3492,'6.A'!$A$11:$E$480,4,FALSE))</f>
        <v/>
      </c>
      <c r="K3492" s="51" t="str">
        <f t="shared" si="1455"/>
        <v/>
      </c>
      <c r="L3492" s="51" t="str">
        <f>IF(H3492="","",IF(C3492="","",G3444*C3492))</f>
        <v/>
      </c>
      <c r="M3492" s="93" t="str">
        <f>IF(A3492="","",VLOOKUP(A3492,'6.A'!$A$11:$C$480,2,FALSE))</f>
        <v/>
      </c>
      <c r="N3492" s="56" t="str">
        <f t="shared" si="1456"/>
        <v/>
      </c>
      <c r="O3492" s="55"/>
      <c r="P3492" s="55"/>
      <c r="Q3492" s="47"/>
      <c r="R3492" s="47"/>
    </row>
    <row r="3493" spans="1:22" ht="12.75" customHeight="1" x14ac:dyDescent="0.2">
      <c r="A3493" s="22"/>
      <c r="B3493" s="26" t="str">
        <f>$A$9</f>
        <v>BDI - MÃO DE OBRA / SERVIÇOS / MATERIAIS EM GERAL</v>
      </c>
      <c r="C3493" s="27">
        <f>$C$9</f>
        <v>0</v>
      </c>
      <c r="D3493" s="56"/>
      <c r="F3493" s="28">
        <f>ROUND(SUM(F3473:F3492)*C3493,2)</f>
        <v>0</v>
      </c>
      <c r="G3493" s="62"/>
      <c r="M3493" s="56"/>
      <c r="N3493" s="56"/>
      <c r="O3493" s="55"/>
      <c r="P3493" s="55"/>
      <c r="Q3493" s="47"/>
      <c r="R3493" s="47"/>
    </row>
    <row r="3494" spans="1:22" ht="12.75" customHeight="1" thickBot="1" x14ac:dyDescent="0.25">
      <c r="A3494" s="40"/>
      <c r="B3494" s="41" t="s">
        <v>57</v>
      </c>
      <c r="C3494" s="42"/>
      <c r="D3494" s="43"/>
      <c r="E3494" s="44"/>
      <c r="F3494" s="45">
        <f>ROUND(SUM(F3473:F3493),2)</f>
        <v>0</v>
      </c>
      <c r="G3494" s="62"/>
      <c r="M3494" s="56"/>
      <c r="N3494" s="56"/>
      <c r="O3494" s="55"/>
      <c r="P3494" s="55"/>
      <c r="Q3494" s="47"/>
      <c r="R3494" s="47"/>
    </row>
    <row r="3495" spans="1:22" ht="12" customHeight="1" thickBot="1" x14ac:dyDescent="0.25">
      <c r="A3495" s="8"/>
      <c r="B3495" s="9"/>
      <c r="C3495" s="10"/>
      <c r="D3495" s="56"/>
      <c r="F3495" s="12"/>
      <c r="M3495" s="56"/>
      <c r="N3495" s="56"/>
      <c r="O3495" s="55"/>
      <c r="P3495" s="55"/>
    </row>
    <row r="3496" spans="1:22" ht="50.1" customHeight="1" x14ac:dyDescent="0.2">
      <c r="A3496" s="13" t="str">
        <f>'3.A'!$A$111</f>
        <v>6.1.3</v>
      </c>
      <c r="B3496" s="14" t="str">
        <f>IF(A3496="","",VLOOKUP(A3496,'3.A'!$A$16:$M$111,2,FALSE))</f>
        <v>GUINDASTE GIRATÓRIO DE COLUNA COM GIRO MOTORIZADO (INSTALAÇÃO, COMISSIONAMENTO, STARTUP E TREINAMENTO)</v>
      </c>
      <c r="C3496" s="283" t="s">
        <v>62</v>
      </c>
      <c r="D3496" s="283"/>
      <c r="E3496" s="15" t="str">
        <f>IF(A3496="","",VLOOKUP(A3496,'3.A'!$A$16:$M$111,3,FALSE))</f>
        <v>UN</v>
      </c>
      <c r="F3496" s="16">
        <f>ROUND(F3510+F3523+F3546,2)</f>
        <v>0</v>
      </c>
      <c r="G3496" s="94">
        <f>VLOOKUP(A3496,'3.A'!$A$18:$I$111,4,FALSE)</f>
        <v>1</v>
      </c>
      <c r="H3496" s="46">
        <f>SUM(F3498:F3509)</f>
        <v>0</v>
      </c>
      <c r="I3496" s="46">
        <f>SUM(F3512:F3522)</f>
        <v>0</v>
      </c>
      <c r="J3496" s="46">
        <f>SUM(F3525:F3545)</f>
        <v>0</v>
      </c>
      <c r="K3496" s="46">
        <f>SUM(H3496:J3496)</f>
        <v>0</v>
      </c>
      <c r="L3496" s="46" t="str">
        <f>IF(K3496=F3496,"SIM","NÃO")</f>
        <v>SIM</v>
      </c>
      <c r="M3496" s="57">
        <f>ROUND(SUM(F3498:F3507)*C3508,2)+ROUND(SUM(F3498:F3508)*C3509,2)+ROUND(SUM(F3498:F3507),2)+ROUND(SUM(F3512:F3521)*C3522,2)+ROUND(SUM(F3512:F3521),2)+ROUND(SUM(F3525:F3544)*C3545,2)+ROUND(SUM(F3525:F3544),2)</f>
        <v>0</v>
      </c>
      <c r="N3496" s="49" t="str">
        <f>IF(M3496=F3496,"SIM","NÃO")</f>
        <v>SIM</v>
      </c>
      <c r="O3496" s="50" t="str">
        <f>VLOOKUP(A3496,'3.A'!$A$8:$E$111,3,FALSE)</f>
        <v>UN</v>
      </c>
      <c r="P3496" s="50" t="str">
        <f>IF(O3496=E3496,"SIM","NÃO")</f>
        <v>SIM</v>
      </c>
      <c r="Q3496" s="52">
        <f>ROUND(G3496*F3510,2)+ROUND(G3496*F3523,2)+ROUND(G3496*F3546,2)</f>
        <v>0</v>
      </c>
      <c r="R3496" s="58">
        <f>VLOOKUP(A3496,'3.A'!$A$16:$L$111,12,FALSE)</f>
        <v>0</v>
      </c>
      <c r="S3496" s="59" t="str">
        <f>IF(Q3496=R3496,"si","no")</f>
        <v>si</v>
      </c>
      <c r="T3496" s="60">
        <f>SUM(L3498:L3507)+SUM(L3512:L3521)+SUM(L3525:L3544)</f>
        <v>1</v>
      </c>
      <c r="U3496" s="51">
        <f>G3496*C3504+G3496*C3506+G3496*C3500+G3496*C3499+G3496*C3501+G3496*C3505+G3496*C3503+G3496*C3502+G3496*C3498+G3496*C3507+G3496*C3518+G3496*C3512+G3496*C3520+G3496*C3519+G3496*C3517+G3496*C3514+G3496*C3513+G3496*C3515+G3496*C3521+G3496*C3516+G3496*C3525+G3496*C3526+G3496*C3527+G3496*C3535+G3496*C3536+G3496*C3537+G3496*C3538+G3496*C3539+G3496*C3540+G3496*C3541+G3496*C3542+G3496*C3543+G3496*C3544+G3496*C3533+G3496*C3534+G3496*C3528+G3496*C3529+G3496*C3530+G3496*C3531+G3496*C3532</f>
        <v>1</v>
      </c>
      <c r="V3496" s="53" t="str">
        <f>IF(T3496=U3496,"si","no")</f>
        <v>si</v>
      </c>
    </row>
    <row r="3497" spans="1:22" ht="12.75" customHeight="1" x14ac:dyDescent="0.2">
      <c r="A3497" s="17" t="s">
        <v>3</v>
      </c>
      <c r="B3497" s="18" t="s">
        <v>58</v>
      </c>
      <c r="C3497" s="55" t="s">
        <v>59</v>
      </c>
      <c r="D3497" s="55" t="s">
        <v>17</v>
      </c>
      <c r="E3497" s="19" t="s">
        <v>60</v>
      </c>
      <c r="F3497" s="20" t="s">
        <v>61</v>
      </c>
      <c r="G3497" s="21"/>
      <c r="M3497" s="56"/>
      <c r="N3497" s="56"/>
      <c r="O3497" s="55"/>
      <c r="P3497" s="55"/>
      <c r="Q3497" s="47"/>
      <c r="R3497" s="47"/>
    </row>
    <row r="3498" spans="1:22" ht="12.75" customHeight="1" x14ac:dyDescent="0.2">
      <c r="A3498" s="22"/>
      <c r="B3498" s="23" t="str">
        <f>IF(A3498="","",VLOOKUP(A3498,'6.A'!$A$11:$E$105,2,FALSE))</f>
        <v/>
      </c>
      <c r="C3498" s="87"/>
      <c r="D3498" s="56" t="str">
        <f>IF(A3498="","",VLOOKUP(A3498,'6.A'!$A$11:$E$105,4,FALSE))</f>
        <v/>
      </c>
      <c r="E3498" s="88" t="str">
        <f>IF(A3498="","",VLOOKUP(A3498,'6.A'!$A$11:$E$105,5,FALSE))</f>
        <v/>
      </c>
      <c r="F3498" s="24" t="str">
        <f t="shared" ref="F3498:F3507" si="1457">IF(A3498="","0,00",ROUND(C3498*E3498,2))</f>
        <v>0,00</v>
      </c>
      <c r="G3498" s="51"/>
      <c r="H3498" s="51" t="str">
        <f>IF(A3498="","",VLOOKUP(A3498,'6.A'!$A$11:$E$7900,5,FALSE))</f>
        <v/>
      </c>
      <c r="I3498" s="51" t="str">
        <f>IF(H3498="","",IF(E3498=H3498,"SIM","NÃO"))</f>
        <v/>
      </c>
      <c r="J3498" s="51" t="str">
        <f>IF(H3498="","",VLOOKUP(A3498,'6.A'!$A$11:$E$480,4,FALSE))</f>
        <v/>
      </c>
      <c r="K3498" s="51" t="str">
        <f>IF(H3498="","",IF(J3498=D3498,"SIM","NÃO"))</f>
        <v/>
      </c>
      <c r="L3498" s="51" t="str">
        <f>IF(H3498="","",IF(C3498="","",G3496*C3498))</f>
        <v/>
      </c>
      <c r="M3498" s="93" t="str">
        <f>IF(A3498="","",VLOOKUP(A3498,'6.A'!$A$11:$C$480,2,FALSE))</f>
        <v/>
      </c>
      <c r="N3498" s="56" t="str">
        <f>IF(A3498="","",IF(M3498=B3498,"si","no"))</f>
        <v/>
      </c>
      <c r="O3498" s="55"/>
      <c r="P3498" s="55"/>
      <c r="Q3498" s="47"/>
      <c r="R3498" s="47"/>
    </row>
    <row r="3499" spans="1:22" ht="12.75" customHeight="1" x14ac:dyDescent="0.2">
      <c r="A3499" s="22"/>
      <c r="B3499" s="23" t="str">
        <f>IF(A3499="","",VLOOKUP(A3499,'6.A'!$A$11:$E$105,2,FALSE))</f>
        <v/>
      </c>
      <c r="C3499" s="87"/>
      <c r="D3499" s="56" t="str">
        <f>IF(A3499="","",VLOOKUP(A3499,'6.A'!$A$11:$E$105,4,FALSE))</f>
        <v/>
      </c>
      <c r="E3499" s="88" t="str">
        <f>IF(A3499="","",VLOOKUP(A3499,'6.A'!$A$11:$E$105,5,FALSE))</f>
        <v/>
      </c>
      <c r="F3499" s="24" t="str">
        <f t="shared" si="1457"/>
        <v>0,00</v>
      </c>
      <c r="G3499" s="51"/>
      <c r="H3499" s="51" t="str">
        <f>IF(A3499="","",VLOOKUP(A3499,'6.A'!$A$11:$E$7900,5,FALSE))</f>
        <v/>
      </c>
      <c r="I3499" s="51" t="str">
        <f>IF(H3499="","",IF(E3499=H3499,"SIM","NÃO"))</f>
        <v/>
      </c>
      <c r="J3499" s="51" t="str">
        <f>IF(H3499="","",VLOOKUP(A3499,'6.A'!$A$11:$E$480,4,FALSE))</f>
        <v/>
      </c>
      <c r="K3499" s="51" t="str">
        <f>IF(H3499="","",IF(J3499=D3499,"SIM","NÃO"))</f>
        <v/>
      </c>
      <c r="L3499" s="51" t="str">
        <f>IF(H3499="","",IF(C3499="","",G3496*C3499))</f>
        <v/>
      </c>
      <c r="M3499" s="93" t="str">
        <f>IF(A3499="","",VLOOKUP(A3499,'6.A'!$A$11:$C$480,2,FALSE))</f>
        <v/>
      </c>
      <c r="N3499" s="56" t="str">
        <f>IF(A3499="","",IF(M3499=B3499,"si","no"))</f>
        <v/>
      </c>
      <c r="O3499" s="55"/>
      <c r="P3499" s="55"/>
      <c r="Q3499" s="47"/>
      <c r="R3499" s="47"/>
    </row>
    <row r="3500" spans="1:22" ht="12.75" customHeight="1" x14ac:dyDescent="0.2">
      <c r="A3500" s="22"/>
      <c r="B3500" s="23" t="str">
        <f>IF(A3500="","",VLOOKUP(A3500,'6.A'!$A$11:$E$105,2,FALSE))</f>
        <v/>
      </c>
      <c r="C3500" s="87"/>
      <c r="D3500" s="56" t="str">
        <f>IF(A3500="","",VLOOKUP(A3500,'6.A'!$A$11:$E$105,4,FALSE))</f>
        <v/>
      </c>
      <c r="E3500" s="88" t="str">
        <f>IF(A3500="","",VLOOKUP(A3500,'6.A'!$A$11:$E$105,5,FALSE))</f>
        <v/>
      </c>
      <c r="F3500" s="24" t="str">
        <f t="shared" si="1457"/>
        <v>0,00</v>
      </c>
      <c r="G3500" s="51"/>
      <c r="H3500" s="51" t="str">
        <f>IF(A3500="","",VLOOKUP(A3500,'6.A'!$A$11:$E$7900,5,FALSE))</f>
        <v/>
      </c>
      <c r="I3500" s="51" t="str">
        <f>IF(H3500="","",IF(E3500=H3500,"SIM","NÃO"))</f>
        <v/>
      </c>
      <c r="J3500" s="51" t="str">
        <f>IF(H3500="","",VLOOKUP(A3500,'6.A'!$A$11:$E$480,4,FALSE))</f>
        <v/>
      </c>
      <c r="K3500" s="51" t="str">
        <f t="shared" ref="K3500" si="1458">IF(H3500="","",IF(J3500=D3500,"SIM","NÃO"))</f>
        <v/>
      </c>
      <c r="L3500" s="51" t="str">
        <f>IF(H3500="","",IF(C3500="","",G3496*C3500))</f>
        <v/>
      </c>
      <c r="M3500" s="93" t="str">
        <f>IF(A3500="","",VLOOKUP(A3500,'6.A'!$A$11:$C$480,2,FALSE))</f>
        <v/>
      </c>
      <c r="N3500" s="56" t="str">
        <f t="shared" ref="N3500" si="1459">IF(A3500="","",IF(M3500=B3500,"si","no"))</f>
        <v/>
      </c>
      <c r="O3500" s="55"/>
      <c r="P3500" s="55"/>
      <c r="Q3500" s="47"/>
      <c r="R3500" s="47"/>
      <c r="S3500" s="2"/>
    </row>
    <row r="3501" spans="1:22" ht="12.75" customHeight="1" x14ac:dyDescent="0.2">
      <c r="A3501" s="22"/>
      <c r="B3501" s="23" t="str">
        <f>IF(A3501="","",VLOOKUP(A3501,'6.A'!$A$11:$E$105,2,FALSE))</f>
        <v/>
      </c>
      <c r="C3501" s="87"/>
      <c r="D3501" s="56" t="str">
        <f>IF(A3501="","",VLOOKUP(A3501,'6.A'!$A$11:$E$105,4,FALSE))</f>
        <v/>
      </c>
      <c r="E3501" s="88" t="str">
        <f>IF(A3501="","",VLOOKUP(A3501,'6.A'!$A$11:$E$105,5,FALSE))</f>
        <v/>
      </c>
      <c r="F3501" s="24" t="str">
        <f t="shared" si="1457"/>
        <v>0,00</v>
      </c>
      <c r="G3501" s="51"/>
      <c r="H3501" s="51" t="str">
        <f>IF(A3501="","",VLOOKUP(A3501,'6.A'!$A$11:$E$7900,5,FALSE))</f>
        <v/>
      </c>
      <c r="I3501" s="51" t="str">
        <f>IF(H3501="","",IF(E3501=H3501,"SIM","NÃO"))</f>
        <v/>
      </c>
      <c r="J3501" s="51" t="str">
        <f>IF(H3501="","",VLOOKUP(A3501,'6.A'!$A$11:$E$480,4,FALSE))</f>
        <v/>
      </c>
      <c r="K3501" s="51" t="str">
        <f>IF(H3501="","",IF(J3501=D3501,"SIM","NÃO"))</f>
        <v/>
      </c>
      <c r="L3501" s="51" t="str">
        <f>IF(H3501="","",IF(C3501="","",G3496*C3501))</f>
        <v/>
      </c>
      <c r="M3501" s="93" t="str">
        <f>IF(A3501="","",VLOOKUP(A3501,'6.A'!$A$11:$C$480,2,FALSE))</f>
        <v/>
      </c>
      <c r="N3501" s="56" t="str">
        <f>IF(A3501="","",IF(M3501=B3501,"si","no"))</f>
        <v/>
      </c>
      <c r="O3501" s="55"/>
      <c r="P3501" s="55"/>
      <c r="Q3501" s="47"/>
      <c r="R3501" s="47"/>
      <c r="S3501" s="2"/>
    </row>
    <row r="3502" spans="1:22" ht="12.75" customHeight="1" x14ac:dyDescent="0.2">
      <c r="A3502" s="22"/>
      <c r="B3502" s="23" t="str">
        <f>IF(A3502="","",VLOOKUP(A3502,'6.A'!$A$11:$E$105,2,FALSE))</f>
        <v/>
      </c>
      <c r="C3502" s="87"/>
      <c r="D3502" s="56" t="str">
        <f>IF(A3502="","",VLOOKUP(A3502,'6.A'!$A$11:$E$105,4,FALSE))</f>
        <v/>
      </c>
      <c r="E3502" s="89" t="str">
        <f>IF(A3502="","",VLOOKUP(A3502,'6.A'!$A$11:$E$105,5,FALSE))</f>
        <v/>
      </c>
      <c r="F3502" s="24" t="str">
        <f t="shared" si="1457"/>
        <v>0,00</v>
      </c>
      <c r="G3502" s="51"/>
      <c r="H3502" s="51" t="str">
        <f>IF(A3502="","",VLOOKUP(A3502,'6.A'!$A$11:$E$7900,5,FALSE))</f>
        <v/>
      </c>
      <c r="I3502" s="51" t="str">
        <f t="shared" ref="I3502" si="1460">IF(H3502="","",IF(E3502=H3502,"SIM","NÃO"))</f>
        <v/>
      </c>
      <c r="J3502" s="51" t="str">
        <f>IF(H3502="","",VLOOKUP(A3502,'6.A'!$A$11:$E$480,4,FALSE))</f>
        <v/>
      </c>
      <c r="K3502" s="51" t="str">
        <f t="shared" ref="K3502" si="1461">IF(H3502="","",IF(J3502=D3502,"SIM","NÃO"))</f>
        <v/>
      </c>
      <c r="L3502" s="51" t="str">
        <f>IF(H3502="","",IF(C3502="","",G3496*C3502))</f>
        <v/>
      </c>
      <c r="M3502" s="93" t="str">
        <f>IF(A3502="","",VLOOKUP(A3502,'6.A'!$A$11:$C$480,2,FALSE))</f>
        <v/>
      </c>
      <c r="N3502" s="56" t="str">
        <f t="shared" ref="N3502" si="1462">IF(A3502="","",IF(M3502=B3502,"si","no"))</f>
        <v/>
      </c>
      <c r="O3502" s="55"/>
      <c r="P3502" s="55"/>
      <c r="Q3502" s="47"/>
      <c r="R3502" s="47"/>
      <c r="S3502" s="2"/>
    </row>
    <row r="3503" spans="1:22" ht="12.75" customHeight="1" x14ac:dyDescent="0.2">
      <c r="A3503" s="22"/>
      <c r="B3503" s="23" t="str">
        <f>IF(A3503="","",VLOOKUP(A3503,'6.A'!$A$11:$E$105,2,FALSE))</f>
        <v/>
      </c>
      <c r="C3503" s="87"/>
      <c r="D3503" s="56" t="str">
        <f>IF(A3503="","",VLOOKUP(A3503,'6.A'!$A$11:$E$105,4,FALSE))</f>
        <v/>
      </c>
      <c r="E3503" s="89" t="str">
        <f>IF(A3503="","",VLOOKUP(A3503,'6.A'!$A$11:$E$105,5,FALSE))</f>
        <v/>
      </c>
      <c r="F3503" s="24" t="str">
        <f t="shared" si="1457"/>
        <v>0,00</v>
      </c>
      <c r="G3503" s="51"/>
      <c r="H3503" s="51" t="str">
        <f>IF(A3503="","",VLOOKUP(A3503,'6.A'!$A$11:$E$7900,5,FALSE))</f>
        <v/>
      </c>
      <c r="I3503" s="51" t="str">
        <f>IF(H3503="","",IF(E3503=H3503,"SIM","NÃO"))</f>
        <v/>
      </c>
      <c r="J3503" s="51" t="str">
        <f>IF(H3503="","",VLOOKUP(A3503,'6.A'!$A$11:$E$480,4,FALSE))</f>
        <v/>
      </c>
      <c r="K3503" s="51" t="str">
        <f>IF(H3503="","",IF(J3503=D3503,"SIM","NÃO"))</f>
        <v/>
      </c>
      <c r="L3503" s="51" t="str">
        <f>IF(H3503="","",IF(C3503="","",G3496*C3503))</f>
        <v/>
      </c>
      <c r="M3503" s="93" t="str">
        <f>IF(A3503="","",VLOOKUP(A3503,'6.A'!$A$11:$C$480,2,FALSE))</f>
        <v/>
      </c>
      <c r="N3503" s="56" t="str">
        <f>IF(A3503="","",IF(M3503=B3503,"si","no"))</f>
        <v/>
      </c>
      <c r="O3503" s="55"/>
      <c r="P3503" s="55"/>
      <c r="Q3503" s="47"/>
      <c r="R3503" s="47"/>
      <c r="S3503" s="2"/>
    </row>
    <row r="3504" spans="1:22" ht="12.75" customHeight="1" x14ac:dyDescent="0.2">
      <c r="A3504" s="22"/>
      <c r="B3504" s="23" t="str">
        <f>IF(A3504="","",VLOOKUP(A3504,'6.A'!$A$11:$E$105,2,FALSE))</f>
        <v/>
      </c>
      <c r="C3504" s="87"/>
      <c r="D3504" s="56" t="str">
        <f>IF(A3504="","",VLOOKUP(A3504,'6.A'!$A$11:$E$105,4,FALSE))</f>
        <v/>
      </c>
      <c r="E3504" s="88" t="str">
        <f>IF(A3504="","",VLOOKUP(A3504,'6.A'!$A$11:$E$105,5,FALSE))</f>
        <v/>
      </c>
      <c r="F3504" s="24" t="str">
        <f t="shared" si="1457"/>
        <v>0,00</v>
      </c>
      <c r="G3504" s="51"/>
      <c r="H3504" s="51" t="str">
        <f>IF(A3504="","",VLOOKUP(A3504,'6.A'!$A$11:$E$7900,5,FALSE))</f>
        <v/>
      </c>
      <c r="I3504" s="51" t="str">
        <f>IF(H3504="","",IF(E3504=H3504,"SIM","NÃO"))</f>
        <v/>
      </c>
      <c r="J3504" s="51" t="str">
        <f>IF(H3504="","",VLOOKUP(A3504,'6.A'!$A$11:$E$480,4,FALSE))</f>
        <v/>
      </c>
      <c r="K3504" s="51" t="str">
        <f>IF(H3504="","",IF(J3504=D3504,"SIM","NÃO"))</f>
        <v/>
      </c>
      <c r="L3504" s="51" t="str">
        <f>IF(H3504="","",IF(C3504="","",G3496*C3504))</f>
        <v/>
      </c>
      <c r="M3504" s="93" t="str">
        <f>IF(A3504="","",VLOOKUP(A3504,'6.A'!$A$11:$C$480,2,FALSE))</f>
        <v/>
      </c>
      <c r="N3504" s="56" t="str">
        <f>IF(A3504="","",IF(M3504=B3504,"si","no"))</f>
        <v/>
      </c>
      <c r="O3504" s="55"/>
      <c r="P3504" s="55"/>
      <c r="Q3504" s="47"/>
      <c r="R3504" s="47"/>
      <c r="S3504" s="2"/>
    </row>
    <row r="3505" spans="1:19" ht="12.75" customHeight="1" x14ac:dyDescent="0.2">
      <c r="A3505" s="22"/>
      <c r="B3505" s="23" t="str">
        <f>IF(A3505="","",VLOOKUP(A3505,'6.A'!$A$11:$E$105,2,FALSE))</f>
        <v/>
      </c>
      <c r="C3505" s="87"/>
      <c r="D3505" s="56" t="str">
        <f>IF(A3505="","",VLOOKUP(A3505,'6.A'!$A$11:$E$105,4,FALSE))</f>
        <v/>
      </c>
      <c r="E3505" s="88" t="str">
        <f>IF(A3505="","",VLOOKUP(A3505,'6.A'!$A$11:$E$105,5,FALSE))</f>
        <v/>
      </c>
      <c r="F3505" s="24" t="str">
        <f t="shared" si="1457"/>
        <v>0,00</v>
      </c>
      <c r="G3505" s="51"/>
      <c r="H3505" s="51" t="str">
        <f>IF(A3505="","",VLOOKUP(A3505,'6.A'!$A$11:$E$7900,5,FALSE))</f>
        <v/>
      </c>
      <c r="I3505" s="51" t="str">
        <f t="shared" ref="I3505" si="1463">IF(H3505="","",IF(E3505=H3505,"SIM","NÃO"))</f>
        <v/>
      </c>
      <c r="J3505" s="51" t="str">
        <f>IF(H3505="","",VLOOKUP(A3505,'6.A'!$A$11:$E$480,4,FALSE))</f>
        <v/>
      </c>
      <c r="K3505" s="51" t="str">
        <f t="shared" ref="K3505" si="1464">IF(H3505="","",IF(J3505=D3505,"SIM","NÃO"))</f>
        <v/>
      </c>
      <c r="L3505" s="51" t="str">
        <f>IF(H3505="","",IF(C3505="","",G3496*C3505))</f>
        <v/>
      </c>
      <c r="M3505" s="93" t="str">
        <f>IF(A3505="","",VLOOKUP(A3505,'6.A'!$A$11:$C$480,2,FALSE))</f>
        <v/>
      </c>
      <c r="N3505" s="56" t="str">
        <f t="shared" ref="N3505" si="1465">IF(A3505="","",IF(M3505=B3505,"si","no"))</f>
        <v/>
      </c>
      <c r="O3505" s="55"/>
      <c r="P3505" s="55"/>
      <c r="Q3505" s="47"/>
      <c r="R3505" s="47"/>
      <c r="S3505" s="2"/>
    </row>
    <row r="3506" spans="1:19" ht="12.75" customHeight="1" x14ac:dyDescent="0.2">
      <c r="A3506" s="22"/>
      <c r="B3506" s="23" t="str">
        <f>IF(A3506="","",VLOOKUP(A3506,'6.A'!$A$11:$E$105,2,FALSE))</f>
        <v/>
      </c>
      <c r="C3506" s="87"/>
      <c r="D3506" s="69" t="str">
        <f>IF(A3506="","",VLOOKUP(A3506,'6.A'!$A$11:$E$105,4,FALSE))</f>
        <v/>
      </c>
      <c r="E3506" s="89" t="str">
        <f>IF(A3506="","",VLOOKUP(A3506,'6.A'!$A$11:$E$105,5,FALSE))</f>
        <v/>
      </c>
      <c r="F3506" s="24" t="str">
        <f t="shared" si="1457"/>
        <v>0,00</v>
      </c>
      <c r="G3506" s="51"/>
      <c r="H3506" s="51" t="str">
        <f>IF(A3506="","",VLOOKUP(A3506,'6.A'!$A$11:$E$7900,5,FALSE))</f>
        <v/>
      </c>
      <c r="I3506" s="51" t="str">
        <f>IF(H3506="","",IF(E3506=H3506,"SIM","NÃO"))</f>
        <v/>
      </c>
      <c r="J3506" s="51" t="str">
        <f>IF(H3506="","",VLOOKUP(A3506,'6.A'!$A$11:$E$480,4,FALSE))</f>
        <v/>
      </c>
      <c r="K3506" s="51" t="str">
        <f>IF(H3506="","",IF(J3506=D3506,"SIM","NÃO"))</f>
        <v/>
      </c>
      <c r="L3506" s="51" t="str">
        <f>IF(H3506="","",IF(C3506="","",G3496*C3506))</f>
        <v/>
      </c>
      <c r="M3506" s="93" t="str">
        <f>IF(A3506="","",VLOOKUP(A3506,'6.A'!$A$11:$C$480,2,FALSE))</f>
        <v/>
      </c>
      <c r="N3506" s="56" t="str">
        <f>IF(A3506="","",IF(M3506=B3506,"si","no"))</f>
        <v/>
      </c>
      <c r="O3506" s="55"/>
      <c r="P3506" s="55"/>
      <c r="Q3506" s="47"/>
      <c r="R3506" s="47"/>
      <c r="S3506" s="2"/>
    </row>
    <row r="3507" spans="1:19" ht="12.75" customHeight="1" x14ac:dyDescent="0.2">
      <c r="A3507" s="22"/>
      <c r="B3507" s="23" t="str">
        <f>IF(A3507="","",VLOOKUP(A3507,'6.A'!$A$11:$E$105,2,FALSE))</f>
        <v/>
      </c>
      <c r="C3507" s="87"/>
      <c r="D3507" s="25" t="str">
        <f>IF(A3507="","",VLOOKUP(A3507,'6.A'!$A$11:$E$105,4,FALSE))</f>
        <v/>
      </c>
      <c r="E3507" s="89" t="str">
        <f>IF(A3507="","",VLOOKUP(A3507,'6.A'!$A$11:$E$105,5,FALSE))</f>
        <v/>
      </c>
      <c r="F3507" s="24" t="str">
        <f t="shared" si="1457"/>
        <v>0,00</v>
      </c>
      <c r="G3507" s="51"/>
      <c r="H3507" s="51" t="str">
        <f>IF(A3507="","",VLOOKUP(A3507,'6.A'!$A$11:$E$7900,5,FALSE))</f>
        <v/>
      </c>
      <c r="I3507" s="51" t="str">
        <f t="shared" ref="I3507" si="1466">IF(H3507="","",IF(E3507=H3507,"SIM","NÃO"))</f>
        <v/>
      </c>
      <c r="J3507" s="51" t="str">
        <f>IF(H3507="","",VLOOKUP(A3507,'6.A'!$A$11:$E$480,4,FALSE))</f>
        <v/>
      </c>
      <c r="K3507" s="51" t="str">
        <f t="shared" ref="K3507" si="1467">IF(H3507="","",IF(J3507=D3507,"SIM","NÃO"))</f>
        <v/>
      </c>
      <c r="L3507" s="51" t="str">
        <f>IF(H3507="","",IF(C3507="","",G3496*C3507))</f>
        <v/>
      </c>
      <c r="M3507" s="93" t="str">
        <f>IF(A3507="","",VLOOKUP(A3507,'6.A'!$A$11:$C$480,2,FALSE))</f>
        <v/>
      </c>
      <c r="N3507" s="56" t="str">
        <f t="shared" ref="N3507" si="1468">IF(A3507="","",IF(M3507=B3507,"si","no"))</f>
        <v/>
      </c>
      <c r="O3507" s="55"/>
      <c r="P3507" s="55"/>
      <c r="Q3507" s="47"/>
      <c r="R3507" s="47"/>
      <c r="S3507" s="2"/>
    </row>
    <row r="3508" spans="1:19" ht="12.75" customHeight="1" x14ac:dyDescent="0.2">
      <c r="A3508" s="17"/>
      <c r="B3508" s="26" t="str">
        <f>$A$8</f>
        <v>LEIS SOCIAIS HORISTA - JORNADA NORMAL</v>
      </c>
      <c r="C3508" s="27">
        <f>$C$8</f>
        <v>0</v>
      </c>
      <c r="D3508" s="56"/>
      <c r="F3508" s="28">
        <f>ROUND(SUM(F3498:F3507)*C3508,2)</f>
        <v>0</v>
      </c>
      <c r="G3508" s="62"/>
      <c r="M3508" s="61"/>
      <c r="N3508" s="56"/>
      <c r="O3508" s="55"/>
      <c r="P3508" s="55"/>
      <c r="Q3508" s="47"/>
      <c r="R3508" s="47"/>
      <c r="S3508" s="2"/>
    </row>
    <row r="3509" spans="1:19" ht="12.75" customHeight="1" x14ac:dyDescent="0.2">
      <c r="A3509" s="22"/>
      <c r="B3509" s="26" t="str">
        <f>$A$9</f>
        <v>BDI - MÃO DE OBRA / SERVIÇOS / MATERIAIS EM GERAL</v>
      </c>
      <c r="C3509" s="27">
        <f>$C$9</f>
        <v>0</v>
      </c>
      <c r="D3509" s="29"/>
      <c r="F3509" s="28">
        <f>ROUND(SUM(F3498:F3508)*C3509,2)</f>
        <v>0</v>
      </c>
      <c r="G3509" s="62"/>
      <c r="M3509" s="61"/>
      <c r="N3509" s="56"/>
      <c r="O3509" s="55"/>
      <c r="P3509" s="55"/>
      <c r="Q3509" s="47"/>
      <c r="R3509" s="47"/>
      <c r="S3509" s="2"/>
    </row>
    <row r="3510" spans="1:19" ht="12.75" customHeight="1" x14ac:dyDescent="0.2">
      <c r="A3510" s="30"/>
      <c r="B3510" s="31" t="s">
        <v>56</v>
      </c>
      <c r="C3510" s="32"/>
      <c r="D3510" s="33"/>
      <c r="E3510" s="34"/>
      <c r="F3510" s="35">
        <f>ROUND(SUM(F3498:F3509),2)</f>
        <v>0</v>
      </c>
      <c r="G3510" s="62"/>
      <c r="M3510" s="61"/>
      <c r="N3510" s="56"/>
      <c r="O3510" s="55"/>
      <c r="P3510" s="55"/>
      <c r="Q3510" s="47"/>
      <c r="R3510" s="47"/>
      <c r="S3510" s="2"/>
    </row>
    <row r="3511" spans="1:19" ht="12.75" customHeight="1" x14ac:dyDescent="0.2">
      <c r="A3511" s="17" t="s">
        <v>5</v>
      </c>
      <c r="B3511" s="135" t="s">
        <v>132</v>
      </c>
      <c r="C3511" s="55" t="s">
        <v>59</v>
      </c>
      <c r="D3511" s="55" t="s">
        <v>17</v>
      </c>
      <c r="E3511" s="19" t="s">
        <v>60</v>
      </c>
      <c r="F3511" s="20" t="s">
        <v>61</v>
      </c>
      <c r="G3511" s="21"/>
      <c r="M3511" s="61"/>
      <c r="N3511" s="56"/>
      <c r="O3511" s="55"/>
      <c r="P3511" s="55"/>
      <c r="Q3511" s="47"/>
      <c r="R3511" s="47"/>
      <c r="S3511" s="2"/>
    </row>
    <row r="3512" spans="1:19" ht="12.75" customHeight="1" x14ac:dyDescent="0.2">
      <c r="A3512" s="22" t="str">
        <f>'6.A'!A35</f>
        <v>GUIN002</v>
      </c>
      <c r="B3512" s="23" t="str">
        <f>IF(A3512="","",VLOOKUP(A3512,'6.A'!$A$11:$E$105,2,FALSE))</f>
        <v>GUINDASTE GIRATÓRIO DE COLUNA COM GIRO MOTORIZADO (INSTALAÇÃO, COMISSIONAMENTO, STARTUP E TREINAMENTO)</v>
      </c>
      <c r="C3512" s="87">
        <v>1</v>
      </c>
      <c r="D3512" s="56" t="str">
        <f>IF(A3512="","",VLOOKUP(A3512,'6.A'!$A$11:$E$105,4,FALSE))</f>
        <v>UN</v>
      </c>
      <c r="E3512" s="88">
        <f>IF(A3512="","",VLOOKUP(A3512,'6.A'!$A$11:$E$105,5,FALSE))</f>
        <v>0</v>
      </c>
      <c r="F3512" s="24">
        <f t="shared" ref="F3512:F3521" si="1469">IF(A3512="","0,00",ROUND(C3512*E3512,2))</f>
        <v>0</v>
      </c>
      <c r="G3512" s="51"/>
      <c r="H3512" s="51">
        <f>IF(A3512="","",VLOOKUP(A3512,'6.A'!$A$11:$E$7900,5,FALSE))</f>
        <v>0</v>
      </c>
      <c r="I3512" s="51" t="str">
        <f t="shared" ref="I3512:I3521" si="1470">IF(H3512="","",IF(E3512=H3512,"SIM","NÃO"))</f>
        <v>SIM</v>
      </c>
      <c r="J3512" s="51" t="str">
        <f>IF(H3512="","",VLOOKUP(A3512,'6.A'!$A$11:$E$480,4,FALSE))</f>
        <v>UN</v>
      </c>
      <c r="K3512" s="51" t="str">
        <f t="shared" ref="K3512:K3521" si="1471">IF(H3512="","",IF(J3512=D3512,"SIM","NÃO"))</f>
        <v>SIM</v>
      </c>
      <c r="L3512" s="51">
        <f>IF(H3512="","",IF(C3512="","",G3496*C3512))</f>
        <v>1</v>
      </c>
      <c r="M3512" s="93" t="str">
        <f>IF(A3512="","",VLOOKUP(A3512,'6.A'!$A$11:$C$480,2,FALSE))</f>
        <v>GUINDASTE GIRATÓRIO DE COLUNA COM GIRO MOTORIZADO (INSTALAÇÃO, COMISSIONAMENTO, STARTUP E TREINAMENTO)</v>
      </c>
      <c r="N3512" s="56" t="str">
        <f t="shared" ref="N3512:N3517" si="1472">IF(A3512="","",IF(M3512=B3512,"si","no"))</f>
        <v>si</v>
      </c>
      <c r="O3512" s="55"/>
      <c r="P3512" s="55"/>
      <c r="Q3512" s="47"/>
      <c r="R3512" s="47"/>
      <c r="S3512" s="2"/>
    </row>
    <row r="3513" spans="1:19" ht="12.75" customHeight="1" x14ac:dyDescent="0.2">
      <c r="A3513" s="22"/>
      <c r="B3513" s="23" t="str">
        <f>IF(A3513="","",VLOOKUP(A3513,'6.A'!$A$11:$E$105,2,FALSE))</f>
        <v/>
      </c>
      <c r="C3513" s="87"/>
      <c r="D3513" s="56" t="str">
        <f>IF(A3513="","",VLOOKUP(A3513,'6.A'!$A$11:$E$105,4,FALSE))</f>
        <v/>
      </c>
      <c r="E3513" s="88" t="str">
        <f>IF(A3513="","",VLOOKUP(A3513,'6.A'!$A$11:$E$105,5,FALSE))</f>
        <v/>
      </c>
      <c r="F3513" s="24" t="str">
        <f t="shared" si="1469"/>
        <v>0,00</v>
      </c>
      <c r="G3513" s="51"/>
      <c r="H3513" s="51" t="str">
        <f>IF(A3513="","",VLOOKUP(A3513,'6.A'!$A$11:$E$7900,5,FALSE))</f>
        <v/>
      </c>
      <c r="I3513" s="51" t="str">
        <f t="shared" si="1470"/>
        <v/>
      </c>
      <c r="J3513" s="51" t="str">
        <f>IF(H3513="","",VLOOKUP(A3513,'6.A'!$A$11:$E$480,4,FALSE))</f>
        <v/>
      </c>
      <c r="K3513" s="51" t="str">
        <f t="shared" si="1471"/>
        <v/>
      </c>
      <c r="L3513" s="51" t="str">
        <f>IF(H3513="","",IF(C3513="","",G3496*C3513))</f>
        <v/>
      </c>
      <c r="M3513" s="93" t="str">
        <f>IF(A3513="","",VLOOKUP(A3513,'6.A'!$A$11:$C$480,2,FALSE))</f>
        <v/>
      </c>
      <c r="N3513" s="56" t="str">
        <f t="shared" si="1472"/>
        <v/>
      </c>
      <c r="O3513" s="55"/>
      <c r="P3513" s="55"/>
      <c r="Q3513" s="47"/>
      <c r="R3513" s="47"/>
      <c r="S3513" s="2"/>
    </row>
    <row r="3514" spans="1:19" ht="12.75" customHeight="1" x14ac:dyDescent="0.2">
      <c r="A3514" s="22"/>
      <c r="B3514" s="23" t="str">
        <f>IF(A3514="","",VLOOKUP(A3514,'6.A'!$A$11:$E$105,2,FALSE))</f>
        <v/>
      </c>
      <c r="C3514" s="87"/>
      <c r="D3514" s="56" t="str">
        <f>IF(A3514="","",VLOOKUP(A3514,'6.A'!$A$11:$E$105,4,FALSE))</f>
        <v/>
      </c>
      <c r="E3514" s="88" t="str">
        <f>IF(A3514="","",VLOOKUP(A3514,'6.A'!$A$11:$E$105,5,FALSE))</f>
        <v/>
      </c>
      <c r="F3514" s="24" t="str">
        <f t="shared" si="1469"/>
        <v>0,00</v>
      </c>
      <c r="G3514" s="51"/>
      <c r="H3514" s="51" t="str">
        <f>IF(A3514="","",VLOOKUP(A3514,'6.A'!$A$11:$E$7900,5,FALSE))</f>
        <v/>
      </c>
      <c r="I3514" s="51" t="str">
        <f t="shared" si="1470"/>
        <v/>
      </c>
      <c r="J3514" s="51" t="str">
        <f>IF(H3514="","",VLOOKUP(A3514,'6.A'!$A$11:$E$480,4,FALSE))</f>
        <v/>
      </c>
      <c r="K3514" s="51" t="str">
        <f t="shared" si="1471"/>
        <v/>
      </c>
      <c r="L3514" s="51" t="str">
        <f>IF(H3514="","",IF(C3514="","",G3496*C3514))</f>
        <v/>
      </c>
      <c r="M3514" s="93" t="str">
        <f>IF(A3514="","",VLOOKUP(A3514,'6.A'!$A$11:$C$480,2,FALSE))</f>
        <v/>
      </c>
      <c r="N3514" s="56" t="str">
        <f t="shared" si="1472"/>
        <v/>
      </c>
      <c r="O3514" s="55"/>
      <c r="P3514" s="55"/>
      <c r="Q3514" s="47"/>
      <c r="R3514" s="47"/>
      <c r="S3514" s="2"/>
    </row>
    <row r="3515" spans="1:19" ht="12.75" customHeight="1" x14ac:dyDescent="0.2">
      <c r="A3515" s="22"/>
      <c r="B3515" s="54" t="str">
        <f>IF(A3515="","",VLOOKUP(A3515,'6.A'!$A$11:$E$105,2,FALSE))</f>
        <v/>
      </c>
      <c r="C3515" s="113"/>
      <c r="D3515" s="56" t="str">
        <f>IF(A3515="","",VLOOKUP(A3515,'6.A'!$A$11:$E$105,4,FALSE))</f>
        <v/>
      </c>
      <c r="E3515" s="88" t="str">
        <f>IF(A3515="","",VLOOKUP(A3515,'6.A'!$A$11:$E$105,5,FALSE))</f>
        <v/>
      </c>
      <c r="F3515" s="24" t="str">
        <f t="shared" si="1469"/>
        <v>0,00</v>
      </c>
      <c r="G3515" s="51"/>
      <c r="H3515" s="51" t="str">
        <f>IF(A3515="","",VLOOKUP(A3515,'6.A'!$A$11:$E$7900,5,FALSE))</f>
        <v/>
      </c>
      <c r="I3515" s="51" t="str">
        <f t="shared" si="1470"/>
        <v/>
      </c>
      <c r="J3515" s="51" t="str">
        <f>IF(H3515="","",VLOOKUP(A3515,'6.A'!$A$11:$E$480,4,FALSE))</f>
        <v/>
      </c>
      <c r="K3515" s="51" t="str">
        <f t="shared" si="1471"/>
        <v/>
      </c>
      <c r="L3515" s="51" t="str">
        <f>IF(H3515="","",IF(C3515="","",G3496*C3515))</f>
        <v/>
      </c>
      <c r="M3515" s="93" t="str">
        <f>IF(A3515="","",VLOOKUP(A3515,'6.A'!$A$11:$C$480,2,FALSE))</f>
        <v/>
      </c>
      <c r="N3515" s="56" t="str">
        <f t="shared" si="1472"/>
        <v/>
      </c>
      <c r="O3515" s="55"/>
      <c r="P3515" s="55"/>
      <c r="Q3515" s="47"/>
      <c r="R3515" s="47"/>
      <c r="S3515" s="2"/>
    </row>
    <row r="3516" spans="1:19" ht="12.75" customHeight="1" x14ac:dyDescent="0.2">
      <c r="A3516" s="22"/>
      <c r="B3516" s="23" t="str">
        <f>IF(A3516="","",VLOOKUP(A3516,'6.A'!$A$11:$E$105,2,FALSE))</f>
        <v/>
      </c>
      <c r="C3516" s="87"/>
      <c r="D3516" s="56" t="str">
        <f>IF(A3516="","",VLOOKUP(A3516,'6.A'!$A$11:$E$105,4,FALSE))</f>
        <v/>
      </c>
      <c r="E3516" s="88" t="str">
        <f>IF(A3516="","",VLOOKUP(A3516,'6.A'!$A$11:$E$105,5,FALSE))</f>
        <v/>
      </c>
      <c r="F3516" s="24" t="str">
        <f t="shared" si="1469"/>
        <v>0,00</v>
      </c>
      <c r="G3516" s="51"/>
      <c r="H3516" s="51" t="str">
        <f>IF(A3516="","",VLOOKUP(A3516,'6.A'!$A$11:$E$7900,5,FALSE))</f>
        <v/>
      </c>
      <c r="I3516" s="51" t="str">
        <f t="shared" si="1470"/>
        <v/>
      </c>
      <c r="J3516" s="51" t="str">
        <f>IF(H3516="","",VLOOKUP(A3516,'6.A'!$A$11:$E$480,4,FALSE))</f>
        <v/>
      </c>
      <c r="K3516" s="51" t="str">
        <f t="shared" si="1471"/>
        <v/>
      </c>
      <c r="L3516" s="51" t="str">
        <f>IF(H3516="","",IF(C3516="","",G3496*C3516))</f>
        <v/>
      </c>
      <c r="M3516" s="93" t="str">
        <f>IF(A3516="","",VLOOKUP(A3516,'6.A'!$A$11:$C$480,2,FALSE))</f>
        <v/>
      </c>
      <c r="N3516" s="56" t="str">
        <f t="shared" si="1472"/>
        <v/>
      </c>
      <c r="O3516" s="55"/>
      <c r="P3516" s="55"/>
      <c r="Q3516" s="47"/>
      <c r="R3516" s="47"/>
      <c r="S3516" s="2"/>
    </row>
    <row r="3517" spans="1:19" ht="12.75" customHeight="1" x14ac:dyDescent="0.2">
      <c r="A3517" s="22"/>
      <c r="B3517" s="23" t="str">
        <f>IF(A3517="","",VLOOKUP(A3517,'6.A'!$A$11:$E$105,2,FALSE))</f>
        <v/>
      </c>
      <c r="C3517" s="87"/>
      <c r="D3517" s="56" t="str">
        <f>IF(A3517="","",VLOOKUP(A3517,'6.A'!$A$11:$E$105,4,FALSE))</f>
        <v/>
      </c>
      <c r="E3517" s="88" t="str">
        <f>IF(A3517="","",VLOOKUP(A3517,'6.A'!$A$11:$E$105,5,FALSE))</f>
        <v/>
      </c>
      <c r="F3517" s="24" t="str">
        <f t="shared" si="1469"/>
        <v>0,00</v>
      </c>
      <c r="G3517" s="51"/>
      <c r="H3517" s="51" t="str">
        <f>IF(A3517="","",VLOOKUP(A3517,'6.A'!$A$11:$E$7900,5,FALSE))</f>
        <v/>
      </c>
      <c r="I3517" s="51" t="str">
        <f t="shared" si="1470"/>
        <v/>
      </c>
      <c r="J3517" s="51" t="str">
        <f>IF(H3517="","",VLOOKUP(A3517,'6.A'!$A$11:$E$480,4,FALSE))</f>
        <v/>
      </c>
      <c r="K3517" s="51" t="str">
        <f t="shared" si="1471"/>
        <v/>
      </c>
      <c r="L3517" s="51" t="str">
        <f>IF(H3517="","",IF(C3517="","",G3496*C3517))</f>
        <v/>
      </c>
      <c r="M3517" s="93" t="str">
        <f>IF(A3517="","",VLOOKUP(A3517,'6.A'!$A$11:$C$480,2,FALSE))</f>
        <v/>
      </c>
      <c r="N3517" s="56" t="str">
        <f t="shared" si="1472"/>
        <v/>
      </c>
      <c r="O3517" s="55"/>
      <c r="P3517" s="55"/>
      <c r="Q3517" s="47"/>
      <c r="R3517" s="47"/>
      <c r="S3517" s="2"/>
    </row>
    <row r="3518" spans="1:19" ht="12.75" customHeight="1" x14ac:dyDescent="0.2">
      <c r="A3518" s="22"/>
      <c r="B3518" s="23" t="str">
        <f>IF(A3518="","",VLOOKUP(A3518,'6.A'!$A$11:$E$105,2,FALSE))</f>
        <v/>
      </c>
      <c r="C3518" s="87"/>
      <c r="D3518" s="56" t="str">
        <f>IF(A3518="","",VLOOKUP(A3518,'6.A'!$A$11:$E$105,4,FALSE))</f>
        <v/>
      </c>
      <c r="E3518" s="88" t="str">
        <f>IF(A3518="","",VLOOKUP(A3518,'6.A'!$A$11:$E$105,5,FALSE))</f>
        <v/>
      </c>
      <c r="F3518" s="24" t="str">
        <f t="shared" si="1469"/>
        <v>0,00</v>
      </c>
      <c r="G3518" s="51"/>
      <c r="H3518" s="51" t="str">
        <f>IF(A3518="","",VLOOKUP(A3518,'6.A'!$A$11:$E$7900,5,FALSE))</f>
        <v/>
      </c>
      <c r="I3518" s="51" t="str">
        <f t="shared" si="1470"/>
        <v/>
      </c>
      <c r="J3518" s="51" t="str">
        <f>IF(H3518="","",VLOOKUP(A3518,'6.A'!$A$11:$E$480,4,FALSE))</f>
        <v/>
      </c>
      <c r="K3518" s="51" t="str">
        <f t="shared" si="1471"/>
        <v/>
      </c>
      <c r="L3518" s="51" t="str">
        <f>IF(H3518="","",IF(C3518="","",G3496*C3518))</f>
        <v/>
      </c>
      <c r="M3518" s="93" t="str">
        <f>IF(A3518="","",VLOOKUP(A3518,'6.A'!$A$11:$C$480,2,FALSE))</f>
        <v/>
      </c>
      <c r="N3518" s="56" t="str">
        <f>IF(A3518="","",IF(M3518=B3518,"si","no"))</f>
        <v/>
      </c>
      <c r="O3518" s="55"/>
      <c r="P3518" s="55"/>
      <c r="Q3518" s="47"/>
      <c r="R3518" s="47"/>
      <c r="S3518" s="2"/>
    </row>
    <row r="3519" spans="1:19" ht="12.75" customHeight="1" x14ac:dyDescent="0.2">
      <c r="A3519" s="22"/>
      <c r="B3519" s="23" t="str">
        <f>IF(A3519="","",VLOOKUP(A3519,'6.A'!$A$11:$E$105,2,FALSE))</f>
        <v/>
      </c>
      <c r="C3519" s="87"/>
      <c r="D3519" s="56" t="str">
        <f>IF(A3519="","",VLOOKUP(A3519,'6.A'!$A$11:$E$105,4,FALSE))</f>
        <v/>
      </c>
      <c r="E3519" s="88" t="str">
        <f>IF(A3519="","",VLOOKUP(A3519,'6.A'!$A$11:$E$105,5,FALSE))</f>
        <v/>
      </c>
      <c r="F3519" s="24" t="str">
        <f t="shared" si="1469"/>
        <v>0,00</v>
      </c>
      <c r="G3519" s="51"/>
      <c r="H3519" s="51" t="str">
        <f>IF(A3519="","",VLOOKUP(A3519,'6.A'!$A$11:$E$7900,5,FALSE))</f>
        <v/>
      </c>
      <c r="I3519" s="51" t="str">
        <f t="shared" si="1470"/>
        <v/>
      </c>
      <c r="J3519" s="51" t="str">
        <f>IF(H3519="","",VLOOKUP(A3519,'6.A'!$A$11:$E$480,4,FALSE))</f>
        <v/>
      </c>
      <c r="K3519" s="51" t="str">
        <f t="shared" si="1471"/>
        <v/>
      </c>
      <c r="L3519" s="51" t="str">
        <f>IF(H3519="","",IF(C3519="","",G3496*C3519))</f>
        <v/>
      </c>
      <c r="M3519" s="93" t="str">
        <f>IF(A3519="","",VLOOKUP(A3519,'6.A'!$A$11:$C$480,2,FALSE))</f>
        <v/>
      </c>
      <c r="N3519" s="56" t="str">
        <f>IF(A3519="","",IF(M3519=B3519,"si","no"))</f>
        <v/>
      </c>
      <c r="O3519" s="55"/>
      <c r="P3519" s="55"/>
      <c r="Q3519" s="47"/>
      <c r="R3519" s="47"/>
      <c r="S3519" s="2"/>
    </row>
    <row r="3520" spans="1:19" ht="12.75" customHeight="1" x14ac:dyDescent="0.2">
      <c r="A3520" s="22"/>
      <c r="B3520" s="23" t="str">
        <f>IF(A3520="","",VLOOKUP(A3520,'6.A'!$A$11:$E$105,2,FALSE))</f>
        <v/>
      </c>
      <c r="C3520" s="87"/>
      <c r="D3520" s="56" t="str">
        <f>IF(A3520="","",VLOOKUP(A3520,'6.A'!$A$11:$E$105,4,FALSE))</f>
        <v/>
      </c>
      <c r="E3520" s="88" t="str">
        <f>IF(A3520="","",VLOOKUP(A3520,'6.A'!$A$11:$E$105,5,FALSE))</f>
        <v/>
      </c>
      <c r="F3520" s="24" t="str">
        <f t="shared" si="1469"/>
        <v>0,00</v>
      </c>
      <c r="G3520" s="51"/>
      <c r="H3520" s="51" t="str">
        <f>IF(A3520="","",VLOOKUP(A3520,'6.A'!$A$11:$E$7900,5,FALSE))</f>
        <v/>
      </c>
      <c r="I3520" s="51" t="str">
        <f t="shared" si="1470"/>
        <v/>
      </c>
      <c r="J3520" s="51" t="str">
        <f>IF(H3520="","",VLOOKUP(A3520,'6.A'!$A$11:$E$480,4,FALSE))</f>
        <v/>
      </c>
      <c r="K3520" s="51" t="str">
        <f t="shared" si="1471"/>
        <v/>
      </c>
      <c r="L3520" s="51" t="str">
        <f>IF(H3520="","",IF(C3520="","",G3496*C3520))</f>
        <v/>
      </c>
      <c r="M3520" s="93" t="str">
        <f>IF(A3520="","",VLOOKUP(A3520,'6.A'!$A$11:$C$480,2,FALSE))</f>
        <v/>
      </c>
      <c r="N3520" s="56" t="str">
        <f t="shared" ref="N3520:N3521" si="1473">IF(A3520="","",IF(M3520=B3520,"si","no"))</f>
        <v/>
      </c>
      <c r="O3520" s="55"/>
      <c r="P3520" s="55"/>
      <c r="Q3520" s="47"/>
      <c r="R3520" s="47"/>
      <c r="S3520" s="2"/>
    </row>
    <row r="3521" spans="1:22" ht="12.75" customHeight="1" x14ac:dyDescent="0.2">
      <c r="A3521" s="22"/>
      <c r="B3521" s="23" t="str">
        <f>IF(A3521="","",VLOOKUP(A3521,'6.A'!$A$11:$E$105,2,FALSE))</f>
        <v/>
      </c>
      <c r="C3521" s="87"/>
      <c r="D3521" s="56" t="str">
        <f>IF(A3521="","",VLOOKUP(A3521,'6.A'!$A$11:$E$105,4,FALSE))</f>
        <v/>
      </c>
      <c r="E3521" s="88" t="str">
        <f>IF(A3521="","",VLOOKUP(A3521,'6.A'!$A$11:$E$105,5,FALSE))</f>
        <v/>
      </c>
      <c r="F3521" s="24" t="str">
        <f t="shared" si="1469"/>
        <v>0,00</v>
      </c>
      <c r="G3521" s="51"/>
      <c r="H3521" s="51" t="str">
        <f>IF(A3521="","",VLOOKUP(A3521,'6.A'!$A$11:$E$7900,5,FALSE))</f>
        <v/>
      </c>
      <c r="I3521" s="51" t="str">
        <f t="shared" si="1470"/>
        <v/>
      </c>
      <c r="J3521" s="51" t="str">
        <f>IF(H3521="","",VLOOKUP(A3521,'6.A'!$A$11:$E$480,4,FALSE))</f>
        <v/>
      </c>
      <c r="K3521" s="51" t="str">
        <f t="shared" si="1471"/>
        <v/>
      </c>
      <c r="L3521" s="51" t="str">
        <f>IF(H3521="","",IF(C3521="","",G3496*C3521))</f>
        <v/>
      </c>
      <c r="M3521" s="93" t="str">
        <f>IF(A3521="","",VLOOKUP(A3521,'6.A'!$A$11:$C$480,2,FALSE))</f>
        <v/>
      </c>
      <c r="N3521" s="56" t="str">
        <f t="shared" si="1473"/>
        <v/>
      </c>
      <c r="O3521" s="55"/>
      <c r="P3521" s="55"/>
      <c r="Q3521" s="47"/>
      <c r="R3521" s="47"/>
      <c r="S3521" s="2"/>
    </row>
    <row r="3522" spans="1:22" ht="12.75" customHeight="1" x14ac:dyDescent="0.2">
      <c r="A3522" s="22"/>
      <c r="B3522" s="26" t="str">
        <f>$A$9</f>
        <v>BDI - MÃO DE OBRA / SERVIÇOS / MATERIAIS EM GERAL</v>
      </c>
      <c r="C3522" s="27">
        <f>$C$9</f>
        <v>0</v>
      </c>
      <c r="D3522" s="56"/>
      <c r="F3522" s="28">
        <f>ROUND(SUM(F3512:F3521)*C3522,2)</f>
        <v>0</v>
      </c>
      <c r="G3522" s="62"/>
      <c r="M3522" s="61"/>
      <c r="N3522" s="56"/>
      <c r="O3522" s="55"/>
      <c r="P3522" s="55"/>
      <c r="Q3522" s="47"/>
      <c r="R3522" s="47"/>
      <c r="S3522" s="2"/>
    </row>
    <row r="3523" spans="1:22" ht="12.75" customHeight="1" x14ac:dyDescent="0.2">
      <c r="A3523" s="30"/>
      <c r="B3523" s="31" t="s">
        <v>120</v>
      </c>
      <c r="C3523" s="36"/>
      <c r="D3523" s="37"/>
      <c r="E3523" s="38"/>
      <c r="F3523" s="35">
        <f>ROUND(SUM(F3512:F3522),2)</f>
        <v>0</v>
      </c>
      <c r="G3523" s="62"/>
      <c r="M3523" s="61"/>
      <c r="N3523" s="56"/>
      <c r="O3523" s="55"/>
      <c r="P3523" s="55"/>
      <c r="Q3523" s="47"/>
      <c r="R3523" s="47"/>
      <c r="S3523" s="2"/>
    </row>
    <row r="3524" spans="1:22" ht="12.75" customHeight="1" x14ac:dyDescent="0.2">
      <c r="A3524" s="17" t="s">
        <v>6</v>
      </c>
      <c r="B3524" s="18" t="s">
        <v>18</v>
      </c>
      <c r="C3524" s="55" t="s">
        <v>59</v>
      </c>
      <c r="D3524" s="55" t="s">
        <v>17</v>
      </c>
      <c r="E3524" s="19" t="s">
        <v>60</v>
      </c>
      <c r="F3524" s="20" t="s">
        <v>61</v>
      </c>
      <c r="G3524" s="21"/>
      <c r="M3524" s="61"/>
      <c r="N3524" s="56"/>
      <c r="O3524" s="55"/>
      <c r="P3524" s="55"/>
      <c r="Q3524" s="47"/>
      <c r="R3524" s="47"/>
      <c r="S3524" s="2"/>
    </row>
    <row r="3525" spans="1:22" ht="12.75" customHeight="1" x14ac:dyDescent="0.2">
      <c r="A3525" s="22"/>
      <c r="B3525" s="23" t="str">
        <f>IF(A3525="","",VLOOKUP(A3525,'6.A'!$A$11:$E$105,2,FALSE))</f>
        <v/>
      </c>
      <c r="C3525" s="87"/>
      <c r="D3525" s="56" t="str">
        <f>IF(A3525="","",VLOOKUP(A3525,'6.A'!$A$11:$E$105,4,FALSE))</f>
        <v/>
      </c>
      <c r="E3525" s="88" t="str">
        <f>IF(A3525="","",VLOOKUP(A3525,'6.A'!$A$11:$E$105,5,FALSE))</f>
        <v/>
      </c>
      <c r="F3525" s="24" t="str">
        <f t="shared" ref="F3525:F3544" si="1474">IF(A3525="","0,00",ROUND(C3525*E3525,2))</f>
        <v>0,00</v>
      </c>
      <c r="G3525" s="51"/>
      <c r="H3525" s="51" t="str">
        <f>IF(A3525="","",VLOOKUP(A3525,'6.A'!$A$11:$E$7900,5,FALSE))</f>
        <v/>
      </c>
      <c r="I3525" s="51" t="str">
        <f t="shared" ref="I3525:I3544" si="1475">IF(H3525="","",IF(E3525=H3525,"SIM","NÃO"))</f>
        <v/>
      </c>
      <c r="J3525" s="51" t="str">
        <f>IF(H3525="","",VLOOKUP(A3525,'6.A'!$A$11:$E$480,4,FALSE))</f>
        <v/>
      </c>
      <c r="K3525" s="51" t="str">
        <f t="shared" ref="K3525:K3544" si="1476">IF(H3525="","",IF(J3525=D3525,"SIM","NÃO"))</f>
        <v/>
      </c>
      <c r="L3525" s="51" t="str">
        <f>IF(H3525="","",IF(C3525="","",G3496*C3525))</f>
        <v/>
      </c>
      <c r="M3525" s="93" t="str">
        <f>IF(A3525="","",VLOOKUP(A3525,'6.A'!$A$11:$C$480,2,FALSE))</f>
        <v/>
      </c>
      <c r="N3525" s="56" t="str">
        <f t="shared" ref="N3525:N3544" si="1477">IF(A3525="","",IF(M3525=B3525,"si","no"))</f>
        <v/>
      </c>
      <c r="O3525" s="55"/>
      <c r="P3525" s="55"/>
      <c r="Q3525" s="47"/>
      <c r="R3525" s="47"/>
      <c r="S3525" s="2"/>
    </row>
    <row r="3526" spans="1:22" ht="12.75" customHeight="1" x14ac:dyDescent="0.2">
      <c r="A3526" s="22"/>
      <c r="B3526" s="23" t="str">
        <f>IF(A3526="","",VLOOKUP(A3526,'6.A'!$A$11:$E$105,2,FALSE))</f>
        <v/>
      </c>
      <c r="C3526" s="87"/>
      <c r="D3526" s="56" t="str">
        <f>IF(A3526="","",VLOOKUP(A3526,'6.A'!$A$11:$E$105,4,FALSE))</f>
        <v/>
      </c>
      <c r="E3526" s="88" t="str">
        <f>IF(A3526="","",VLOOKUP(A3526,'6.A'!$A$11:$E$105,5,FALSE))</f>
        <v/>
      </c>
      <c r="F3526" s="24" t="str">
        <f t="shared" si="1474"/>
        <v>0,00</v>
      </c>
      <c r="G3526" s="51"/>
      <c r="H3526" s="51" t="str">
        <f>IF(A3526="","",VLOOKUP(A3526,'6.A'!$A$11:$E$7900,5,FALSE))</f>
        <v/>
      </c>
      <c r="I3526" s="51" t="str">
        <f t="shared" si="1475"/>
        <v/>
      </c>
      <c r="J3526" s="51" t="str">
        <f>IF(H3526="","",VLOOKUP(A3526,'6.A'!$A$11:$E$480,4,FALSE))</f>
        <v/>
      </c>
      <c r="K3526" s="51" t="str">
        <f t="shared" si="1476"/>
        <v/>
      </c>
      <c r="L3526" s="51" t="str">
        <f>IF(H3526="","",IF(C3526="","",G3496*C3526))</f>
        <v/>
      </c>
      <c r="M3526" s="93" t="str">
        <f>IF(A3526="","",VLOOKUP(A3526,'6.A'!$A$11:$C$480,2,FALSE))</f>
        <v/>
      </c>
      <c r="N3526" s="56" t="str">
        <f t="shared" si="1477"/>
        <v/>
      </c>
      <c r="O3526" s="55"/>
      <c r="P3526" s="55"/>
      <c r="Q3526" s="47"/>
      <c r="R3526" s="47"/>
      <c r="S3526" s="2"/>
    </row>
    <row r="3527" spans="1:22" ht="12.75" customHeight="1" x14ac:dyDescent="0.2">
      <c r="A3527" s="22"/>
      <c r="B3527" s="23" t="str">
        <f>IF(A3527="","",VLOOKUP(A3527,'6.A'!$A$11:$E$105,2,FALSE))</f>
        <v/>
      </c>
      <c r="C3527" s="87"/>
      <c r="D3527" s="56" t="str">
        <f>IF(A3527="","",VLOOKUP(A3527,'6.A'!$A$11:$E$105,4,FALSE))</f>
        <v/>
      </c>
      <c r="E3527" s="88" t="str">
        <f>IF(A3527="","",VLOOKUP(A3527,'6.A'!$A$11:$E$105,5,FALSE))</f>
        <v/>
      </c>
      <c r="F3527" s="24" t="str">
        <f t="shared" si="1474"/>
        <v>0,00</v>
      </c>
      <c r="G3527" s="51"/>
      <c r="H3527" s="51" t="str">
        <f>IF(A3527="","",VLOOKUP(A3527,'6.A'!$A$11:$E$7900,5,FALSE))</f>
        <v/>
      </c>
      <c r="I3527" s="51" t="str">
        <f t="shared" si="1475"/>
        <v/>
      </c>
      <c r="J3527" s="51" t="str">
        <f>IF(H3527="","",VLOOKUP(A3527,'6.A'!$A$11:$E$480,4,FALSE))</f>
        <v/>
      </c>
      <c r="K3527" s="51" t="str">
        <f t="shared" si="1476"/>
        <v/>
      </c>
      <c r="L3527" s="51" t="str">
        <f>IF(H3527="","",IF(C3527="","",G3496*C3527))</f>
        <v/>
      </c>
      <c r="M3527" s="93" t="str">
        <f>IF(A3527="","",VLOOKUP(A3527,'6.A'!$A$11:$C$480,2,FALSE))</f>
        <v/>
      </c>
      <c r="N3527" s="56" t="str">
        <f t="shared" si="1477"/>
        <v/>
      </c>
      <c r="O3527" s="55"/>
      <c r="P3527" s="55"/>
      <c r="Q3527" s="47"/>
      <c r="R3527" s="47"/>
      <c r="S3527" s="2"/>
    </row>
    <row r="3528" spans="1:22" ht="12.75" customHeight="1" x14ac:dyDescent="0.2">
      <c r="A3528" s="22"/>
      <c r="B3528" s="23" t="str">
        <f>IF(A3528="","",VLOOKUP(A3528,'6.A'!$A$11:$E$105,2,FALSE))</f>
        <v/>
      </c>
      <c r="C3528" s="87"/>
      <c r="D3528" s="56" t="str">
        <f>IF(A3528="","",VLOOKUP(A3528,'6.A'!$A$11:$E$105,4,FALSE))</f>
        <v/>
      </c>
      <c r="E3528" s="88" t="str">
        <f>IF(A3528="","",VLOOKUP(A3528,'6.A'!$A$11:$E$105,5,FALSE))</f>
        <v/>
      </c>
      <c r="F3528" s="24" t="str">
        <f t="shared" si="1474"/>
        <v>0,00</v>
      </c>
      <c r="G3528" s="51"/>
      <c r="H3528" s="51" t="str">
        <f>IF(A3528="","",VLOOKUP(A3528,'6.A'!$A$11:$E$7900,5,FALSE))</f>
        <v/>
      </c>
      <c r="I3528" s="51" t="str">
        <f t="shared" si="1475"/>
        <v/>
      </c>
      <c r="J3528" s="51" t="str">
        <f>IF(H3528="","",VLOOKUP(A3528,'6.A'!$A$11:$E$480,4,FALSE))</f>
        <v/>
      </c>
      <c r="K3528" s="51" t="str">
        <f t="shared" si="1476"/>
        <v/>
      </c>
      <c r="L3528" s="51" t="str">
        <f>IF(H3528="","",IF(C3528="","",G3496*C3528))</f>
        <v/>
      </c>
      <c r="M3528" s="93" t="str">
        <f>IF(A3528="","",VLOOKUP(A3528,'6.A'!$A$11:$C$480,2,FALSE))</f>
        <v/>
      </c>
      <c r="N3528" s="56" t="str">
        <f t="shared" si="1477"/>
        <v/>
      </c>
      <c r="O3528" s="55"/>
      <c r="P3528" s="55"/>
      <c r="Q3528" s="47"/>
      <c r="R3528" s="47"/>
      <c r="S3528" s="2"/>
    </row>
    <row r="3529" spans="1:22" ht="12.75" customHeight="1" x14ac:dyDescent="0.2">
      <c r="A3529" s="22"/>
      <c r="B3529" s="23" t="str">
        <f>IF(A3529="","",VLOOKUP(A3529,'6.A'!$A$11:$E$105,2,FALSE))</f>
        <v/>
      </c>
      <c r="C3529" s="87"/>
      <c r="D3529" s="56" t="str">
        <f>IF(A3529="","",VLOOKUP(A3529,'6.A'!$A$11:$E$105,4,FALSE))</f>
        <v/>
      </c>
      <c r="E3529" s="88" t="str">
        <f>IF(A3529="","",VLOOKUP(A3529,'6.A'!$A$11:$E$105,5,FALSE))</f>
        <v/>
      </c>
      <c r="F3529" s="24" t="str">
        <f t="shared" si="1474"/>
        <v>0,00</v>
      </c>
      <c r="G3529" s="51"/>
      <c r="H3529" s="51" t="str">
        <f>IF(A3529="","",VLOOKUP(A3529,'6.A'!$A$11:$E$7900,5,FALSE))</f>
        <v/>
      </c>
      <c r="I3529" s="51" t="str">
        <f t="shared" si="1475"/>
        <v/>
      </c>
      <c r="J3529" s="51" t="str">
        <f>IF(H3529="","",VLOOKUP(A3529,'6.A'!$A$11:$E$480,4,FALSE))</f>
        <v/>
      </c>
      <c r="K3529" s="51" t="str">
        <f t="shared" si="1476"/>
        <v/>
      </c>
      <c r="L3529" s="51" t="str">
        <f>IF(H3529="","",IF(C3529="","",G3496*C3529))</f>
        <v/>
      </c>
      <c r="M3529" s="93" t="str">
        <f>IF(A3529="","",VLOOKUP(A3529,'6.A'!$A$11:$C$480,2,FALSE))</f>
        <v/>
      </c>
      <c r="N3529" s="56" t="str">
        <f t="shared" si="1477"/>
        <v/>
      </c>
      <c r="O3529" s="55"/>
      <c r="P3529" s="55"/>
      <c r="Q3529" s="47"/>
      <c r="R3529" s="47"/>
      <c r="S3529" s="2"/>
    </row>
    <row r="3530" spans="1:22" ht="12.75" customHeight="1" x14ac:dyDescent="0.2">
      <c r="A3530" s="22"/>
      <c r="B3530" s="23" t="str">
        <f>IF(A3530="","",VLOOKUP(A3530,'6.A'!$A$11:$E$105,2,FALSE))</f>
        <v/>
      </c>
      <c r="C3530" s="87"/>
      <c r="D3530" s="56" t="str">
        <f>IF(A3530="","",VLOOKUP(A3530,'6.A'!$A$11:$E$105,4,FALSE))</f>
        <v/>
      </c>
      <c r="E3530" s="88" t="str">
        <f>IF(A3530="","",VLOOKUP(A3530,'6.A'!$A$11:$E$105,5,FALSE))</f>
        <v/>
      </c>
      <c r="F3530" s="24" t="str">
        <f t="shared" si="1474"/>
        <v>0,00</v>
      </c>
      <c r="G3530" s="51"/>
      <c r="H3530" s="51" t="str">
        <f>IF(A3530="","",VLOOKUP(A3530,'6.A'!$A$11:$E$7900,5,FALSE))</f>
        <v/>
      </c>
      <c r="I3530" s="51" t="str">
        <f t="shared" si="1475"/>
        <v/>
      </c>
      <c r="J3530" s="51" t="str">
        <f>IF(H3530="","",VLOOKUP(A3530,'6.A'!$A$11:$E$480,4,FALSE))</f>
        <v/>
      </c>
      <c r="K3530" s="51" t="str">
        <f t="shared" si="1476"/>
        <v/>
      </c>
      <c r="L3530" s="51" t="str">
        <f>IF(H3530="","",IF(C3530="","",G3496*C3530))</f>
        <v/>
      </c>
      <c r="M3530" s="93" t="str">
        <f>IF(A3530="","",VLOOKUP(A3530,'6.A'!$A$11:$C$480,2,FALSE))</f>
        <v/>
      </c>
      <c r="N3530" s="56" t="str">
        <f t="shared" si="1477"/>
        <v/>
      </c>
      <c r="O3530" s="55"/>
      <c r="P3530" s="55"/>
      <c r="Q3530" s="47"/>
      <c r="R3530" s="47"/>
      <c r="S3530" s="2"/>
    </row>
    <row r="3531" spans="1:22" ht="12.75" customHeight="1" x14ac:dyDescent="0.2">
      <c r="A3531" s="22"/>
      <c r="B3531" s="23" t="str">
        <f>IF(A3531="","",VLOOKUP(A3531,'6.A'!$A$11:$E$105,2,FALSE))</f>
        <v/>
      </c>
      <c r="C3531" s="87"/>
      <c r="D3531" s="56" t="str">
        <f>IF(A3531="","",VLOOKUP(A3531,'6.A'!$A$11:$E$105,4,FALSE))</f>
        <v/>
      </c>
      <c r="E3531" s="88" t="str">
        <f>IF(A3531="","",VLOOKUP(A3531,'6.A'!$A$11:$E$105,5,FALSE))</f>
        <v/>
      </c>
      <c r="F3531" s="24" t="str">
        <f t="shared" si="1474"/>
        <v>0,00</v>
      </c>
      <c r="G3531" s="51"/>
      <c r="H3531" s="51" t="str">
        <f>IF(A3531="","",VLOOKUP(A3531,'6.A'!$A$11:$E$7900,5,FALSE))</f>
        <v/>
      </c>
      <c r="I3531" s="51" t="str">
        <f t="shared" si="1475"/>
        <v/>
      </c>
      <c r="J3531" s="51" t="str">
        <f>IF(H3531="","",VLOOKUP(A3531,'6.A'!$A$11:$E$480,4,FALSE))</f>
        <v/>
      </c>
      <c r="K3531" s="51" t="str">
        <f t="shared" si="1476"/>
        <v/>
      </c>
      <c r="L3531" s="51" t="str">
        <f>IF(H3531="","",IF(C3531="","",G3496*C3531))</f>
        <v/>
      </c>
      <c r="M3531" s="93" t="str">
        <f>IF(A3531="","",VLOOKUP(A3531,'6.A'!$A$11:$C$480,2,FALSE))</f>
        <v/>
      </c>
      <c r="N3531" s="56" t="str">
        <f t="shared" si="1477"/>
        <v/>
      </c>
      <c r="O3531" s="55"/>
      <c r="P3531" s="55"/>
      <c r="Q3531" s="47"/>
      <c r="R3531" s="47"/>
      <c r="S3531" s="2"/>
    </row>
    <row r="3532" spans="1:22" s="64" customFormat="1" ht="12.75" customHeight="1" x14ac:dyDescent="0.2">
      <c r="A3532" s="22"/>
      <c r="B3532" s="23" t="str">
        <f>IF(A3532="","",VLOOKUP(A3532,'6.A'!$A$11:$E$105,2,FALSE))</f>
        <v/>
      </c>
      <c r="C3532" s="87"/>
      <c r="D3532" s="56" t="str">
        <f>IF(A3532="","",VLOOKUP(A3532,'6.A'!$A$11:$E$105,4,FALSE))</f>
        <v/>
      </c>
      <c r="E3532" s="88" t="str">
        <f>IF(A3532="","",VLOOKUP(A3532,'6.A'!$A$11:$E$105,5,FALSE))</f>
        <v/>
      </c>
      <c r="F3532" s="24" t="str">
        <f t="shared" si="1474"/>
        <v>0,00</v>
      </c>
      <c r="G3532" s="51"/>
      <c r="H3532" s="51" t="str">
        <f>IF(A3532="","",VLOOKUP(A3532,'6.A'!$A$11:$E$7900,5,FALSE))</f>
        <v/>
      </c>
      <c r="I3532" s="51" t="str">
        <f t="shared" si="1475"/>
        <v/>
      </c>
      <c r="J3532" s="51" t="str">
        <f>IF(H3532="","",VLOOKUP(A3532,'6.A'!$A$11:$E$480,4,FALSE))</f>
        <v/>
      </c>
      <c r="K3532" s="51" t="str">
        <f t="shared" si="1476"/>
        <v/>
      </c>
      <c r="L3532" s="51" t="str">
        <f>IF(H3532="","",IF(C3532="","",G3496*C3532))</f>
        <v/>
      </c>
      <c r="M3532" s="93" t="str">
        <f>IF(A3532="","",VLOOKUP(A3532,'6.A'!$A$11:$C$480,2,FALSE))</f>
        <v/>
      </c>
      <c r="N3532" s="56" t="str">
        <f t="shared" si="1477"/>
        <v/>
      </c>
      <c r="O3532" s="55"/>
      <c r="P3532" s="55"/>
      <c r="Q3532" s="47"/>
      <c r="R3532" s="47"/>
      <c r="T3532" s="2"/>
      <c r="U3532" s="2"/>
      <c r="V3532" s="2"/>
    </row>
    <row r="3533" spans="1:22" s="64" customFormat="1" ht="12.75" customHeight="1" x14ac:dyDescent="0.2">
      <c r="A3533" s="22"/>
      <c r="B3533" s="23" t="str">
        <f>IF(A3533="","",VLOOKUP(A3533,'6.A'!$A$11:$E$105,2,FALSE))</f>
        <v/>
      </c>
      <c r="C3533" s="87"/>
      <c r="D3533" s="56" t="str">
        <f>IF(A3533="","",VLOOKUP(A3533,'6.A'!$A$11:$E$105,4,FALSE))</f>
        <v/>
      </c>
      <c r="E3533" s="88" t="str">
        <f>IF(A3533="","",VLOOKUP(A3533,'6.A'!$A$11:$E$105,5,FALSE))</f>
        <v/>
      </c>
      <c r="F3533" s="24" t="str">
        <f t="shared" si="1474"/>
        <v>0,00</v>
      </c>
      <c r="G3533" s="51"/>
      <c r="H3533" s="51" t="str">
        <f>IF(A3533="","",VLOOKUP(A3533,'6.A'!$A$11:$E$7900,5,FALSE))</f>
        <v/>
      </c>
      <c r="I3533" s="51" t="str">
        <f t="shared" si="1475"/>
        <v/>
      </c>
      <c r="J3533" s="51" t="str">
        <f>IF(H3533="","",VLOOKUP(A3533,'6.A'!$A$11:$E$480,4,FALSE))</f>
        <v/>
      </c>
      <c r="K3533" s="51" t="str">
        <f t="shared" si="1476"/>
        <v/>
      </c>
      <c r="L3533" s="51" t="str">
        <f>IF(H3533="","",IF(C3533="","",G3496*C3533))</f>
        <v/>
      </c>
      <c r="M3533" s="93" t="str">
        <f>IF(A3533="","",VLOOKUP(A3533,'6.A'!$A$11:$C$480,2,FALSE))</f>
        <v/>
      </c>
      <c r="N3533" s="56" t="str">
        <f t="shared" si="1477"/>
        <v/>
      </c>
      <c r="O3533" s="55"/>
      <c r="P3533" s="55"/>
      <c r="Q3533" s="47"/>
      <c r="R3533" s="47"/>
      <c r="T3533" s="2"/>
      <c r="U3533" s="2"/>
      <c r="V3533" s="2"/>
    </row>
    <row r="3534" spans="1:22" s="64" customFormat="1" ht="12.75" customHeight="1" x14ac:dyDescent="0.2">
      <c r="A3534" s="22"/>
      <c r="B3534" s="23" t="str">
        <f>IF(A3534="","",VLOOKUP(A3534,'6.A'!$A$11:$E$105,2,FALSE))</f>
        <v/>
      </c>
      <c r="C3534" s="87"/>
      <c r="D3534" s="56" t="str">
        <f>IF(A3534="","",VLOOKUP(A3534,'6.A'!$A$11:$E$105,4,FALSE))</f>
        <v/>
      </c>
      <c r="E3534" s="88" t="str">
        <f>IF(A3534="","",VLOOKUP(A3534,'6.A'!$A$11:$E$105,5,FALSE))</f>
        <v/>
      </c>
      <c r="F3534" s="24" t="str">
        <f t="shared" si="1474"/>
        <v>0,00</v>
      </c>
      <c r="G3534" s="51"/>
      <c r="H3534" s="51" t="str">
        <f>IF(A3534="","",VLOOKUP(A3534,'6.A'!$A$11:$E$7900,5,FALSE))</f>
        <v/>
      </c>
      <c r="I3534" s="51" t="str">
        <f t="shared" si="1475"/>
        <v/>
      </c>
      <c r="J3534" s="51" t="str">
        <f>IF(H3534="","",VLOOKUP(A3534,'6.A'!$A$11:$E$480,4,FALSE))</f>
        <v/>
      </c>
      <c r="K3534" s="51" t="str">
        <f t="shared" si="1476"/>
        <v/>
      </c>
      <c r="L3534" s="51" t="str">
        <f>IF(H3534="","",IF(C3534="","",G3496*C3534))</f>
        <v/>
      </c>
      <c r="M3534" s="93" t="str">
        <f>IF(A3534="","",VLOOKUP(A3534,'6.A'!$A$11:$C$480,2,FALSE))</f>
        <v/>
      </c>
      <c r="N3534" s="56" t="str">
        <f t="shared" si="1477"/>
        <v/>
      </c>
      <c r="O3534" s="55"/>
      <c r="P3534" s="55"/>
      <c r="Q3534" s="47"/>
      <c r="R3534" s="47"/>
      <c r="T3534" s="2"/>
      <c r="U3534" s="2"/>
      <c r="V3534" s="2"/>
    </row>
    <row r="3535" spans="1:22" s="64" customFormat="1" ht="12.75" customHeight="1" x14ac:dyDescent="0.2">
      <c r="A3535" s="22"/>
      <c r="B3535" s="23" t="str">
        <f>IF(A3535="","",VLOOKUP(A3535,'6.A'!$A$11:$E$105,2,FALSE))</f>
        <v/>
      </c>
      <c r="C3535" s="87"/>
      <c r="D3535" s="56" t="str">
        <f>IF(A3535="","",VLOOKUP(A3535,'6.A'!$A$11:$E$105,4,FALSE))</f>
        <v/>
      </c>
      <c r="E3535" s="88" t="str">
        <f>IF(A3535="","",VLOOKUP(A3535,'6.A'!$A$11:$E$105,5,FALSE))</f>
        <v/>
      </c>
      <c r="F3535" s="24" t="str">
        <f t="shared" si="1474"/>
        <v>0,00</v>
      </c>
      <c r="G3535" s="51"/>
      <c r="H3535" s="51" t="str">
        <f>IF(A3535="","",VLOOKUP(A3535,'6.A'!$A$11:$E$7900,5,FALSE))</f>
        <v/>
      </c>
      <c r="I3535" s="51" t="str">
        <f t="shared" si="1475"/>
        <v/>
      </c>
      <c r="J3535" s="51" t="str">
        <f>IF(H3535="","",VLOOKUP(A3535,'6.A'!$A$11:$E$480,4,FALSE))</f>
        <v/>
      </c>
      <c r="K3535" s="51" t="str">
        <f t="shared" si="1476"/>
        <v/>
      </c>
      <c r="L3535" s="51" t="str">
        <f>IF(H3535="","",IF(C3535="","",G3496*C3535))</f>
        <v/>
      </c>
      <c r="M3535" s="93" t="str">
        <f>IF(A3535="","",VLOOKUP(A3535,'6.A'!$A$11:$C$480,2,FALSE))</f>
        <v/>
      </c>
      <c r="N3535" s="56" t="str">
        <f t="shared" si="1477"/>
        <v/>
      </c>
      <c r="O3535" s="55"/>
      <c r="P3535" s="55"/>
      <c r="Q3535" s="47"/>
      <c r="R3535" s="47"/>
      <c r="T3535" s="2"/>
      <c r="U3535" s="2"/>
      <c r="V3535" s="2"/>
    </row>
    <row r="3536" spans="1:22" ht="12.75" customHeight="1" x14ac:dyDescent="0.2">
      <c r="A3536" s="22"/>
      <c r="B3536" s="23" t="str">
        <f>IF(A3536="","",VLOOKUP(A3536,'6.A'!$A$11:$E$105,2,FALSE))</f>
        <v/>
      </c>
      <c r="C3536" s="87"/>
      <c r="D3536" s="56" t="str">
        <f>IF(A3536="","",VLOOKUP(A3536,'6.A'!$A$11:$E$105,4,FALSE))</f>
        <v/>
      </c>
      <c r="E3536" s="88" t="str">
        <f>IF(A3536="","",VLOOKUP(A3536,'6.A'!$A$11:$E$105,5,FALSE))</f>
        <v/>
      </c>
      <c r="F3536" s="24" t="str">
        <f t="shared" si="1474"/>
        <v>0,00</v>
      </c>
      <c r="G3536" s="51"/>
      <c r="H3536" s="51" t="str">
        <f>IF(A3536="","",VLOOKUP(A3536,'6.A'!$A$11:$E$7900,5,FALSE))</f>
        <v/>
      </c>
      <c r="I3536" s="51" t="str">
        <f t="shared" si="1475"/>
        <v/>
      </c>
      <c r="J3536" s="51" t="str">
        <f>IF(H3536="","",VLOOKUP(A3536,'6.A'!$A$11:$E$480,4,FALSE))</f>
        <v/>
      </c>
      <c r="K3536" s="51" t="str">
        <f t="shared" si="1476"/>
        <v/>
      </c>
      <c r="L3536" s="51" t="str">
        <f>IF(H3536="","",IF(C3536="","",G3496*C3536))</f>
        <v/>
      </c>
      <c r="M3536" s="93" t="str">
        <f>IF(A3536="","",VLOOKUP(A3536,'6.A'!$A$11:$C$480,2,FALSE))</f>
        <v/>
      </c>
      <c r="N3536" s="56" t="str">
        <f t="shared" si="1477"/>
        <v/>
      </c>
      <c r="O3536" s="55"/>
      <c r="P3536" s="55"/>
      <c r="Q3536" s="47"/>
      <c r="R3536" s="47"/>
    </row>
    <row r="3537" spans="1:21" ht="12.75" customHeight="1" x14ac:dyDescent="0.2">
      <c r="A3537" s="22"/>
      <c r="B3537" s="23" t="str">
        <f>IF(A3537="","",VLOOKUP(A3537,'6.A'!$A$11:$E$105,2,FALSE))</f>
        <v/>
      </c>
      <c r="C3537" s="87"/>
      <c r="D3537" s="56" t="str">
        <f>IF(A3537="","",VLOOKUP(A3537,'6.A'!$A$11:$E$105,4,FALSE))</f>
        <v/>
      </c>
      <c r="E3537" s="88" t="str">
        <f>IF(A3537="","",VLOOKUP(A3537,'6.A'!$A$11:$E$105,5,FALSE))</f>
        <v/>
      </c>
      <c r="F3537" s="24" t="str">
        <f t="shared" si="1474"/>
        <v>0,00</v>
      </c>
      <c r="G3537" s="51"/>
      <c r="H3537" s="51" t="str">
        <f>IF(A3537="","",VLOOKUP(A3537,'6.A'!$A$11:$E$7900,5,FALSE))</f>
        <v/>
      </c>
      <c r="I3537" s="51" t="str">
        <f t="shared" si="1475"/>
        <v/>
      </c>
      <c r="J3537" s="51" t="str">
        <f>IF(H3537="","",VLOOKUP(A3537,'6.A'!$A$11:$E$480,4,FALSE))</f>
        <v/>
      </c>
      <c r="K3537" s="51" t="str">
        <f t="shared" si="1476"/>
        <v/>
      </c>
      <c r="L3537" s="51" t="str">
        <f>IF(H3537="","",IF(C3537="","",G3496*C3537))</f>
        <v/>
      </c>
      <c r="M3537" s="93" t="str">
        <f>IF(A3537="","",VLOOKUP(A3537,'6.A'!$A$11:$C$480,2,FALSE))</f>
        <v/>
      </c>
      <c r="N3537" s="56" t="str">
        <f t="shared" si="1477"/>
        <v/>
      </c>
      <c r="O3537" s="55"/>
      <c r="P3537" s="55"/>
      <c r="Q3537" s="47"/>
      <c r="R3537" s="47"/>
    </row>
    <row r="3538" spans="1:21" ht="12.75" customHeight="1" x14ac:dyDescent="0.2">
      <c r="A3538" s="22"/>
      <c r="B3538" s="23" t="str">
        <f>IF(A3538="","",VLOOKUP(A3538,'6.A'!$A$11:$E$105,2,FALSE))</f>
        <v/>
      </c>
      <c r="C3538" s="87"/>
      <c r="D3538" s="56" t="str">
        <f>IF(A3538="","",VLOOKUP(A3538,'6.A'!$A$11:$E$105,4,FALSE))</f>
        <v/>
      </c>
      <c r="E3538" s="88" t="str">
        <f>IF(A3538="","",VLOOKUP(A3538,'6.A'!$A$11:$E$105,5,FALSE))</f>
        <v/>
      </c>
      <c r="F3538" s="24" t="str">
        <f t="shared" si="1474"/>
        <v>0,00</v>
      </c>
      <c r="G3538" s="51"/>
      <c r="H3538" s="51" t="str">
        <f>IF(A3538="","",VLOOKUP(A3538,'6.A'!$A$11:$E$7900,5,FALSE))</f>
        <v/>
      </c>
      <c r="I3538" s="51" t="str">
        <f t="shared" si="1475"/>
        <v/>
      </c>
      <c r="J3538" s="51" t="str">
        <f>IF(H3538="","",VLOOKUP(A3538,'6.A'!$A$11:$E$480,4,FALSE))</f>
        <v/>
      </c>
      <c r="K3538" s="51" t="str">
        <f t="shared" si="1476"/>
        <v/>
      </c>
      <c r="L3538" s="51" t="str">
        <f>IF(H3538="","",IF(C3538="","",G3496*C3538))</f>
        <v/>
      </c>
      <c r="M3538" s="93" t="str">
        <f>IF(A3538="","",VLOOKUP(A3538,'6.A'!$A$11:$C$480,2,FALSE))</f>
        <v/>
      </c>
      <c r="N3538" s="56" t="str">
        <f t="shared" si="1477"/>
        <v/>
      </c>
      <c r="O3538" s="55"/>
      <c r="P3538" s="55"/>
      <c r="Q3538" s="47"/>
      <c r="R3538" s="47"/>
    </row>
    <row r="3539" spans="1:21" ht="12.75" customHeight="1" x14ac:dyDescent="0.2">
      <c r="A3539" s="22"/>
      <c r="B3539" s="23" t="str">
        <f>IF(A3539="","",VLOOKUP(A3539,'6.A'!$A$11:$E$105,2,FALSE))</f>
        <v/>
      </c>
      <c r="C3539" s="87"/>
      <c r="D3539" s="56" t="str">
        <f>IF(A3539="","",VLOOKUP(A3539,'6.A'!$A$11:$E$105,4,FALSE))</f>
        <v/>
      </c>
      <c r="E3539" s="88" t="str">
        <f>IF(A3539="","",VLOOKUP(A3539,'6.A'!$A$11:$E$105,5,FALSE))</f>
        <v/>
      </c>
      <c r="F3539" s="24" t="str">
        <f t="shared" si="1474"/>
        <v>0,00</v>
      </c>
      <c r="G3539" s="51"/>
      <c r="H3539" s="51" t="str">
        <f>IF(A3539="","",VLOOKUP(A3539,'6.A'!$A$11:$E$7900,5,FALSE))</f>
        <v/>
      </c>
      <c r="I3539" s="51" t="str">
        <f t="shared" si="1475"/>
        <v/>
      </c>
      <c r="J3539" s="51" t="str">
        <f>IF(H3539="","",VLOOKUP(A3539,'6.A'!$A$11:$E$480,4,FALSE))</f>
        <v/>
      </c>
      <c r="K3539" s="51" t="str">
        <f t="shared" si="1476"/>
        <v/>
      </c>
      <c r="L3539" s="51" t="str">
        <f>IF(H3539="","",IF(C3539="","",G3496*C3539))</f>
        <v/>
      </c>
      <c r="M3539" s="93" t="str">
        <f>IF(A3539="","",VLOOKUP(A3539,'6.A'!$A$11:$C$480,2,FALSE))</f>
        <v/>
      </c>
      <c r="N3539" s="56" t="str">
        <f t="shared" si="1477"/>
        <v/>
      </c>
      <c r="O3539" s="55"/>
      <c r="P3539" s="55"/>
      <c r="Q3539" s="47"/>
      <c r="R3539" s="47"/>
    </row>
    <row r="3540" spans="1:21" ht="12.75" customHeight="1" x14ac:dyDescent="0.2">
      <c r="A3540" s="22"/>
      <c r="B3540" s="23" t="str">
        <f>IF(A3540="","",VLOOKUP(A3540,'6.A'!$A$11:$E$105,2,FALSE))</f>
        <v/>
      </c>
      <c r="C3540" s="87"/>
      <c r="D3540" s="56" t="str">
        <f>IF(A3540="","",VLOOKUP(A3540,'6.A'!$A$11:$E$105,4,FALSE))</f>
        <v/>
      </c>
      <c r="E3540" s="88" t="str">
        <f>IF(A3540="","",VLOOKUP(A3540,'6.A'!$A$11:$E$105,5,FALSE))</f>
        <v/>
      </c>
      <c r="F3540" s="24" t="str">
        <f t="shared" si="1474"/>
        <v>0,00</v>
      </c>
      <c r="G3540" s="51"/>
      <c r="H3540" s="51" t="str">
        <f>IF(A3540="","",VLOOKUP(A3540,'6.A'!$A$11:$E$7900,5,FALSE))</f>
        <v/>
      </c>
      <c r="I3540" s="51" t="str">
        <f t="shared" si="1475"/>
        <v/>
      </c>
      <c r="J3540" s="51" t="str">
        <f>IF(H3540="","",VLOOKUP(A3540,'6.A'!$A$11:$E$480,4,FALSE))</f>
        <v/>
      </c>
      <c r="K3540" s="51" t="str">
        <f t="shared" si="1476"/>
        <v/>
      </c>
      <c r="L3540" s="51" t="str">
        <f>IF(H3540="","",IF(C3540="","",G3496*C3540))</f>
        <v/>
      </c>
      <c r="M3540" s="93" t="str">
        <f>IF(A3540="","",VLOOKUP(A3540,'6.A'!$A$11:$C$480,2,FALSE))</f>
        <v/>
      </c>
      <c r="N3540" s="56" t="str">
        <f t="shared" si="1477"/>
        <v/>
      </c>
      <c r="O3540" s="55"/>
      <c r="P3540" s="55"/>
      <c r="Q3540" s="47"/>
      <c r="R3540" s="47"/>
    </row>
    <row r="3541" spans="1:21" ht="12.75" customHeight="1" x14ac:dyDescent="0.2">
      <c r="A3541" s="22"/>
      <c r="B3541" s="23" t="str">
        <f>IF(A3541="","",VLOOKUP(A3541,'6.A'!$A$11:$E$105,2,FALSE))</f>
        <v/>
      </c>
      <c r="C3541" s="87"/>
      <c r="D3541" s="56" t="str">
        <f>IF(A3541="","",VLOOKUP(A3541,'6.A'!$A$11:$E$105,4,FALSE))</f>
        <v/>
      </c>
      <c r="E3541" s="88" t="str">
        <f>IF(A3541="","",VLOOKUP(A3541,'6.A'!$A$11:$E$105,5,FALSE))</f>
        <v/>
      </c>
      <c r="F3541" s="24" t="str">
        <f t="shared" si="1474"/>
        <v>0,00</v>
      </c>
      <c r="G3541" s="51"/>
      <c r="H3541" s="51" t="str">
        <f>IF(A3541="","",VLOOKUP(A3541,'6.A'!$A$11:$E$7900,5,FALSE))</f>
        <v/>
      </c>
      <c r="I3541" s="51" t="str">
        <f t="shared" si="1475"/>
        <v/>
      </c>
      <c r="J3541" s="51" t="str">
        <f>IF(H3541="","",VLOOKUP(A3541,'6.A'!$A$11:$E$480,4,FALSE))</f>
        <v/>
      </c>
      <c r="K3541" s="51" t="str">
        <f t="shared" si="1476"/>
        <v/>
      </c>
      <c r="L3541" s="51" t="str">
        <f>IF(H3541="","",IF(C3541="","",G3496*C3541))</f>
        <v/>
      </c>
      <c r="M3541" s="93" t="str">
        <f>IF(A3541="","",VLOOKUP(A3541,'6.A'!$A$11:$C$480,2,FALSE))</f>
        <v/>
      </c>
      <c r="N3541" s="56" t="str">
        <f t="shared" si="1477"/>
        <v/>
      </c>
      <c r="O3541" s="55"/>
      <c r="P3541" s="55"/>
      <c r="Q3541" s="47"/>
      <c r="R3541" s="47"/>
    </row>
    <row r="3542" spans="1:21" ht="12.75" customHeight="1" x14ac:dyDescent="0.2">
      <c r="A3542" s="22"/>
      <c r="B3542" s="39" t="str">
        <f>IF(A3542="","",VLOOKUP(A3542,'6.A'!$A$11:$E$105,2,FALSE))</f>
        <v/>
      </c>
      <c r="C3542" s="87"/>
      <c r="D3542" s="56" t="str">
        <f>IF(A3542="","",VLOOKUP(A3542,'6.A'!$A$11:$E$105,4,FALSE))</f>
        <v/>
      </c>
      <c r="E3542" s="88" t="str">
        <f>IF(A3542="","",VLOOKUP(A3542,'6.A'!$A$11:$E$105,5,FALSE))</f>
        <v/>
      </c>
      <c r="F3542" s="24" t="str">
        <f t="shared" si="1474"/>
        <v>0,00</v>
      </c>
      <c r="G3542" s="51"/>
      <c r="H3542" s="51" t="str">
        <f>IF(A3542="","",VLOOKUP(A3542,'6.A'!$A$11:$E$7900,5,FALSE))</f>
        <v/>
      </c>
      <c r="I3542" s="51" t="str">
        <f t="shared" si="1475"/>
        <v/>
      </c>
      <c r="J3542" s="51" t="str">
        <f>IF(H3542="","",VLOOKUP(A3542,'6.A'!$A$11:$E$480,4,FALSE))</f>
        <v/>
      </c>
      <c r="K3542" s="51" t="str">
        <f t="shared" si="1476"/>
        <v/>
      </c>
      <c r="L3542" s="51" t="str">
        <f>IF(H3542="","",IF(C3542="","",G3496*C3542))</f>
        <v/>
      </c>
      <c r="M3542" s="93" t="str">
        <f>IF(A3542="","",VLOOKUP(A3542,'6.A'!$A$11:$C$480,2,FALSE))</f>
        <v/>
      </c>
      <c r="N3542" s="56" t="str">
        <f t="shared" si="1477"/>
        <v/>
      </c>
      <c r="O3542" s="55"/>
      <c r="P3542" s="55"/>
      <c r="Q3542" s="47"/>
      <c r="R3542" s="47"/>
    </row>
    <row r="3543" spans="1:21" ht="12.75" customHeight="1" x14ac:dyDescent="0.2">
      <c r="A3543" s="22"/>
      <c r="B3543" s="39" t="str">
        <f>IF(A3543="","",VLOOKUP(A3543,'6.A'!$A$11:$E$105,2,FALSE))</f>
        <v/>
      </c>
      <c r="C3543" s="87"/>
      <c r="D3543" s="56" t="str">
        <f>IF(A3543="","",VLOOKUP(A3543,'6.A'!$A$11:$E$105,4,FALSE))</f>
        <v/>
      </c>
      <c r="E3543" s="88" t="str">
        <f>IF(A3543="","",VLOOKUP(A3543,'6.A'!$A$11:$E$105,5,FALSE))</f>
        <v/>
      </c>
      <c r="F3543" s="24" t="str">
        <f t="shared" si="1474"/>
        <v>0,00</v>
      </c>
      <c r="G3543" s="51"/>
      <c r="H3543" s="51" t="str">
        <f>IF(A3543="","",VLOOKUP(A3543,'6.A'!$A$11:$E$7900,5,FALSE))</f>
        <v/>
      </c>
      <c r="I3543" s="51" t="str">
        <f t="shared" si="1475"/>
        <v/>
      </c>
      <c r="J3543" s="51" t="str">
        <f>IF(H3543="","",VLOOKUP(A3543,'6.A'!$A$11:$E$480,4,FALSE))</f>
        <v/>
      </c>
      <c r="K3543" s="51" t="str">
        <f t="shared" si="1476"/>
        <v/>
      </c>
      <c r="L3543" s="51" t="str">
        <f>IF(H3543="","",IF(C3543="","",G3496*C3543))</f>
        <v/>
      </c>
      <c r="M3543" s="93" t="str">
        <f>IF(A3543="","",VLOOKUP(A3543,'6.A'!$A$11:$C$480,2,FALSE))</f>
        <v/>
      </c>
      <c r="N3543" s="56" t="str">
        <f t="shared" si="1477"/>
        <v/>
      </c>
      <c r="O3543" s="55"/>
      <c r="P3543" s="55"/>
      <c r="Q3543" s="47"/>
      <c r="R3543" s="47"/>
    </row>
    <row r="3544" spans="1:21" ht="12.75" customHeight="1" x14ac:dyDescent="0.2">
      <c r="A3544" s="22"/>
      <c r="B3544" s="39" t="str">
        <f>IF(A3544="","",VLOOKUP(A3544,'6.A'!$A$11:$E$105,2,FALSE))</f>
        <v/>
      </c>
      <c r="C3544" s="87"/>
      <c r="D3544" s="56" t="str">
        <f>IF(A3544="","",VLOOKUP(A3544,'6.A'!$A$11:$E$105,4,FALSE))</f>
        <v/>
      </c>
      <c r="E3544" s="88" t="str">
        <f>IF(A3544="","",VLOOKUP(A3544,'6.A'!$A$11:$E$105,5,FALSE))</f>
        <v/>
      </c>
      <c r="F3544" s="24" t="str">
        <f t="shared" si="1474"/>
        <v>0,00</v>
      </c>
      <c r="G3544" s="51"/>
      <c r="H3544" s="51" t="str">
        <f>IF(A3544="","",VLOOKUP(A3544,'6.A'!$A$11:$E$7900,5,FALSE))</f>
        <v/>
      </c>
      <c r="I3544" s="51" t="str">
        <f t="shared" si="1475"/>
        <v/>
      </c>
      <c r="J3544" s="51" t="str">
        <f>IF(H3544="","",VLOOKUP(A3544,'6.A'!$A$11:$E$480,4,FALSE))</f>
        <v/>
      </c>
      <c r="K3544" s="51" t="str">
        <f t="shared" si="1476"/>
        <v/>
      </c>
      <c r="L3544" s="51" t="str">
        <f>IF(H3544="","",IF(C3544="","",G3496*C3544))</f>
        <v/>
      </c>
      <c r="M3544" s="93" t="str">
        <f>IF(A3544="","",VLOOKUP(A3544,'6.A'!$A$11:$C$480,2,FALSE))</f>
        <v/>
      </c>
      <c r="N3544" s="56" t="str">
        <f t="shared" si="1477"/>
        <v/>
      </c>
      <c r="O3544" s="55"/>
      <c r="P3544" s="55"/>
      <c r="Q3544" s="47"/>
      <c r="R3544" s="47"/>
    </row>
    <row r="3545" spans="1:21" ht="12.75" customHeight="1" x14ac:dyDescent="0.2">
      <c r="A3545" s="22"/>
      <c r="B3545" s="26" t="str">
        <f>$A$9</f>
        <v>BDI - MÃO DE OBRA / SERVIÇOS / MATERIAIS EM GERAL</v>
      </c>
      <c r="C3545" s="27">
        <f>$C$9</f>
        <v>0</v>
      </c>
      <c r="D3545" s="56"/>
      <c r="F3545" s="28">
        <f>ROUND(SUM(F3525:F3544)*C3545,2)</f>
        <v>0</v>
      </c>
      <c r="G3545" s="62"/>
      <c r="M3545" s="56"/>
      <c r="N3545" s="56"/>
      <c r="O3545" s="55"/>
      <c r="P3545" s="55"/>
      <c r="Q3545" s="47"/>
      <c r="R3545" s="47"/>
    </row>
    <row r="3546" spans="1:21" ht="12.75" customHeight="1" thickBot="1" x14ac:dyDescent="0.25">
      <c r="A3546" s="40"/>
      <c r="B3546" s="41" t="s">
        <v>57</v>
      </c>
      <c r="C3546" s="42"/>
      <c r="D3546" s="43"/>
      <c r="E3546" s="44"/>
      <c r="F3546" s="45">
        <f>ROUND(SUM(F3525:F3545),2)</f>
        <v>0</v>
      </c>
      <c r="G3546" s="62"/>
      <c r="M3546" s="56"/>
      <c r="N3546" s="56"/>
      <c r="O3546" s="55"/>
      <c r="P3546" s="55"/>
      <c r="Q3546" s="47"/>
      <c r="R3546" s="47"/>
    </row>
    <row r="3547" spans="1:21" x14ac:dyDescent="0.2">
      <c r="G3547" s="51">
        <f>SUM(G12:G3546)</f>
        <v>3956</v>
      </c>
      <c r="H3547" s="51" t="e">
        <f>'3.A'!#REF!</f>
        <v>#REF!</v>
      </c>
      <c r="I3547" s="53" t="e">
        <f>G3547-H3547</f>
        <v>#REF!</v>
      </c>
      <c r="K3547" s="51" t="e">
        <f>'6.A'!#REF!</f>
        <v>#REF!</v>
      </c>
      <c r="L3547" s="51">
        <f>SUM(L12:L3546)</f>
        <v>8637.6301904320972</v>
      </c>
      <c r="M3547" s="53" t="e">
        <f>K3547-L3547</f>
        <v>#REF!</v>
      </c>
    </row>
    <row r="3548" spans="1:21" x14ac:dyDescent="0.2">
      <c r="G3548" s="285" t="e">
        <f>IF(G3547=H3547,"si","no")</f>
        <v>#REF!</v>
      </c>
      <c r="H3548" s="285"/>
      <c r="K3548" s="257" t="e">
        <f>IF(K3547=L3547,"si","no")</f>
        <v>#REF!</v>
      </c>
      <c r="L3548" s="257"/>
    </row>
    <row r="3549" spans="1:21" x14ac:dyDescent="0.2">
      <c r="U3549" s="51"/>
    </row>
    <row r="3551" spans="1:21" x14ac:dyDescent="0.2">
      <c r="L3551" s="51" t="str">
        <f>IF(C3551="","",G3549*C3551)</f>
        <v/>
      </c>
    </row>
    <row r="3552" spans="1:21" x14ac:dyDescent="0.2">
      <c r="L3552" s="51" t="str">
        <f>IF(C3552="","",G3549*C3552)</f>
        <v/>
      </c>
    </row>
    <row r="3553" spans="1:12" x14ac:dyDescent="0.2">
      <c r="L3553" s="51" t="str">
        <f>IF(C3553="","",G3549*C3553)</f>
        <v/>
      </c>
    </row>
    <row r="3554" spans="1:12" x14ac:dyDescent="0.2">
      <c r="A3554" s="90"/>
      <c r="K3554" s="53" t="e">
        <f>K3547-L3547</f>
        <v>#REF!</v>
      </c>
      <c r="L3554" s="51" t="str">
        <f>IF(C3554="","",G3549*C3554)</f>
        <v/>
      </c>
    </row>
    <row r="3555" spans="1:12" x14ac:dyDescent="0.2">
      <c r="A3555" s="90"/>
      <c r="K3555" s="53" t="e">
        <f>K3554/2</f>
        <v>#REF!</v>
      </c>
      <c r="L3555" s="51" t="str">
        <f>IF(C3555="","",G3549*C3555)</f>
        <v/>
      </c>
    </row>
    <row r="3556" spans="1:12" x14ac:dyDescent="0.2">
      <c r="A3556" s="90"/>
      <c r="L3556" s="51" t="str">
        <f>IF(C3556="","",G3549*C3556)</f>
        <v/>
      </c>
    </row>
    <row r="3557" spans="1:12" x14ac:dyDescent="0.2">
      <c r="A3557" s="90"/>
      <c r="L3557" s="51" t="str">
        <f>IF(C3557="","",G3549*C3557)</f>
        <v/>
      </c>
    </row>
    <row r="3558" spans="1:12" x14ac:dyDescent="0.2">
      <c r="A3558" s="90"/>
      <c r="L3558" s="51" t="str">
        <f>IF(C3558="","",G3549*C3558)</f>
        <v/>
      </c>
    </row>
    <row r="3559" spans="1:12" x14ac:dyDescent="0.2">
      <c r="A3559" s="90"/>
      <c r="L3559" s="51" t="str">
        <f>IF(C3559="","",G3549*C3559)</f>
        <v/>
      </c>
    </row>
  </sheetData>
  <sheetProtection algorithmName="SHA-512" hashValue="+1KQ5b2YVs/348MBU2OwvVcFwiMopwvYvRIcjgEe7pZwozgvshdS/fdIbzUdWG9yq4uypNMyg0jwA7h56F4nbg==" saltValue="whPC4jmV1T4ysFEJp5L4HA==" spinCount="100000" sheet="1" selectLockedCells="1"/>
  <mergeCells count="78">
    <mergeCell ref="C740:D740"/>
    <mergeCell ref="C792:D792"/>
    <mergeCell ref="C1312:D1312"/>
    <mergeCell ref="C896:D896"/>
    <mergeCell ref="C428:D428"/>
    <mergeCell ref="C480:D480"/>
    <mergeCell ref="C532:D532"/>
    <mergeCell ref="C584:D584"/>
    <mergeCell ref="C844:D844"/>
    <mergeCell ref="C1260:D1260"/>
    <mergeCell ref="C1000:D1000"/>
    <mergeCell ref="C688:D688"/>
    <mergeCell ref="C636:D636"/>
    <mergeCell ref="C948:D948"/>
    <mergeCell ref="C272:D272"/>
    <mergeCell ref="C1468:D1468"/>
    <mergeCell ref="C2144:D2144"/>
    <mergeCell ref="C2196:D2196"/>
    <mergeCell ref="C1988:D1988"/>
    <mergeCell ref="C1676:D1676"/>
    <mergeCell ref="C1728:D1728"/>
    <mergeCell ref="C1520:D1520"/>
    <mergeCell ref="C1572:D1572"/>
    <mergeCell ref="C1884:D1884"/>
    <mergeCell ref="C1416:D1416"/>
    <mergeCell ref="C1624:D1624"/>
    <mergeCell ref="C324:D324"/>
    <mergeCell ref="C1052:D1052"/>
    <mergeCell ref="C376:D376"/>
    <mergeCell ref="C1104:D1104"/>
    <mergeCell ref="A5:F5"/>
    <mergeCell ref="A10:F10"/>
    <mergeCell ref="C220:D220"/>
    <mergeCell ref="D8:E9"/>
    <mergeCell ref="A7:F7"/>
    <mergeCell ref="F8:F9"/>
    <mergeCell ref="A8:B8"/>
    <mergeCell ref="C64:D64"/>
    <mergeCell ref="A9:B9"/>
    <mergeCell ref="C12:D12"/>
    <mergeCell ref="C168:D168"/>
    <mergeCell ref="C116:D116"/>
    <mergeCell ref="A1:F4"/>
    <mergeCell ref="K3548:L3548"/>
    <mergeCell ref="G3548:H3548"/>
    <mergeCell ref="C3080:D3080"/>
    <mergeCell ref="C2976:D2976"/>
    <mergeCell ref="C3392:D3392"/>
    <mergeCell ref="C3132:D3132"/>
    <mergeCell ref="C3236:D3236"/>
    <mergeCell ref="C3184:D3184"/>
    <mergeCell ref="C3496:D3496"/>
    <mergeCell ref="C3288:D3288"/>
    <mergeCell ref="C3340:D3340"/>
    <mergeCell ref="C3028:D3028"/>
    <mergeCell ref="C3444:D3444"/>
    <mergeCell ref="C1156:D1156"/>
    <mergeCell ref="C1208:D1208"/>
    <mergeCell ref="C2508:D2508"/>
    <mergeCell ref="C2560:D2560"/>
    <mergeCell ref="C1780:D1780"/>
    <mergeCell ref="C1832:D1832"/>
    <mergeCell ref="C1364:D1364"/>
    <mergeCell ref="C2300:D2300"/>
    <mergeCell ref="C2404:D2404"/>
    <mergeCell ref="C1936:D1936"/>
    <mergeCell ref="C2040:D2040"/>
    <mergeCell ref="C2352:D2352"/>
    <mergeCell ref="C2924:D2924"/>
    <mergeCell ref="C2456:D2456"/>
    <mergeCell ref="C2820:D2820"/>
    <mergeCell ref="C2092:D2092"/>
    <mergeCell ref="C2248:D2248"/>
    <mergeCell ref="C2768:D2768"/>
    <mergeCell ref="C2872:D2872"/>
    <mergeCell ref="C2612:D2612"/>
    <mergeCell ref="C2716:D2716"/>
    <mergeCell ref="C2664:D2664"/>
  </mergeCells>
  <printOptions horizontalCentered="1"/>
  <pageMargins left="0.59055118110236227" right="0.59055118110236227" top="0.51181102362204722" bottom="0.39370078740157483" header="0.59055118110236227" footer="0.23622047244094491"/>
  <pageSetup paperSize="9" scale="63" fitToHeight="81" orientation="landscape" horizontalDpi="4294967293" verticalDpi="4294967293" r:id="rId1"/>
  <headerFooter alignWithMargins="0">
    <oddFooter>&amp;C&amp;"Arial,Negrito itálico"Página &amp;P / &amp;N</oddFooter>
  </headerFooter>
  <rowBreaks count="67" manualBreakCount="67">
    <brk id="62" max="5" man="1"/>
    <brk id="114" max="5" man="1"/>
    <brk id="166" max="5" man="1"/>
    <brk id="218" max="5" man="1"/>
    <brk id="270" max="5" man="1"/>
    <brk id="322" max="5" man="1"/>
    <brk id="374" max="5" man="1"/>
    <brk id="426" max="5" man="1"/>
    <brk id="478" max="5" man="1"/>
    <brk id="530" max="5" man="1"/>
    <brk id="582" max="5" man="1"/>
    <brk id="634" max="5" man="1"/>
    <brk id="686" max="5" man="1"/>
    <brk id="738" max="5" man="1"/>
    <brk id="790" max="5" man="1"/>
    <brk id="842" max="5" man="1"/>
    <brk id="894" max="5" man="1"/>
    <brk id="946" max="5" man="1"/>
    <brk id="998" max="5" man="1"/>
    <brk id="1050" max="5" man="1"/>
    <brk id="1102" max="5" man="1"/>
    <brk id="1154" max="5" man="1"/>
    <brk id="1206" max="5" man="1"/>
    <brk id="1258" max="5" man="1"/>
    <brk id="1310" max="5" man="1"/>
    <brk id="1362" max="5" man="1"/>
    <brk id="1414" max="5" man="1"/>
    <brk id="1466" max="5" man="1"/>
    <brk id="1518" max="5" man="1"/>
    <brk id="1570" max="5" man="1"/>
    <brk id="1622" max="5" man="1"/>
    <brk id="1674" max="5" man="1"/>
    <brk id="1726" max="5" man="1"/>
    <brk id="1778" max="5" man="1"/>
    <brk id="1830" max="5" man="1"/>
    <brk id="1882" max="5" man="1"/>
    <brk id="1934" max="5" man="1"/>
    <brk id="1986" max="5" man="1"/>
    <brk id="2038" max="5" man="1"/>
    <brk id="2090" max="5" man="1"/>
    <brk id="2142" max="5" man="1"/>
    <brk id="2194" max="5" man="1"/>
    <brk id="2246" max="5" man="1"/>
    <brk id="2298" max="5" man="1"/>
    <brk id="2350" max="5" man="1"/>
    <brk id="2402" max="5" man="1"/>
    <brk id="2454" max="5" man="1"/>
    <brk id="2506" max="5" man="1"/>
    <brk id="2558" max="5" man="1"/>
    <brk id="2610" max="5" man="1"/>
    <brk id="2662" max="5" man="1"/>
    <brk id="2714" max="5" man="1"/>
    <brk id="2766" max="5" man="1"/>
    <brk id="2818" max="5" man="1"/>
    <brk id="2870" max="5" man="1"/>
    <brk id="2922" max="5" man="1"/>
    <brk id="2974" max="5" man="1"/>
    <brk id="3026" max="5" man="1"/>
    <brk id="3078" max="5" man="1"/>
    <brk id="3130" max="5" man="1"/>
    <brk id="3182" max="5" man="1"/>
    <brk id="3234" max="5" man="1"/>
    <brk id="3286" max="5" man="1"/>
    <brk id="3338" max="5" man="1"/>
    <brk id="3390" max="5" man="1"/>
    <brk id="3442" max="5" man="1"/>
    <brk id="3494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1"/>
  <dimension ref="A1:HH105"/>
  <sheetViews>
    <sheetView showGridLines="0" view="pageBreakPreview" topLeftCell="A42" zoomScale="80" zoomScaleSheetLayoutView="80" workbookViewId="0">
      <selection activeCell="E62" sqref="E62:E105"/>
    </sheetView>
  </sheetViews>
  <sheetFormatPr defaultColWidth="9.140625" defaultRowHeight="15" x14ac:dyDescent="0.2"/>
  <cols>
    <col min="1" max="1" width="10.7109375" style="186" customWidth="1"/>
    <col min="2" max="2" width="18.7109375" style="48" customWidth="1"/>
    <col min="3" max="3" width="100.7109375" style="65" customWidth="1"/>
    <col min="4" max="4" width="8.5703125" style="63" customWidth="1"/>
    <col min="5" max="5" width="17" style="187" bestFit="1" customWidth="1"/>
    <col min="6" max="12" width="9.140625" style="1" customWidth="1"/>
    <col min="13" max="200" width="9.140625" style="1"/>
    <col min="201" max="201" width="11.42578125" style="1" bestFit="1" customWidth="1"/>
    <col min="202" max="16384" width="9.140625" style="1"/>
  </cols>
  <sheetData>
    <row r="1" spans="1:216" s="66" customFormat="1" ht="15" customHeight="1" x14ac:dyDescent="0.2">
      <c r="A1" s="324" t="str">
        <f>'3.A'!$A$1</f>
        <v>TIMBRE LICITANTE</v>
      </c>
      <c r="B1" s="324"/>
      <c r="C1" s="324"/>
      <c r="D1" s="324"/>
      <c r="E1" s="324"/>
    </row>
    <row r="2" spans="1:216" s="66" customFormat="1" ht="15" customHeight="1" x14ac:dyDescent="0.2">
      <c r="A2" s="324"/>
      <c r="B2" s="324"/>
      <c r="C2" s="324"/>
      <c r="D2" s="324"/>
      <c r="E2" s="324"/>
    </row>
    <row r="3" spans="1:216" s="66" customFormat="1" ht="3.75" customHeight="1" x14ac:dyDescent="0.2">
      <c r="A3" s="324"/>
      <c r="B3" s="324"/>
      <c r="C3" s="324"/>
      <c r="D3" s="324"/>
      <c r="E3" s="324"/>
    </row>
    <row r="4" spans="1:216" s="66" customFormat="1" ht="15" customHeight="1" x14ac:dyDescent="0.2">
      <c r="A4" s="324"/>
      <c r="B4" s="324"/>
      <c r="C4" s="324"/>
      <c r="D4" s="324"/>
      <c r="E4" s="324"/>
    </row>
    <row r="5" spans="1:216" s="66" customFormat="1" ht="11.25" customHeight="1" x14ac:dyDescent="0.2">
      <c r="A5" s="425"/>
      <c r="B5" s="425"/>
      <c r="C5" s="425"/>
      <c r="D5" s="425"/>
      <c r="E5" s="425"/>
    </row>
    <row r="6" spans="1:216" ht="15.75" x14ac:dyDescent="0.2">
      <c r="A6" s="316" t="s">
        <v>376</v>
      </c>
      <c r="B6" s="316"/>
      <c r="C6" s="316"/>
      <c r="D6" s="316"/>
      <c r="E6" s="316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92"/>
      <c r="FA6" s="92"/>
      <c r="FB6" s="92"/>
      <c r="FC6" s="92"/>
      <c r="FD6" s="92"/>
      <c r="FE6" s="92"/>
      <c r="FF6" s="92"/>
      <c r="FG6" s="92"/>
      <c r="FH6" s="92"/>
      <c r="FI6" s="92"/>
      <c r="FJ6" s="92"/>
      <c r="FK6" s="92"/>
      <c r="FL6" s="92"/>
      <c r="FM6" s="92"/>
      <c r="FN6" s="92"/>
      <c r="FO6" s="92"/>
      <c r="FP6" s="92"/>
      <c r="FQ6" s="92"/>
      <c r="FR6" s="92"/>
      <c r="FS6" s="92"/>
      <c r="FT6" s="92"/>
      <c r="FU6" s="92"/>
      <c r="FV6" s="92"/>
      <c r="FW6" s="92"/>
      <c r="FX6" s="92"/>
      <c r="FY6" s="92"/>
      <c r="FZ6" s="92"/>
      <c r="GA6" s="92"/>
      <c r="GB6" s="92"/>
      <c r="GC6" s="92"/>
      <c r="GD6" s="92"/>
      <c r="GE6" s="92"/>
      <c r="GF6" s="92"/>
      <c r="GG6" s="92"/>
      <c r="GH6" s="92"/>
      <c r="GI6" s="92"/>
      <c r="GJ6" s="92"/>
      <c r="GK6" s="92"/>
      <c r="GL6" s="92"/>
      <c r="GM6" s="92"/>
      <c r="GN6" s="92"/>
      <c r="GO6" s="92"/>
      <c r="GP6" s="92"/>
      <c r="GQ6" s="92"/>
      <c r="GR6" s="92"/>
      <c r="GS6" s="92"/>
      <c r="GT6" s="92"/>
      <c r="GU6" s="92"/>
      <c r="GV6" s="92"/>
      <c r="GW6" s="92"/>
      <c r="GX6" s="92"/>
      <c r="GY6" s="92"/>
      <c r="GZ6" s="92"/>
      <c r="HA6" s="92"/>
      <c r="HB6" s="92"/>
      <c r="HC6" s="92"/>
      <c r="HD6" s="92"/>
      <c r="HE6" s="92"/>
      <c r="HF6" s="92"/>
      <c r="HG6" s="92"/>
      <c r="HH6" s="92"/>
    </row>
    <row r="7" spans="1:216" s="66" customFormat="1" ht="6.95" customHeight="1" x14ac:dyDescent="0.2">
      <c r="A7" s="325"/>
      <c r="B7" s="325"/>
      <c r="C7" s="325"/>
      <c r="D7" s="325"/>
      <c r="E7" s="325"/>
    </row>
    <row r="8" spans="1:216" s="188" customFormat="1" ht="30" customHeight="1" x14ac:dyDescent="0.2">
      <c r="A8" s="327" t="str">
        <f>'3.A'!$A$8</f>
        <v>AQUISIÇÃO DE SISTEMA COMPLETO DE GERADOR DE SOLUÇÃO OXIDANTE A BASE DE HIPOCLORITO DE SÓDIO PARA DESINFECÇÃO DO EFLUENTE NA ESTAÇÃO DE TRATAMENTO DE ESGOTO (ETE RIO PRETO), INCLUSO FORNECIMENTO DE EQUIPAMENTOS, MATERIAIS E OS SERVIÇOS DE OBRA CIVIL PARA ADEQUAÇÃO NECESSÁRIA AO SISTEMA, INSTALAÇÃO, START-UP E TREINAMENTO OPERACIONAL.</v>
      </c>
      <c r="B8" s="327"/>
      <c r="C8" s="327"/>
      <c r="D8" s="327"/>
      <c r="E8" s="327"/>
    </row>
    <row r="9" spans="1:216" s="66" customFormat="1" ht="6" customHeight="1" x14ac:dyDescent="0.2">
      <c r="A9" s="325"/>
      <c r="B9" s="325"/>
      <c r="C9" s="325"/>
      <c r="D9" s="325"/>
      <c r="E9" s="325"/>
    </row>
    <row r="10" spans="1:216" ht="6.95" customHeight="1" thickBot="1" x14ac:dyDescent="0.25">
      <c r="A10" s="326"/>
      <c r="B10" s="326"/>
      <c r="C10" s="326"/>
      <c r="D10" s="326"/>
      <c r="E10" s="326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  <c r="DQ10" s="92"/>
      <c r="DR10" s="92"/>
      <c r="DS10" s="92"/>
      <c r="DT10" s="92"/>
      <c r="DU10" s="92"/>
      <c r="DV10" s="92"/>
      <c r="DW10" s="92"/>
      <c r="DX10" s="92"/>
      <c r="DY10" s="92"/>
      <c r="DZ10" s="92"/>
      <c r="EA10" s="92"/>
      <c r="EB10" s="92"/>
      <c r="EC10" s="92"/>
      <c r="ED10" s="92"/>
      <c r="EE10" s="92"/>
      <c r="EF10" s="92"/>
      <c r="EG10" s="92"/>
      <c r="EH10" s="92"/>
      <c r="EI10" s="92"/>
      <c r="EJ10" s="92"/>
      <c r="EK10" s="92"/>
      <c r="EL10" s="92"/>
      <c r="EM10" s="92"/>
      <c r="EN10" s="92"/>
      <c r="EO10" s="92"/>
      <c r="EP10" s="92"/>
      <c r="EQ10" s="92"/>
      <c r="ER10" s="92"/>
      <c r="ES10" s="92"/>
      <c r="ET10" s="92"/>
      <c r="EU10" s="92"/>
      <c r="EV10" s="92"/>
      <c r="EW10" s="92"/>
      <c r="EX10" s="92"/>
      <c r="EY10" s="92"/>
      <c r="EZ10" s="92"/>
      <c r="FA10" s="92"/>
      <c r="FB10" s="92"/>
      <c r="FC10" s="92"/>
      <c r="FD10" s="92"/>
      <c r="FE10" s="92"/>
      <c r="FF10" s="92"/>
      <c r="FG10" s="92"/>
      <c r="FH10" s="92"/>
      <c r="FI10" s="92"/>
      <c r="FJ10" s="92"/>
      <c r="FK10" s="92"/>
      <c r="FL10" s="92"/>
      <c r="FM10" s="92"/>
      <c r="FN10" s="92"/>
      <c r="FO10" s="92"/>
      <c r="FP10" s="92"/>
      <c r="FQ10" s="92"/>
      <c r="FR10" s="92"/>
      <c r="FS10" s="92"/>
      <c r="FT10" s="92"/>
      <c r="FU10" s="92"/>
      <c r="FV10" s="92"/>
      <c r="FW10" s="92"/>
      <c r="FX10" s="92"/>
      <c r="FY10" s="92"/>
      <c r="FZ10" s="92"/>
      <c r="GA10" s="92"/>
      <c r="GB10" s="92"/>
      <c r="GC10" s="92"/>
      <c r="GD10" s="92"/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92"/>
      <c r="GT10" s="92"/>
      <c r="GU10" s="92"/>
      <c r="GV10" s="92"/>
      <c r="GW10" s="92"/>
      <c r="GX10" s="92"/>
      <c r="GY10" s="92"/>
      <c r="GZ10" s="92"/>
    </row>
    <row r="11" spans="1:216" ht="20.100000000000001" customHeight="1" thickBot="1" x14ac:dyDescent="0.25">
      <c r="A11" s="95" t="s">
        <v>3</v>
      </c>
      <c r="B11" s="328" t="s">
        <v>0</v>
      </c>
      <c r="C11" s="329"/>
      <c r="D11" s="96" t="s">
        <v>68</v>
      </c>
      <c r="E11" s="97" t="s">
        <v>1</v>
      </c>
    </row>
    <row r="12" spans="1:216" ht="20.100000000000001" customHeight="1" x14ac:dyDescent="0.2">
      <c r="A12" s="200">
        <v>88238</v>
      </c>
      <c r="B12" s="311" t="s">
        <v>118</v>
      </c>
      <c r="C12" s="313"/>
      <c r="D12" s="189" t="s">
        <v>33</v>
      </c>
      <c r="E12" s="683"/>
    </row>
    <row r="13" spans="1:216" ht="20.100000000000001" customHeight="1" x14ac:dyDescent="0.2">
      <c r="A13" s="200">
        <v>88239</v>
      </c>
      <c r="B13" s="311" t="s">
        <v>34</v>
      </c>
      <c r="C13" s="313"/>
      <c r="D13" s="189" t="s">
        <v>33</v>
      </c>
      <c r="E13" s="683"/>
    </row>
    <row r="14" spans="1:216" ht="20.100000000000001" customHeight="1" x14ac:dyDescent="0.2">
      <c r="A14" s="200">
        <v>88245</v>
      </c>
      <c r="B14" s="311" t="s">
        <v>117</v>
      </c>
      <c r="C14" s="313"/>
      <c r="D14" s="189" t="s">
        <v>33</v>
      </c>
      <c r="E14" s="683"/>
    </row>
    <row r="15" spans="1:216" ht="20.100000000000001" customHeight="1" x14ac:dyDescent="0.2">
      <c r="A15" s="200">
        <v>88248</v>
      </c>
      <c r="B15" s="311" t="s">
        <v>160</v>
      </c>
      <c r="C15" s="313"/>
      <c r="D15" s="189" t="s">
        <v>33</v>
      </c>
      <c r="E15" s="683"/>
    </row>
    <row r="16" spans="1:216" ht="20.100000000000001" customHeight="1" x14ac:dyDescent="0.2">
      <c r="A16" s="200">
        <v>88256</v>
      </c>
      <c r="B16" s="311" t="s">
        <v>322</v>
      </c>
      <c r="C16" s="313"/>
      <c r="D16" s="189" t="s">
        <v>33</v>
      </c>
      <c r="E16" s="683"/>
    </row>
    <row r="17" spans="1:205" ht="20.100000000000001" customHeight="1" x14ac:dyDescent="0.2">
      <c r="A17" s="200">
        <v>88262</v>
      </c>
      <c r="B17" s="311" t="s">
        <v>32</v>
      </c>
      <c r="C17" s="313"/>
      <c r="D17" s="189" t="s">
        <v>33</v>
      </c>
      <c r="E17" s="683"/>
    </row>
    <row r="18" spans="1:205" ht="20.100000000000001" customHeight="1" x14ac:dyDescent="0.2">
      <c r="A18" s="200">
        <v>88267</v>
      </c>
      <c r="B18" s="311" t="s">
        <v>190</v>
      </c>
      <c r="C18" s="313"/>
      <c r="D18" s="189" t="s">
        <v>33</v>
      </c>
      <c r="E18" s="683"/>
    </row>
    <row r="19" spans="1:205" ht="20.100000000000001" customHeight="1" x14ac:dyDescent="0.2">
      <c r="A19" s="200">
        <v>88309</v>
      </c>
      <c r="B19" s="311" t="s">
        <v>116</v>
      </c>
      <c r="C19" s="313"/>
      <c r="D19" s="189" t="s">
        <v>33</v>
      </c>
      <c r="E19" s="683"/>
    </row>
    <row r="20" spans="1:205" ht="20.100000000000001" customHeight="1" x14ac:dyDescent="0.2">
      <c r="A20" s="202">
        <v>88310</v>
      </c>
      <c r="B20" s="311" t="s">
        <v>157</v>
      </c>
      <c r="C20" s="313"/>
      <c r="D20" s="189" t="s">
        <v>33</v>
      </c>
      <c r="E20" s="683"/>
    </row>
    <row r="21" spans="1:205" ht="20.100000000000001" customHeight="1" x14ac:dyDescent="0.2">
      <c r="A21" s="200">
        <v>88316</v>
      </c>
      <c r="B21" s="311" t="s">
        <v>31</v>
      </c>
      <c r="C21" s="313"/>
      <c r="D21" s="189" t="s">
        <v>33</v>
      </c>
      <c r="E21" s="683"/>
    </row>
    <row r="22" spans="1:205" ht="20.100000000000001" customHeight="1" x14ac:dyDescent="0.2">
      <c r="A22" s="200">
        <v>90772</v>
      </c>
      <c r="B22" s="311" t="s">
        <v>111</v>
      </c>
      <c r="C22" s="312"/>
      <c r="D22" s="189" t="s">
        <v>33</v>
      </c>
      <c r="E22" s="683"/>
    </row>
    <row r="23" spans="1:205" ht="20.100000000000001" customHeight="1" x14ac:dyDescent="0.2">
      <c r="A23" s="200">
        <v>90775</v>
      </c>
      <c r="B23" s="311" t="s">
        <v>165</v>
      </c>
      <c r="C23" s="313"/>
      <c r="D23" s="189" t="s">
        <v>33</v>
      </c>
      <c r="E23" s="683"/>
    </row>
    <row r="24" spans="1:205" ht="20.100000000000001" customHeight="1" x14ac:dyDescent="0.2">
      <c r="A24" s="206">
        <v>90776</v>
      </c>
      <c r="B24" s="311" t="s">
        <v>110</v>
      </c>
      <c r="C24" s="313"/>
      <c r="D24" s="189" t="s">
        <v>33</v>
      </c>
      <c r="E24" s="683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</row>
    <row r="25" spans="1:205" ht="20.100000000000001" customHeight="1" x14ac:dyDescent="0.2">
      <c r="A25" s="200">
        <v>90777</v>
      </c>
      <c r="B25" s="311" t="s">
        <v>35</v>
      </c>
      <c r="C25" s="312"/>
      <c r="D25" s="189" t="s">
        <v>33</v>
      </c>
      <c r="E25" s="683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</row>
    <row r="26" spans="1:205" ht="20.100000000000001" customHeight="1" x14ac:dyDescent="0.2">
      <c r="A26" s="200">
        <v>90778</v>
      </c>
      <c r="B26" s="311" t="s">
        <v>36</v>
      </c>
      <c r="C26" s="313"/>
      <c r="D26" s="189" t="s">
        <v>33</v>
      </c>
      <c r="E26" s="683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</row>
    <row r="27" spans="1:205" ht="20.100000000000001" customHeight="1" x14ac:dyDescent="0.2">
      <c r="A27" s="200">
        <v>90779</v>
      </c>
      <c r="B27" s="311" t="s">
        <v>136</v>
      </c>
      <c r="C27" s="313"/>
      <c r="D27" s="189" t="s">
        <v>33</v>
      </c>
      <c r="E27" s="68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</row>
    <row r="28" spans="1:205" ht="20.100000000000001" customHeight="1" thickBot="1" x14ac:dyDescent="0.25">
      <c r="A28" s="204">
        <v>100309</v>
      </c>
      <c r="B28" s="314" t="s">
        <v>115</v>
      </c>
      <c r="C28" s="315"/>
      <c r="D28" s="208" t="s">
        <v>33</v>
      </c>
      <c r="E28" s="687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  <c r="CT28" s="92"/>
      <c r="CU28" s="92"/>
      <c r="CV28" s="92"/>
      <c r="CW28" s="92"/>
      <c r="CX28" s="92"/>
      <c r="CY28" s="92"/>
      <c r="CZ28" s="92"/>
      <c r="DA28" s="92"/>
      <c r="DB28" s="92"/>
      <c r="DC28" s="92"/>
      <c r="DD28" s="92"/>
      <c r="DE28" s="92"/>
      <c r="DF28" s="92"/>
      <c r="DG28" s="92"/>
      <c r="DH28" s="92"/>
      <c r="DI28" s="92"/>
      <c r="DJ28" s="92"/>
      <c r="DK28" s="92"/>
      <c r="DL28" s="92"/>
      <c r="DM28" s="92"/>
      <c r="DN28" s="92"/>
      <c r="DO28" s="92"/>
      <c r="DP28" s="92"/>
      <c r="DQ28" s="92"/>
      <c r="DR28" s="92"/>
      <c r="DS28" s="92"/>
      <c r="DT28" s="92"/>
      <c r="DU28" s="92"/>
      <c r="DV28" s="92"/>
      <c r="DW28" s="92"/>
      <c r="DX28" s="92"/>
      <c r="DY28" s="92"/>
      <c r="DZ28" s="92"/>
      <c r="EA28" s="92"/>
      <c r="EB28" s="92"/>
      <c r="EC28" s="92"/>
      <c r="ED28" s="92"/>
      <c r="EE28" s="92"/>
      <c r="EF28" s="92"/>
      <c r="EG28" s="92"/>
      <c r="EH28" s="92"/>
      <c r="EI28" s="92"/>
      <c r="EJ28" s="92"/>
      <c r="EK28" s="92"/>
      <c r="EL28" s="92"/>
      <c r="EM28" s="92"/>
      <c r="EN28" s="92"/>
      <c r="EO28" s="92"/>
      <c r="EP28" s="92"/>
      <c r="EQ28" s="92"/>
      <c r="ER28" s="92"/>
      <c r="ES28" s="92"/>
      <c r="ET28" s="92"/>
      <c r="EU28" s="92"/>
      <c r="EV28" s="92"/>
      <c r="EW28" s="92"/>
      <c r="EX28" s="92"/>
      <c r="EY28" s="92"/>
      <c r="EZ28" s="92"/>
      <c r="FA28" s="92"/>
      <c r="FB28" s="92"/>
      <c r="FC28" s="92"/>
      <c r="FD28" s="92"/>
      <c r="FE28" s="92"/>
      <c r="FF28" s="92"/>
      <c r="FG28" s="92"/>
      <c r="FH28" s="92"/>
      <c r="FI28" s="92"/>
      <c r="FJ28" s="92"/>
      <c r="FK28" s="92"/>
      <c r="FL28" s="92"/>
      <c r="FM28" s="92"/>
      <c r="FN28" s="92"/>
      <c r="FO28" s="92"/>
      <c r="FP28" s="92"/>
      <c r="FQ28" s="92"/>
      <c r="FR28" s="92"/>
      <c r="FS28" s="92"/>
      <c r="FT28" s="92"/>
      <c r="FU28" s="92"/>
      <c r="FV28" s="92"/>
      <c r="FW28" s="92"/>
      <c r="FX28" s="92"/>
      <c r="FY28" s="92"/>
      <c r="FZ28" s="92"/>
      <c r="GA28" s="92"/>
      <c r="GB28" s="92"/>
      <c r="GC28" s="92"/>
      <c r="GD28" s="92"/>
      <c r="GE28" s="92"/>
      <c r="GF28" s="92"/>
      <c r="GG28" s="92"/>
      <c r="GH28" s="92"/>
      <c r="GI28" s="92"/>
      <c r="GJ28" s="92"/>
      <c r="GK28" s="92"/>
      <c r="GL28" s="92"/>
      <c r="GM28" s="92"/>
      <c r="GN28" s="92"/>
      <c r="GO28" s="92"/>
      <c r="GP28" s="92"/>
      <c r="GQ28" s="92"/>
      <c r="GR28" s="92"/>
      <c r="GS28" s="92"/>
      <c r="GT28" s="92"/>
      <c r="GU28" s="92"/>
      <c r="GV28" s="92"/>
      <c r="GW28" s="92"/>
    </row>
    <row r="29" spans="1:205" ht="11.25" customHeight="1" thickBot="1" x14ac:dyDescent="0.25">
      <c r="A29" s="310"/>
      <c r="B29" s="310"/>
      <c r="C29" s="310"/>
      <c r="D29" s="310"/>
      <c r="E29" s="310"/>
    </row>
    <row r="30" spans="1:205" s="91" customFormat="1" ht="20.100000000000001" customHeight="1" thickBot="1" x14ac:dyDescent="0.25">
      <c r="A30" s="95" t="s">
        <v>5</v>
      </c>
      <c r="B30" s="319" t="s">
        <v>8</v>
      </c>
      <c r="C30" s="320"/>
      <c r="D30" s="96" t="s">
        <v>68</v>
      </c>
      <c r="E30" s="97" t="s">
        <v>1</v>
      </c>
      <c r="AB30" s="1"/>
    </row>
    <row r="31" spans="1:205" ht="20.100000000000001" customHeight="1" x14ac:dyDescent="0.2">
      <c r="A31" s="202" t="s">
        <v>259</v>
      </c>
      <c r="B31" s="331" t="s">
        <v>262</v>
      </c>
      <c r="C31" s="332"/>
      <c r="D31" s="207" t="s">
        <v>261</v>
      </c>
      <c r="E31" s="684"/>
    </row>
    <row r="32" spans="1:205" ht="20.100000000000001" customHeight="1" x14ac:dyDescent="0.2">
      <c r="A32" s="200" t="s">
        <v>260</v>
      </c>
      <c r="B32" s="308" t="s">
        <v>263</v>
      </c>
      <c r="C32" s="330"/>
      <c r="D32" s="189" t="s">
        <v>261</v>
      </c>
      <c r="E32" s="682"/>
    </row>
    <row r="33" spans="1:5" ht="20.100000000000001" customHeight="1" x14ac:dyDescent="0.2">
      <c r="A33" s="200">
        <v>20109</v>
      </c>
      <c r="B33" s="308" t="s">
        <v>347</v>
      </c>
      <c r="C33" s="330"/>
      <c r="D33" s="189" t="s">
        <v>346</v>
      </c>
      <c r="E33" s="682"/>
    </row>
    <row r="34" spans="1:5" ht="20.100000000000001" customHeight="1" x14ac:dyDescent="0.2">
      <c r="A34" s="200">
        <v>20144</v>
      </c>
      <c r="B34" s="308" t="s">
        <v>342</v>
      </c>
      <c r="C34" s="330"/>
      <c r="D34" s="189" t="s">
        <v>46</v>
      </c>
      <c r="E34" s="682"/>
    </row>
    <row r="35" spans="1:5" ht="30" customHeight="1" x14ac:dyDescent="0.2">
      <c r="A35" s="200" t="s">
        <v>334</v>
      </c>
      <c r="B35" s="308" t="s">
        <v>355</v>
      </c>
      <c r="C35" s="330"/>
      <c r="D35" s="189" t="s">
        <v>45</v>
      </c>
      <c r="E35" s="684"/>
    </row>
    <row r="36" spans="1:5" ht="20.100000000000001" customHeight="1" x14ac:dyDescent="0.2">
      <c r="A36" s="200" t="s">
        <v>133</v>
      </c>
      <c r="B36" s="308" t="s">
        <v>195</v>
      </c>
      <c r="C36" s="309"/>
      <c r="D36" s="201" t="s">
        <v>37</v>
      </c>
      <c r="E36" s="683"/>
    </row>
    <row r="37" spans="1:5" ht="20.100000000000001" customHeight="1" x14ac:dyDescent="0.2">
      <c r="A37" s="200" t="s">
        <v>134</v>
      </c>
      <c r="B37" s="308" t="s">
        <v>196</v>
      </c>
      <c r="C37" s="309"/>
      <c r="D37" s="201" t="s">
        <v>51</v>
      </c>
      <c r="E37" s="683"/>
    </row>
    <row r="38" spans="1:5" ht="20.100000000000001" customHeight="1" x14ac:dyDescent="0.2">
      <c r="A38" s="200" t="s">
        <v>159</v>
      </c>
      <c r="B38" s="308" t="s">
        <v>158</v>
      </c>
      <c r="C38" s="309"/>
      <c r="D38" s="201" t="s">
        <v>37</v>
      </c>
      <c r="E38" s="683"/>
    </row>
    <row r="39" spans="1:5" ht="20.100000000000001" customHeight="1" x14ac:dyDescent="0.2">
      <c r="A39" s="200" t="s">
        <v>163</v>
      </c>
      <c r="B39" s="308" t="s">
        <v>164</v>
      </c>
      <c r="C39" s="309"/>
      <c r="D39" s="201" t="s">
        <v>37</v>
      </c>
      <c r="E39" s="683"/>
    </row>
    <row r="40" spans="1:5" ht="20.100000000000001" customHeight="1" x14ac:dyDescent="0.2">
      <c r="A40" s="200">
        <v>70110155</v>
      </c>
      <c r="B40" s="308" t="s">
        <v>198</v>
      </c>
      <c r="C40" s="309"/>
      <c r="D40" s="201" t="s">
        <v>46</v>
      </c>
      <c r="E40" s="683"/>
    </row>
    <row r="41" spans="1:5" ht="20.100000000000001" customHeight="1" x14ac:dyDescent="0.2">
      <c r="A41" s="200">
        <v>70110161</v>
      </c>
      <c r="B41" s="308" t="s">
        <v>193</v>
      </c>
      <c r="C41" s="309"/>
      <c r="D41" s="201" t="s">
        <v>46</v>
      </c>
      <c r="E41" s="683"/>
    </row>
    <row r="42" spans="1:5" ht="20.100000000000001" customHeight="1" x14ac:dyDescent="0.2">
      <c r="A42" s="202">
        <v>74000458</v>
      </c>
      <c r="B42" s="305" t="s">
        <v>305</v>
      </c>
      <c r="C42" s="306"/>
      <c r="D42" s="229" t="s">
        <v>45</v>
      </c>
      <c r="E42" s="685"/>
    </row>
    <row r="43" spans="1:5" ht="17.100000000000001" customHeight="1" x14ac:dyDescent="0.2">
      <c r="A43" s="200">
        <v>5678</v>
      </c>
      <c r="B43" s="308" t="s">
        <v>150</v>
      </c>
      <c r="C43" s="309"/>
      <c r="D43" s="201" t="s">
        <v>37</v>
      </c>
      <c r="E43" s="683"/>
    </row>
    <row r="44" spans="1:5" ht="17.100000000000001" customHeight="1" x14ac:dyDescent="0.2">
      <c r="A44" s="200">
        <v>5795</v>
      </c>
      <c r="B44" s="308" t="s">
        <v>212</v>
      </c>
      <c r="C44" s="309"/>
      <c r="D44" s="201" t="s">
        <v>37</v>
      </c>
      <c r="E44" s="683"/>
    </row>
    <row r="45" spans="1:5" ht="17.100000000000001" customHeight="1" x14ac:dyDescent="0.2">
      <c r="A45" s="200">
        <v>5940</v>
      </c>
      <c r="B45" s="308" t="s">
        <v>146</v>
      </c>
      <c r="C45" s="309"/>
      <c r="D45" s="201" t="s">
        <v>37</v>
      </c>
      <c r="E45" s="683"/>
    </row>
    <row r="46" spans="1:5" ht="17.100000000000001" customHeight="1" x14ac:dyDescent="0.2">
      <c r="A46" s="200">
        <v>5953</v>
      </c>
      <c r="B46" s="308" t="s">
        <v>213</v>
      </c>
      <c r="C46" s="309"/>
      <c r="D46" s="201" t="s">
        <v>37</v>
      </c>
      <c r="E46" s="683"/>
    </row>
    <row r="47" spans="1:5" ht="17.100000000000001" customHeight="1" x14ac:dyDescent="0.2">
      <c r="A47" s="202">
        <v>10775</v>
      </c>
      <c r="B47" s="308" t="s">
        <v>248</v>
      </c>
      <c r="C47" s="309"/>
      <c r="D47" s="203" t="s">
        <v>53</v>
      </c>
      <c r="E47" s="685"/>
    </row>
    <row r="48" spans="1:5" ht="17.100000000000001" customHeight="1" x14ac:dyDescent="0.2">
      <c r="A48" s="202">
        <v>10777</v>
      </c>
      <c r="B48" s="308" t="s">
        <v>249</v>
      </c>
      <c r="C48" s="309"/>
      <c r="D48" s="203" t="s">
        <v>53</v>
      </c>
      <c r="E48" s="685"/>
    </row>
    <row r="49" spans="1:28" ht="17.100000000000001" customHeight="1" x14ac:dyDescent="0.2">
      <c r="A49" s="200">
        <v>67826</v>
      </c>
      <c r="B49" s="308" t="s">
        <v>147</v>
      </c>
      <c r="C49" s="309"/>
      <c r="D49" s="201" t="s">
        <v>37</v>
      </c>
      <c r="E49" s="683"/>
    </row>
    <row r="50" spans="1:28" ht="17.100000000000001" customHeight="1" x14ac:dyDescent="0.2">
      <c r="A50" s="200">
        <v>89225</v>
      </c>
      <c r="B50" s="308" t="s">
        <v>153</v>
      </c>
      <c r="C50" s="309"/>
      <c r="D50" s="201" t="s">
        <v>37</v>
      </c>
      <c r="E50" s="683"/>
    </row>
    <row r="51" spans="1:28" ht="18" customHeight="1" x14ac:dyDescent="0.2">
      <c r="A51" s="200">
        <v>91533</v>
      </c>
      <c r="B51" s="308" t="s">
        <v>187</v>
      </c>
      <c r="C51" s="309"/>
      <c r="D51" s="201" t="s">
        <v>37</v>
      </c>
      <c r="E51" s="683"/>
    </row>
    <row r="52" spans="1:28" ht="18" customHeight="1" x14ac:dyDescent="0.2">
      <c r="A52" s="200">
        <v>91692</v>
      </c>
      <c r="B52" s="308" t="s">
        <v>144</v>
      </c>
      <c r="C52" s="309"/>
      <c r="D52" s="201" t="s">
        <v>37</v>
      </c>
      <c r="E52" s="683"/>
    </row>
    <row r="53" spans="1:28" ht="18" customHeight="1" x14ac:dyDescent="0.2">
      <c r="A53" s="200">
        <v>91693</v>
      </c>
      <c r="B53" s="308" t="s">
        <v>145</v>
      </c>
      <c r="C53" s="309"/>
      <c r="D53" s="201" t="s">
        <v>51</v>
      </c>
      <c r="E53" s="683"/>
    </row>
    <row r="54" spans="1:28" ht="18" customHeight="1" x14ac:dyDescent="0.2">
      <c r="A54" s="200">
        <v>95282</v>
      </c>
      <c r="B54" s="308" t="s">
        <v>309</v>
      </c>
      <c r="C54" s="309"/>
      <c r="D54" s="201" t="s">
        <v>37</v>
      </c>
      <c r="E54" s="683"/>
    </row>
    <row r="55" spans="1:28" ht="18" customHeight="1" x14ac:dyDescent="0.2">
      <c r="A55" s="200">
        <v>96245</v>
      </c>
      <c r="B55" s="308" t="s">
        <v>148</v>
      </c>
      <c r="C55" s="309"/>
      <c r="D55" s="201" t="s">
        <v>37</v>
      </c>
      <c r="E55" s="683"/>
    </row>
    <row r="56" spans="1:28" ht="18" customHeight="1" x14ac:dyDescent="0.2">
      <c r="A56" s="200">
        <v>96246</v>
      </c>
      <c r="B56" s="308" t="s">
        <v>149</v>
      </c>
      <c r="C56" s="309"/>
      <c r="D56" s="201" t="s">
        <v>51</v>
      </c>
      <c r="E56" s="683"/>
    </row>
    <row r="57" spans="1:28" ht="18" customHeight="1" x14ac:dyDescent="0.2">
      <c r="A57" s="200">
        <v>98462</v>
      </c>
      <c r="B57" s="321" t="s">
        <v>258</v>
      </c>
      <c r="C57" s="322"/>
      <c r="D57" s="201" t="s">
        <v>45</v>
      </c>
      <c r="E57" s="683"/>
    </row>
    <row r="58" spans="1:28" ht="18" customHeight="1" x14ac:dyDescent="0.2">
      <c r="A58" s="200">
        <v>104896</v>
      </c>
      <c r="B58" s="308" t="s">
        <v>257</v>
      </c>
      <c r="C58" s="309"/>
      <c r="D58" s="201" t="s">
        <v>49</v>
      </c>
      <c r="E58" s="683"/>
    </row>
    <row r="59" spans="1:28" ht="18" customHeight="1" thickBot="1" x14ac:dyDescent="0.25">
      <c r="A59" s="204">
        <v>105114</v>
      </c>
      <c r="B59" s="317" t="s">
        <v>250</v>
      </c>
      <c r="C59" s="318"/>
      <c r="D59" s="205" t="s">
        <v>44</v>
      </c>
      <c r="E59" s="686"/>
    </row>
    <row r="60" spans="1:28" ht="12" customHeight="1" thickBot="1" x14ac:dyDescent="0.25">
      <c r="A60" s="333"/>
      <c r="B60" s="333"/>
      <c r="C60" s="333"/>
      <c r="D60" s="333"/>
      <c r="E60" s="333"/>
    </row>
    <row r="61" spans="1:28" s="91" customFormat="1" ht="20.100000000000001" customHeight="1" thickBot="1" x14ac:dyDescent="0.25">
      <c r="A61" s="245" t="s">
        <v>6</v>
      </c>
      <c r="B61" s="334" t="s">
        <v>18</v>
      </c>
      <c r="C61" s="335"/>
      <c r="D61" s="246" t="s">
        <v>68</v>
      </c>
      <c r="E61" s="247" t="s">
        <v>1</v>
      </c>
      <c r="AB61" s="1"/>
    </row>
    <row r="62" spans="1:28" ht="24.95" customHeight="1" x14ac:dyDescent="0.2">
      <c r="A62" s="248" t="s">
        <v>329</v>
      </c>
      <c r="B62" s="323" t="s">
        <v>354</v>
      </c>
      <c r="C62" s="323"/>
      <c r="D62" s="249" t="s">
        <v>45</v>
      </c>
      <c r="E62" s="681"/>
    </row>
    <row r="63" spans="1:28" ht="20.100000000000001" customHeight="1" x14ac:dyDescent="0.2">
      <c r="A63" s="200" t="s">
        <v>330</v>
      </c>
      <c r="B63" s="304" t="s">
        <v>353</v>
      </c>
      <c r="C63" s="304"/>
      <c r="D63" s="189" t="s">
        <v>45</v>
      </c>
      <c r="E63" s="682"/>
    </row>
    <row r="64" spans="1:28" ht="18" customHeight="1" x14ac:dyDescent="0.2">
      <c r="A64" s="200" t="s">
        <v>69</v>
      </c>
      <c r="B64" s="304" t="s">
        <v>50</v>
      </c>
      <c r="C64" s="307"/>
      <c r="D64" s="189" t="s">
        <v>44</v>
      </c>
      <c r="E64" s="682"/>
    </row>
    <row r="65" spans="1:208" ht="18" customHeight="1" x14ac:dyDescent="0.2">
      <c r="A65" s="200" t="s">
        <v>192</v>
      </c>
      <c r="B65" s="304" t="s">
        <v>191</v>
      </c>
      <c r="C65" s="307"/>
      <c r="D65" s="189" t="s">
        <v>44</v>
      </c>
      <c r="E65" s="682"/>
    </row>
    <row r="66" spans="1:208" ht="18" customHeight="1" x14ac:dyDescent="0.2">
      <c r="A66" s="200" t="s">
        <v>188</v>
      </c>
      <c r="B66" s="304" t="s">
        <v>189</v>
      </c>
      <c r="C66" s="307"/>
      <c r="D66" s="189" t="s">
        <v>44</v>
      </c>
      <c r="E66" s="682"/>
    </row>
    <row r="67" spans="1:208" ht="18" customHeight="1" x14ac:dyDescent="0.2">
      <c r="A67" s="200" t="s">
        <v>202</v>
      </c>
      <c r="B67" s="304" t="s">
        <v>203</v>
      </c>
      <c r="C67" s="307"/>
      <c r="D67" s="189" t="s">
        <v>44</v>
      </c>
      <c r="E67" s="682"/>
    </row>
    <row r="68" spans="1:208" ht="18" customHeight="1" x14ac:dyDescent="0.2">
      <c r="A68" s="200" t="s">
        <v>121</v>
      </c>
      <c r="B68" s="304" t="s">
        <v>122</v>
      </c>
      <c r="C68" s="307"/>
      <c r="D68" s="189" t="s">
        <v>47</v>
      </c>
      <c r="E68" s="682"/>
    </row>
    <row r="69" spans="1:208" ht="18" customHeight="1" x14ac:dyDescent="0.2">
      <c r="A69" s="200" t="s">
        <v>71</v>
      </c>
      <c r="B69" s="304" t="s">
        <v>70</v>
      </c>
      <c r="C69" s="307"/>
      <c r="D69" s="189" t="s">
        <v>49</v>
      </c>
      <c r="E69" s="68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/>
      <c r="CB69" s="92"/>
      <c r="CC69" s="92"/>
      <c r="CD69" s="92"/>
      <c r="CE69" s="92"/>
      <c r="CF69" s="92"/>
      <c r="CG69" s="92"/>
      <c r="CH69" s="92"/>
      <c r="CI69" s="92"/>
      <c r="CJ69" s="92"/>
      <c r="CK69" s="92"/>
      <c r="CL69" s="92"/>
      <c r="CM69" s="92"/>
      <c r="CN69" s="92"/>
      <c r="CO69" s="92"/>
      <c r="CP69" s="92"/>
      <c r="CQ69" s="92"/>
      <c r="CR69" s="92"/>
      <c r="CS69" s="92"/>
      <c r="CT69" s="92"/>
      <c r="CU69" s="92"/>
      <c r="CV69" s="92"/>
      <c r="CW69" s="92"/>
      <c r="CX69" s="92"/>
      <c r="CY69" s="92"/>
      <c r="CZ69" s="92"/>
      <c r="DA69" s="92"/>
      <c r="DB69" s="92"/>
      <c r="DC69" s="92"/>
      <c r="DD69" s="92"/>
      <c r="DE69" s="92"/>
      <c r="DF69" s="92"/>
      <c r="DG69" s="92"/>
      <c r="DH69" s="92"/>
      <c r="DI69" s="92"/>
      <c r="DJ69" s="92"/>
      <c r="DK69" s="92"/>
      <c r="DL69" s="92"/>
      <c r="DM69" s="92"/>
      <c r="DN69" s="92"/>
      <c r="DO69" s="92"/>
      <c r="DP69" s="92"/>
      <c r="DQ69" s="92"/>
      <c r="DR69" s="92"/>
      <c r="DS69" s="92"/>
      <c r="DT69" s="92"/>
      <c r="DU69" s="92"/>
      <c r="DV69" s="92"/>
      <c r="DW69" s="92"/>
      <c r="DX69" s="92"/>
      <c r="DY69" s="92"/>
      <c r="DZ69" s="92"/>
      <c r="EA69" s="92"/>
      <c r="EB69" s="92"/>
      <c r="EC69" s="92"/>
      <c r="ED69" s="92"/>
      <c r="EE69" s="92"/>
      <c r="EF69" s="92"/>
      <c r="EG69" s="92"/>
      <c r="EH69" s="92"/>
      <c r="EI69" s="92"/>
      <c r="EJ69" s="92"/>
      <c r="EK69" s="92"/>
      <c r="EL69" s="92"/>
      <c r="EM69" s="92"/>
      <c r="EN69" s="92"/>
      <c r="EO69" s="92"/>
      <c r="EP69" s="92"/>
      <c r="EQ69" s="92"/>
      <c r="ER69" s="92"/>
      <c r="ES69" s="92"/>
      <c r="ET69" s="92"/>
      <c r="EU69" s="92"/>
      <c r="EV69" s="92"/>
      <c r="EW69" s="92"/>
      <c r="EX69" s="92"/>
      <c r="EY69" s="92"/>
      <c r="EZ69" s="92"/>
      <c r="FA69" s="92"/>
      <c r="FB69" s="92"/>
      <c r="FC69" s="92"/>
      <c r="FD69" s="92"/>
      <c r="FE69" s="92"/>
      <c r="FF69" s="92"/>
      <c r="FG69" s="92"/>
      <c r="FH69" s="92"/>
      <c r="FI69" s="92"/>
      <c r="FJ69" s="92"/>
      <c r="FK69" s="92"/>
      <c r="FL69" s="92"/>
      <c r="FM69" s="92"/>
      <c r="FN69" s="92"/>
      <c r="FO69" s="92"/>
      <c r="FP69" s="92"/>
      <c r="FQ69" s="92"/>
      <c r="FR69" s="92"/>
      <c r="FS69" s="92"/>
      <c r="FT69" s="92"/>
      <c r="FU69" s="92"/>
      <c r="FV69" s="92"/>
      <c r="FW69" s="92"/>
      <c r="FX69" s="92"/>
      <c r="FY69" s="92"/>
      <c r="FZ69" s="92"/>
      <c r="GA69" s="92"/>
      <c r="GB69" s="92"/>
      <c r="GC69" s="92"/>
      <c r="GD69" s="92"/>
      <c r="GE69" s="92"/>
      <c r="GF69" s="92"/>
      <c r="GG69" s="92"/>
      <c r="GH69" s="92"/>
      <c r="GI69" s="92"/>
      <c r="GJ69" s="92"/>
      <c r="GK69" s="92"/>
      <c r="GL69" s="92"/>
      <c r="GM69" s="92"/>
      <c r="GN69" s="92"/>
      <c r="GO69" s="92"/>
      <c r="GP69" s="92"/>
      <c r="GQ69" s="92"/>
      <c r="GR69" s="92"/>
      <c r="GS69" s="92"/>
      <c r="GT69" s="92"/>
      <c r="GU69" s="92"/>
      <c r="GV69" s="92"/>
      <c r="GW69" s="92"/>
      <c r="GX69" s="92"/>
      <c r="GY69" s="92"/>
      <c r="GZ69" s="92"/>
    </row>
    <row r="70" spans="1:208" ht="18" customHeight="1" x14ac:dyDescent="0.2">
      <c r="A70" s="200">
        <v>31431</v>
      </c>
      <c r="B70" s="304" t="s">
        <v>327</v>
      </c>
      <c r="C70" s="304"/>
      <c r="D70" s="189" t="s">
        <v>49</v>
      </c>
      <c r="E70" s="682"/>
    </row>
    <row r="71" spans="1:208" ht="30" customHeight="1" x14ac:dyDescent="0.2">
      <c r="A71" s="200">
        <v>39024</v>
      </c>
      <c r="B71" s="304" t="s">
        <v>317</v>
      </c>
      <c r="C71" s="304"/>
      <c r="D71" s="189" t="s">
        <v>47</v>
      </c>
      <c r="E71" s="682"/>
    </row>
    <row r="72" spans="1:208" ht="20.100000000000001" customHeight="1" x14ac:dyDescent="0.2">
      <c r="A72" s="200">
        <v>62581</v>
      </c>
      <c r="B72" s="304" t="s">
        <v>352</v>
      </c>
      <c r="C72" s="304"/>
      <c r="D72" s="189" t="s">
        <v>46</v>
      </c>
      <c r="E72" s="682"/>
    </row>
    <row r="73" spans="1:208" ht="20.100000000000001" customHeight="1" x14ac:dyDescent="0.2">
      <c r="A73" s="200">
        <v>67502</v>
      </c>
      <c r="B73" s="304" t="s">
        <v>350</v>
      </c>
      <c r="C73" s="304"/>
      <c r="D73" s="189" t="s">
        <v>45</v>
      </c>
      <c r="E73" s="682"/>
    </row>
    <row r="74" spans="1:208" ht="20.100000000000001" customHeight="1" x14ac:dyDescent="0.2">
      <c r="A74" s="200">
        <v>67549</v>
      </c>
      <c r="B74" s="304" t="s">
        <v>351</v>
      </c>
      <c r="C74" s="304"/>
      <c r="D74" s="189" t="s">
        <v>45</v>
      </c>
      <c r="E74" s="682"/>
    </row>
    <row r="75" spans="1:208" ht="20.100000000000001" customHeight="1" x14ac:dyDescent="0.2">
      <c r="A75" s="200">
        <v>142</v>
      </c>
      <c r="B75" s="304" t="s">
        <v>310</v>
      </c>
      <c r="C75" s="304"/>
      <c r="D75" s="189" t="s">
        <v>45</v>
      </c>
      <c r="E75" s="682"/>
    </row>
    <row r="76" spans="1:208" ht="20.100000000000001" customHeight="1" x14ac:dyDescent="0.2">
      <c r="A76" s="200">
        <v>370</v>
      </c>
      <c r="B76" s="304" t="s">
        <v>185</v>
      </c>
      <c r="C76" s="304"/>
      <c r="D76" s="189" t="s">
        <v>44</v>
      </c>
      <c r="E76" s="682"/>
    </row>
    <row r="77" spans="1:208" ht="20.100000000000001" customHeight="1" x14ac:dyDescent="0.2">
      <c r="A77" s="200">
        <v>536</v>
      </c>
      <c r="B77" s="304" t="s">
        <v>323</v>
      </c>
      <c r="C77" s="304"/>
      <c r="D77" s="189" t="s">
        <v>49</v>
      </c>
      <c r="E77" s="682"/>
    </row>
    <row r="78" spans="1:208" ht="20.100000000000001" customHeight="1" x14ac:dyDescent="0.2">
      <c r="A78" s="200">
        <v>665</v>
      </c>
      <c r="B78" s="304" t="s">
        <v>326</v>
      </c>
      <c r="C78" s="304"/>
      <c r="D78" s="189" t="s">
        <v>45</v>
      </c>
      <c r="E78" s="682"/>
    </row>
    <row r="79" spans="1:208" ht="20.100000000000001" customHeight="1" x14ac:dyDescent="0.2">
      <c r="A79" s="200">
        <v>1379</v>
      </c>
      <c r="B79" s="304" t="s">
        <v>186</v>
      </c>
      <c r="C79" s="304"/>
      <c r="D79" s="189" t="s">
        <v>47</v>
      </c>
      <c r="E79" s="682"/>
    </row>
    <row r="80" spans="1:208" ht="20.100000000000001" customHeight="1" x14ac:dyDescent="0.2">
      <c r="A80" s="200">
        <v>1381</v>
      </c>
      <c r="B80" s="304" t="s">
        <v>324</v>
      </c>
      <c r="C80" s="304"/>
      <c r="D80" s="189" t="s">
        <v>47</v>
      </c>
      <c r="E80" s="682"/>
    </row>
    <row r="81" spans="1:208" ht="20.100000000000001" customHeight="1" x14ac:dyDescent="0.2">
      <c r="A81" s="200">
        <v>2692</v>
      </c>
      <c r="B81" s="304" t="s">
        <v>123</v>
      </c>
      <c r="C81" s="307"/>
      <c r="D81" s="189" t="s">
        <v>42</v>
      </c>
      <c r="E81" s="68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  <c r="BH81" s="92"/>
      <c r="BI81" s="92"/>
      <c r="BJ81" s="92"/>
      <c r="BK81" s="92"/>
      <c r="BL81" s="92"/>
      <c r="BM81" s="92"/>
      <c r="BN81" s="92"/>
      <c r="BO81" s="92"/>
      <c r="BP81" s="92"/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/>
      <c r="CB81" s="92"/>
      <c r="CC81" s="92"/>
      <c r="CD81" s="92"/>
      <c r="CE81" s="92"/>
      <c r="CF81" s="92"/>
      <c r="CG81" s="92"/>
      <c r="CH81" s="92"/>
      <c r="CI81" s="92"/>
      <c r="CJ81" s="92"/>
      <c r="CK81" s="92"/>
      <c r="CL81" s="92"/>
      <c r="CM81" s="92"/>
      <c r="CN81" s="92"/>
      <c r="CO81" s="92"/>
      <c r="CP81" s="92"/>
      <c r="CQ81" s="92"/>
      <c r="CR81" s="92"/>
      <c r="CS81" s="92"/>
      <c r="CT81" s="92"/>
      <c r="CU81" s="92"/>
      <c r="CV81" s="92"/>
      <c r="CW81" s="92"/>
      <c r="CX81" s="92"/>
      <c r="CY81" s="92"/>
      <c r="CZ81" s="92"/>
      <c r="DA81" s="92"/>
      <c r="DB81" s="92"/>
      <c r="DC81" s="92"/>
      <c r="DD81" s="92"/>
      <c r="DE81" s="92"/>
      <c r="DF81" s="92"/>
      <c r="DG81" s="92"/>
      <c r="DH81" s="92"/>
      <c r="DI81" s="92"/>
      <c r="DJ81" s="92"/>
      <c r="DK81" s="92"/>
      <c r="DL81" s="92"/>
      <c r="DM81" s="92"/>
      <c r="DN81" s="92"/>
      <c r="DO81" s="92"/>
      <c r="DP81" s="92"/>
      <c r="DQ81" s="92"/>
      <c r="DR81" s="92"/>
      <c r="DS81" s="92"/>
      <c r="DT81" s="92"/>
      <c r="DU81" s="92"/>
      <c r="DV81" s="92"/>
      <c r="DW81" s="92"/>
      <c r="DX81" s="92"/>
      <c r="DY81" s="92"/>
      <c r="DZ81" s="92"/>
      <c r="EA81" s="92"/>
      <c r="EB81" s="92"/>
      <c r="EC81" s="92"/>
      <c r="ED81" s="92"/>
      <c r="EE81" s="92"/>
      <c r="EF81" s="92"/>
      <c r="EG81" s="92"/>
      <c r="EH81" s="92"/>
      <c r="EI81" s="92"/>
      <c r="EJ81" s="92"/>
      <c r="EK81" s="92"/>
      <c r="EL81" s="92"/>
      <c r="EM81" s="92"/>
      <c r="EN81" s="92"/>
      <c r="EO81" s="92"/>
      <c r="EP81" s="92"/>
      <c r="EQ81" s="92"/>
      <c r="ER81" s="92"/>
      <c r="ES81" s="92"/>
      <c r="ET81" s="92"/>
      <c r="EU81" s="92"/>
      <c r="EV81" s="92"/>
      <c r="EW81" s="92"/>
      <c r="EX81" s="92"/>
      <c r="EY81" s="92"/>
      <c r="EZ81" s="92"/>
      <c r="FA81" s="92"/>
      <c r="FB81" s="92"/>
      <c r="FC81" s="92"/>
      <c r="FD81" s="92"/>
      <c r="FE81" s="92"/>
      <c r="FF81" s="92"/>
      <c r="FG81" s="92"/>
      <c r="FH81" s="92"/>
      <c r="FI81" s="92"/>
      <c r="FJ81" s="92"/>
      <c r="FK81" s="92"/>
      <c r="FL81" s="92"/>
      <c r="FM81" s="92"/>
      <c r="FN81" s="92"/>
      <c r="FO81" s="92"/>
      <c r="FP81" s="92"/>
      <c r="FQ81" s="92"/>
      <c r="FR81" s="92"/>
      <c r="FS81" s="92"/>
      <c r="FT81" s="92"/>
      <c r="FU81" s="92"/>
      <c r="FV81" s="92"/>
      <c r="FW81" s="92"/>
      <c r="FX81" s="92"/>
      <c r="FY81" s="92"/>
      <c r="FZ81" s="92"/>
      <c r="GA81" s="92"/>
      <c r="GB81" s="92"/>
      <c r="GC81" s="92"/>
      <c r="GD81" s="92"/>
      <c r="GE81" s="92"/>
      <c r="GF81" s="92"/>
      <c r="GG81" s="92"/>
      <c r="GH81" s="92"/>
      <c r="GI81" s="92"/>
      <c r="GJ81" s="92"/>
      <c r="GK81" s="92"/>
      <c r="GL81" s="92"/>
      <c r="GM81" s="92"/>
      <c r="GN81" s="92"/>
      <c r="GO81" s="92"/>
      <c r="GP81" s="92"/>
      <c r="GQ81" s="92"/>
      <c r="GR81" s="92"/>
      <c r="GS81" s="92"/>
      <c r="GT81" s="92"/>
      <c r="GU81" s="92"/>
      <c r="GV81" s="92"/>
      <c r="GW81" s="92"/>
      <c r="GX81" s="92"/>
      <c r="GY81" s="92"/>
      <c r="GZ81" s="92"/>
    </row>
    <row r="82" spans="1:208" ht="20.100000000000001" customHeight="1" x14ac:dyDescent="0.2">
      <c r="A82" s="200">
        <v>3992</v>
      </c>
      <c r="B82" s="304" t="s">
        <v>152</v>
      </c>
      <c r="C82" s="304"/>
      <c r="D82" s="189" t="s">
        <v>46</v>
      </c>
      <c r="E82" s="682"/>
    </row>
    <row r="83" spans="1:208" ht="30" customHeight="1" x14ac:dyDescent="0.2">
      <c r="A83" s="200">
        <v>4229</v>
      </c>
      <c r="B83" s="304" t="s">
        <v>311</v>
      </c>
      <c r="C83" s="304"/>
      <c r="D83" s="189" t="s">
        <v>47</v>
      </c>
      <c r="E83" s="682"/>
    </row>
    <row r="84" spans="1:208" ht="20.100000000000001" customHeight="1" x14ac:dyDescent="0.2">
      <c r="A84" s="200">
        <v>4433</v>
      </c>
      <c r="B84" s="304" t="s">
        <v>109</v>
      </c>
      <c r="C84" s="307"/>
      <c r="D84" s="189" t="s">
        <v>46</v>
      </c>
      <c r="E84" s="682"/>
    </row>
    <row r="85" spans="1:208" ht="20.100000000000001" customHeight="1" x14ac:dyDescent="0.2">
      <c r="A85" s="200">
        <v>4491</v>
      </c>
      <c r="B85" s="304" t="s">
        <v>72</v>
      </c>
      <c r="C85" s="307"/>
      <c r="D85" s="189" t="s">
        <v>46</v>
      </c>
      <c r="E85" s="682"/>
    </row>
    <row r="86" spans="1:208" ht="20.100000000000001" customHeight="1" x14ac:dyDescent="0.2">
      <c r="A86" s="200">
        <v>4509</v>
      </c>
      <c r="B86" s="304" t="s">
        <v>73</v>
      </c>
      <c r="C86" s="307"/>
      <c r="D86" s="189" t="s">
        <v>46</v>
      </c>
      <c r="E86" s="682"/>
    </row>
    <row r="87" spans="1:208" ht="20.100000000000001" customHeight="1" x14ac:dyDescent="0.2">
      <c r="A87" s="200">
        <v>4718</v>
      </c>
      <c r="B87" s="304" t="s">
        <v>194</v>
      </c>
      <c r="C87" s="304"/>
      <c r="D87" s="189" t="s">
        <v>44</v>
      </c>
      <c r="E87" s="682"/>
    </row>
    <row r="88" spans="1:208" ht="20.100000000000001" customHeight="1" x14ac:dyDescent="0.2">
      <c r="A88" s="200">
        <v>5061</v>
      </c>
      <c r="B88" s="304" t="s">
        <v>48</v>
      </c>
      <c r="C88" s="304"/>
      <c r="D88" s="189" t="s">
        <v>47</v>
      </c>
      <c r="E88" s="682"/>
    </row>
    <row r="89" spans="1:208" ht="20.100000000000001" customHeight="1" x14ac:dyDescent="0.2">
      <c r="A89" s="200">
        <v>5068</v>
      </c>
      <c r="B89" s="304" t="s">
        <v>143</v>
      </c>
      <c r="C89" s="304"/>
      <c r="D89" s="189" t="s">
        <v>47</v>
      </c>
      <c r="E89" s="683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2"/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/>
      <c r="CB89" s="92"/>
      <c r="CC89" s="92"/>
      <c r="CD89" s="92"/>
      <c r="CE89" s="92"/>
      <c r="CF89" s="92"/>
      <c r="CG89" s="92"/>
      <c r="CH89" s="92"/>
      <c r="CI89" s="92"/>
      <c r="CJ89" s="92"/>
      <c r="CK89" s="92"/>
      <c r="CL89" s="92"/>
      <c r="CM89" s="92"/>
      <c r="CN89" s="92"/>
      <c r="CO89" s="92"/>
      <c r="CP89" s="92"/>
      <c r="CQ89" s="92"/>
      <c r="CR89" s="92"/>
      <c r="CS89" s="92"/>
      <c r="CT89" s="92"/>
      <c r="CU89" s="92"/>
      <c r="CV89" s="92"/>
      <c r="CW89" s="92"/>
      <c r="CX89" s="92"/>
      <c r="CY89" s="92"/>
      <c r="CZ89" s="92"/>
      <c r="DA89" s="92"/>
      <c r="DB89" s="92"/>
      <c r="DC89" s="92"/>
      <c r="DD89" s="92"/>
      <c r="DE89" s="92"/>
      <c r="DF89" s="92"/>
      <c r="DG89" s="92"/>
      <c r="DH89" s="92"/>
      <c r="DI89" s="92"/>
      <c r="DJ89" s="92"/>
      <c r="DK89" s="92"/>
      <c r="DL89" s="92"/>
      <c r="DM89" s="92"/>
      <c r="DN89" s="92"/>
      <c r="DO89" s="92"/>
      <c r="DP89" s="92"/>
      <c r="DQ89" s="92"/>
      <c r="DR89" s="92"/>
      <c r="DS89" s="92"/>
      <c r="DT89" s="92"/>
      <c r="DU89" s="92"/>
      <c r="DV89" s="92"/>
      <c r="DW89" s="92"/>
      <c r="DX89" s="92"/>
      <c r="DY89" s="92"/>
      <c r="DZ89" s="92"/>
      <c r="EA89" s="92"/>
      <c r="EB89" s="92"/>
      <c r="EC89" s="92"/>
      <c r="ED89" s="92"/>
      <c r="EE89" s="92"/>
      <c r="EF89" s="92"/>
      <c r="EG89" s="92"/>
      <c r="EH89" s="92"/>
      <c r="EI89" s="92"/>
      <c r="EJ89" s="92"/>
      <c r="EK89" s="92"/>
      <c r="EL89" s="92"/>
      <c r="EM89" s="92"/>
      <c r="EN89" s="92"/>
      <c r="EO89" s="92"/>
      <c r="EP89" s="92"/>
      <c r="EQ89" s="92"/>
      <c r="ER89" s="92"/>
      <c r="ES89" s="92"/>
      <c r="ET89" s="92"/>
      <c r="EU89" s="92"/>
      <c r="EV89" s="92"/>
      <c r="EW89" s="92"/>
      <c r="EX89" s="92"/>
      <c r="EY89" s="92"/>
      <c r="EZ89" s="92"/>
      <c r="FA89" s="92"/>
      <c r="FB89" s="92"/>
      <c r="FC89" s="92"/>
      <c r="FD89" s="92"/>
      <c r="FE89" s="92"/>
      <c r="FF89" s="92"/>
      <c r="FG89" s="92"/>
      <c r="FH89" s="92"/>
      <c r="FI89" s="92"/>
      <c r="FJ89" s="92"/>
      <c r="FK89" s="92"/>
      <c r="FL89" s="92"/>
      <c r="FM89" s="92"/>
      <c r="FN89" s="92"/>
      <c r="FO89" s="92"/>
      <c r="FP89" s="92"/>
      <c r="FQ89" s="92"/>
      <c r="FR89" s="92"/>
      <c r="FS89" s="92"/>
      <c r="FT89" s="92"/>
      <c r="FU89" s="92"/>
      <c r="FV89" s="92"/>
      <c r="FW89" s="92"/>
      <c r="FX89" s="92"/>
      <c r="FY89" s="92"/>
      <c r="FZ89" s="92"/>
      <c r="GA89" s="92"/>
      <c r="GB89" s="92"/>
      <c r="GC89" s="92"/>
      <c r="GD89" s="92"/>
      <c r="GE89" s="92"/>
      <c r="GF89" s="92"/>
      <c r="GG89" s="92"/>
      <c r="GH89" s="92"/>
      <c r="GI89" s="92"/>
      <c r="GJ89" s="92"/>
      <c r="GK89" s="92"/>
      <c r="GL89" s="92"/>
      <c r="GM89" s="92"/>
      <c r="GN89" s="92"/>
      <c r="GO89" s="92"/>
      <c r="GP89" s="92"/>
      <c r="GQ89" s="92"/>
      <c r="GR89" s="92"/>
      <c r="GS89" s="92"/>
      <c r="GT89" s="92"/>
      <c r="GU89" s="92"/>
      <c r="GV89" s="92"/>
      <c r="GW89" s="92"/>
      <c r="GX89" s="92"/>
      <c r="GY89" s="92"/>
      <c r="GZ89" s="92"/>
    </row>
    <row r="90" spans="1:208" ht="20.100000000000001" customHeight="1" x14ac:dyDescent="0.2">
      <c r="A90" s="200">
        <v>5330</v>
      </c>
      <c r="B90" s="304" t="s">
        <v>318</v>
      </c>
      <c r="C90" s="304"/>
      <c r="D90" s="189" t="s">
        <v>42</v>
      </c>
      <c r="E90" s="683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/>
      <c r="CB90" s="92"/>
      <c r="CC90" s="92"/>
      <c r="CD90" s="92"/>
      <c r="CE90" s="92"/>
      <c r="CF90" s="92"/>
      <c r="CG90" s="92"/>
      <c r="CH90" s="92"/>
      <c r="CI90" s="92"/>
      <c r="CJ90" s="92"/>
      <c r="CK90" s="92"/>
      <c r="CL90" s="92"/>
      <c r="CM90" s="92"/>
      <c r="CN90" s="92"/>
      <c r="CO90" s="92"/>
      <c r="CP90" s="92"/>
      <c r="CQ90" s="92"/>
      <c r="CR90" s="92"/>
      <c r="CS90" s="92"/>
      <c r="CT90" s="92"/>
      <c r="CU90" s="92"/>
      <c r="CV90" s="92"/>
      <c r="CW90" s="92"/>
      <c r="CX90" s="92"/>
      <c r="CY90" s="92"/>
      <c r="CZ90" s="92"/>
      <c r="DA90" s="92"/>
      <c r="DB90" s="92"/>
      <c r="DC90" s="92"/>
      <c r="DD90" s="92"/>
      <c r="DE90" s="92"/>
      <c r="DF90" s="92"/>
      <c r="DG90" s="92"/>
      <c r="DH90" s="92"/>
      <c r="DI90" s="92"/>
      <c r="DJ90" s="92"/>
      <c r="DK90" s="92"/>
      <c r="DL90" s="92"/>
      <c r="DM90" s="92"/>
      <c r="DN90" s="92"/>
      <c r="DO90" s="92"/>
      <c r="DP90" s="92"/>
      <c r="DQ90" s="92"/>
      <c r="DR90" s="92"/>
      <c r="DS90" s="92"/>
      <c r="DT90" s="92"/>
      <c r="DU90" s="92"/>
      <c r="DV90" s="92"/>
      <c r="DW90" s="92"/>
      <c r="DX90" s="92"/>
      <c r="DY90" s="92"/>
      <c r="DZ90" s="92"/>
      <c r="EA90" s="92"/>
      <c r="EB90" s="92"/>
      <c r="EC90" s="92"/>
      <c r="ED90" s="92"/>
      <c r="EE90" s="92"/>
      <c r="EF90" s="92"/>
      <c r="EG90" s="92"/>
      <c r="EH90" s="92"/>
      <c r="EI90" s="92"/>
      <c r="EJ90" s="92"/>
      <c r="EK90" s="92"/>
      <c r="EL90" s="92"/>
      <c r="EM90" s="92"/>
      <c r="EN90" s="92"/>
      <c r="EO90" s="92"/>
      <c r="EP90" s="92"/>
      <c r="EQ90" s="92"/>
      <c r="ER90" s="92"/>
      <c r="ES90" s="92"/>
      <c r="ET90" s="92"/>
      <c r="EU90" s="92"/>
      <c r="EV90" s="92"/>
      <c r="EW90" s="92"/>
      <c r="EX90" s="92"/>
      <c r="EY90" s="92"/>
      <c r="EZ90" s="92"/>
      <c r="FA90" s="92"/>
      <c r="FB90" s="92"/>
      <c r="FC90" s="92"/>
      <c r="FD90" s="92"/>
      <c r="FE90" s="92"/>
      <c r="FF90" s="92"/>
      <c r="FG90" s="92"/>
      <c r="FH90" s="92"/>
      <c r="FI90" s="92"/>
      <c r="FJ90" s="92"/>
      <c r="FK90" s="92"/>
      <c r="FL90" s="92"/>
      <c r="FM90" s="92"/>
      <c r="FN90" s="92"/>
      <c r="FO90" s="92"/>
      <c r="FP90" s="92"/>
      <c r="FQ90" s="92"/>
      <c r="FR90" s="92"/>
      <c r="FS90" s="92"/>
      <c r="FT90" s="92"/>
      <c r="FU90" s="92"/>
      <c r="FV90" s="92"/>
      <c r="FW90" s="92"/>
      <c r="FX90" s="92"/>
      <c r="FY90" s="92"/>
      <c r="FZ90" s="92"/>
      <c r="GA90" s="92"/>
      <c r="GB90" s="92"/>
      <c r="GC90" s="92"/>
      <c r="GD90" s="92"/>
      <c r="GE90" s="92"/>
      <c r="GF90" s="92"/>
      <c r="GG90" s="92"/>
      <c r="GH90" s="92"/>
      <c r="GI90" s="92"/>
      <c r="GJ90" s="92"/>
      <c r="GK90" s="92"/>
      <c r="GL90" s="92"/>
      <c r="GM90" s="92"/>
      <c r="GN90" s="92"/>
      <c r="GO90" s="92"/>
      <c r="GP90" s="92"/>
      <c r="GQ90" s="92"/>
      <c r="GR90" s="92"/>
      <c r="GS90" s="92"/>
      <c r="GT90" s="92"/>
      <c r="GU90" s="92"/>
      <c r="GV90" s="92"/>
      <c r="GW90" s="92"/>
      <c r="GX90" s="92"/>
      <c r="GY90" s="92"/>
      <c r="GZ90" s="92"/>
    </row>
    <row r="91" spans="1:208" ht="20.100000000000001" customHeight="1" x14ac:dyDescent="0.2">
      <c r="A91" s="200">
        <v>6081</v>
      </c>
      <c r="B91" s="304" t="s">
        <v>268</v>
      </c>
      <c r="C91" s="304"/>
      <c r="D91" s="189" t="s">
        <v>44</v>
      </c>
      <c r="E91" s="683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/>
      <c r="CB91" s="92"/>
      <c r="CC91" s="92"/>
      <c r="CD91" s="92"/>
      <c r="CE91" s="92"/>
      <c r="CF91" s="92"/>
      <c r="CG91" s="92"/>
      <c r="CH91" s="92"/>
      <c r="CI91" s="92"/>
      <c r="CJ91" s="92"/>
      <c r="CK91" s="92"/>
      <c r="CL91" s="92"/>
      <c r="CM91" s="92"/>
      <c r="CN91" s="92"/>
      <c r="CO91" s="92"/>
      <c r="CP91" s="92"/>
      <c r="CQ91" s="92"/>
      <c r="CR91" s="92"/>
      <c r="CS91" s="92"/>
      <c r="CT91" s="92"/>
      <c r="CU91" s="92"/>
      <c r="CV91" s="92"/>
      <c r="CW91" s="92"/>
      <c r="CX91" s="92"/>
      <c r="CY91" s="92"/>
      <c r="CZ91" s="92"/>
      <c r="DA91" s="92"/>
      <c r="DB91" s="92"/>
      <c r="DC91" s="92"/>
      <c r="DD91" s="92"/>
      <c r="DE91" s="92"/>
      <c r="DF91" s="92"/>
      <c r="DG91" s="92"/>
      <c r="DH91" s="92"/>
      <c r="DI91" s="92"/>
      <c r="DJ91" s="92"/>
      <c r="DK91" s="92"/>
      <c r="DL91" s="92"/>
      <c r="DM91" s="92"/>
      <c r="DN91" s="92"/>
      <c r="DO91" s="92"/>
      <c r="DP91" s="92"/>
      <c r="DQ91" s="92"/>
      <c r="DR91" s="92"/>
      <c r="DS91" s="92"/>
      <c r="DT91" s="92"/>
      <c r="DU91" s="92"/>
      <c r="DV91" s="92"/>
      <c r="DW91" s="92"/>
      <c r="DX91" s="92"/>
      <c r="DY91" s="92"/>
      <c r="DZ91" s="92"/>
      <c r="EA91" s="92"/>
      <c r="EB91" s="92"/>
      <c r="EC91" s="92"/>
      <c r="ED91" s="92"/>
      <c r="EE91" s="92"/>
      <c r="EF91" s="92"/>
      <c r="EG91" s="92"/>
      <c r="EH91" s="92"/>
      <c r="EI91" s="92"/>
      <c r="EJ91" s="92"/>
      <c r="EK91" s="92"/>
      <c r="EL91" s="92"/>
      <c r="EM91" s="92"/>
      <c r="EN91" s="92"/>
      <c r="EO91" s="92"/>
      <c r="EP91" s="92"/>
      <c r="EQ91" s="92"/>
      <c r="ER91" s="92"/>
      <c r="ES91" s="92"/>
      <c r="ET91" s="92"/>
      <c r="EU91" s="92"/>
      <c r="EV91" s="92"/>
      <c r="EW91" s="92"/>
      <c r="EX91" s="92"/>
      <c r="EY91" s="92"/>
      <c r="EZ91" s="92"/>
      <c r="FA91" s="92"/>
      <c r="FB91" s="92"/>
      <c r="FC91" s="92"/>
      <c r="FD91" s="92"/>
      <c r="FE91" s="92"/>
      <c r="FF91" s="92"/>
      <c r="FG91" s="92"/>
      <c r="FH91" s="92"/>
      <c r="FI91" s="92"/>
      <c r="FJ91" s="92"/>
      <c r="FK91" s="92"/>
      <c r="FL91" s="92"/>
      <c r="FM91" s="92"/>
      <c r="FN91" s="92"/>
      <c r="FO91" s="92"/>
      <c r="FP91" s="92"/>
      <c r="FQ91" s="92"/>
      <c r="FR91" s="92"/>
      <c r="FS91" s="92"/>
      <c r="FT91" s="92"/>
      <c r="FU91" s="92"/>
      <c r="FV91" s="92"/>
      <c r="FW91" s="92"/>
      <c r="FX91" s="92"/>
      <c r="FY91" s="92"/>
      <c r="FZ91" s="92"/>
      <c r="GA91" s="92"/>
      <c r="GB91" s="92"/>
      <c r="GC91" s="92"/>
      <c r="GD91" s="92"/>
      <c r="GE91" s="92"/>
      <c r="GF91" s="92"/>
      <c r="GG91" s="92"/>
      <c r="GH91" s="92"/>
      <c r="GI91" s="92"/>
      <c r="GJ91" s="92"/>
      <c r="GK91" s="92"/>
      <c r="GL91" s="92"/>
      <c r="GM91" s="92"/>
      <c r="GN91" s="92"/>
      <c r="GO91" s="92"/>
      <c r="GP91" s="92"/>
      <c r="GQ91" s="92"/>
      <c r="GR91" s="92"/>
      <c r="GS91" s="92"/>
      <c r="GT91" s="92"/>
      <c r="GU91" s="92"/>
      <c r="GV91" s="92"/>
      <c r="GW91" s="92"/>
      <c r="GX91" s="92"/>
      <c r="GY91" s="92"/>
      <c r="GZ91" s="92"/>
    </row>
    <row r="92" spans="1:208" ht="20.100000000000001" customHeight="1" x14ac:dyDescent="0.2">
      <c r="A92" s="200">
        <v>6189</v>
      </c>
      <c r="B92" s="304" t="s">
        <v>74</v>
      </c>
      <c r="C92" s="307"/>
      <c r="D92" s="189" t="s">
        <v>46</v>
      </c>
      <c r="E92" s="682"/>
    </row>
    <row r="93" spans="1:208" ht="30" customHeight="1" x14ac:dyDescent="0.2">
      <c r="A93" s="200">
        <v>7155</v>
      </c>
      <c r="B93" s="304" t="s">
        <v>204</v>
      </c>
      <c r="C93" s="304"/>
      <c r="D93" s="189" t="s">
        <v>49</v>
      </c>
      <c r="E93" s="682"/>
    </row>
    <row r="94" spans="1:208" ht="20.100000000000001" customHeight="1" x14ac:dyDescent="0.2">
      <c r="A94" s="200">
        <v>7304</v>
      </c>
      <c r="B94" s="304" t="s">
        <v>319</v>
      </c>
      <c r="C94" s="304"/>
      <c r="D94" s="189" t="s">
        <v>42</v>
      </c>
      <c r="E94" s="682"/>
    </row>
    <row r="95" spans="1:208" ht="20.100000000000001" customHeight="1" x14ac:dyDescent="0.2">
      <c r="A95" s="200">
        <v>12815</v>
      </c>
      <c r="B95" s="304" t="s">
        <v>320</v>
      </c>
      <c r="C95" s="304"/>
      <c r="D95" s="189" t="s">
        <v>45</v>
      </c>
      <c r="E95" s="682"/>
    </row>
    <row r="96" spans="1:208" ht="20.100000000000001" customHeight="1" x14ac:dyDescent="0.2">
      <c r="A96" s="200">
        <v>34357</v>
      </c>
      <c r="B96" s="304" t="s">
        <v>325</v>
      </c>
      <c r="C96" s="304"/>
      <c r="D96" s="189" t="s">
        <v>47</v>
      </c>
      <c r="E96" s="682"/>
    </row>
    <row r="97" spans="1:5" ht="20.100000000000001" customHeight="1" x14ac:dyDescent="0.2">
      <c r="A97" s="200">
        <v>38383</v>
      </c>
      <c r="B97" s="304" t="s">
        <v>161</v>
      </c>
      <c r="C97" s="304"/>
      <c r="D97" s="189" t="s">
        <v>45</v>
      </c>
      <c r="E97" s="682"/>
    </row>
    <row r="98" spans="1:5" ht="20.100000000000001" customHeight="1" x14ac:dyDescent="0.2">
      <c r="A98" s="200">
        <v>42403</v>
      </c>
      <c r="B98" s="304" t="s">
        <v>312</v>
      </c>
      <c r="C98" s="304"/>
      <c r="D98" s="189" t="s">
        <v>47</v>
      </c>
      <c r="E98" s="682"/>
    </row>
    <row r="99" spans="1:5" ht="30" customHeight="1" x14ac:dyDescent="0.2">
      <c r="A99" s="200">
        <v>42407</v>
      </c>
      <c r="B99" s="304" t="s">
        <v>313</v>
      </c>
      <c r="C99" s="304"/>
      <c r="D99" s="189" t="s">
        <v>46</v>
      </c>
      <c r="E99" s="682"/>
    </row>
    <row r="100" spans="1:5" ht="20.100000000000001" customHeight="1" x14ac:dyDescent="0.2">
      <c r="A100" s="200">
        <v>42408</v>
      </c>
      <c r="B100" s="304" t="s">
        <v>314</v>
      </c>
      <c r="C100" s="304"/>
      <c r="D100" s="189" t="s">
        <v>49</v>
      </c>
      <c r="E100" s="682"/>
    </row>
    <row r="101" spans="1:5" ht="20.100000000000001" customHeight="1" x14ac:dyDescent="0.2">
      <c r="A101" s="200">
        <v>43132</v>
      </c>
      <c r="B101" s="304" t="s">
        <v>119</v>
      </c>
      <c r="C101" s="304"/>
      <c r="D101" s="189" t="s">
        <v>47</v>
      </c>
      <c r="E101" s="682"/>
    </row>
    <row r="102" spans="1:5" ht="20.100000000000001" customHeight="1" x14ac:dyDescent="0.2">
      <c r="A102" s="200">
        <v>43680</v>
      </c>
      <c r="B102" s="304" t="s">
        <v>206</v>
      </c>
      <c r="C102" s="304"/>
      <c r="D102" s="189" t="s">
        <v>49</v>
      </c>
      <c r="E102" s="682"/>
    </row>
    <row r="103" spans="1:5" ht="20.100000000000001" customHeight="1" x14ac:dyDescent="0.2">
      <c r="A103" s="200">
        <v>43681</v>
      </c>
      <c r="B103" s="304" t="s">
        <v>151</v>
      </c>
      <c r="C103" s="304"/>
      <c r="D103" s="189" t="s">
        <v>49</v>
      </c>
      <c r="E103" s="682"/>
    </row>
    <row r="104" spans="1:5" ht="20.100000000000001" customHeight="1" x14ac:dyDescent="0.2">
      <c r="A104" s="200">
        <v>44072</v>
      </c>
      <c r="B104" s="304" t="s">
        <v>321</v>
      </c>
      <c r="C104" s="304"/>
      <c r="D104" s="189" t="s">
        <v>42</v>
      </c>
      <c r="E104" s="682"/>
    </row>
    <row r="105" spans="1:5" ht="20.100000000000001" customHeight="1" x14ac:dyDescent="0.2">
      <c r="A105" s="200">
        <v>44073</v>
      </c>
      <c r="B105" s="304" t="s">
        <v>315</v>
      </c>
      <c r="C105" s="304"/>
      <c r="D105" s="189" t="s">
        <v>46</v>
      </c>
      <c r="E105" s="682"/>
    </row>
  </sheetData>
  <sheetProtection algorithmName="SHA-512" hashValue="DI/tcBBmHps6f+eZvAwC3o2cf3BIuWuF3pXDvGTk35HLZGT0ebmxgnNCKUYa8ezUKdHMA+qDfH89cLZxT8Mq/g==" saltValue="KyNiaP+0tO7WIdzyfk7pxg==" spinCount="100000" sheet="1" selectLockedCells="1"/>
  <mergeCells count="101">
    <mergeCell ref="B35:C35"/>
    <mergeCell ref="B34:C34"/>
    <mergeCell ref="B33:C33"/>
    <mergeCell ref="B16:C16"/>
    <mergeCell ref="B77:C77"/>
    <mergeCell ref="B70:C70"/>
    <mergeCell ref="B63:C63"/>
    <mergeCell ref="B31:C31"/>
    <mergeCell ref="B32:C32"/>
    <mergeCell ref="A60:E60"/>
    <mergeCell ref="B49:C49"/>
    <mergeCell ref="B43:C43"/>
    <mergeCell ref="B61:C61"/>
    <mergeCell ref="B53:C53"/>
    <mergeCell ref="B48:C48"/>
    <mergeCell ref="B56:C56"/>
    <mergeCell ref="B52:C52"/>
    <mergeCell ref="B50:C50"/>
    <mergeCell ref="B23:C23"/>
    <mergeCell ref="B38:C38"/>
    <mergeCell ref="A9:E9"/>
    <mergeCell ref="A10:E10"/>
    <mergeCell ref="A7:E7"/>
    <mergeCell ref="A8:E8"/>
    <mergeCell ref="B20:C20"/>
    <mergeCell ref="B11:C11"/>
    <mergeCell ref="B15:C15"/>
    <mergeCell ref="A6:E6"/>
    <mergeCell ref="B18:C18"/>
    <mergeCell ref="A1:E4"/>
    <mergeCell ref="B86:C86"/>
    <mergeCell ref="B30:C30"/>
    <mergeCell ref="B103:C103"/>
    <mergeCell ref="B89:C89"/>
    <mergeCell ref="B88:C88"/>
    <mergeCell ref="B101:C101"/>
    <mergeCell ref="B97:C97"/>
    <mergeCell ref="B81:C81"/>
    <mergeCell ref="B55:C55"/>
    <mergeCell ref="B51:C51"/>
    <mergeCell ref="B58:C58"/>
    <mergeCell ref="B57:C57"/>
    <mergeCell ref="B54:C54"/>
    <mergeCell ref="B62:C62"/>
    <mergeCell ref="B39:C39"/>
    <mergeCell ref="B47:C47"/>
    <mergeCell ref="B45:C45"/>
    <mergeCell ref="B36:C36"/>
    <mergeCell ref="B37:C37"/>
    <mergeCell ref="B40:C40"/>
    <mergeCell ref="B82:C82"/>
    <mergeCell ref="B41:C41"/>
    <mergeCell ref="B59:C59"/>
    <mergeCell ref="B68:C68"/>
    <mergeCell ref="B87:C87"/>
    <mergeCell ref="B79:C79"/>
    <mergeCell ref="B102:C102"/>
    <mergeCell ref="B98:C98"/>
    <mergeCell ref="B99:C99"/>
    <mergeCell ref="B100:C100"/>
    <mergeCell ref="B84:C84"/>
    <mergeCell ref="B93:C93"/>
    <mergeCell ref="B85:C85"/>
    <mergeCell ref="B71:C71"/>
    <mergeCell ref="B76:C76"/>
    <mergeCell ref="B91:C91"/>
    <mergeCell ref="B75:C75"/>
    <mergeCell ref="B83:C83"/>
    <mergeCell ref="B92:C92"/>
    <mergeCell ref="A29:E29"/>
    <mergeCell ref="B22:C22"/>
    <mergeCell ref="B17:C17"/>
    <mergeCell ref="B19:C19"/>
    <mergeCell ref="B21:C21"/>
    <mergeCell ref="B12:C12"/>
    <mergeCell ref="B13:C13"/>
    <mergeCell ref="B14:C14"/>
    <mergeCell ref="B27:C27"/>
    <mergeCell ref="B24:C24"/>
    <mergeCell ref="B25:C25"/>
    <mergeCell ref="B28:C28"/>
    <mergeCell ref="B26:C26"/>
    <mergeCell ref="B105:C105"/>
    <mergeCell ref="B42:C42"/>
    <mergeCell ref="B67:C67"/>
    <mergeCell ref="B66:C66"/>
    <mergeCell ref="B65:C65"/>
    <mergeCell ref="B69:C69"/>
    <mergeCell ref="B64:C64"/>
    <mergeCell ref="B104:C104"/>
    <mergeCell ref="B72:C72"/>
    <mergeCell ref="B73:C73"/>
    <mergeCell ref="B74:C74"/>
    <mergeCell ref="B90:C90"/>
    <mergeCell ref="B94:C94"/>
    <mergeCell ref="B95:C95"/>
    <mergeCell ref="B46:C46"/>
    <mergeCell ref="B80:C80"/>
    <mergeCell ref="B96:C96"/>
    <mergeCell ref="B78:C78"/>
    <mergeCell ref="B44:C44"/>
  </mergeCells>
  <phoneticPr fontId="48" type="noConversion"/>
  <printOptions horizontalCentered="1"/>
  <pageMargins left="0.59055118110236227" right="0.59055118110236227" top="0.51181102362204722" bottom="0.74803149606299213" header="0.43307086614173229" footer="0.51181102362204722"/>
  <pageSetup paperSize="9" scale="54" fitToHeight="5" orientation="portrait" horizontalDpi="4294967293" verticalDpi="4294967293" r:id="rId1"/>
  <headerFooter alignWithMargins="0">
    <oddFooter>&amp;C&amp;"Times New Roman,Negrito itálico"&amp;12Página &amp;P / &amp;N</oddFooter>
  </headerFooter>
  <rowBreaks count="1" manualBreakCount="1">
    <brk id="59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28">
    <pageSetUpPr fitToPage="1"/>
  </sheetPr>
  <dimension ref="A1:J41"/>
  <sheetViews>
    <sheetView view="pageBreakPreview" topLeftCell="A13" zoomScale="78" zoomScaleNormal="80" zoomScaleSheetLayoutView="78" workbookViewId="0">
      <selection activeCell="F11" sqref="F11"/>
    </sheetView>
  </sheetViews>
  <sheetFormatPr defaultColWidth="9.140625" defaultRowHeight="12.75" x14ac:dyDescent="0.2"/>
  <cols>
    <col min="1" max="1" width="9.42578125" style="166" customWidth="1"/>
    <col min="2" max="2" width="13.5703125" style="165" customWidth="1"/>
    <col min="3" max="3" width="43" style="165" customWidth="1"/>
    <col min="4" max="4" width="15.140625" style="166" customWidth="1"/>
    <col min="5" max="5" width="15.5703125" style="166" customWidth="1"/>
    <col min="6" max="6" width="22.140625" style="166" customWidth="1"/>
    <col min="7" max="16384" width="9.140625" style="165"/>
  </cols>
  <sheetData>
    <row r="1" spans="1:10" s="161" customFormat="1" ht="30" customHeight="1" x14ac:dyDescent="0.2">
      <c r="A1" s="345" t="str">
        <f>'3.A'!$A$1</f>
        <v>TIMBRE LICITANTE</v>
      </c>
      <c r="B1" s="345"/>
      <c r="C1" s="345"/>
      <c r="D1" s="345"/>
      <c r="E1" s="345"/>
      <c r="F1" s="345"/>
      <c r="G1" s="159"/>
      <c r="H1" s="159"/>
      <c r="I1" s="70"/>
      <c r="J1" s="159"/>
    </row>
    <row r="2" spans="1:10" s="161" customFormat="1" ht="20.100000000000001" customHeight="1" x14ac:dyDescent="0.2">
      <c r="A2" s="345"/>
      <c r="B2" s="345"/>
      <c r="C2" s="345"/>
      <c r="D2" s="345"/>
      <c r="E2" s="345"/>
      <c r="F2" s="345"/>
      <c r="G2" s="159"/>
      <c r="H2" s="159"/>
      <c r="I2" s="159"/>
      <c r="J2" s="159"/>
    </row>
    <row r="3" spans="1:10" s="161" customFormat="1" ht="27" customHeight="1" x14ac:dyDescent="0.2">
      <c r="A3" s="348" t="s">
        <v>377</v>
      </c>
      <c r="B3" s="348"/>
      <c r="C3" s="348"/>
      <c r="D3" s="348"/>
      <c r="E3" s="348"/>
      <c r="F3" s="348"/>
      <c r="G3" s="160"/>
      <c r="H3" s="160"/>
      <c r="I3" s="160"/>
      <c r="J3" s="160"/>
    </row>
    <row r="4" spans="1:10" s="161" customFormat="1" ht="10.5" customHeight="1" x14ac:dyDescent="0.2">
      <c r="A4" s="199"/>
      <c r="B4" s="162"/>
      <c r="C4" s="162"/>
      <c r="D4" s="162"/>
      <c r="E4" s="162"/>
      <c r="F4" s="162"/>
      <c r="G4" s="160"/>
      <c r="H4" s="160"/>
      <c r="I4" s="160"/>
      <c r="J4" s="160"/>
    </row>
    <row r="5" spans="1:10" s="161" customFormat="1" ht="60" customHeight="1" x14ac:dyDescent="0.2">
      <c r="A5" s="358" t="str">
        <f>'3.A'!A8</f>
        <v>AQUISIÇÃO DE SISTEMA COMPLETO DE GERADOR DE SOLUÇÃO OXIDANTE A BASE DE HIPOCLORITO DE SÓDIO PARA DESINFECÇÃO DO EFLUENTE NA ESTAÇÃO DE TRATAMENTO DE ESGOTO (ETE RIO PRETO), INCLUSO FORNECIMENTO DE EQUIPAMENTOS, MATERIAIS E OS SERVIÇOS DE OBRA CIVIL PARA ADEQUAÇÃO NECESSÁRIA AO SISTEMA, INSTALAÇÃO, START-UP E TREINAMENTO OPERACIONAL.</v>
      </c>
      <c r="B5" s="358"/>
      <c r="C5" s="358"/>
      <c r="D5" s="358"/>
      <c r="E5" s="358"/>
      <c r="F5" s="358"/>
      <c r="G5" s="160"/>
      <c r="H5" s="160"/>
      <c r="I5" s="160"/>
      <c r="J5" s="160"/>
    </row>
    <row r="6" spans="1:10" ht="12.75" customHeight="1" thickBot="1" x14ac:dyDescent="0.25">
      <c r="A6" s="163"/>
      <c r="B6" s="164"/>
      <c r="C6" s="164"/>
      <c r="D6" s="163"/>
      <c r="E6" s="163"/>
      <c r="F6" s="163"/>
    </row>
    <row r="7" spans="1:10" ht="75.75" customHeight="1" thickBot="1" x14ac:dyDescent="0.25">
      <c r="A7" s="359" t="s">
        <v>11</v>
      </c>
      <c r="B7" s="360"/>
      <c r="C7" s="360"/>
      <c r="D7" s="360"/>
      <c r="E7" s="361"/>
      <c r="F7" s="209" t="s">
        <v>169</v>
      </c>
    </row>
    <row r="8" spans="1:10" ht="12" customHeight="1" thickBot="1" x14ac:dyDescent="0.25">
      <c r="B8" s="167"/>
      <c r="C8" s="167"/>
      <c r="D8" s="167"/>
      <c r="E8" s="167"/>
      <c r="F8" s="167"/>
    </row>
    <row r="9" spans="1:10" s="168" customFormat="1" ht="27.95" customHeight="1" thickBot="1" x14ac:dyDescent="0.25">
      <c r="A9" s="176" t="s">
        <v>38</v>
      </c>
      <c r="B9" s="336" t="s">
        <v>12</v>
      </c>
      <c r="C9" s="337"/>
      <c r="D9" s="337"/>
      <c r="E9" s="338"/>
      <c r="F9" s="688"/>
    </row>
    <row r="10" spans="1:10" ht="12" customHeight="1" thickBot="1" x14ac:dyDescent="0.3">
      <c r="A10" s="250"/>
      <c r="B10" s="250"/>
      <c r="C10" s="250"/>
      <c r="D10" s="250"/>
      <c r="E10" s="250"/>
      <c r="F10" s="250"/>
    </row>
    <row r="11" spans="1:10" s="168" customFormat="1" ht="27.95" customHeight="1" thickBot="1" x14ac:dyDescent="0.25">
      <c r="A11" s="176" t="s">
        <v>167</v>
      </c>
      <c r="B11" s="336" t="s">
        <v>166</v>
      </c>
      <c r="C11" s="337"/>
      <c r="D11" s="337"/>
      <c r="E11" s="338">
        <v>2.8E-3</v>
      </c>
      <c r="F11" s="688"/>
    </row>
    <row r="12" spans="1:10" ht="12" customHeight="1" thickBot="1" x14ac:dyDescent="0.3">
      <c r="A12" s="250"/>
      <c r="B12" s="250"/>
      <c r="C12" s="250"/>
      <c r="D12" s="250"/>
      <c r="E12" s="250"/>
      <c r="F12" s="250"/>
    </row>
    <row r="13" spans="1:10" s="168" customFormat="1" ht="27.95" customHeight="1" thickBot="1" x14ac:dyDescent="0.25">
      <c r="A13" s="176" t="s">
        <v>39</v>
      </c>
      <c r="B13" s="336" t="s">
        <v>40</v>
      </c>
      <c r="C13" s="337"/>
      <c r="D13" s="337"/>
      <c r="E13" s="338">
        <v>0.01</v>
      </c>
      <c r="F13" s="688"/>
    </row>
    <row r="14" spans="1:10" ht="12" customHeight="1" thickBot="1" x14ac:dyDescent="0.3">
      <c r="A14" s="250"/>
      <c r="B14" s="250"/>
      <c r="C14" s="250"/>
      <c r="D14" s="250"/>
      <c r="E14" s="250"/>
      <c r="F14" s="250"/>
    </row>
    <row r="15" spans="1:10" s="168" customFormat="1" ht="27.95" customHeight="1" thickBot="1" x14ac:dyDescent="0.25">
      <c r="A15" s="176" t="s">
        <v>41</v>
      </c>
      <c r="B15" s="336" t="s">
        <v>30</v>
      </c>
      <c r="C15" s="337"/>
      <c r="D15" s="337"/>
      <c r="E15" s="338">
        <v>9.9000000000000008E-3</v>
      </c>
      <c r="F15" s="688"/>
    </row>
    <row r="16" spans="1:10" ht="12" customHeight="1" thickBot="1" x14ac:dyDescent="0.3">
      <c r="A16" s="250"/>
      <c r="B16" s="250"/>
      <c r="C16" s="250"/>
      <c r="D16" s="250"/>
      <c r="E16" s="250"/>
      <c r="F16" s="250"/>
    </row>
    <row r="17" spans="1:8" s="168" customFormat="1" ht="27.95" customHeight="1" thickBot="1" x14ac:dyDescent="0.25">
      <c r="A17" s="176" t="s">
        <v>42</v>
      </c>
      <c r="B17" s="336" t="s">
        <v>29</v>
      </c>
      <c r="C17" s="337"/>
      <c r="D17" s="337"/>
      <c r="E17" s="338">
        <v>8.0399999999999999E-2</v>
      </c>
      <c r="F17" s="177"/>
    </row>
    <row r="18" spans="1:8" s="168" customFormat="1" ht="12" customHeight="1" thickBot="1" x14ac:dyDescent="0.3">
      <c r="A18" s="250"/>
      <c r="B18" s="250"/>
      <c r="C18" s="250"/>
      <c r="D18" s="250"/>
      <c r="E18" s="250"/>
      <c r="F18" s="250"/>
    </row>
    <row r="19" spans="1:8" s="168" customFormat="1" ht="27.95" customHeight="1" thickBot="1" x14ac:dyDescent="0.25">
      <c r="A19" s="178" t="s">
        <v>124</v>
      </c>
      <c r="B19" s="336" t="s">
        <v>125</v>
      </c>
      <c r="C19" s="337"/>
      <c r="D19" s="337"/>
      <c r="E19" s="338">
        <f>ROUND(SUM(E20:E21),5)</f>
        <v>0</v>
      </c>
      <c r="F19" s="179">
        <f>ROUND(SUM(F20:F21),5)</f>
        <v>0</v>
      </c>
    </row>
    <row r="20" spans="1:8" s="168" customFormat="1" ht="20.100000000000001" customHeight="1" x14ac:dyDescent="0.2">
      <c r="A20" s="180"/>
      <c r="B20" s="342" t="s">
        <v>75</v>
      </c>
      <c r="C20" s="343"/>
      <c r="D20" s="343"/>
      <c r="E20" s="344"/>
      <c r="F20" s="181"/>
    </row>
    <row r="21" spans="1:8" s="168" customFormat="1" ht="20.100000000000001" customHeight="1" thickBot="1" x14ac:dyDescent="0.25">
      <c r="A21" s="182"/>
      <c r="B21" s="349" t="s">
        <v>76</v>
      </c>
      <c r="C21" s="350"/>
      <c r="D21" s="350"/>
      <c r="E21" s="351"/>
      <c r="F21" s="183"/>
    </row>
    <row r="22" spans="1:8" s="168" customFormat="1" ht="12" customHeight="1" thickBot="1" x14ac:dyDescent="0.3">
      <c r="A22" s="250"/>
      <c r="B22" s="250"/>
      <c r="C22" s="250"/>
      <c r="D22" s="250"/>
      <c r="E22" s="250"/>
      <c r="F22" s="250"/>
    </row>
    <row r="23" spans="1:8" s="168" customFormat="1" ht="27.95" customHeight="1" thickBot="1" x14ac:dyDescent="0.25">
      <c r="A23" s="178" t="s">
        <v>126</v>
      </c>
      <c r="B23" s="336" t="s">
        <v>127</v>
      </c>
      <c r="C23" s="337"/>
      <c r="D23" s="337"/>
      <c r="E23" s="338">
        <f>ROUND(SUM(E24:E24),5)</f>
        <v>0</v>
      </c>
      <c r="F23" s="179">
        <f>ROUND(SUM(F24:F24),5)</f>
        <v>0</v>
      </c>
    </row>
    <row r="24" spans="1:8" s="168" customFormat="1" ht="20.100000000000001" customHeight="1" thickBot="1" x14ac:dyDescent="0.25">
      <c r="A24" s="184"/>
      <c r="B24" s="352" t="s">
        <v>128</v>
      </c>
      <c r="C24" s="353"/>
      <c r="D24" s="353"/>
      <c r="E24" s="354"/>
      <c r="F24" s="183"/>
    </row>
    <row r="25" spans="1:8" s="168" customFormat="1" ht="12" customHeight="1" thickBot="1" x14ac:dyDescent="0.3">
      <c r="A25" s="250"/>
      <c r="B25" s="250"/>
      <c r="C25" s="250"/>
      <c r="D25" s="250"/>
      <c r="E25" s="250"/>
      <c r="F25" s="250"/>
    </row>
    <row r="26" spans="1:8" s="168" customFormat="1" ht="27.95" customHeight="1" thickBot="1" x14ac:dyDescent="0.25">
      <c r="A26" s="178" t="s">
        <v>129</v>
      </c>
      <c r="B26" s="336" t="s">
        <v>130</v>
      </c>
      <c r="C26" s="337"/>
      <c r="D26" s="337"/>
      <c r="E26" s="338">
        <f>ROUND(SUM(E27:E27),5)</f>
        <v>0</v>
      </c>
      <c r="F26" s="179">
        <f>ROUND(SUM(F27:F27),5)</f>
        <v>0</v>
      </c>
    </row>
    <row r="27" spans="1:8" s="168" customFormat="1" ht="20.100000000000001" customHeight="1" thickBot="1" x14ac:dyDescent="0.25">
      <c r="A27" s="184"/>
      <c r="B27" s="355" t="s">
        <v>131</v>
      </c>
      <c r="C27" s="356"/>
      <c r="D27" s="356"/>
      <c r="E27" s="357"/>
      <c r="F27" s="183"/>
    </row>
    <row r="28" spans="1:8" ht="12" customHeight="1" thickBot="1" x14ac:dyDescent="0.3">
      <c r="A28" s="250"/>
      <c r="B28" s="250"/>
      <c r="C28" s="250"/>
      <c r="D28" s="250"/>
      <c r="E28" s="250"/>
      <c r="F28" s="250"/>
    </row>
    <row r="29" spans="1:8" s="168" customFormat="1" ht="27.95" customHeight="1" thickBot="1" x14ac:dyDescent="0.25">
      <c r="A29" s="176"/>
      <c r="B29" s="339" t="s">
        <v>43</v>
      </c>
      <c r="C29" s="340"/>
      <c r="D29" s="340"/>
      <c r="E29" s="341"/>
      <c r="F29" s="169">
        <f>ROUND((((1+($F$9+$F$11+$F$13))*(1+$F$15)*(1+$F$17))/(1-$F$19-$F$23-$F$26))-1,4)</f>
        <v>0</v>
      </c>
      <c r="G29" s="71"/>
      <c r="H29" s="71"/>
    </row>
    <row r="30" spans="1:8" x14ac:dyDescent="0.2">
      <c r="A30" s="170"/>
      <c r="B30" s="171"/>
      <c r="C30" s="171"/>
      <c r="D30" s="170"/>
      <c r="E30" s="170"/>
      <c r="F30" s="170"/>
    </row>
    <row r="31" spans="1:8" x14ac:dyDescent="0.2">
      <c r="A31" s="172"/>
      <c r="B31" s="173"/>
      <c r="C31" s="173"/>
      <c r="D31" s="174"/>
      <c r="E31" s="174"/>
      <c r="F31" s="174"/>
    </row>
    <row r="32" spans="1:8" x14ac:dyDescent="0.2">
      <c r="A32" s="175"/>
      <c r="B32" s="173"/>
      <c r="C32" s="173"/>
      <c r="D32" s="174"/>
      <c r="E32" s="174"/>
      <c r="F32" s="174"/>
    </row>
    <row r="33" spans="1:10" x14ac:dyDescent="0.2">
      <c r="A33" s="174"/>
      <c r="B33" s="173"/>
      <c r="C33" s="173"/>
      <c r="D33" s="174"/>
      <c r="E33" s="174"/>
      <c r="F33" s="174"/>
    </row>
    <row r="34" spans="1:10" ht="15" customHeight="1" x14ac:dyDescent="0.2">
      <c r="A34" s="346" t="s">
        <v>137</v>
      </c>
      <c r="B34" s="346"/>
      <c r="C34" s="346"/>
      <c r="D34" s="346"/>
      <c r="E34" s="346"/>
      <c r="F34" s="346"/>
    </row>
    <row r="35" spans="1:10" ht="15" customHeight="1" x14ac:dyDescent="0.2">
      <c r="A35" s="346"/>
      <c r="B35" s="346"/>
      <c r="C35" s="346"/>
      <c r="D35" s="346"/>
      <c r="E35" s="346"/>
      <c r="F35" s="346"/>
    </row>
    <row r="36" spans="1:10" ht="12.75" customHeight="1" x14ac:dyDescent="0.2">
      <c r="A36" s="347"/>
      <c r="B36" s="347"/>
      <c r="C36" s="347"/>
      <c r="D36" s="347"/>
      <c r="E36" s="347"/>
      <c r="F36" s="347"/>
    </row>
    <row r="37" spans="1:10" ht="12.75" customHeight="1" x14ac:dyDescent="0.2">
      <c r="A37" s="347"/>
      <c r="B37" s="347"/>
      <c r="C37" s="347"/>
      <c r="D37" s="347"/>
      <c r="E37" s="347"/>
      <c r="F37" s="347"/>
    </row>
    <row r="38" spans="1:10" s="166" customFormat="1" ht="12.75" customHeight="1" x14ac:dyDescent="0.2">
      <c r="A38" s="347"/>
      <c r="B38" s="347"/>
      <c r="C38" s="347"/>
      <c r="D38" s="347"/>
      <c r="E38" s="347"/>
      <c r="F38" s="347"/>
      <c r="G38" s="165"/>
      <c r="H38" s="165"/>
      <c r="I38" s="165"/>
      <c r="J38" s="165"/>
    </row>
    <row r="39" spans="1:10" s="166" customFormat="1" ht="12.75" customHeight="1" x14ac:dyDescent="0.2">
      <c r="A39" s="347"/>
      <c r="B39" s="347"/>
      <c r="C39" s="347"/>
      <c r="D39" s="347"/>
      <c r="E39" s="347"/>
      <c r="F39" s="347"/>
      <c r="G39" s="165"/>
      <c r="H39" s="165"/>
      <c r="I39" s="165"/>
      <c r="J39" s="165"/>
    </row>
    <row r="40" spans="1:10" ht="12.75" customHeight="1" x14ac:dyDescent="0.2">
      <c r="A40" s="347"/>
      <c r="B40" s="347"/>
      <c r="C40" s="347"/>
      <c r="D40" s="347"/>
      <c r="E40" s="347"/>
      <c r="F40" s="347"/>
    </row>
    <row r="41" spans="1:10" ht="12.75" customHeight="1" x14ac:dyDescent="0.2">
      <c r="A41" s="347"/>
      <c r="B41" s="347"/>
      <c r="C41" s="347"/>
      <c r="D41" s="347"/>
      <c r="E41" s="347"/>
      <c r="F41" s="347"/>
    </row>
  </sheetData>
  <sheetProtection algorithmName="SHA-512" hashValue="wiJdo3k5O5KnDi6mDO8VLxhy8aBCyTT3YCXq6egH/pIyKbFcK6O2Q5i5DJ0R+KXadeVdjXrPIHdq1Kc8Rx6QBQ==" saltValue="4iV5MkvbDuRKK7iv5guolg==" spinCount="100000" sheet="1" objects="1" scenarios="1" selectLockedCells="1"/>
  <mergeCells count="19">
    <mergeCell ref="A1:F2"/>
    <mergeCell ref="A34:F35"/>
    <mergeCell ref="A36:F41"/>
    <mergeCell ref="A3:F3"/>
    <mergeCell ref="B21:E21"/>
    <mergeCell ref="B24:E24"/>
    <mergeCell ref="B27:E27"/>
    <mergeCell ref="A5:F5"/>
    <mergeCell ref="A7:E7"/>
    <mergeCell ref="B9:E9"/>
    <mergeCell ref="B11:E11"/>
    <mergeCell ref="B13:E13"/>
    <mergeCell ref="B15:E15"/>
    <mergeCell ref="B17:E17"/>
    <mergeCell ref="B19:E19"/>
    <mergeCell ref="B23:E23"/>
    <mergeCell ref="B26:E26"/>
    <mergeCell ref="B29:E29"/>
    <mergeCell ref="B20:E20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79" fitToHeight="0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6">
    <pageSetUpPr fitToPage="1"/>
  </sheetPr>
  <dimension ref="A1:J66"/>
  <sheetViews>
    <sheetView view="pageBreakPreview" zoomScale="80" zoomScaleNormal="70" zoomScaleSheetLayoutView="80" workbookViewId="0">
      <selection activeCell="D14" sqref="D14"/>
    </sheetView>
  </sheetViews>
  <sheetFormatPr defaultColWidth="9.140625" defaultRowHeight="12.75" x14ac:dyDescent="0.2"/>
  <cols>
    <col min="1" max="1" width="9.85546875" style="81" customWidth="1"/>
    <col min="2" max="2" width="79" style="81" customWidth="1"/>
    <col min="3" max="4" width="15.85546875" style="81" customWidth="1"/>
    <col min="5" max="16384" width="9.140625" style="81"/>
  </cols>
  <sheetData>
    <row r="1" spans="1:4" ht="15" customHeight="1" x14ac:dyDescent="0.2">
      <c r="A1" s="390" t="str">
        <f>'3.A'!$A$1</f>
        <v>TIMBRE LICITANTE</v>
      </c>
      <c r="B1" s="390"/>
      <c r="C1" s="390"/>
      <c r="D1" s="390"/>
    </row>
    <row r="2" spans="1:4" ht="15" customHeight="1" x14ac:dyDescent="0.2">
      <c r="A2" s="390"/>
      <c r="B2" s="390"/>
      <c r="C2" s="390"/>
      <c r="D2" s="390"/>
    </row>
    <row r="3" spans="1:4" ht="15" customHeight="1" x14ac:dyDescent="0.2">
      <c r="A3" s="390"/>
      <c r="B3" s="390"/>
      <c r="C3" s="390"/>
      <c r="D3" s="390"/>
    </row>
    <row r="4" spans="1:4" ht="16.5" customHeight="1" x14ac:dyDescent="0.2">
      <c r="A4" s="390"/>
      <c r="B4" s="390"/>
      <c r="C4" s="390"/>
      <c r="D4" s="390"/>
    </row>
    <row r="5" spans="1:4" ht="6.75" customHeight="1" x14ac:dyDescent="0.2">
      <c r="A5" s="390"/>
      <c r="B5" s="390"/>
      <c r="C5" s="390"/>
      <c r="D5" s="390"/>
    </row>
    <row r="6" spans="1:4" ht="6.75" customHeight="1" x14ac:dyDescent="0.2">
      <c r="B6" s="82"/>
    </row>
    <row r="7" spans="1:4" x14ac:dyDescent="0.2">
      <c r="A7" s="391" t="s">
        <v>378</v>
      </c>
      <c r="B7" s="391"/>
      <c r="C7" s="391"/>
      <c r="D7" s="391"/>
    </row>
    <row r="8" spans="1:4" ht="6" customHeight="1" thickBot="1" x14ac:dyDescent="0.25">
      <c r="B8" s="82"/>
    </row>
    <row r="9" spans="1:4" ht="60" customHeight="1" thickBot="1" x14ac:dyDescent="0.25">
      <c r="A9" s="387" t="str">
        <f>'3.A'!$A$8</f>
        <v>AQUISIÇÃO DE SISTEMA COMPLETO DE GERADOR DE SOLUÇÃO OXIDANTE A BASE DE HIPOCLORITO DE SÓDIO PARA DESINFECÇÃO DO EFLUENTE NA ESTAÇÃO DE TRATAMENTO DE ESGOTO (ETE RIO PRETO), INCLUSO FORNECIMENTO DE EQUIPAMENTOS, MATERIAIS E OS SERVIÇOS DE OBRA CIVIL PARA ADEQUAÇÃO NECESSÁRIA AO SISTEMA, INSTALAÇÃO, START-UP E TREINAMENTO OPERACIONAL.</v>
      </c>
      <c r="B9" s="388"/>
      <c r="C9" s="388"/>
      <c r="D9" s="389"/>
    </row>
    <row r="10" spans="1:4" ht="14.25" customHeight="1" x14ac:dyDescent="0.2">
      <c r="A10" s="376" t="s">
        <v>52</v>
      </c>
      <c r="B10" s="379" t="s">
        <v>7</v>
      </c>
      <c r="C10" s="380"/>
      <c r="D10" s="385" t="s">
        <v>162</v>
      </c>
    </row>
    <row r="11" spans="1:4" ht="14.25" customHeight="1" x14ac:dyDescent="0.2">
      <c r="A11" s="377"/>
      <c r="B11" s="381"/>
      <c r="C11" s="382"/>
      <c r="D11" s="386"/>
    </row>
    <row r="12" spans="1:4" ht="18.75" customHeight="1" thickBot="1" x14ac:dyDescent="0.25">
      <c r="A12" s="378"/>
      <c r="B12" s="383"/>
      <c r="C12" s="384"/>
      <c r="D12" s="198" t="s">
        <v>108</v>
      </c>
    </row>
    <row r="13" spans="1:4" ht="15.95" customHeight="1" x14ac:dyDescent="0.2">
      <c r="A13" s="373" t="s">
        <v>13</v>
      </c>
      <c r="B13" s="367" t="s">
        <v>77</v>
      </c>
      <c r="C13" s="368"/>
      <c r="D13" s="191"/>
    </row>
    <row r="14" spans="1:4" ht="15.95" customHeight="1" x14ac:dyDescent="0.2">
      <c r="A14" s="374"/>
      <c r="B14" s="371" t="s">
        <v>78</v>
      </c>
      <c r="C14" s="372"/>
      <c r="D14" s="191"/>
    </row>
    <row r="15" spans="1:4" ht="15.95" customHeight="1" x14ac:dyDescent="0.2">
      <c r="A15" s="374"/>
      <c r="B15" s="371" t="s">
        <v>79</v>
      </c>
      <c r="C15" s="372">
        <v>0.01</v>
      </c>
      <c r="D15" s="191"/>
    </row>
    <row r="16" spans="1:4" ht="15.95" customHeight="1" x14ac:dyDescent="0.2">
      <c r="A16" s="374"/>
      <c r="B16" s="371" t="s">
        <v>80</v>
      </c>
      <c r="C16" s="372">
        <v>2E-3</v>
      </c>
      <c r="D16" s="191"/>
    </row>
    <row r="17" spans="1:4" ht="15.95" customHeight="1" x14ac:dyDescent="0.2">
      <c r="A17" s="374"/>
      <c r="B17" s="371" t="s">
        <v>81</v>
      </c>
      <c r="C17" s="372">
        <v>6.0000000000000001E-3</v>
      </c>
      <c r="D17" s="191"/>
    </row>
    <row r="18" spans="1:4" ht="15.95" customHeight="1" x14ac:dyDescent="0.2">
      <c r="A18" s="374"/>
      <c r="B18" s="371" t="s">
        <v>82</v>
      </c>
      <c r="C18" s="372">
        <v>2.5000000000000001E-2</v>
      </c>
      <c r="D18" s="191"/>
    </row>
    <row r="19" spans="1:4" ht="15.95" customHeight="1" x14ac:dyDescent="0.2">
      <c r="A19" s="374"/>
      <c r="B19" s="371" t="s">
        <v>83</v>
      </c>
      <c r="C19" s="372">
        <v>0.03</v>
      </c>
      <c r="D19" s="191"/>
    </row>
    <row r="20" spans="1:4" ht="15.95" customHeight="1" x14ac:dyDescent="0.2">
      <c r="A20" s="374"/>
      <c r="B20" s="371" t="s">
        <v>84</v>
      </c>
      <c r="C20" s="372">
        <v>0.08</v>
      </c>
      <c r="D20" s="191"/>
    </row>
    <row r="21" spans="1:4" ht="15.95" customHeight="1" x14ac:dyDescent="0.2">
      <c r="A21" s="374"/>
      <c r="B21" s="371" t="s">
        <v>85</v>
      </c>
      <c r="C21" s="372">
        <v>0.01</v>
      </c>
      <c r="D21" s="191"/>
    </row>
    <row r="22" spans="1:4" ht="15.95" customHeight="1" thickBot="1" x14ac:dyDescent="0.25">
      <c r="A22" s="375"/>
      <c r="B22" s="365" t="s">
        <v>86</v>
      </c>
      <c r="C22" s="366"/>
      <c r="D22" s="192">
        <f>ROUND(SUM(D13:D21),4)</f>
        <v>0</v>
      </c>
    </row>
    <row r="23" spans="1:4" ht="15.95" customHeight="1" x14ac:dyDescent="0.2">
      <c r="A23" s="373" t="s">
        <v>14</v>
      </c>
      <c r="B23" s="367" t="s">
        <v>87</v>
      </c>
      <c r="C23" s="368"/>
      <c r="D23" s="193"/>
    </row>
    <row r="24" spans="1:4" ht="15.95" customHeight="1" x14ac:dyDescent="0.2">
      <c r="A24" s="374"/>
      <c r="B24" s="371" t="s">
        <v>88</v>
      </c>
      <c r="C24" s="372">
        <v>4.6899999999999997E-2</v>
      </c>
      <c r="D24" s="191"/>
    </row>
    <row r="25" spans="1:4" ht="15.95" customHeight="1" x14ac:dyDescent="0.2">
      <c r="A25" s="374"/>
      <c r="B25" s="371" t="s">
        <v>89</v>
      </c>
      <c r="C25" s="372">
        <v>8.6E-3</v>
      </c>
      <c r="D25" s="191"/>
    </row>
    <row r="26" spans="1:4" ht="15.95" customHeight="1" x14ac:dyDescent="0.2">
      <c r="A26" s="374"/>
      <c r="B26" s="371" t="s">
        <v>90</v>
      </c>
      <c r="C26" s="372">
        <v>0.11020000000000001</v>
      </c>
      <c r="D26" s="191"/>
    </row>
    <row r="27" spans="1:4" ht="15.95" customHeight="1" x14ac:dyDescent="0.2">
      <c r="A27" s="374"/>
      <c r="B27" s="371" t="s">
        <v>91</v>
      </c>
      <c r="C27" s="372">
        <v>6.9999999999999999E-4</v>
      </c>
      <c r="D27" s="191"/>
    </row>
    <row r="28" spans="1:4" ht="15.95" customHeight="1" x14ac:dyDescent="0.2">
      <c r="A28" s="374"/>
      <c r="B28" s="371" t="s">
        <v>92</v>
      </c>
      <c r="C28" s="372">
        <v>7.3000000000000001E-3</v>
      </c>
      <c r="D28" s="191"/>
    </row>
    <row r="29" spans="1:4" ht="15.95" customHeight="1" x14ac:dyDescent="0.2">
      <c r="A29" s="374"/>
      <c r="B29" s="371" t="s">
        <v>93</v>
      </c>
      <c r="C29" s="372">
        <v>1.34E-2</v>
      </c>
      <c r="D29" s="191"/>
    </row>
    <row r="30" spans="1:4" ht="15.95" customHeight="1" x14ac:dyDescent="0.2">
      <c r="A30" s="374"/>
      <c r="B30" s="371" t="s">
        <v>94</v>
      </c>
      <c r="C30" s="372">
        <v>1E-3</v>
      </c>
      <c r="D30" s="191"/>
    </row>
    <row r="31" spans="1:4" ht="15.95" customHeight="1" x14ac:dyDescent="0.2">
      <c r="A31" s="374"/>
      <c r="B31" s="371" t="s">
        <v>95</v>
      </c>
      <c r="C31" s="372">
        <v>0.11219999999999999</v>
      </c>
      <c r="D31" s="191"/>
    </row>
    <row r="32" spans="1:4" ht="15.95" customHeight="1" x14ac:dyDescent="0.2">
      <c r="A32" s="374"/>
      <c r="B32" s="371" t="s">
        <v>96</v>
      </c>
      <c r="C32" s="372">
        <v>2.9999999999999997E-4</v>
      </c>
      <c r="D32" s="191"/>
    </row>
    <row r="33" spans="1:10" ht="15.95" customHeight="1" thickBot="1" x14ac:dyDescent="0.25">
      <c r="A33" s="375"/>
      <c r="B33" s="365" t="s">
        <v>97</v>
      </c>
      <c r="C33" s="366">
        <f>SUM(C23:C32)</f>
        <v>0.30060000000000003</v>
      </c>
      <c r="D33" s="194">
        <f>SUM(D23:D32)</f>
        <v>0</v>
      </c>
    </row>
    <row r="34" spans="1:10" ht="15.95" customHeight="1" x14ac:dyDescent="0.2">
      <c r="A34" s="373" t="s">
        <v>15</v>
      </c>
      <c r="B34" s="367" t="s">
        <v>98</v>
      </c>
      <c r="C34" s="368">
        <v>4.8099999999999997E-2</v>
      </c>
      <c r="D34" s="193"/>
    </row>
    <row r="35" spans="1:10" ht="15.95" customHeight="1" x14ac:dyDescent="0.2">
      <c r="A35" s="374"/>
      <c r="B35" s="371" t="s">
        <v>99</v>
      </c>
      <c r="C35" s="372">
        <v>1.1000000000000001E-3</v>
      </c>
      <c r="D35" s="191"/>
    </row>
    <row r="36" spans="1:10" ht="15.95" customHeight="1" x14ac:dyDescent="0.2">
      <c r="A36" s="374"/>
      <c r="B36" s="371" t="s">
        <v>100</v>
      </c>
      <c r="C36" s="372">
        <v>2.98E-2</v>
      </c>
      <c r="D36" s="191"/>
    </row>
    <row r="37" spans="1:10" ht="15.95" customHeight="1" x14ac:dyDescent="0.2">
      <c r="A37" s="374"/>
      <c r="B37" s="371" t="s">
        <v>101</v>
      </c>
      <c r="C37" s="372">
        <v>2.75E-2</v>
      </c>
      <c r="D37" s="191"/>
    </row>
    <row r="38" spans="1:10" ht="15.95" customHeight="1" x14ac:dyDescent="0.2">
      <c r="A38" s="374"/>
      <c r="B38" s="371" t="s">
        <v>102</v>
      </c>
      <c r="C38" s="372">
        <v>4.1000000000000003E-3</v>
      </c>
      <c r="D38" s="191"/>
    </row>
    <row r="39" spans="1:10" ht="15.95" customHeight="1" thickBot="1" x14ac:dyDescent="0.25">
      <c r="A39" s="375"/>
      <c r="B39" s="365" t="s">
        <v>103</v>
      </c>
      <c r="C39" s="366">
        <f>SUM(C34:C38)</f>
        <v>0.11059999999999999</v>
      </c>
      <c r="D39" s="192">
        <f>SUM(D34:D38)</f>
        <v>0</v>
      </c>
    </row>
    <row r="40" spans="1:10" ht="15.95" customHeight="1" x14ac:dyDescent="0.2">
      <c r="A40" s="373" t="s">
        <v>16</v>
      </c>
      <c r="B40" s="367" t="s">
        <v>104</v>
      </c>
      <c r="C40" s="368"/>
      <c r="D40" s="195">
        <f>ROUND(D22*D33,4)</f>
        <v>0</v>
      </c>
    </row>
    <row r="41" spans="1:10" ht="32.1" customHeight="1" x14ac:dyDescent="0.2">
      <c r="A41" s="374"/>
      <c r="B41" s="371" t="s">
        <v>105</v>
      </c>
      <c r="C41" s="372">
        <f>ROUND(C22*C35+C20*C34,4)</f>
        <v>3.8E-3</v>
      </c>
      <c r="D41" s="196">
        <f>ROUND(D22*D35+D20*D34,4)</f>
        <v>0</v>
      </c>
    </row>
    <row r="42" spans="1:10" ht="15.95" customHeight="1" thickBot="1" x14ac:dyDescent="0.25">
      <c r="A42" s="375"/>
      <c r="B42" s="365" t="s">
        <v>106</v>
      </c>
      <c r="C42" s="366">
        <f>SUM(C40:C41)</f>
        <v>3.8E-3</v>
      </c>
      <c r="D42" s="192">
        <f>SUM(D40:D41)</f>
        <v>0</v>
      </c>
    </row>
    <row r="43" spans="1:10" ht="15.95" customHeight="1" x14ac:dyDescent="0.2">
      <c r="A43" s="224"/>
      <c r="B43" s="369" t="s">
        <v>251</v>
      </c>
      <c r="C43" s="370"/>
      <c r="D43" s="689"/>
    </row>
    <row r="44" spans="1:10" ht="15.95" customHeight="1" thickBot="1" x14ac:dyDescent="0.25">
      <c r="A44" s="225"/>
      <c r="B44" s="365" t="s">
        <v>252</v>
      </c>
      <c r="C44" s="366">
        <f>SUM(C43)</f>
        <v>0</v>
      </c>
      <c r="D44" s="226">
        <f>SUM(D43)</f>
        <v>0</v>
      </c>
    </row>
    <row r="45" spans="1:10" ht="23.25" customHeight="1" thickBot="1" x14ac:dyDescent="0.25">
      <c r="A45" s="362" t="s">
        <v>107</v>
      </c>
      <c r="B45" s="363"/>
      <c r="C45" s="364"/>
      <c r="D45" s="197">
        <f>ROUND(D22+D33+D39+D42+D44,5)</f>
        <v>0</v>
      </c>
    </row>
    <row r="46" spans="1:10" ht="15.95" customHeight="1" x14ac:dyDescent="0.2"/>
    <row r="47" spans="1:10" ht="15.95" customHeight="1" x14ac:dyDescent="0.2">
      <c r="B47" s="83"/>
    </row>
    <row r="48" spans="1:10" ht="15.95" customHeight="1" x14ac:dyDescent="0.2">
      <c r="J48" s="84"/>
    </row>
    <row r="49" spans="2:10" ht="15.95" customHeight="1" x14ac:dyDescent="0.2"/>
    <row r="50" spans="2:10" ht="15.95" customHeight="1" x14ac:dyDescent="0.2">
      <c r="B50" s="85"/>
    </row>
    <row r="51" spans="2:10" ht="15.95" customHeight="1" x14ac:dyDescent="0.2"/>
    <row r="52" spans="2:10" ht="15.95" customHeight="1" x14ac:dyDescent="0.2"/>
    <row r="53" spans="2:10" ht="15.95" customHeight="1" x14ac:dyDescent="0.2"/>
    <row r="54" spans="2:10" x14ac:dyDescent="0.2">
      <c r="I54" s="86"/>
      <c r="J54" s="86"/>
    </row>
    <row r="56" spans="2:10" x14ac:dyDescent="0.2">
      <c r="I56" s="86"/>
    </row>
    <row r="66" spans="3:4" x14ac:dyDescent="0.2">
      <c r="C66" s="190"/>
      <c r="D66" s="190"/>
    </row>
  </sheetData>
  <sheetProtection algorithmName="SHA-512" hashValue="55ywFCZYVX+VcqB6dJuIvASf+obB9RBESZLy5cEyiJfJdA6vjJhf9OyXnUk0m+d7XwwfmuRX+YnpLLfERUYjmQ==" saltValue="C6+cUCLHmql05r+UHBaQ1g==" spinCount="100000" sheet="1" objects="1" scenarios="1" selectLockedCells="1"/>
  <mergeCells count="43">
    <mergeCell ref="D10:D11"/>
    <mergeCell ref="A9:D9"/>
    <mergeCell ref="A7:D7"/>
    <mergeCell ref="A1:D5"/>
    <mergeCell ref="A23:A33"/>
    <mergeCell ref="A10:A12"/>
    <mergeCell ref="A13:A22"/>
    <mergeCell ref="B10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4:C24"/>
    <mergeCell ref="B25:C25"/>
    <mergeCell ref="B26:C26"/>
    <mergeCell ref="B22:C22"/>
    <mergeCell ref="B23:C23"/>
    <mergeCell ref="B33:C33"/>
    <mergeCell ref="B39:C39"/>
    <mergeCell ref="B32:C32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A45:C45"/>
    <mergeCell ref="B42:C42"/>
    <mergeCell ref="B44:C44"/>
    <mergeCell ref="B34:C34"/>
    <mergeCell ref="B40:C40"/>
    <mergeCell ref="B43:C43"/>
    <mergeCell ref="B41:C41"/>
    <mergeCell ref="A34:A39"/>
    <mergeCell ref="A40:A42"/>
  </mergeCells>
  <printOptions horizontalCentered="1"/>
  <pageMargins left="0.51181102362204722" right="0.59055118110236227" top="0.82677165354330717" bottom="0.98425196850393704" header="0.51181102362204722" footer="0.51181102362204722"/>
  <pageSetup paperSize="9" scale="77" fitToHeight="0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10</vt:i4>
      </vt:variant>
    </vt:vector>
  </HeadingPairs>
  <TitlesOfParts>
    <vt:vector size="17" baseType="lpstr">
      <vt:lpstr>PREENCHIMENTO</vt:lpstr>
      <vt:lpstr>3.A</vt:lpstr>
      <vt:lpstr>4.A</vt:lpstr>
      <vt:lpstr>5.A</vt:lpstr>
      <vt:lpstr>6.A</vt:lpstr>
      <vt:lpstr>7.A</vt:lpstr>
      <vt:lpstr>8.A</vt:lpstr>
      <vt:lpstr>'3.A'!Area_de_impressao</vt:lpstr>
      <vt:lpstr>'4.A'!Area_de_impressao</vt:lpstr>
      <vt:lpstr>'5.A'!Area_de_impressao</vt:lpstr>
      <vt:lpstr>'6.A'!Area_de_impressao</vt:lpstr>
      <vt:lpstr>'7.A'!Area_de_impressao</vt:lpstr>
      <vt:lpstr>'8.A'!Area_de_impressao</vt:lpstr>
      <vt:lpstr>'3.A'!Titulos_de_impressao</vt:lpstr>
      <vt:lpstr>'4.A'!Titulos_de_impressao</vt:lpstr>
      <vt:lpstr>'5.A'!Titulos_de_impressao</vt:lpstr>
      <vt:lpstr>'6.A'!Titulos_de_impressao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Trecho 3 - Orçamento Interceptor de egotos</dc:title>
  <dc:subject>Composição de Preços Unitários</dc:subject>
  <dc:creator>mariana</dc:creator>
  <cp:keywords>composição</cp:keywords>
  <dc:description>Plan1 - Orçamentos_x000d_
Plan2 - Cronograma                                     _x000d_
Plan3 - Movimento de Terra_x000d_
Plan4 - Escoramento</dc:description>
  <cp:lastModifiedBy>Rodrigo Merighi Rosa</cp:lastModifiedBy>
  <cp:revision>00</cp:revision>
  <cp:lastPrinted>2026-05-28T17:30:41Z</cp:lastPrinted>
  <dcterms:created xsi:type="dcterms:W3CDTF">1997-07-10T20:38:40Z</dcterms:created>
  <dcterms:modified xsi:type="dcterms:W3CDTF">2026-05-28T18:00:12Z</dcterms:modified>
</cp:coreProperties>
</file>