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3.xml" ContentType="application/vnd.openxmlformats-officedocument.spreadsheetml.comments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omments4.xml" ContentType="application/vnd.openxmlformats-officedocument.spreadsheetml.comments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EstaPasta_de_trabalho" autoCompressPictures="0"/>
  <mc:AlternateContent xmlns:mc="http://schemas.openxmlformats.org/markup-compatibility/2006">
    <mc:Choice Requires="x15">
      <x15ac:absPath xmlns:x15ac="http://schemas.microsoft.com/office/spreadsheetml/2010/11/ac" url="E:\SEMED\PROJETOS DO FNDE\PROJETO NOVO PAC - QUADRA SANTA MARIA\DOCUMENTOS PARA LICITAÇÃO\"/>
    </mc:Choice>
  </mc:AlternateContent>
  <xr:revisionPtr revIDLastSave="0" documentId="13_ncr:1_{918A39F7-B14B-4486-9BD1-D47F5A8769A1}" xr6:coauthVersionLast="47" xr6:coauthVersionMax="47" xr10:uidLastSave="{00000000-0000-0000-0000-000000000000}"/>
  <bookViews>
    <workbookView xWindow="-108" yWindow="-108" windowWidth="23256" windowHeight="12456" tabRatio="743" firstSheet="4" activeTab="4" xr2:uid="{00000000-000D-0000-FFFF-FFFF00000000}"/>
  </bookViews>
  <sheets>
    <sheet name="Orçamento" sheetId="8" state="hidden" r:id="rId1"/>
    <sheet name="PLANILHA ORÇAMENTARIA" sheetId="85" state="hidden" r:id="rId2"/>
    <sheet name="CRONOGRAMA OBRA " sheetId="87" state="hidden" r:id="rId3"/>
    <sheet name="QCI_GERAL" sheetId="88" state="hidden" r:id="rId4"/>
    <sheet name="18-11-2021 BDI" sheetId="104" r:id="rId5"/>
    <sheet name="CURVA ABC" sheetId="94" state="hidden" r:id="rId6"/>
    <sheet name=" PLANILHA CONSOLIDADA ATT" sheetId="37" state="hidden" r:id="rId7"/>
    <sheet name="MEMORIA QUADRA VOLEIBOL" sheetId="45" state="hidden" r:id="rId8"/>
    <sheet name="PLANILHA CONSOLIDADA" sheetId="32" state="hidden" r:id="rId9"/>
    <sheet name="PLANILHA CURVA ABC ATT" sheetId="38" state="hidden" r:id="rId10"/>
    <sheet name="QCI" sheetId="25" state="hidden" r:id="rId11"/>
    <sheet name="Cronograma" sheetId="13" state="hidden" r:id="rId12"/>
    <sheet name="Orçamento Resumo" sheetId="14" state="hidden" r:id="rId13"/>
    <sheet name="Memoria de calculo" sheetId="15" state="hidden" r:id="rId14"/>
    <sheet name="Caramanchão" sheetId="16" state="hidden" r:id="rId15"/>
    <sheet name="Memoria quios 003" sheetId="19" state="hidden" r:id="rId16"/>
    <sheet name="Quiosq 003" sheetId="20" state="hidden" r:id="rId17"/>
    <sheet name="Memoria quiosq 002" sheetId="21" state="hidden" r:id="rId18"/>
    <sheet name="Quiosq 002" sheetId="22" state="hidden" r:id="rId19"/>
    <sheet name="Memoria banheiro" sheetId="23" state="hidden" r:id="rId20"/>
    <sheet name="Banheiro" sheetId="24" state="hidden" r:id="rId21"/>
  </sheets>
  <definedNames>
    <definedName name="_xlnm._FilterDatabase" localSheetId="5" hidden="1">'CURVA ABC'!$A$12:$I$67</definedName>
    <definedName name="area" localSheetId="12">#REF!</definedName>
    <definedName name="area">#REF!</definedName>
    <definedName name="_xlnm.Print_Area" localSheetId="6">' PLANILHA CONSOLIDADA ATT'!$A$1:$G$352</definedName>
    <definedName name="_xlnm.Print_Area" localSheetId="20">Banheiro!$A$1:$H$85</definedName>
    <definedName name="_xlnm.Print_Area" localSheetId="14">Caramanchão!$A$1:$G$36</definedName>
    <definedName name="_xlnm.Print_Area" localSheetId="11">Cronograma!$A$1:$J$72</definedName>
    <definedName name="_xlnm.Print_Area" localSheetId="2">'CRONOGRAMA OBRA '!$A$1:$O$26</definedName>
    <definedName name="_xlnm.Print_Area" localSheetId="5">'CURVA ABC'!$A$1:$L$67</definedName>
    <definedName name="_xlnm.Print_Area" localSheetId="19">'Memoria banheiro'!$A$1:$I$95</definedName>
    <definedName name="_xlnm.Print_Area" localSheetId="13">'Memoria de calculo'!$A$1:$J$46</definedName>
    <definedName name="_xlnm.Print_Area" localSheetId="15">'Memoria quios 003'!$A$1:$I$86</definedName>
    <definedName name="_xlnm.Print_Area" localSheetId="17">'Memoria quiosq 002'!$A$1:$I$95</definedName>
    <definedName name="_xlnm.Print_Area" localSheetId="0">Orçamento!$A$1:$H$50</definedName>
    <definedName name="_xlnm.Print_Area" localSheetId="12">'Orçamento Resumo'!$A$1:$H$26</definedName>
    <definedName name="_xlnm.Print_Area" localSheetId="8">'PLANILHA CONSOLIDADA'!$A$1:$S$379</definedName>
    <definedName name="_xlnm.Print_Area" localSheetId="9">'PLANILHA CURVA ABC ATT'!$A$1:$I$266</definedName>
    <definedName name="_xlnm.Print_Area" localSheetId="1">'PLANILHA ORÇAMENTARIA'!$A$1:$I$63</definedName>
    <definedName name="_xlnm.Print_Area" localSheetId="10">QCI!$A$1:$G$47</definedName>
    <definedName name="_xlnm.Print_Area" localSheetId="3">QCI_GERAL!$A$1:$M$20</definedName>
    <definedName name="_xlnm.Print_Area" localSheetId="18">'Quiosq 002'!$A$1:$H$84</definedName>
    <definedName name="_xlnm.Print_Area" localSheetId="16">'Quiosq 003'!$A$1:$H$76</definedName>
    <definedName name="Área_JA1" localSheetId="12">#REF!</definedName>
    <definedName name="Área_JA1">#REF!</definedName>
    <definedName name="Área_JP1" localSheetId="12">#REF!</definedName>
    <definedName name="Área_JP1">#REF!</definedName>
    <definedName name="Área_JP2" localSheetId="12">#REF!</definedName>
    <definedName name="Área_JP2">#REF!</definedName>
    <definedName name="Área_JP3" localSheetId="12">#REF!</definedName>
    <definedName name="Área_JP3">#REF!</definedName>
    <definedName name="Área_JP4" localSheetId="12">#REF!</definedName>
    <definedName name="Área_JP4">#REF!</definedName>
    <definedName name="Área_JP5" localSheetId="12">#REF!</definedName>
    <definedName name="Área_JP5">#REF!</definedName>
    <definedName name="Área_PA1" localSheetId="12">#REF!</definedName>
    <definedName name="Área_PA1">#REF!</definedName>
    <definedName name="Área_PA2" localSheetId="12">#REF!</definedName>
    <definedName name="Área_PA2">#REF!</definedName>
    <definedName name="Área_PA3" localSheetId="12">#REF!</definedName>
    <definedName name="Área_PA3">#REF!</definedName>
    <definedName name="Área_PA4" localSheetId="12">#REF!</definedName>
    <definedName name="Área_PA4">#REF!</definedName>
    <definedName name="Área_PA5" localSheetId="12">#REF!</definedName>
    <definedName name="Área_PA5">#REF!</definedName>
    <definedName name="Área_PA6" localSheetId="12">#REF!</definedName>
    <definedName name="Área_PA6">#REF!</definedName>
    <definedName name="Área_PA7" localSheetId="12">#REF!</definedName>
    <definedName name="Área_PA7">#REF!</definedName>
    <definedName name="Área_PA8" localSheetId="12">#REF!</definedName>
    <definedName name="Área_PA8">#REF!</definedName>
    <definedName name="Área_PA9" localSheetId="12">#REF!</definedName>
    <definedName name="Área_PA9">#REF!</definedName>
    <definedName name="Área_PP1" localSheetId="12">#REF!</definedName>
    <definedName name="Área_PP1">#REF!</definedName>
    <definedName name="Área_PR1" localSheetId="12">#REF!</definedName>
    <definedName name="Área_PR1">#REF!</definedName>
    <definedName name="Área_PR2" localSheetId="12">#REF!</definedName>
    <definedName name="Área_PR2">#REF!</definedName>
    <definedName name="Aumento" localSheetId="12">#REF!</definedName>
    <definedName name="Aumento">#REF!</definedName>
    <definedName name="_xlnm.Database">TEXT(#REF!,"mm-aaaa")</definedName>
    <definedName name="BDI.Opcao" hidden="1">#REF!</definedName>
    <definedName name="BDI.TipoObra" hidden="1">#REF!</definedName>
    <definedName name="CRONO.MaxParc" hidden="1">#REF!+#REF!</definedName>
    <definedName name="d" localSheetId="12">#REF!</definedName>
    <definedName name="d">#REF!</definedName>
    <definedName name="deck" localSheetId="12">#REF!</definedName>
    <definedName name="deck">#REF!</definedName>
    <definedName name="DESONERACAO" hidden="1">IF(OR(Import.Desoneracao="DESONERADO",Import.Desoneracao="SIM"),"SIM","NÃO")</definedName>
    <definedName name="Espessura_Base">#REF!</definedName>
    <definedName name="Espessura_SubBase">#REF!</definedName>
    <definedName name="Excel_BuiltIn_Database" hidden="1">TEXT(Import.DataBase,"mm-aaaa")</definedName>
    <definedName name="Fonte">#REF!</definedName>
    <definedName name="Import.Apelido" hidden="1">#REF!</definedName>
    <definedName name="Import.CR">#REF!</definedName>
    <definedName name="Import.CTEF" hidden="1">#REF!</definedName>
    <definedName name="Import.DataBase" hidden="1">OFFSET(#REF!,0,-1)</definedName>
    <definedName name="Import.DescLote" hidden="1">#REF!</definedName>
    <definedName name="Import.Desoneracao" hidden="1">OFFSET(#REF!,0,-1)</definedName>
    <definedName name="Import.empresa" hidden="1">#REF!</definedName>
    <definedName name="Import.Localidade">#REF!</definedName>
    <definedName name="Import.Município">#REF!</definedName>
    <definedName name="Import.ObjetoCR">#REF!</definedName>
    <definedName name="Import.Proponente">#REF!</definedName>
    <definedName name="import.recurso" hidden="1">#REF!</definedName>
    <definedName name="Import.RegimeExecução" hidden="1">OFFSET(#REF!,0,-1)</definedName>
    <definedName name="Import.SICONV" hidden="1">#REF!</definedName>
    <definedName name="itensdeinvestimento">OFFSET(#REF!,1,0,COUNTA(#REF!)-1)</definedName>
    <definedName name="Largura_Meio_Fio">#REF!</definedName>
    <definedName name="listaCTEF">#REF!</definedName>
    <definedName name="listalotes">#REF!</definedName>
    <definedName name="NCOMPOSICOES">68</definedName>
    <definedName name="Orçamento" localSheetId="12">#REF!</definedName>
    <definedName name="Orçamento">#REF!</definedName>
    <definedName name="ORÇAMENTO.BancoRef" hidden="1">#REF!</definedName>
    <definedName name="ORÇAMENTO.CustoUnitario" hidden="1">ROUND(#REF!,15-13*#REF!)</definedName>
    <definedName name="ORÇAMENTO.PrecoUnitarioLicitado" hidden="1">#REF!</definedName>
    <definedName name="Peso_Específico_CBUQ">#REF!</definedName>
    <definedName name="REFERENCIA.Descricao" hidden="1">IF(ISNUMBER(#REF!),OFFSET(INDIRECT(ORÇAMENTO.BancoRef),#REF!-1,3,1),#REF!)</definedName>
    <definedName name="REFERENCIA.Unidade" hidden="1">IF(ISNUMBER(#REF!),OFFSET(INDIRECT(ORÇAMENTO.BancoRef),#REF!-1,4,1),"-")</definedName>
    <definedName name="SomaAgrup" hidden="1">SUMIF(OFFSET(#REF!,1,0,#REF!),"S",OFFSET(#REF!,1,0,#REF!))</definedName>
    <definedName name="subitemdeinvestimento">OFFSET(#REF!,1,MATCH(#REF!,#REF!,0)-1,OFFSET(#REF!,0,MATCH(#REF!,#REF!,0)))</definedName>
    <definedName name="TIPOORCAMENTO" hidden="1">IF(VALUE(#REF!)=2,"Licitado","Proposto")</definedName>
    <definedName name="TipoOrçamento">"BASE"</definedName>
    <definedName name="_xlnm.Print_Titles" localSheetId="6">' PLANILHA CONSOLIDADA ATT'!$1:$9</definedName>
    <definedName name="_xlnm.Print_Titles" localSheetId="20">Banheiro!$1:$16</definedName>
    <definedName name="_xlnm.Print_Titles" localSheetId="2">'CRONOGRAMA OBRA '!$1:$7</definedName>
    <definedName name="_xlnm.Print_Titles" localSheetId="19">'Memoria banheiro'!$1:$18</definedName>
    <definedName name="_xlnm.Print_Titles" localSheetId="13">'Memoria de calculo'!$1:$13</definedName>
    <definedName name="_xlnm.Print_Titles" localSheetId="15">'Memoria quios 003'!$1:$15</definedName>
    <definedName name="_xlnm.Print_Titles" localSheetId="17">'Memoria quiosq 002'!$1:$15</definedName>
    <definedName name="_xlnm.Print_Titles" localSheetId="0">Orçamento!$2:$16</definedName>
    <definedName name="_xlnm.Print_Titles" localSheetId="12">'Orçamento Resumo'!$1:$15</definedName>
    <definedName name="_xlnm.Print_Titles" localSheetId="9">'PLANILHA CURVA ABC ATT'!$1:$9</definedName>
    <definedName name="_xlnm.Print_Titles" localSheetId="1">'PLANILHA ORÇAMENTARIA'!$1:$8</definedName>
    <definedName name="_xlnm.Print_Titles" localSheetId="10">QCI!$1:$13</definedName>
    <definedName name="_xlnm.Print_Titles" localSheetId="18">'Quiosq 002'!$1:$16</definedName>
    <definedName name="_xlnm.Print_Titles" localSheetId="16">'Quiosq 003'!$1:$15</definedName>
    <definedName name="VTOTAL1" hidden="1">ROUND(#REF!*#REF!,15-13*#REF!)</definedName>
  </definedNames>
  <calcPr calcId="181029" fullPrecision="0"/>
</workbook>
</file>

<file path=xl/calcChain.xml><?xml version="1.0" encoding="utf-8"?>
<calcChain xmlns="http://schemas.openxmlformats.org/spreadsheetml/2006/main">
  <c r="E14" i="104" l="1"/>
  <c r="J17" i="88" l="1"/>
  <c r="I65" i="94" l="1"/>
  <c r="I64" i="94"/>
  <c r="F26" i="94"/>
  <c r="I26" i="94" s="1"/>
  <c r="F31" i="94"/>
  <c r="I31" i="94" s="1"/>
  <c r="F38" i="94"/>
  <c r="I38" i="94" s="1"/>
  <c r="I24" i="94"/>
  <c r="I59" i="94"/>
  <c r="I37" i="94"/>
  <c r="I34" i="94"/>
  <c r="I55" i="94"/>
  <c r="I29" i="94"/>
  <c r="I42" i="94"/>
  <c r="I28" i="94"/>
  <c r="I22" i="94"/>
  <c r="I46" i="94"/>
  <c r="I13" i="94"/>
  <c r="I60" i="94"/>
  <c r="I61" i="94"/>
  <c r="I58" i="94"/>
  <c r="I57" i="94"/>
  <c r="I33" i="94"/>
  <c r="I25" i="94"/>
  <c r="I43" i="94"/>
  <c r="I41" i="94"/>
  <c r="I36" i="94"/>
  <c r="I48" i="94"/>
  <c r="I51" i="94"/>
  <c r="I66" i="94"/>
  <c r="I63" i="94"/>
  <c r="I49" i="94"/>
  <c r="I62" i="94"/>
  <c r="I53" i="94"/>
  <c r="I17" i="94"/>
  <c r="I47" i="94"/>
  <c r="I39" i="94"/>
  <c r="I21" i="94"/>
  <c r="I16" i="94"/>
  <c r="I44" i="94"/>
  <c r="I23" i="94"/>
  <c r="I27" i="94"/>
  <c r="I20" i="94"/>
  <c r="I50" i="94"/>
  <c r="I14" i="94"/>
  <c r="I15" i="94"/>
  <c r="I56" i="94"/>
  <c r="I30" i="94"/>
  <c r="I19" i="94"/>
  <c r="I35" i="94"/>
  <c r="I40" i="94"/>
  <c r="I45" i="94"/>
  <c r="I54" i="94"/>
  <c r="I32" i="94"/>
  <c r="I18" i="94"/>
  <c r="I52" i="94"/>
  <c r="I67" i="94" l="1"/>
  <c r="J16" i="94" s="1"/>
  <c r="J21" i="94" l="1"/>
  <c r="J35" i="94"/>
  <c r="J57" i="94"/>
  <c r="J36" i="94"/>
  <c r="J25" i="94"/>
  <c r="J47" i="94"/>
  <c r="J15" i="94"/>
  <c r="J32" i="94"/>
  <c r="J30" i="94"/>
  <c r="J27" i="94"/>
  <c r="J52" i="94"/>
  <c r="J44" i="94"/>
  <c r="J19" i="94"/>
  <c r="J48" i="94"/>
  <c r="J29" i="94"/>
  <c r="J37" i="94"/>
  <c r="J56" i="94"/>
  <c r="J62" i="94"/>
  <c r="J20" i="94"/>
  <c r="J41" i="94"/>
  <c r="J64" i="94"/>
  <c r="J34" i="94"/>
  <c r="J28" i="94"/>
  <c r="J45" i="94"/>
  <c r="J14" i="94"/>
  <c r="J59" i="94"/>
  <c r="J24" i="94"/>
  <c r="J17" i="94"/>
  <c r="J33" i="94"/>
  <c r="J49" i="94"/>
  <c r="J42" i="94"/>
  <c r="J60" i="94"/>
  <c r="J22" i="94"/>
  <c r="J53" i="94"/>
  <c r="J23" i="94"/>
  <c r="J66" i="94"/>
  <c r="J63" i="94"/>
  <c r="J51" i="94"/>
  <c r="J38" i="94"/>
  <c r="J65" i="94"/>
  <c r="J50" i="94"/>
  <c r="J40" i="94"/>
  <c r="J43" i="94"/>
  <c r="J61" i="94"/>
  <c r="J31" i="94"/>
  <c r="J54" i="94"/>
  <c r="J18" i="94"/>
  <c r="J46" i="94"/>
  <c r="J13" i="94"/>
  <c r="K13" i="94" s="1"/>
  <c r="L13" i="94" s="1"/>
  <c r="J39" i="94"/>
  <c r="J58" i="94"/>
  <c r="J26" i="94"/>
  <c r="J55" i="94"/>
  <c r="K14" i="94"/>
  <c r="L14" i="94" l="1"/>
  <c r="K15" i="94"/>
  <c r="K16" i="94" l="1"/>
  <c r="L15" i="94"/>
  <c r="K17" i="94" l="1"/>
  <c r="L16" i="94"/>
  <c r="L17" i="94" l="1"/>
  <c r="K18" i="94"/>
  <c r="L18" i="94" l="1"/>
  <c r="K19" i="94"/>
  <c r="K20" i="94" l="1"/>
  <c r="L19" i="94"/>
  <c r="L20" i="94" l="1"/>
  <c r="K21" i="94"/>
  <c r="L21" i="94" l="1"/>
  <c r="K22" i="94"/>
  <c r="K23" i="94" l="1"/>
  <c r="L22" i="94"/>
  <c r="L23" i="94" l="1"/>
  <c r="K24" i="94"/>
  <c r="K25" i="94" l="1"/>
  <c r="L24" i="94"/>
  <c r="K26" i="94" l="1"/>
  <c r="L25" i="94"/>
  <c r="K27" i="94" l="1"/>
  <c r="L26" i="94"/>
  <c r="K28" i="94" l="1"/>
  <c r="L27" i="94"/>
  <c r="K29" i="94" l="1"/>
  <c r="L28" i="94"/>
  <c r="K30" i="94" l="1"/>
  <c r="L29" i="94"/>
  <c r="K31" i="94" l="1"/>
  <c r="L30" i="94"/>
  <c r="K32" i="94" l="1"/>
  <c r="L31" i="94"/>
  <c r="N15" i="88" l="1"/>
  <c r="K33" i="94"/>
  <c r="L32" i="94"/>
  <c r="K34" i="94" l="1"/>
  <c r="L33" i="94"/>
  <c r="K35" i="94" l="1"/>
  <c r="L34" i="94"/>
  <c r="K36" i="94" l="1"/>
  <c r="L35" i="94"/>
  <c r="I18" i="88"/>
  <c r="K16" i="88"/>
  <c r="K18" i="88"/>
  <c r="K17" i="88" s="1"/>
  <c r="G18" i="88" l="1"/>
  <c r="O15" i="88"/>
  <c r="K37" i="94"/>
  <c r="L36" i="94"/>
  <c r="L18" i="88"/>
  <c r="I16" i="88" l="1"/>
  <c r="L17" i="88"/>
  <c r="J16" i="88"/>
  <c r="K38" i="94"/>
  <c r="L37" i="94"/>
  <c r="G15" i="37"/>
  <c r="G21" i="37"/>
  <c r="G25" i="37"/>
  <c r="G34" i="37"/>
  <c r="G40" i="37"/>
  <c r="G51" i="37"/>
  <c r="G107" i="37"/>
  <c r="F11" i="37"/>
  <c r="F12" i="37"/>
  <c r="F13" i="37"/>
  <c r="F14" i="37"/>
  <c r="F17" i="37"/>
  <c r="F18" i="37"/>
  <c r="F19" i="37"/>
  <c r="F20" i="37"/>
  <c r="F23" i="37"/>
  <c r="F24" i="37"/>
  <c r="F27" i="37"/>
  <c r="F28" i="37"/>
  <c r="F29" i="37"/>
  <c r="F30" i="37"/>
  <c r="F31" i="37"/>
  <c r="F32" i="37"/>
  <c r="F33" i="37"/>
  <c r="F36" i="37"/>
  <c r="F37" i="37"/>
  <c r="F38" i="37"/>
  <c r="F39" i="37"/>
  <c r="F44" i="37"/>
  <c r="F46" i="37"/>
  <c r="F47" i="37"/>
  <c r="F49" i="37"/>
  <c r="F50" i="37"/>
  <c r="F51" i="37"/>
  <c r="F52" i="37"/>
  <c r="F54" i="37"/>
  <c r="F56" i="37"/>
  <c r="F57" i="37"/>
  <c r="F58" i="37"/>
  <c r="F60" i="37"/>
  <c r="F61" i="37"/>
  <c r="F62" i="37"/>
  <c r="F63" i="37"/>
  <c r="F64" i="37"/>
  <c r="F66" i="37"/>
  <c r="F67" i="37"/>
  <c r="F68" i="37"/>
  <c r="F69" i="37"/>
  <c r="F70" i="37"/>
  <c r="F71" i="37"/>
  <c r="F72" i="37"/>
  <c r="F73" i="37"/>
  <c r="F74" i="37"/>
  <c r="F75" i="37"/>
  <c r="F76" i="37"/>
  <c r="F77" i="37"/>
  <c r="F78" i="37"/>
  <c r="F79" i="37"/>
  <c r="F80" i="37"/>
  <c r="F81" i="37"/>
  <c r="F82" i="37"/>
  <c r="F83" i="37"/>
  <c r="F84" i="37"/>
  <c r="F85" i="37"/>
  <c r="F86" i="37"/>
  <c r="F87" i="37"/>
  <c r="F88" i="37"/>
  <c r="F89" i="37"/>
  <c r="F91" i="37"/>
  <c r="F92" i="37"/>
  <c r="F93" i="37"/>
  <c r="F94" i="37"/>
  <c r="F95" i="37"/>
  <c r="F96" i="37"/>
  <c r="F97" i="37"/>
  <c r="F98" i="37"/>
  <c r="F100" i="37"/>
  <c r="F101" i="37"/>
  <c r="F102" i="37"/>
  <c r="F103" i="37"/>
  <c r="F105" i="37"/>
  <c r="F106" i="37"/>
  <c r="F107" i="37"/>
  <c r="F108" i="37"/>
  <c r="F109" i="37"/>
  <c r="F110" i="37"/>
  <c r="F111" i="37"/>
  <c r="F112" i="37"/>
  <c r="F114" i="37"/>
  <c r="F116" i="37"/>
  <c r="F117" i="37"/>
  <c r="F119" i="37"/>
  <c r="F120" i="37"/>
  <c r="F121" i="37"/>
  <c r="F123" i="37"/>
  <c r="F125" i="37"/>
  <c r="F126" i="37"/>
  <c r="F127" i="37"/>
  <c r="F129" i="37"/>
  <c r="F130" i="37"/>
  <c r="F131" i="37"/>
  <c r="F132" i="37"/>
  <c r="F133" i="37"/>
  <c r="F135" i="37"/>
  <c r="F136" i="37"/>
  <c r="F137" i="37"/>
  <c r="F138" i="37"/>
  <c r="F139" i="37"/>
  <c r="F140" i="37"/>
  <c r="F141" i="37"/>
  <c r="F142" i="37"/>
  <c r="F143" i="37"/>
  <c r="F144" i="37"/>
  <c r="F145" i="37"/>
  <c r="F146" i="37"/>
  <c r="F147" i="37"/>
  <c r="F148" i="37"/>
  <c r="F149" i="37"/>
  <c r="F150" i="37"/>
  <c r="F151" i="37"/>
  <c r="F152" i="37"/>
  <c r="F153" i="37"/>
  <c r="F154" i="37"/>
  <c r="F155" i="37"/>
  <c r="F156" i="37"/>
  <c r="F157" i="37"/>
  <c r="F158" i="37"/>
  <c r="F159" i="37"/>
  <c r="F161" i="37"/>
  <c r="F162" i="37"/>
  <c r="F163" i="37"/>
  <c r="F164" i="37"/>
  <c r="F165" i="37"/>
  <c r="F166" i="37"/>
  <c r="F167" i="37"/>
  <c r="F168" i="37"/>
  <c r="F169" i="37"/>
  <c r="F170" i="37"/>
  <c r="F171" i="37"/>
  <c r="F172" i="37"/>
  <c r="F173" i="37"/>
  <c r="F175" i="37"/>
  <c r="F176" i="37"/>
  <c r="F177" i="37"/>
  <c r="F178" i="37"/>
  <c r="F179" i="37"/>
  <c r="F181" i="37"/>
  <c r="F182" i="37"/>
  <c r="F184" i="37"/>
  <c r="F185" i="37"/>
  <c r="F186" i="37"/>
  <c r="F187" i="37"/>
  <c r="F190" i="37"/>
  <c r="F192" i="37"/>
  <c r="F193" i="37"/>
  <c r="F195" i="37"/>
  <c r="F196" i="37"/>
  <c r="F197" i="37"/>
  <c r="F199" i="37"/>
  <c r="F201" i="37"/>
  <c r="F202" i="37"/>
  <c r="F203" i="37"/>
  <c r="F204" i="37"/>
  <c r="F206" i="37"/>
  <c r="F207" i="37"/>
  <c r="F208" i="37"/>
  <c r="F209" i="37"/>
  <c r="F210" i="37"/>
  <c r="F212" i="37"/>
  <c r="F213" i="37"/>
  <c r="F214" i="37"/>
  <c r="F215" i="37"/>
  <c r="F216" i="37"/>
  <c r="F217" i="37"/>
  <c r="F218" i="37"/>
  <c r="F219" i="37"/>
  <c r="F220" i="37"/>
  <c r="F221" i="37"/>
  <c r="F222" i="37"/>
  <c r="F223" i="37"/>
  <c r="F224" i="37"/>
  <c r="F225" i="37"/>
  <c r="F226" i="37"/>
  <c r="F227" i="37"/>
  <c r="F228" i="37"/>
  <c r="F229" i="37"/>
  <c r="F230" i="37"/>
  <c r="F231" i="37"/>
  <c r="F232" i="37"/>
  <c r="F233" i="37"/>
  <c r="F234" i="37"/>
  <c r="F236" i="37"/>
  <c r="F237" i="37"/>
  <c r="F238" i="37"/>
  <c r="F239" i="37"/>
  <c r="F240" i="37"/>
  <c r="F241" i="37"/>
  <c r="F242" i="37"/>
  <c r="F243" i="37"/>
  <c r="F244" i="37"/>
  <c r="F245" i="37"/>
  <c r="F246" i="37"/>
  <c r="F247" i="37"/>
  <c r="F248" i="37"/>
  <c r="F249" i="37"/>
  <c r="F250" i="37"/>
  <c r="F251" i="37"/>
  <c r="F252" i="37"/>
  <c r="F254" i="37"/>
  <c r="F255" i="37"/>
  <c r="F256" i="37"/>
  <c r="F257" i="37"/>
  <c r="F258" i="37"/>
  <c r="F260" i="37"/>
  <c r="F261" i="37"/>
  <c r="F263" i="37"/>
  <c r="F264" i="37"/>
  <c r="F265" i="37"/>
  <c r="F266" i="37"/>
  <c r="F267" i="37"/>
  <c r="F270" i="37"/>
  <c r="F271" i="37"/>
  <c r="F273" i="37"/>
  <c r="F275" i="37"/>
  <c r="F276" i="37"/>
  <c r="F277" i="37"/>
  <c r="F278" i="37"/>
  <c r="F280" i="37"/>
  <c r="F282" i="37"/>
  <c r="F283" i="37"/>
  <c r="F285" i="37"/>
  <c r="F287" i="37"/>
  <c r="F307" i="37"/>
  <c r="F308" i="37"/>
  <c r="F311" i="37"/>
  <c r="F312" i="37"/>
  <c r="F314" i="37"/>
  <c r="F316" i="37"/>
  <c r="F317" i="37"/>
  <c r="F318" i="37"/>
  <c r="F319" i="37"/>
  <c r="F321" i="37"/>
  <c r="F323" i="37"/>
  <c r="F324" i="37"/>
  <c r="F326" i="37"/>
  <c r="F328" i="37"/>
  <c r="F329" i="37"/>
  <c r="F330" i="37"/>
  <c r="F350" i="37"/>
  <c r="F351" i="37"/>
  <c r="E51" i="37"/>
  <c r="E69" i="37"/>
  <c r="E107" i="37"/>
  <c r="D11" i="37"/>
  <c r="D12" i="37"/>
  <c r="D13" i="37"/>
  <c r="D14" i="37"/>
  <c r="D17" i="37"/>
  <c r="D18" i="37"/>
  <c r="D19" i="37"/>
  <c r="D20" i="37"/>
  <c r="D23" i="37"/>
  <c r="D24" i="37"/>
  <c r="D27" i="37"/>
  <c r="D28" i="37"/>
  <c r="D29" i="37"/>
  <c r="D30" i="37"/>
  <c r="D31" i="37"/>
  <c r="D32" i="37"/>
  <c r="D33" i="37"/>
  <c r="D36" i="37"/>
  <c r="D37" i="37"/>
  <c r="D38" i="37"/>
  <c r="D39" i="37"/>
  <c r="D44" i="37"/>
  <c r="D46" i="37"/>
  <c r="D47" i="37"/>
  <c r="D49" i="37"/>
  <c r="D50" i="37"/>
  <c r="D51" i="37"/>
  <c r="D52" i="37"/>
  <c r="D54" i="37"/>
  <c r="D56" i="37"/>
  <c r="D57" i="37"/>
  <c r="D58" i="37"/>
  <c r="D60" i="37"/>
  <c r="D61" i="37"/>
  <c r="D62" i="37"/>
  <c r="D63" i="37"/>
  <c r="D64" i="37"/>
  <c r="D66" i="37"/>
  <c r="D67" i="37"/>
  <c r="D68" i="37"/>
  <c r="D69" i="37"/>
  <c r="D70" i="37"/>
  <c r="D71" i="37"/>
  <c r="D72" i="37"/>
  <c r="D73" i="37"/>
  <c r="D74" i="37"/>
  <c r="D75" i="37"/>
  <c r="D76" i="37"/>
  <c r="D77" i="37"/>
  <c r="D78" i="37"/>
  <c r="D79" i="37"/>
  <c r="D80" i="37"/>
  <c r="D81" i="37"/>
  <c r="D82" i="37"/>
  <c r="D83" i="37"/>
  <c r="D84" i="37"/>
  <c r="D85" i="37"/>
  <c r="D86" i="37"/>
  <c r="D87" i="37"/>
  <c r="D88" i="37"/>
  <c r="D89" i="37"/>
  <c r="D91" i="37"/>
  <c r="D92" i="37"/>
  <c r="D93" i="37"/>
  <c r="D94" i="37"/>
  <c r="D95" i="37"/>
  <c r="D96" i="37"/>
  <c r="D97" i="37"/>
  <c r="D98" i="37"/>
  <c r="D100" i="37"/>
  <c r="D101" i="37"/>
  <c r="D102" i="37"/>
  <c r="D103" i="37"/>
  <c r="D105" i="37"/>
  <c r="D106" i="37"/>
  <c r="D107" i="37"/>
  <c r="D108" i="37"/>
  <c r="D109" i="37"/>
  <c r="D110" i="37"/>
  <c r="D111" i="37"/>
  <c r="D112" i="37"/>
  <c r="D114" i="37"/>
  <c r="D116" i="37"/>
  <c r="D117" i="37"/>
  <c r="D119" i="37"/>
  <c r="D120" i="37"/>
  <c r="D121" i="37"/>
  <c r="D123" i="37"/>
  <c r="D125" i="37"/>
  <c r="D126" i="37"/>
  <c r="D127" i="37"/>
  <c r="D129" i="37"/>
  <c r="D130" i="37"/>
  <c r="D131" i="37"/>
  <c r="D132" i="37"/>
  <c r="D133" i="37"/>
  <c r="D135" i="37"/>
  <c r="D136" i="37"/>
  <c r="D137" i="37"/>
  <c r="D138" i="37"/>
  <c r="D139" i="37"/>
  <c r="D140" i="37"/>
  <c r="D141" i="37"/>
  <c r="D142" i="37"/>
  <c r="D143" i="37"/>
  <c r="D144" i="37"/>
  <c r="D145" i="37"/>
  <c r="D146" i="37"/>
  <c r="D147" i="37"/>
  <c r="D148" i="37"/>
  <c r="D149" i="37"/>
  <c r="D150" i="37"/>
  <c r="D151" i="37"/>
  <c r="D152" i="37"/>
  <c r="D153" i="37"/>
  <c r="D154" i="37"/>
  <c r="D155" i="37"/>
  <c r="D156" i="37"/>
  <c r="D157" i="37"/>
  <c r="D158" i="37"/>
  <c r="D159" i="37"/>
  <c r="D161" i="37"/>
  <c r="D162" i="37"/>
  <c r="D163" i="37"/>
  <c r="D164" i="37"/>
  <c r="D165" i="37"/>
  <c r="D166" i="37"/>
  <c r="D167" i="37"/>
  <c r="D168" i="37"/>
  <c r="D169" i="37"/>
  <c r="D170" i="37"/>
  <c r="D171" i="37"/>
  <c r="D172" i="37"/>
  <c r="D173" i="37"/>
  <c r="D175" i="37"/>
  <c r="D176" i="37"/>
  <c r="D177" i="37"/>
  <c r="D178" i="37"/>
  <c r="D179" i="37"/>
  <c r="D181" i="37"/>
  <c r="D182" i="37"/>
  <c r="D184" i="37"/>
  <c r="D185" i="37"/>
  <c r="D186" i="37"/>
  <c r="D187" i="37"/>
  <c r="D190" i="37"/>
  <c r="D192" i="37"/>
  <c r="D193" i="37"/>
  <c r="D195" i="37"/>
  <c r="D196" i="37"/>
  <c r="D197" i="37"/>
  <c r="D199" i="37"/>
  <c r="D201" i="37"/>
  <c r="D202" i="37"/>
  <c r="D203" i="37"/>
  <c r="D204" i="37"/>
  <c r="D206" i="37"/>
  <c r="D207" i="37"/>
  <c r="D208" i="37"/>
  <c r="D209" i="37"/>
  <c r="D210" i="37"/>
  <c r="D212" i="37"/>
  <c r="D213" i="37"/>
  <c r="D214" i="37"/>
  <c r="D215" i="37"/>
  <c r="D216" i="37"/>
  <c r="D217" i="37"/>
  <c r="D218" i="37"/>
  <c r="D219" i="37"/>
  <c r="D220" i="37"/>
  <c r="D221" i="37"/>
  <c r="D222" i="37"/>
  <c r="D223" i="37"/>
  <c r="D224" i="37"/>
  <c r="D225" i="37"/>
  <c r="D226" i="37"/>
  <c r="D227" i="37"/>
  <c r="D228" i="37"/>
  <c r="D229" i="37"/>
  <c r="D230" i="37"/>
  <c r="D231" i="37"/>
  <c r="D232" i="37"/>
  <c r="D233" i="37"/>
  <c r="D234" i="37"/>
  <c r="D236" i="37"/>
  <c r="D237" i="37"/>
  <c r="D238" i="37"/>
  <c r="D239" i="37"/>
  <c r="D240" i="37"/>
  <c r="D241" i="37"/>
  <c r="D242" i="37"/>
  <c r="D243" i="37"/>
  <c r="D244" i="37"/>
  <c r="D245" i="37"/>
  <c r="D246" i="37"/>
  <c r="D247" i="37"/>
  <c r="D248" i="37"/>
  <c r="D249" i="37"/>
  <c r="D250" i="37"/>
  <c r="D251" i="37"/>
  <c r="D252" i="37"/>
  <c r="D254" i="37"/>
  <c r="D255" i="37"/>
  <c r="D256" i="37"/>
  <c r="D257" i="37"/>
  <c r="D258" i="37"/>
  <c r="D260" i="37"/>
  <c r="D261" i="37"/>
  <c r="D263" i="37"/>
  <c r="D264" i="37"/>
  <c r="D265" i="37"/>
  <c r="D266" i="37"/>
  <c r="D267" i="37"/>
  <c r="D270" i="37"/>
  <c r="D271" i="37"/>
  <c r="D273" i="37"/>
  <c r="D275" i="37"/>
  <c r="D276" i="37"/>
  <c r="D277" i="37"/>
  <c r="D278" i="37"/>
  <c r="D280" i="37"/>
  <c r="D282" i="37"/>
  <c r="D283" i="37"/>
  <c r="D285" i="37"/>
  <c r="D286" i="37"/>
  <c r="D287" i="37"/>
  <c r="D307" i="37"/>
  <c r="D308" i="37"/>
  <c r="D311" i="37"/>
  <c r="D312" i="37"/>
  <c r="D314" i="37"/>
  <c r="D316" i="37"/>
  <c r="D317" i="37"/>
  <c r="D318" i="37"/>
  <c r="D319" i="37"/>
  <c r="D321" i="37"/>
  <c r="D323" i="37"/>
  <c r="D324" i="37"/>
  <c r="D326" i="37"/>
  <c r="D327" i="37"/>
  <c r="D328" i="37"/>
  <c r="D329" i="37"/>
  <c r="D330" i="37"/>
  <c r="D350" i="37"/>
  <c r="D351" i="37"/>
  <c r="C11" i="37"/>
  <c r="C12" i="37"/>
  <c r="C13" i="37"/>
  <c r="C14" i="37"/>
  <c r="C16" i="37"/>
  <c r="C17" i="37"/>
  <c r="C18" i="37"/>
  <c r="C19" i="37"/>
  <c r="C20" i="37"/>
  <c r="C22" i="37"/>
  <c r="C23" i="37"/>
  <c r="C24" i="37"/>
  <c r="C26" i="37"/>
  <c r="C27" i="37"/>
  <c r="C28" i="37"/>
  <c r="C29" i="37"/>
  <c r="C30" i="37"/>
  <c r="C31" i="37"/>
  <c r="C32" i="37"/>
  <c r="C33" i="37"/>
  <c r="C35" i="37"/>
  <c r="C36" i="37"/>
  <c r="C37" i="37"/>
  <c r="C38" i="37"/>
  <c r="C39" i="37"/>
  <c r="C41" i="37"/>
  <c r="C42" i="37"/>
  <c r="C43" i="37"/>
  <c r="C44" i="37"/>
  <c r="C45" i="37"/>
  <c r="C46" i="37"/>
  <c r="C47" i="37"/>
  <c r="C48" i="37"/>
  <c r="C49" i="37"/>
  <c r="C50" i="37"/>
  <c r="C51" i="37"/>
  <c r="C52" i="37"/>
  <c r="C53" i="37"/>
  <c r="C54" i="37"/>
  <c r="C55" i="37"/>
  <c r="C56" i="37"/>
  <c r="C57" i="37"/>
  <c r="C58" i="37"/>
  <c r="C59" i="37"/>
  <c r="C60" i="37"/>
  <c r="C61" i="37"/>
  <c r="C62" i="37"/>
  <c r="C63" i="37"/>
  <c r="C64" i="37"/>
  <c r="C65" i="37"/>
  <c r="C66" i="37"/>
  <c r="C67" i="37"/>
  <c r="C68" i="37"/>
  <c r="C69" i="37"/>
  <c r="C70" i="37"/>
  <c r="C71" i="37"/>
  <c r="C72" i="37"/>
  <c r="C73" i="37"/>
  <c r="C74" i="37"/>
  <c r="C75" i="37"/>
  <c r="C76" i="37"/>
  <c r="C77" i="37"/>
  <c r="C90" i="37"/>
  <c r="C91" i="37"/>
  <c r="C92" i="37"/>
  <c r="C93" i="37"/>
  <c r="C94" i="37"/>
  <c r="C95" i="37"/>
  <c r="C96" i="37"/>
  <c r="C97" i="37"/>
  <c r="C98" i="37"/>
  <c r="C99" i="37"/>
  <c r="C100" i="37"/>
  <c r="C101" i="37"/>
  <c r="C102" i="37"/>
  <c r="C103" i="37"/>
  <c r="C104" i="37"/>
  <c r="C105" i="37"/>
  <c r="C106" i="37"/>
  <c r="C107" i="37"/>
  <c r="C108" i="37"/>
  <c r="C109" i="37"/>
  <c r="C110" i="37"/>
  <c r="C111" i="37"/>
  <c r="C112" i="37"/>
  <c r="C113" i="37"/>
  <c r="C114" i="37"/>
  <c r="C115" i="37"/>
  <c r="C116" i="37"/>
  <c r="C117" i="37"/>
  <c r="C118" i="37"/>
  <c r="C119" i="37"/>
  <c r="C120" i="37"/>
  <c r="C121" i="37"/>
  <c r="C122" i="37"/>
  <c r="C123" i="37"/>
  <c r="C124" i="37"/>
  <c r="C125" i="37"/>
  <c r="C126" i="37"/>
  <c r="C127" i="37"/>
  <c r="C128" i="37"/>
  <c r="C129" i="37"/>
  <c r="C130" i="37"/>
  <c r="C131" i="37"/>
  <c r="C132" i="37"/>
  <c r="C133" i="37"/>
  <c r="C134" i="37"/>
  <c r="C135" i="37"/>
  <c r="C136" i="37"/>
  <c r="C137" i="37"/>
  <c r="C138" i="37"/>
  <c r="C139" i="37"/>
  <c r="C140" i="37"/>
  <c r="C141" i="37"/>
  <c r="C142" i="37"/>
  <c r="C143" i="37"/>
  <c r="C144" i="37"/>
  <c r="C145" i="37"/>
  <c r="C146" i="37"/>
  <c r="C149" i="37"/>
  <c r="C151" i="37"/>
  <c r="C152" i="37"/>
  <c r="C160" i="37"/>
  <c r="C161" i="37"/>
  <c r="C162" i="37"/>
  <c r="C163" i="37"/>
  <c r="C164" i="37"/>
  <c r="C165" i="37"/>
  <c r="C166" i="37"/>
  <c r="C167" i="37"/>
  <c r="C168" i="37"/>
  <c r="C169" i="37"/>
  <c r="C170" i="37"/>
  <c r="C171" i="37"/>
  <c r="C172" i="37"/>
  <c r="C173" i="37"/>
  <c r="C174" i="37"/>
  <c r="C175" i="37"/>
  <c r="C176" i="37"/>
  <c r="C177" i="37"/>
  <c r="C178" i="37"/>
  <c r="C179" i="37"/>
  <c r="C180" i="37"/>
  <c r="C181" i="37"/>
  <c r="C182" i="37"/>
  <c r="C183" i="37"/>
  <c r="C184" i="37"/>
  <c r="C185" i="37"/>
  <c r="C186" i="37"/>
  <c r="C187" i="37"/>
  <c r="C188" i="37"/>
  <c r="C189" i="37"/>
  <c r="C190" i="37"/>
  <c r="C191" i="37"/>
  <c r="C192" i="37"/>
  <c r="C193" i="37"/>
  <c r="C194" i="37"/>
  <c r="C195" i="37"/>
  <c r="C196" i="37"/>
  <c r="C197" i="37"/>
  <c r="C198" i="37"/>
  <c r="C199" i="37"/>
  <c r="C200" i="37"/>
  <c r="C201" i="37"/>
  <c r="C202" i="37"/>
  <c r="C203" i="37"/>
  <c r="C204" i="37"/>
  <c r="C205" i="37"/>
  <c r="C206" i="37"/>
  <c r="C207" i="37"/>
  <c r="C208" i="37"/>
  <c r="C209" i="37"/>
  <c r="C210" i="37"/>
  <c r="C211" i="37"/>
  <c r="C212" i="37"/>
  <c r="C213" i="37"/>
  <c r="C214" i="37"/>
  <c r="C215" i="37"/>
  <c r="C216" i="37"/>
  <c r="C217" i="37"/>
  <c r="C218" i="37"/>
  <c r="C219" i="37"/>
  <c r="C220" i="37"/>
  <c r="C221" i="37"/>
  <c r="C222" i="37"/>
  <c r="C224" i="37"/>
  <c r="C226" i="37"/>
  <c r="C227" i="37"/>
  <c r="C235" i="37"/>
  <c r="C236" i="37"/>
  <c r="C237" i="37"/>
  <c r="C238" i="37"/>
  <c r="C239" i="37"/>
  <c r="C240" i="37"/>
  <c r="C241" i="37"/>
  <c r="C242" i="37"/>
  <c r="C243" i="37"/>
  <c r="C244" i="37"/>
  <c r="C245" i="37"/>
  <c r="C246" i="37"/>
  <c r="C247" i="37"/>
  <c r="C248" i="37"/>
  <c r="C249" i="37"/>
  <c r="C253" i="37"/>
  <c r="C254" i="37"/>
  <c r="C255" i="37"/>
  <c r="C256" i="37"/>
  <c r="C257" i="37"/>
  <c r="C258" i="37"/>
  <c r="C259" i="37"/>
  <c r="C260" i="37"/>
  <c r="C261" i="37"/>
  <c r="C262" i="37"/>
  <c r="C263" i="37"/>
  <c r="C264" i="37"/>
  <c r="C265" i="37"/>
  <c r="C266" i="37"/>
  <c r="C267" i="37"/>
  <c r="C268" i="37"/>
  <c r="C269" i="37"/>
  <c r="C270" i="37"/>
  <c r="C271" i="37"/>
  <c r="C272" i="37"/>
  <c r="C273" i="37"/>
  <c r="C274" i="37"/>
  <c r="C275" i="37"/>
  <c r="C276" i="37"/>
  <c r="C277" i="37"/>
  <c r="C278" i="37"/>
  <c r="C279" i="37"/>
  <c r="C280" i="37"/>
  <c r="C281" i="37"/>
  <c r="C282" i="37"/>
  <c r="C283" i="37"/>
  <c r="C284" i="37"/>
  <c r="C285" i="37"/>
  <c r="C286" i="37"/>
  <c r="C287" i="37"/>
  <c r="C288" i="37"/>
  <c r="C306" i="37"/>
  <c r="C307" i="37"/>
  <c r="C308" i="37"/>
  <c r="C309" i="37"/>
  <c r="C310" i="37"/>
  <c r="C311" i="37"/>
  <c r="C312" i="37"/>
  <c r="C313" i="37"/>
  <c r="C314" i="37"/>
  <c r="C315" i="37"/>
  <c r="C316" i="37"/>
  <c r="C317" i="37"/>
  <c r="C318" i="37"/>
  <c r="C319" i="37"/>
  <c r="C320" i="37"/>
  <c r="C321" i="37"/>
  <c r="C322" i="37"/>
  <c r="C323" i="37"/>
  <c r="C324" i="37"/>
  <c r="C325" i="37"/>
  <c r="C326" i="37"/>
  <c r="C327" i="37"/>
  <c r="C328" i="37"/>
  <c r="C329" i="37"/>
  <c r="C330" i="37"/>
  <c r="C331" i="37"/>
  <c r="C349" i="37"/>
  <c r="C350" i="37"/>
  <c r="C351" i="37"/>
  <c r="C10" i="37"/>
  <c r="A332" i="37"/>
  <c r="A333" i="37"/>
  <c r="A334" i="37"/>
  <c r="A335" i="37"/>
  <c r="A336" i="37"/>
  <c r="A337" i="37"/>
  <c r="A338" i="37"/>
  <c r="A339" i="37"/>
  <c r="A340" i="37"/>
  <c r="A341" i="37"/>
  <c r="A342" i="37"/>
  <c r="A343" i="37"/>
  <c r="A344" i="37"/>
  <c r="A345" i="37"/>
  <c r="A346" i="37"/>
  <c r="A347" i="37"/>
  <c r="A348" i="37"/>
  <c r="A350" i="37"/>
  <c r="A351" i="37"/>
  <c r="B340" i="37"/>
  <c r="B341" i="37"/>
  <c r="B342" i="37"/>
  <c r="B343" i="37"/>
  <c r="B344" i="37"/>
  <c r="B345" i="37"/>
  <c r="B346" i="37"/>
  <c r="B347" i="37"/>
  <c r="B348" i="37"/>
  <c r="B349" i="37"/>
  <c r="B350" i="37"/>
  <c r="B351" i="37"/>
  <c r="B352" i="37"/>
  <c r="B353" i="37"/>
  <c r="B354" i="37"/>
  <c r="B355" i="37"/>
  <c r="B356" i="37"/>
  <c r="B357" i="37"/>
  <c r="B358" i="37"/>
  <c r="B359" i="37"/>
  <c r="B360" i="37"/>
  <c r="B361" i="37"/>
  <c r="B362" i="37"/>
  <c r="B363" i="37"/>
  <c r="B364" i="37"/>
  <c r="B365" i="37"/>
  <c r="B366" i="37"/>
  <c r="B367" i="37"/>
  <c r="B368" i="37"/>
  <c r="B332" i="37"/>
  <c r="B333" i="37"/>
  <c r="B334" i="37"/>
  <c r="B335" i="37"/>
  <c r="B336" i="37"/>
  <c r="B337" i="37"/>
  <c r="B338" i="37"/>
  <c r="B339" i="37"/>
  <c r="B11" i="37"/>
  <c r="B12" i="37"/>
  <c r="B13" i="37"/>
  <c r="B14" i="37"/>
  <c r="B16" i="37"/>
  <c r="B17" i="37"/>
  <c r="B18" i="37"/>
  <c r="B19" i="37"/>
  <c r="B20" i="37"/>
  <c r="B22" i="37"/>
  <c r="B23" i="37"/>
  <c r="B24" i="37"/>
  <c r="B26" i="37"/>
  <c r="B27" i="37"/>
  <c r="B28" i="37"/>
  <c r="B29" i="37"/>
  <c r="B30" i="37"/>
  <c r="B31" i="37"/>
  <c r="B32" i="37"/>
  <c r="B33" i="37"/>
  <c r="B35" i="37"/>
  <c r="B36" i="37"/>
  <c r="B37" i="37"/>
  <c r="B38" i="37"/>
  <c r="B39" i="37"/>
  <c r="B41" i="37"/>
  <c r="B42" i="37"/>
  <c r="B43" i="37"/>
  <c r="B44" i="37"/>
  <c r="B45" i="37"/>
  <c r="B46" i="37"/>
  <c r="B47" i="37"/>
  <c r="B48" i="37"/>
  <c r="B49" i="37"/>
  <c r="B50" i="37"/>
  <c r="B51" i="37"/>
  <c r="B52" i="37"/>
  <c r="B53" i="37"/>
  <c r="B54" i="37"/>
  <c r="B55" i="37"/>
  <c r="B56" i="37"/>
  <c r="B57" i="37"/>
  <c r="B58" i="37"/>
  <c r="B59" i="37"/>
  <c r="B60" i="37"/>
  <c r="B61" i="37"/>
  <c r="B62" i="37"/>
  <c r="B63" i="37"/>
  <c r="B64" i="37"/>
  <c r="B65" i="37"/>
  <c r="B66" i="37"/>
  <c r="B67" i="37"/>
  <c r="B68" i="37"/>
  <c r="B69" i="37"/>
  <c r="B70" i="37"/>
  <c r="B71" i="37"/>
  <c r="B72" i="37"/>
  <c r="B73" i="37"/>
  <c r="B74" i="37"/>
  <c r="B75" i="37"/>
  <c r="B76" i="37"/>
  <c r="B77" i="37"/>
  <c r="B78" i="37"/>
  <c r="B79" i="37"/>
  <c r="B80" i="37"/>
  <c r="B81" i="37"/>
  <c r="B82" i="37"/>
  <c r="B83" i="37"/>
  <c r="B84" i="37"/>
  <c r="B85" i="37"/>
  <c r="B86" i="37"/>
  <c r="B87" i="37"/>
  <c r="B88" i="37"/>
  <c r="B89" i="37"/>
  <c r="B90" i="37"/>
  <c r="B91" i="37"/>
  <c r="B92" i="37"/>
  <c r="B93" i="37"/>
  <c r="B94" i="37"/>
  <c r="B95" i="37"/>
  <c r="B96" i="37"/>
  <c r="B97" i="37"/>
  <c r="B98" i="37"/>
  <c r="B99" i="37"/>
  <c r="B100" i="37"/>
  <c r="B101" i="37"/>
  <c r="B102" i="37"/>
  <c r="B103" i="37"/>
  <c r="B104" i="37"/>
  <c r="B105" i="37"/>
  <c r="B106" i="37"/>
  <c r="B107" i="37"/>
  <c r="B108" i="37"/>
  <c r="B109" i="37"/>
  <c r="B110" i="37"/>
  <c r="B111" i="37"/>
  <c r="B112" i="37"/>
  <c r="B113" i="37"/>
  <c r="B114" i="37"/>
  <c r="B115" i="37"/>
  <c r="B116" i="37"/>
  <c r="B117" i="37"/>
  <c r="B118" i="37"/>
  <c r="B119" i="37"/>
  <c r="B120" i="37"/>
  <c r="B121" i="37"/>
  <c r="B122" i="37"/>
  <c r="B123" i="37"/>
  <c r="B124" i="37"/>
  <c r="B125" i="37"/>
  <c r="B126" i="37"/>
  <c r="B127" i="37"/>
  <c r="B128" i="37"/>
  <c r="B129" i="37"/>
  <c r="B130" i="37"/>
  <c r="B131" i="37"/>
  <c r="B132" i="37"/>
  <c r="B133" i="37"/>
  <c r="B134" i="37"/>
  <c r="B135" i="37"/>
  <c r="B136" i="37"/>
  <c r="B137" i="37"/>
  <c r="B138" i="37"/>
  <c r="B139" i="37"/>
  <c r="B140" i="37"/>
  <c r="B141" i="37"/>
  <c r="B142" i="37"/>
  <c r="B143" i="37"/>
  <c r="B144" i="37"/>
  <c r="B145" i="37"/>
  <c r="B146" i="37"/>
  <c r="B147" i="37"/>
  <c r="B148" i="37"/>
  <c r="B149" i="37"/>
  <c r="B150" i="37"/>
  <c r="B151" i="37"/>
  <c r="B152" i="37"/>
  <c r="B153" i="37"/>
  <c r="B154" i="37"/>
  <c r="B155" i="37"/>
  <c r="B156" i="37"/>
  <c r="B157" i="37"/>
  <c r="B158" i="37"/>
  <c r="B159" i="37"/>
  <c r="B160" i="37"/>
  <c r="B161" i="37"/>
  <c r="B162" i="37"/>
  <c r="B163" i="37"/>
  <c r="B164" i="37"/>
  <c r="B165" i="37"/>
  <c r="B166" i="37"/>
  <c r="B167" i="37"/>
  <c r="B168" i="37"/>
  <c r="B169" i="37"/>
  <c r="B170" i="37"/>
  <c r="B171" i="37"/>
  <c r="B172" i="37"/>
  <c r="B173" i="37"/>
  <c r="B174" i="37"/>
  <c r="B175" i="37"/>
  <c r="B176" i="37"/>
  <c r="B177" i="37"/>
  <c r="B178" i="37"/>
  <c r="B179" i="37"/>
  <c r="B180" i="37"/>
  <c r="B181" i="37"/>
  <c r="B182" i="37"/>
  <c r="B183" i="37"/>
  <c r="B184" i="37"/>
  <c r="B185" i="37"/>
  <c r="B186" i="37"/>
  <c r="B187" i="37"/>
  <c r="B188" i="37"/>
  <c r="B189" i="37"/>
  <c r="B190" i="37"/>
  <c r="B191" i="37"/>
  <c r="B192" i="37"/>
  <c r="B193" i="37"/>
  <c r="B194" i="37"/>
  <c r="B195" i="37"/>
  <c r="B196" i="37"/>
  <c r="B197" i="37"/>
  <c r="B198" i="37"/>
  <c r="B199" i="37"/>
  <c r="B200" i="37"/>
  <c r="B201" i="37"/>
  <c r="B202" i="37"/>
  <c r="B203" i="37"/>
  <c r="B204" i="37"/>
  <c r="B205" i="37"/>
  <c r="B206" i="37"/>
  <c r="B207" i="37"/>
  <c r="B208" i="37"/>
  <c r="B209" i="37"/>
  <c r="B210" i="37"/>
  <c r="B211" i="37"/>
  <c r="B212" i="37"/>
  <c r="B213" i="37"/>
  <c r="B214" i="37"/>
  <c r="B215" i="37"/>
  <c r="B216" i="37"/>
  <c r="B217" i="37"/>
  <c r="B218" i="37"/>
  <c r="B219" i="37"/>
  <c r="B220" i="37"/>
  <c r="B221" i="37"/>
  <c r="B222" i="37"/>
  <c r="B223" i="37"/>
  <c r="B224" i="37"/>
  <c r="B225" i="37"/>
  <c r="B226" i="37"/>
  <c r="B227" i="37"/>
  <c r="B228" i="37"/>
  <c r="B229" i="37"/>
  <c r="B230" i="37"/>
  <c r="B231" i="37"/>
  <c r="B232" i="37"/>
  <c r="B233" i="37"/>
  <c r="B234" i="37"/>
  <c r="B235" i="37"/>
  <c r="B236" i="37"/>
  <c r="B237" i="37"/>
  <c r="B238" i="37"/>
  <c r="B239" i="37"/>
  <c r="B240" i="37"/>
  <c r="B241" i="37"/>
  <c r="B242" i="37"/>
  <c r="B243" i="37"/>
  <c r="B244" i="37"/>
  <c r="B245" i="37"/>
  <c r="B246" i="37"/>
  <c r="B247" i="37"/>
  <c r="B248" i="37"/>
  <c r="B249" i="37"/>
  <c r="B250" i="37"/>
  <c r="B251" i="37"/>
  <c r="B252" i="37"/>
  <c r="B253" i="37"/>
  <c r="B254" i="37"/>
  <c r="B255" i="37"/>
  <c r="B256" i="37"/>
  <c r="B257" i="37"/>
  <c r="B258" i="37"/>
  <c r="B259" i="37"/>
  <c r="B260" i="37"/>
  <c r="B261" i="37"/>
  <c r="B262" i="37"/>
  <c r="B263" i="37"/>
  <c r="B264" i="37"/>
  <c r="B265" i="37"/>
  <c r="B266" i="37"/>
  <c r="B267" i="37"/>
  <c r="B268" i="37"/>
  <c r="B269" i="37"/>
  <c r="B270" i="37"/>
  <c r="B271" i="37"/>
  <c r="B272" i="37"/>
  <c r="B273" i="37"/>
  <c r="B274" i="37"/>
  <c r="B275" i="37"/>
  <c r="B276" i="37"/>
  <c r="B277" i="37"/>
  <c r="B278" i="37"/>
  <c r="B279" i="37"/>
  <c r="B280" i="37"/>
  <c r="B281" i="37"/>
  <c r="B282" i="37"/>
  <c r="B283" i="37"/>
  <c r="B284" i="37"/>
  <c r="B285" i="37"/>
  <c r="B286" i="37"/>
  <c r="B287" i="37"/>
  <c r="B288" i="37"/>
  <c r="B289" i="37"/>
  <c r="B290" i="37"/>
  <c r="B291" i="37"/>
  <c r="B292" i="37"/>
  <c r="B293" i="37"/>
  <c r="B294" i="37"/>
  <c r="B295" i="37"/>
  <c r="B296" i="37"/>
  <c r="B297" i="37"/>
  <c r="B298" i="37"/>
  <c r="B299" i="37"/>
  <c r="B300" i="37"/>
  <c r="B301" i="37"/>
  <c r="B302" i="37"/>
  <c r="B303" i="37"/>
  <c r="B304" i="37"/>
  <c r="B305" i="37"/>
  <c r="B306" i="37"/>
  <c r="B307" i="37"/>
  <c r="B308" i="37"/>
  <c r="B309" i="37"/>
  <c r="B310" i="37"/>
  <c r="B311" i="37"/>
  <c r="B312" i="37"/>
  <c r="B313" i="37"/>
  <c r="B314" i="37"/>
  <c r="B315" i="37"/>
  <c r="B316" i="37"/>
  <c r="B317" i="37"/>
  <c r="B318" i="37"/>
  <c r="B319" i="37"/>
  <c r="B320" i="37"/>
  <c r="B321" i="37"/>
  <c r="B322" i="37"/>
  <c r="B323" i="37"/>
  <c r="B324" i="37"/>
  <c r="B325" i="37"/>
  <c r="B326" i="37"/>
  <c r="B327" i="37"/>
  <c r="B328" i="37"/>
  <c r="B329" i="37"/>
  <c r="B330" i="37"/>
  <c r="B331" i="37"/>
  <c r="B10" i="37"/>
  <c r="A11" i="37"/>
  <c r="A12" i="37"/>
  <c r="A13" i="37"/>
  <c r="A14" i="37"/>
  <c r="A17" i="37"/>
  <c r="A18" i="37"/>
  <c r="A19" i="37"/>
  <c r="A20" i="37"/>
  <c r="A23" i="37"/>
  <c r="A24" i="37"/>
  <c r="A27" i="37"/>
  <c r="A28" i="37"/>
  <c r="A29" i="37"/>
  <c r="A30" i="37"/>
  <c r="A31" i="37"/>
  <c r="A32" i="37"/>
  <c r="A33" i="37"/>
  <c r="A36" i="37"/>
  <c r="A37" i="37"/>
  <c r="A38" i="37"/>
  <c r="A39" i="37"/>
  <c r="A44" i="37"/>
  <c r="A46" i="37"/>
  <c r="A47" i="37"/>
  <c r="A49" i="37"/>
  <c r="A50" i="37"/>
  <c r="A51" i="37"/>
  <c r="A52" i="37"/>
  <c r="A54" i="37"/>
  <c r="A56" i="37"/>
  <c r="A57" i="37"/>
  <c r="A58" i="37"/>
  <c r="A60" i="37"/>
  <c r="A61" i="37"/>
  <c r="A62" i="37"/>
  <c r="A63" i="37"/>
  <c r="A64" i="37"/>
  <c r="A66" i="37"/>
  <c r="A67" i="37"/>
  <c r="A68" i="37"/>
  <c r="A69" i="37"/>
  <c r="A70" i="37"/>
  <c r="A71" i="37"/>
  <c r="A72" i="37"/>
  <c r="A73" i="37"/>
  <c r="A74" i="37"/>
  <c r="A75" i="37"/>
  <c r="A76" i="37"/>
  <c r="A77" i="37"/>
  <c r="A78" i="37"/>
  <c r="A79" i="37"/>
  <c r="A80" i="37"/>
  <c r="A81" i="37"/>
  <c r="A82" i="37"/>
  <c r="A83" i="37"/>
  <c r="A84" i="37"/>
  <c r="A85" i="37"/>
  <c r="A86" i="37"/>
  <c r="A87" i="37"/>
  <c r="A88" i="37"/>
  <c r="A89" i="37"/>
  <c r="A91" i="37"/>
  <c r="A92" i="37"/>
  <c r="A93" i="37"/>
  <c r="A94" i="37"/>
  <c r="A95" i="37"/>
  <c r="A96" i="37"/>
  <c r="A97" i="37"/>
  <c r="A98" i="37"/>
  <c r="A100" i="37"/>
  <c r="A101" i="37"/>
  <c r="A102" i="37"/>
  <c r="A103" i="37"/>
  <c r="A105" i="37"/>
  <c r="A106" i="37"/>
  <c r="A107" i="37"/>
  <c r="A108" i="37"/>
  <c r="A109" i="37"/>
  <c r="A110" i="37"/>
  <c r="A111" i="37"/>
  <c r="A114" i="37"/>
  <c r="A116" i="37"/>
  <c r="A117" i="37"/>
  <c r="A119" i="37"/>
  <c r="A120" i="37"/>
  <c r="A121" i="37"/>
  <c r="A123" i="37"/>
  <c r="A125" i="37"/>
  <c r="A126" i="37"/>
  <c r="A127" i="37"/>
  <c r="A129" i="37"/>
  <c r="A130" i="37"/>
  <c r="A131" i="37"/>
  <c r="A132" i="37"/>
  <c r="A133" i="37"/>
  <c r="A135" i="37"/>
  <c r="A136" i="37"/>
  <c r="A137" i="37"/>
  <c r="A138" i="37"/>
  <c r="A139" i="37"/>
  <c r="A140" i="37"/>
  <c r="A141" i="37"/>
  <c r="A142" i="37"/>
  <c r="A143" i="37"/>
  <c r="A144" i="37"/>
  <c r="A145" i="37"/>
  <c r="A146" i="37"/>
  <c r="A147" i="37"/>
  <c r="A148" i="37"/>
  <c r="A149" i="37"/>
  <c r="A150" i="37"/>
  <c r="A151" i="37"/>
  <c r="A152" i="37"/>
  <c r="A153" i="37"/>
  <c r="A154" i="37"/>
  <c r="A155" i="37"/>
  <c r="A156" i="37"/>
  <c r="A157" i="37"/>
  <c r="A158" i="37"/>
  <c r="A159" i="37"/>
  <c r="A161" i="37"/>
  <c r="A162" i="37"/>
  <c r="A163" i="37"/>
  <c r="A164" i="37"/>
  <c r="A165" i="37"/>
  <c r="A166" i="37"/>
  <c r="A167" i="37"/>
  <c r="A168" i="37"/>
  <c r="A169" i="37"/>
  <c r="A170" i="37"/>
  <c r="A171" i="37"/>
  <c r="A172" i="37"/>
  <c r="A173" i="37"/>
  <c r="A175" i="37"/>
  <c r="A176" i="37"/>
  <c r="A177" i="37"/>
  <c r="A178" i="37"/>
  <c r="A179" i="37"/>
  <c r="A181" i="37"/>
  <c r="A182" i="37"/>
  <c r="A184" i="37"/>
  <c r="A185" i="37"/>
  <c r="A186" i="37"/>
  <c r="A187" i="37"/>
  <c r="A192" i="37"/>
  <c r="A193" i="37"/>
  <c r="A195" i="37"/>
  <c r="A196" i="37"/>
  <c r="A197" i="37"/>
  <c r="A199" i="37"/>
  <c r="A201" i="37"/>
  <c r="A202" i="37"/>
  <c r="A203" i="37"/>
  <c r="A204" i="37"/>
  <c r="A206" i="37"/>
  <c r="A207" i="37"/>
  <c r="A208" i="37"/>
  <c r="A209" i="37"/>
  <c r="A210" i="37"/>
  <c r="A212" i="37"/>
  <c r="A213" i="37"/>
  <c r="A214" i="37"/>
  <c r="A215" i="37"/>
  <c r="A216" i="37"/>
  <c r="A217" i="37"/>
  <c r="A218" i="37"/>
  <c r="A219" i="37"/>
  <c r="A220" i="37"/>
  <c r="A221" i="37"/>
  <c r="A222" i="37"/>
  <c r="A223" i="37"/>
  <c r="A224" i="37"/>
  <c r="A225" i="37"/>
  <c r="A226" i="37"/>
  <c r="A227" i="37"/>
  <c r="A228" i="37"/>
  <c r="A229" i="37"/>
  <c r="A230" i="37"/>
  <c r="A231" i="37"/>
  <c r="A232" i="37"/>
  <c r="A233" i="37"/>
  <c r="A234" i="37"/>
  <c r="A236" i="37"/>
  <c r="A237" i="37"/>
  <c r="A238" i="37"/>
  <c r="A239" i="37"/>
  <c r="A240" i="37"/>
  <c r="A241" i="37"/>
  <c r="A242" i="37"/>
  <c r="A243" i="37"/>
  <c r="A244" i="37"/>
  <c r="A245" i="37"/>
  <c r="A246" i="37"/>
  <c r="A247" i="37"/>
  <c r="A248" i="37"/>
  <c r="A249" i="37"/>
  <c r="A250" i="37"/>
  <c r="A251" i="37"/>
  <c r="A252" i="37"/>
  <c r="A254" i="37"/>
  <c r="A255" i="37"/>
  <c r="A256" i="37"/>
  <c r="A257" i="37"/>
  <c r="A258" i="37"/>
  <c r="A260" i="37"/>
  <c r="A261" i="37"/>
  <c r="A263" i="37"/>
  <c r="A264" i="37"/>
  <c r="A265" i="37"/>
  <c r="A266" i="37"/>
  <c r="A267" i="37"/>
  <c r="A270" i="37"/>
  <c r="A271" i="37"/>
  <c r="A273" i="37"/>
  <c r="A275" i="37"/>
  <c r="A276" i="37"/>
  <c r="A277" i="37"/>
  <c r="A278" i="37"/>
  <c r="A280" i="37"/>
  <c r="A282" i="37"/>
  <c r="A283" i="37"/>
  <c r="A285" i="37"/>
  <c r="A286" i="37"/>
  <c r="A287" i="37"/>
  <c r="A289" i="37"/>
  <c r="A290" i="37"/>
  <c r="A291" i="37"/>
  <c r="A292" i="37"/>
  <c r="A293" i="37"/>
  <c r="A294" i="37"/>
  <c r="A295" i="37"/>
  <c r="A296" i="37"/>
  <c r="A297" i="37"/>
  <c r="A298" i="37"/>
  <c r="A299" i="37"/>
  <c r="A300" i="37"/>
  <c r="A301" i="37"/>
  <c r="A302" i="37"/>
  <c r="A303" i="37"/>
  <c r="A304" i="37"/>
  <c r="A305" i="37"/>
  <c r="A307" i="37"/>
  <c r="A308" i="37"/>
  <c r="A311" i="37"/>
  <c r="A312" i="37"/>
  <c r="A314" i="37"/>
  <c r="A316" i="37"/>
  <c r="A317" i="37"/>
  <c r="A318" i="37"/>
  <c r="A319" i="37"/>
  <c r="A321" i="37"/>
  <c r="A323" i="37"/>
  <c r="A324" i="37"/>
  <c r="A326" i="37"/>
  <c r="A327" i="37"/>
  <c r="A328" i="37"/>
  <c r="A329" i="37"/>
  <c r="A330" i="37"/>
  <c r="L16" i="88" l="1"/>
  <c r="K39" i="94"/>
  <c r="L38" i="94"/>
  <c r="E97" i="37"/>
  <c r="C345" i="37"/>
  <c r="A190" i="37"/>
  <c r="K40" i="94" l="1"/>
  <c r="L39" i="94"/>
  <c r="G97" i="37"/>
  <c r="L40" i="94" l="1"/>
  <c r="K41" i="94"/>
  <c r="G251" i="37"/>
  <c r="E251" i="37"/>
  <c r="C251" i="37"/>
  <c r="E252" i="37"/>
  <c r="C252" i="37"/>
  <c r="K42" i="94" l="1"/>
  <c r="L41" i="94"/>
  <c r="D344" i="37"/>
  <c r="C289" i="37"/>
  <c r="C294" i="37"/>
  <c r="D303" i="37"/>
  <c r="D295" i="37"/>
  <c r="F300" i="37"/>
  <c r="C339" i="37"/>
  <c r="C335" i="37"/>
  <c r="D347" i="37"/>
  <c r="D343" i="37"/>
  <c r="D339" i="37"/>
  <c r="D335" i="37"/>
  <c r="C305" i="37"/>
  <c r="C301" i="37"/>
  <c r="C297" i="37"/>
  <c r="C293" i="37"/>
  <c r="D289" i="37"/>
  <c r="D302" i="37"/>
  <c r="D298" i="37"/>
  <c r="D294" i="37"/>
  <c r="D290" i="37"/>
  <c r="F295" i="37"/>
  <c r="C347" i="37"/>
  <c r="C342" i="37"/>
  <c r="C338" i="37"/>
  <c r="C334" i="37"/>
  <c r="G252" i="37"/>
  <c r="D340" i="37"/>
  <c r="C298" i="37"/>
  <c r="D299" i="37"/>
  <c r="F304" i="37"/>
  <c r="C343" i="37"/>
  <c r="D346" i="37"/>
  <c r="D338" i="37"/>
  <c r="C304" i="37"/>
  <c r="C300" i="37"/>
  <c r="C296" i="37"/>
  <c r="D305" i="37"/>
  <c r="D301" i="37"/>
  <c r="D297" i="37"/>
  <c r="D293" i="37"/>
  <c r="F298" i="37"/>
  <c r="F294" i="37"/>
  <c r="C346" i="37"/>
  <c r="C341" i="37"/>
  <c r="C337" i="37"/>
  <c r="C333" i="37"/>
  <c r="D348" i="37"/>
  <c r="D336" i="37"/>
  <c r="C302" i="37"/>
  <c r="C290" i="37"/>
  <c r="D291" i="37"/>
  <c r="F296" i="37"/>
  <c r="C348" i="37"/>
  <c r="D342" i="37"/>
  <c r="D334" i="37"/>
  <c r="C292" i="37"/>
  <c r="D332" i="37"/>
  <c r="D345" i="37"/>
  <c r="D341" i="37"/>
  <c r="D337" i="37"/>
  <c r="D333" i="37"/>
  <c r="C303" i="37"/>
  <c r="C299" i="37"/>
  <c r="C295" i="37"/>
  <c r="C291" i="37"/>
  <c r="D304" i="37"/>
  <c r="D300" i="37"/>
  <c r="D296" i="37"/>
  <c r="D292" i="37"/>
  <c r="F297" i="37"/>
  <c r="C332" i="37"/>
  <c r="C344" i="37"/>
  <c r="C340" i="37"/>
  <c r="C336" i="37"/>
  <c r="E98" i="37"/>
  <c r="L42" i="94" l="1"/>
  <c r="K43" i="94"/>
  <c r="F335" i="37"/>
  <c r="F292" i="37"/>
  <c r="G98" i="37"/>
  <c r="F340" i="37"/>
  <c r="F341" i="37"/>
  <c r="F347" i="37"/>
  <c r="F337" i="37"/>
  <c r="F343" i="37"/>
  <c r="F338" i="37"/>
  <c r="F339" i="37"/>
  <c r="K44" i="94" l="1"/>
  <c r="L43" i="94"/>
  <c r="F299" i="37"/>
  <c r="F289" i="37"/>
  <c r="F302" i="37"/>
  <c r="F303" i="37"/>
  <c r="F291" i="37"/>
  <c r="F305" i="37"/>
  <c r="F290" i="37"/>
  <c r="F293" i="37"/>
  <c r="F301" i="37"/>
  <c r="K45" i="94" l="1"/>
  <c r="L44" i="94"/>
  <c r="F336" i="37"/>
  <c r="F333" i="37"/>
  <c r="F348" i="37"/>
  <c r="F346" i="37"/>
  <c r="F332" i="37"/>
  <c r="F344" i="37"/>
  <c r="F334" i="37"/>
  <c r="F345" i="37"/>
  <c r="F342" i="37"/>
  <c r="F327" i="37"/>
  <c r="F286" i="37"/>
  <c r="C250" i="37"/>
  <c r="E250" i="37"/>
  <c r="K46" i="94" l="1"/>
  <c r="L45" i="94"/>
  <c r="G228" i="37"/>
  <c r="E223" i="37"/>
  <c r="E232" i="37"/>
  <c r="E228" i="37"/>
  <c r="E224" i="37"/>
  <c r="E233" i="37"/>
  <c r="E229" i="37"/>
  <c r="E225" i="37"/>
  <c r="E231" i="37"/>
  <c r="E227" i="37"/>
  <c r="E234" i="37"/>
  <c r="E230" i="37"/>
  <c r="E226" i="37"/>
  <c r="G250" i="37"/>
  <c r="K47" i="94" l="1"/>
  <c r="L46" i="94"/>
  <c r="G232" i="37"/>
  <c r="G224" i="37"/>
  <c r="C233" i="37"/>
  <c r="C229" i="37"/>
  <c r="C228" i="37"/>
  <c r="G231" i="37"/>
  <c r="G226" i="37"/>
  <c r="G234" i="37"/>
  <c r="G227" i="37"/>
  <c r="C223" i="37"/>
  <c r="C231" i="37"/>
  <c r="C225" i="37"/>
  <c r="G225" i="37"/>
  <c r="G230" i="37"/>
  <c r="G233" i="37"/>
  <c r="C232" i="37"/>
  <c r="C234" i="37"/>
  <c r="C230" i="37"/>
  <c r="G223" i="37"/>
  <c r="G229" i="37"/>
  <c r="L47" i="94" l="1"/>
  <c r="K48" i="94"/>
  <c r="E204" i="37"/>
  <c r="G158" i="37"/>
  <c r="C80" i="37"/>
  <c r="E82" i="37"/>
  <c r="C157" i="37"/>
  <c r="C87" i="37"/>
  <c r="E85" i="37"/>
  <c r="E81" i="37"/>
  <c r="C78" i="37"/>
  <c r="E120" i="37"/>
  <c r="C156" i="37"/>
  <c r="C150" i="37"/>
  <c r="E158" i="37"/>
  <c r="E154" i="37"/>
  <c r="E150" i="37"/>
  <c r="C84" i="37"/>
  <c r="E157" i="37"/>
  <c r="E153" i="37"/>
  <c r="E149" i="37"/>
  <c r="C83" i="37"/>
  <c r="C79" i="37"/>
  <c r="C86" i="37"/>
  <c r="C82" i="37"/>
  <c r="E88" i="37"/>
  <c r="E84" i="37"/>
  <c r="E80" i="37"/>
  <c r="C147" i="37"/>
  <c r="C155" i="37"/>
  <c r="C148" i="37"/>
  <c r="E159" i="37"/>
  <c r="E155" i="37"/>
  <c r="E151" i="37"/>
  <c r="E147" i="37"/>
  <c r="C88" i="37"/>
  <c r="E86" i="37"/>
  <c r="E78" i="37"/>
  <c r="C153" i="37"/>
  <c r="E89" i="37"/>
  <c r="C89" i="37"/>
  <c r="C85" i="37"/>
  <c r="C81" i="37"/>
  <c r="E87" i="37"/>
  <c r="E83" i="37"/>
  <c r="E79" i="37"/>
  <c r="C158" i="37"/>
  <c r="C154" i="37"/>
  <c r="C159" i="37"/>
  <c r="E156" i="37"/>
  <c r="E152" i="37"/>
  <c r="E148" i="37"/>
  <c r="K49" i="94" l="1"/>
  <c r="L48" i="94"/>
  <c r="G204" i="37"/>
  <c r="G81" i="37"/>
  <c r="G85" i="37"/>
  <c r="G150" i="37"/>
  <c r="G89" i="37"/>
  <c r="G154" i="37"/>
  <c r="G155" i="37"/>
  <c r="G149" i="37"/>
  <c r="G152" i="37"/>
  <c r="G159" i="37"/>
  <c r="G78" i="37"/>
  <c r="G79" i="37"/>
  <c r="G88" i="37"/>
  <c r="G153" i="37"/>
  <c r="G147" i="37"/>
  <c r="G80" i="37"/>
  <c r="G82" i="37"/>
  <c r="G83" i="37"/>
  <c r="G148" i="37"/>
  <c r="G156" i="37"/>
  <c r="G157" i="37"/>
  <c r="G151" i="37"/>
  <c r="G84" i="37"/>
  <c r="G86" i="37"/>
  <c r="G87" i="37"/>
  <c r="K50" i="94" l="1"/>
  <c r="L49" i="94"/>
  <c r="E30" i="37"/>
  <c r="E32" i="37"/>
  <c r="K51" i="94" l="1"/>
  <c r="L50" i="94"/>
  <c r="G32" i="37"/>
  <c r="G30" i="37"/>
  <c r="L51" i="94" l="1"/>
  <c r="K52" i="94"/>
  <c r="H174" i="45"/>
  <c r="H175" i="45" s="1"/>
  <c r="H162" i="45"/>
  <c r="H163" i="45" s="1"/>
  <c r="H150" i="45"/>
  <c r="H151" i="45" s="1"/>
  <c r="H139" i="45"/>
  <c r="H140" i="45" s="1"/>
  <c r="H135" i="45"/>
  <c r="H130" i="45"/>
  <c r="H124" i="45"/>
  <c r="H125" i="45" s="1"/>
  <c r="H117" i="45"/>
  <c r="H116" i="45"/>
  <c r="H98" i="45"/>
  <c r="H99" i="45" s="1"/>
  <c r="H93" i="45"/>
  <c r="H94" i="45" s="1"/>
  <c r="B97" i="45"/>
  <c r="F69" i="45"/>
  <c r="H69" i="45" s="1"/>
  <c r="F68" i="45"/>
  <c r="F106" i="45" s="1"/>
  <c r="F111" i="45" s="1"/>
  <c r="F144" i="45" s="1"/>
  <c r="F60" i="45"/>
  <c r="H60" i="45" s="1"/>
  <c r="F53" i="45"/>
  <c r="G106" i="45" s="1"/>
  <c r="F52" i="45"/>
  <c r="H52" i="45" s="1"/>
  <c r="B58" i="45"/>
  <c r="G45" i="45"/>
  <c r="F45" i="45"/>
  <c r="F38" i="45"/>
  <c r="H38" i="45" s="1"/>
  <c r="H30" i="45"/>
  <c r="H32" i="45" s="1"/>
  <c r="H25" i="45"/>
  <c r="H27" i="45" s="1"/>
  <c r="G20" i="45"/>
  <c r="F39" i="45" s="1"/>
  <c r="H39" i="45" s="1"/>
  <c r="F20" i="45"/>
  <c r="F59" i="45" s="1"/>
  <c r="H59" i="45" s="1"/>
  <c r="H16" i="45"/>
  <c r="H17" i="45" s="1"/>
  <c r="L52" i="94" l="1"/>
  <c r="K53" i="94"/>
  <c r="H45" i="45"/>
  <c r="H46" i="45" s="1"/>
  <c r="H53" i="45"/>
  <c r="H54" i="45" s="1"/>
  <c r="H20" i="45"/>
  <c r="H22" i="45" s="1"/>
  <c r="H40" i="45"/>
  <c r="H118" i="45"/>
  <c r="H61" i="45"/>
  <c r="G111" i="45"/>
  <c r="H106" i="45"/>
  <c r="H107" i="45" s="1"/>
  <c r="H100" i="45"/>
  <c r="H144" i="45"/>
  <c r="F157" i="45"/>
  <c r="F169" i="45" s="1"/>
  <c r="H68" i="45"/>
  <c r="H70" i="45" s="1"/>
  <c r="G75" i="45" s="1"/>
  <c r="L53" i="94" l="1"/>
  <c r="K54" i="94"/>
  <c r="H62" i="45"/>
  <c r="H75" i="45"/>
  <c r="H76" i="45" s="1"/>
  <c r="G80" i="45"/>
  <c r="F145" i="45"/>
  <c r="H111" i="45"/>
  <c r="H112" i="45" s="1"/>
  <c r="H30" i="38"/>
  <c r="H31" i="38"/>
  <c r="H32" i="38"/>
  <c r="H33" i="38"/>
  <c r="H34" i="38"/>
  <c r="H27" i="38"/>
  <c r="H28" i="38"/>
  <c r="H29" i="38"/>
  <c r="H26" i="38"/>
  <c r="H22" i="38"/>
  <c r="H23" i="38"/>
  <c r="H24" i="38"/>
  <c r="H25" i="38"/>
  <c r="H21" i="38"/>
  <c r="H20" i="38"/>
  <c r="H14" i="38"/>
  <c r="H15" i="38"/>
  <c r="H16" i="38"/>
  <c r="H17" i="38"/>
  <c r="H18" i="38"/>
  <c r="H19" i="38"/>
  <c r="H13" i="38"/>
  <c r="H12" i="38"/>
  <c r="H11" i="38"/>
  <c r="H10" i="38"/>
  <c r="I10" i="38" s="1"/>
  <c r="K55" i="94" l="1"/>
  <c r="L54" i="94"/>
  <c r="I11" i="38"/>
  <c r="I12" i="38" s="1"/>
  <c r="I13" i="38" s="1"/>
  <c r="I14" i="38" s="1"/>
  <c r="I15" i="38" s="1"/>
  <c r="I16" i="38" s="1"/>
  <c r="I17" i="38" s="1"/>
  <c r="I18" i="38" s="1"/>
  <c r="I19" i="38" s="1"/>
  <c r="I20" i="38" s="1"/>
  <c r="I21" i="38" s="1"/>
  <c r="I22" i="38" s="1"/>
  <c r="I23" i="38" s="1"/>
  <c r="I24" i="38" s="1"/>
  <c r="I25" i="38" s="1"/>
  <c r="I26" i="38" s="1"/>
  <c r="I27" i="38" s="1"/>
  <c r="I28" i="38" s="1"/>
  <c r="I29" i="38" s="1"/>
  <c r="I30" i="38" s="1"/>
  <c r="I31" i="38" s="1"/>
  <c r="I32" i="38" s="1"/>
  <c r="I33" i="38" s="1"/>
  <c r="I34" i="38" s="1"/>
  <c r="H80" i="45"/>
  <c r="H81" i="45" s="1"/>
  <c r="G85" i="45"/>
  <c r="H85" i="45" s="1"/>
  <c r="H86" i="45" s="1"/>
  <c r="G157" i="45"/>
  <c r="H145" i="45"/>
  <c r="H146" i="45" s="1"/>
  <c r="L55" i="94" l="1"/>
  <c r="K56" i="94"/>
  <c r="G169" i="45"/>
  <c r="H169" i="45" s="1"/>
  <c r="H170" i="45" s="1"/>
  <c r="H157" i="45"/>
  <c r="H158" i="45" s="1"/>
  <c r="K57" i="94" l="1"/>
  <c r="L56" i="94"/>
  <c r="E267" i="37"/>
  <c r="K58" i="94" l="1"/>
  <c r="L57" i="94"/>
  <c r="G267" i="37"/>
  <c r="K59" i="94" l="1"/>
  <c r="L58" i="94"/>
  <c r="G305" i="37"/>
  <c r="G301" i="37"/>
  <c r="G293" i="37"/>
  <c r="G343" i="37"/>
  <c r="G303" i="37"/>
  <c r="G295" i="37"/>
  <c r="G335" i="37"/>
  <c r="E296" i="37"/>
  <c r="E292" i="37"/>
  <c r="E303" i="37"/>
  <c r="E299" i="37"/>
  <c r="E295" i="37"/>
  <c r="E291" i="37"/>
  <c r="E335" i="37"/>
  <c r="E339" i="37"/>
  <c r="E346" i="37"/>
  <c r="E304" i="37"/>
  <c r="E340" i="37"/>
  <c r="E342" i="37"/>
  <c r="E298" i="37"/>
  <c r="E294" i="37"/>
  <c r="E290" i="37"/>
  <c r="E332" i="37"/>
  <c r="E334" i="37"/>
  <c r="E344" i="37"/>
  <c r="E348" i="37"/>
  <c r="E300" i="37"/>
  <c r="E336" i="37"/>
  <c r="E302" i="37"/>
  <c r="E305" i="37"/>
  <c r="E301" i="37"/>
  <c r="E297" i="37"/>
  <c r="E293" i="37"/>
  <c r="E289" i="37"/>
  <c r="E338" i="37"/>
  <c r="E343" i="37"/>
  <c r="E347" i="37"/>
  <c r="K60" i="94" l="1"/>
  <c r="L59" i="94"/>
  <c r="G347" i="37"/>
  <c r="G339" i="37"/>
  <c r="G297" i="37"/>
  <c r="G299" i="37"/>
  <c r="G289" i="37"/>
  <c r="G291" i="37"/>
  <c r="E333" i="37"/>
  <c r="G290" i="37"/>
  <c r="E345" i="37"/>
  <c r="G338" i="37"/>
  <c r="G296" i="37"/>
  <c r="G348" i="37"/>
  <c r="G294" i="37"/>
  <c r="G336" i="37"/>
  <c r="G292" i="37"/>
  <c r="G344" i="37"/>
  <c r="G345" i="37"/>
  <c r="G341" i="37"/>
  <c r="E341" i="37"/>
  <c r="G342" i="37"/>
  <c r="G300" i="37"/>
  <c r="G334" i="37"/>
  <c r="G298" i="37"/>
  <c r="G333" i="37"/>
  <c r="G346" i="37"/>
  <c r="G337" i="37"/>
  <c r="E337" i="37"/>
  <c r="G340" i="37"/>
  <c r="G304" i="37"/>
  <c r="G332" i="37"/>
  <c r="G302" i="37"/>
  <c r="L60" i="94" l="1"/>
  <c r="K61" i="94"/>
  <c r="N378" i="32"/>
  <c r="M378" i="32"/>
  <c r="K378" i="32"/>
  <c r="G378" i="32"/>
  <c r="N377" i="32"/>
  <c r="M377" i="32"/>
  <c r="K377" i="32"/>
  <c r="G377" i="32"/>
  <c r="L376" i="32"/>
  <c r="N374" i="32"/>
  <c r="M374" i="32"/>
  <c r="K374" i="32"/>
  <c r="N371" i="32"/>
  <c r="M371" i="32"/>
  <c r="K371" i="32"/>
  <c r="N370" i="32"/>
  <c r="M370" i="32"/>
  <c r="K370" i="32"/>
  <c r="N367" i="32"/>
  <c r="M367" i="32"/>
  <c r="K367" i="32"/>
  <c r="N366" i="32"/>
  <c r="M366" i="32"/>
  <c r="K366" i="32"/>
  <c r="N365" i="32"/>
  <c r="M365" i="32"/>
  <c r="K365" i="32"/>
  <c r="N364" i="32"/>
  <c r="M364" i="32"/>
  <c r="K364" i="32"/>
  <c r="N363" i="32"/>
  <c r="M363" i="32"/>
  <c r="K363" i="32"/>
  <c r="N360" i="32"/>
  <c r="M360" i="32"/>
  <c r="K360" i="32"/>
  <c r="N359" i="32"/>
  <c r="M359" i="32"/>
  <c r="K359" i="32"/>
  <c r="N356" i="32"/>
  <c r="M356" i="32"/>
  <c r="K356" i="32"/>
  <c r="N353" i="32"/>
  <c r="M353" i="32"/>
  <c r="K353" i="32"/>
  <c r="N352" i="32"/>
  <c r="M352" i="32"/>
  <c r="K352" i="32"/>
  <c r="N351" i="32"/>
  <c r="M351" i="32"/>
  <c r="K351" i="32"/>
  <c r="N350" i="32"/>
  <c r="M350" i="32"/>
  <c r="K350" i="32"/>
  <c r="N347" i="32"/>
  <c r="M347" i="32"/>
  <c r="K347" i="32"/>
  <c r="N344" i="32"/>
  <c r="M344" i="32"/>
  <c r="K344" i="32"/>
  <c r="N343" i="32"/>
  <c r="M343" i="32"/>
  <c r="K343" i="32"/>
  <c r="N340" i="32"/>
  <c r="M340" i="32"/>
  <c r="K340" i="32"/>
  <c r="N339" i="32"/>
  <c r="M339" i="32"/>
  <c r="K339" i="32"/>
  <c r="N338" i="32"/>
  <c r="M338" i="32"/>
  <c r="K338" i="32"/>
  <c r="N337" i="32"/>
  <c r="M337" i="32"/>
  <c r="K337" i="32"/>
  <c r="L335" i="32"/>
  <c r="G335" i="32"/>
  <c r="N333" i="32"/>
  <c r="M333" i="32"/>
  <c r="K333" i="32"/>
  <c r="G332" i="32"/>
  <c r="N330" i="32"/>
  <c r="M330" i="32"/>
  <c r="K330" i="32"/>
  <c r="N329" i="32"/>
  <c r="M329" i="32"/>
  <c r="K329" i="32"/>
  <c r="G328" i="32"/>
  <c r="N326" i="32"/>
  <c r="M326" i="32"/>
  <c r="K326" i="32"/>
  <c r="N325" i="32"/>
  <c r="M325" i="32"/>
  <c r="K325" i="32"/>
  <c r="N324" i="32"/>
  <c r="M324" i="32"/>
  <c r="K324" i="32"/>
  <c r="N323" i="32"/>
  <c r="M323" i="32"/>
  <c r="K323" i="32"/>
  <c r="N322" i="32"/>
  <c r="M322" i="32"/>
  <c r="K322" i="32"/>
  <c r="G321" i="32"/>
  <c r="N319" i="32"/>
  <c r="M319" i="32"/>
  <c r="K319" i="32"/>
  <c r="N318" i="32"/>
  <c r="M318" i="32"/>
  <c r="K318" i="32"/>
  <c r="G317" i="32"/>
  <c r="N315" i="32"/>
  <c r="M315" i="32"/>
  <c r="K315" i="32"/>
  <c r="G314" i="32"/>
  <c r="N312" i="32"/>
  <c r="M312" i="32"/>
  <c r="K312" i="32"/>
  <c r="N311" i="32"/>
  <c r="M311" i="32"/>
  <c r="K311" i="32"/>
  <c r="N310" i="32"/>
  <c r="M310" i="32"/>
  <c r="K310" i="32"/>
  <c r="N309" i="32"/>
  <c r="M309" i="32"/>
  <c r="K309" i="32"/>
  <c r="G308" i="32"/>
  <c r="N306" i="32"/>
  <c r="M306" i="32"/>
  <c r="K306" i="32"/>
  <c r="G305" i="32"/>
  <c r="N303" i="32"/>
  <c r="M303" i="32"/>
  <c r="K303" i="32"/>
  <c r="N302" i="32"/>
  <c r="M302" i="32"/>
  <c r="K302" i="32"/>
  <c r="G301" i="32"/>
  <c r="N299" i="32"/>
  <c r="M299" i="32"/>
  <c r="K299" i="32"/>
  <c r="N298" i="32"/>
  <c r="M298" i="32"/>
  <c r="K298" i="32"/>
  <c r="N297" i="32"/>
  <c r="M297" i="32"/>
  <c r="K297" i="32"/>
  <c r="N296" i="32"/>
  <c r="M296" i="32"/>
  <c r="K296" i="32"/>
  <c r="G295" i="32"/>
  <c r="L294" i="32"/>
  <c r="N292" i="32"/>
  <c r="M292" i="32"/>
  <c r="K292" i="32"/>
  <c r="N289" i="32"/>
  <c r="M289" i="32"/>
  <c r="K289" i="32"/>
  <c r="N288" i="32"/>
  <c r="M288" i="32"/>
  <c r="K288" i="32"/>
  <c r="N285" i="32"/>
  <c r="M285" i="32"/>
  <c r="K285" i="32"/>
  <c r="N284" i="32"/>
  <c r="M284" i="32"/>
  <c r="K284" i="32"/>
  <c r="N283" i="32"/>
  <c r="M283" i="32"/>
  <c r="K283" i="32"/>
  <c r="N282" i="32"/>
  <c r="M282" i="32"/>
  <c r="K282" i="32"/>
  <c r="N281" i="32"/>
  <c r="M281" i="32"/>
  <c r="K281" i="32"/>
  <c r="N280" i="32"/>
  <c r="M280" i="32"/>
  <c r="K280" i="32"/>
  <c r="N277" i="32"/>
  <c r="M277" i="32"/>
  <c r="K277" i="32"/>
  <c r="N276" i="32"/>
  <c r="M276" i="32"/>
  <c r="K276" i="32"/>
  <c r="N273" i="32"/>
  <c r="M273" i="32"/>
  <c r="K273" i="32"/>
  <c r="N270" i="32"/>
  <c r="M270" i="32"/>
  <c r="K270" i="32"/>
  <c r="N269" i="32"/>
  <c r="M269" i="32"/>
  <c r="K269" i="32"/>
  <c r="N268" i="32"/>
  <c r="M268" i="32"/>
  <c r="K268" i="32"/>
  <c r="N267" i="32"/>
  <c r="M267" i="32"/>
  <c r="K267" i="32"/>
  <c r="N266" i="32"/>
  <c r="M266" i="32"/>
  <c r="K266" i="32"/>
  <c r="N263" i="32"/>
  <c r="M263" i="32"/>
  <c r="K263" i="32"/>
  <c r="N260" i="32"/>
  <c r="M260" i="32"/>
  <c r="K260" i="32"/>
  <c r="N259" i="32"/>
  <c r="M259" i="32"/>
  <c r="K259" i="32"/>
  <c r="N256" i="32"/>
  <c r="M256" i="32"/>
  <c r="K256" i="32"/>
  <c r="N255" i="32"/>
  <c r="M255" i="32"/>
  <c r="K255" i="32"/>
  <c r="N254" i="32"/>
  <c r="M254" i="32"/>
  <c r="K254" i="32"/>
  <c r="N253" i="32"/>
  <c r="M253" i="32"/>
  <c r="K253" i="32"/>
  <c r="L251" i="32"/>
  <c r="G251" i="32"/>
  <c r="N249" i="32"/>
  <c r="M249" i="32"/>
  <c r="K249" i="32"/>
  <c r="G249" i="32"/>
  <c r="N248" i="32"/>
  <c r="M248" i="32"/>
  <c r="K248" i="32"/>
  <c r="G248" i="32"/>
  <c r="N247" i="32"/>
  <c r="M247" i="32"/>
  <c r="K247" i="32"/>
  <c r="G247" i="32"/>
  <c r="N246" i="32"/>
  <c r="M246" i="32"/>
  <c r="K246" i="32"/>
  <c r="G246" i="32"/>
  <c r="N243" i="32"/>
  <c r="M243" i="32"/>
  <c r="K243" i="32"/>
  <c r="G243" i="32"/>
  <c r="N242" i="32"/>
  <c r="M242" i="32"/>
  <c r="K242" i="32"/>
  <c r="G242" i="32"/>
  <c r="N239" i="32"/>
  <c r="M239" i="32"/>
  <c r="K239" i="32"/>
  <c r="G239" i="32"/>
  <c r="N238" i="32"/>
  <c r="M238" i="32"/>
  <c r="K238" i="32"/>
  <c r="G238" i="32"/>
  <c r="N237" i="32"/>
  <c r="M237" i="32"/>
  <c r="K237" i="32"/>
  <c r="G237" i="32"/>
  <c r="N236" i="32"/>
  <c r="M236" i="32"/>
  <c r="K236" i="32"/>
  <c r="G236" i="32"/>
  <c r="N235" i="32"/>
  <c r="M235" i="32"/>
  <c r="K235" i="32"/>
  <c r="G235" i="32"/>
  <c r="N232" i="32"/>
  <c r="M232" i="32"/>
  <c r="K232" i="32"/>
  <c r="G232" i="32"/>
  <c r="N231" i="32"/>
  <c r="M231" i="32"/>
  <c r="K231" i="32"/>
  <c r="G231" i="32"/>
  <c r="N230" i="32"/>
  <c r="M230" i="32"/>
  <c r="K230" i="32"/>
  <c r="G230" i="32"/>
  <c r="N229" i="32"/>
  <c r="M229" i="32"/>
  <c r="K229" i="32"/>
  <c r="G229" i="32"/>
  <c r="N228" i="32"/>
  <c r="M228" i="32"/>
  <c r="K228" i="32"/>
  <c r="G228" i="32"/>
  <c r="N227" i="32"/>
  <c r="M227" i="32"/>
  <c r="K227" i="32"/>
  <c r="G227" i="32"/>
  <c r="N226" i="32"/>
  <c r="M226" i="32"/>
  <c r="K226" i="32"/>
  <c r="G226" i="32"/>
  <c r="N225" i="32"/>
  <c r="M225" i="32"/>
  <c r="K225" i="32"/>
  <c r="G225" i="32"/>
  <c r="N224" i="32"/>
  <c r="M224" i="32"/>
  <c r="K224" i="32"/>
  <c r="G224" i="32"/>
  <c r="N223" i="32"/>
  <c r="M223" i="32"/>
  <c r="K223" i="32"/>
  <c r="G223" i="32"/>
  <c r="N222" i="32"/>
  <c r="M222" i="32"/>
  <c r="K222" i="32"/>
  <c r="G222" i="32"/>
  <c r="N221" i="32"/>
  <c r="M221" i="32"/>
  <c r="K221" i="32"/>
  <c r="G221" i="32"/>
  <c r="N220" i="32"/>
  <c r="M220" i="32"/>
  <c r="K220" i="32"/>
  <c r="G220" i="32"/>
  <c r="N219" i="32"/>
  <c r="M219" i="32"/>
  <c r="K219" i="32"/>
  <c r="G219" i="32"/>
  <c r="N216" i="32"/>
  <c r="M216" i="32"/>
  <c r="K216" i="32"/>
  <c r="G216" i="32"/>
  <c r="N215" i="32"/>
  <c r="M215" i="32"/>
  <c r="K215" i="32"/>
  <c r="G215" i="32"/>
  <c r="N214" i="32"/>
  <c r="M214" i="32"/>
  <c r="K214" i="32"/>
  <c r="G214" i="32"/>
  <c r="N213" i="32"/>
  <c r="M213" i="32"/>
  <c r="K213" i="32"/>
  <c r="G213" i="32"/>
  <c r="N212" i="32"/>
  <c r="M212" i="32"/>
  <c r="K212" i="32"/>
  <c r="G212" i="32"/>
  <c r="N211" i="32"/>
  <c r="M211" i="32"/>
  <c r="K211" i="32"/>
  <c r="G211" i="32"/>
  <c r="N210" i="32"/>
  <c r="M210" i="32"/>
  <c r="K210" i="32"/>
  <c r="G210" i="32"/>
  <c r="N209" i="32"/>
  <c r="M209" i="32"/>
  <c r="K209" i="32"/>
  <c r="G209" i="32"/>
  <c r="N208" i="32"/>
  <c r="M208" i="32"/>
  <c r="K208" i="32"/>
  <c r="G208" i="32"/>
  <c r="N207" i="32"/>
  <c r="M207" i="32"/>
  <c r="K207" i="32"/>
  <c r="G207" i="32"/>
  <c r="N206" i="32"/>
  <c r="M206" i="32"/>
  <c r="K206" i="32"/>
  <c r="G206" i="32"/>
  <c r="N203" i="32"/>
  <c r="M203" i="32"/>
  <c r="K203" i="32"/>
  <c r="G203" i="32"/>
  <c r="N202" i="32"/>
  <c r="M202" i="32"/>
  <c r="K202" i="32"/>
  <c r="G202" i="32"/>
  <c r="N201" i="32"/>
  <c r="M201" i="32"/>
  <c r="K201" i="32"/>
  <c r="G201" i="32"/>
  <c r="N200" i="32"/>
  <c r="M200" i="32"/>
  <c r="K200" i="32"/>
  <c r="G200" i="32"/>
  <c r="N199" i="32"/>
  <c r="M199" i="32"/>
  <c r="K199" i="32"/>
  <c r="G199" i="32"/>
  <c r="G198" i="32" s="1"/>
  <c r="N196" i="32"/>
  <c r="M196" i="32"/>
  <c r="K196" i="32"/>
  <c r="G196" i="32"/>
  <c r="N195" i="32"/>
  <c r="M195" i="32"/>
  <c r="K195" i="32"/>
  <c r="G195" i="32"/>
  <c r="N194" i="32"/>
  <c r="M194" i="32"/>
  <c r="K194" i="32"/>
  <c r="G194" i="32"/>
  <c r="N191" i="32"/>
  <c r="M191" i="32"/>
  <c r="K191" i="32"/>
  <c r="G191" i="32"/>
  <c r="G190" i="32" s="1"/>
  <c r="N188" i="32"/>
  <c r="M188" i="32"/>
  <c r="K188" i="32"/>
  <c r="G188" i="32"/>
  <c r="N187" i="32"/>
  <c r="M187" i="32"/>
  <c r="K187" i="32"/>
  <c r="G187" i="32"/>
  <c r="N186" i="32"/>
  <c r="M186" i="32"/>
  <c r="K186" i="32"/>
  <c r="G186" i="32"/>
  <c r="N183" i="32"/>
  <c r="M183" i="32"/>
  <c r="K183" i="32"/>
  <c r="G183" i="32"/>
  <c r="N182" i="32"/>
  <c r="M182" i="32"/>
  <c r="K182" i="32"/>
  <c r="G182" i="32"/>
  <c r="N179" i="32"/>
  <c r="M179" i="32"/>
  <c r="K179" i="32"/>
  <c r="G179" i="32"/>
  <c r="G178" i="32" s="1"/>
  <c r="L177" i="32"/>
  <c r="P175" i="32"/>
  <c r="N175" i="32"/>
  <c r="M175" i="32"/>
  <c r="K175" i="32"/>
  <c r="P174" i="32"/>
  <c r="N174" i="32"/>
  <c r="M174" i="32"/>
  <c r="K174" i="32"/>
  <c r="P173" i="32"/>
  <c r="N173" i="32"/>
  <c r="M173" i="32"/>
  <c r="K173" i="32"/>
  <c r="P172" i="32"/>
  <c r="N172" i="32"/>
  <c r="M172" i="32"/>
  <c r="K172" i="32"/>
  <c r="P171" i="32"/>
  <c r="P170" i="32"/>
  <c r="P169" i="32"/>
  <c r="N169" i="32"/>
  <c r="M169" i="32"/>
  <c r="K169" i="32"/>
  <c r="P168" i="32"/>
  <c r="N168" i="32"/>
  <c r="M168" i="32"/>
  <c r="K168" i="32"/>
  <c r="P167" i="32"/>
  <c r="P166" i="32"/>
  <c r="P165" i="32"/>
  <c r="N165" i="32"/>
  <c r="M165" i="32"/>
  <c r="K165" i="32"/>
  <c r="P164" i="32"/>
  <c r="N164" i="32"/>
  <c r="M164" i="32"/>
  <c r="K164" i="32"/>
  <c r="P163" i="32"/>
  <c r="N163" i="32"/>
  <c r="M163" i="32"/>
  <c r="K163" i="32"/>
  <c r="P162" i="32"/>
  <c r="N162" i="32"/>
  <c r="M162" i="32"/>
  <c r="K162" i="32"/>
  <c r="P161" i="32"/>
  <c r="N161" i="32"/>
  <c r="M161" i="32"/>
  <c r="K161" i="32"/>
  <c r="P160" i="32"/>
  <c r="G160" i="32"/>
  <c r="P159" i="32"/>
  <c r="P158" i="32"/>
  <c r="N158" i="32"/>
  <c r="M158" i="32"/>
  <c r="K158" i="32"/>
  <c r="P157" i="32"/>
  <c r="N157" i="32"/>
  <c r="M157" i="32"/>
  <c r="K157" i="32"/>
  <c r="P156" i="32"/>
  <c r="N156" i="32"/>
  <c r="M156" i="32"/>
  <c r="K156" i="32"/>
  <c r="P155" i="32"/>
  <c r="N155" i="32"/>
  <c r="M155" i="32"/>
  <c r="K155" i="32"/>
  <c r="P154" i="32"/>
  <c r="N154" i="32"/>
  <c r="M154" i="32"/>
  <c r="K154" i="32"/>
  <c r="P153" i="32"/>
  <c r="N153" i="32"/>
  <c r="M153" i="32"/>
  <c r="K153" i="32"/>
  <c r="P152" i="32"/>
  <c r="N152" i="32"/>
  <c r="M152" i="32"/>
  <c r="K152" i="32"/>
  <c r="P151" i="32"/>
  <c r="N151" i="32"/>
  <c r="M151" i="32"/>
  <c r="K151" i="32"/>
  <c r="P150" i="32"/>
  <c r="N150" i="32"/>
  <c r="M150" i="32"/>
  <c r="K150" i="32"/>
  <c r="P149" i="32"/>
  <c r="N149" i="32"/>
  <c r="M149" i="32"/>
  <c r="K149" i="32"/>
  <c r="P148" i="32"/>
  <c r="N148" i="32"/>
  <c r="M148" i="32"/>
  <c r="K148" i="32"/>
  <c r="P147" i="32"/>
  <c r="N147" i="32"/>
  <c r="M147" i="32"/>
  <c r="K147" i="32"/>
  <c r="P146" i="32"/>
  <c r="N146" i="32"/>
  <c r="M146" i="32"/>
  <c r="K146" i="32"/>
  <c r="P145" i="32"/>
  <c r="P144" i="32"/>
  <c r="P143" i="32"/>
  <c r="N143" i="32"/>
  <c r="M143" i="32"/>
  <c r="K143" i="32"/>
  <c r="P142" i="32"/>
  <c r="N142" i="32"/>
  <c r="M142" i="32"/>
  <c r="K142" i="32"/>
  <c r="P141" i="32"/>
  <c r="N141" i="32"/>
  <c r="M141" i="32"/>
  <c r="K141" i="32"/>
  <c r="P140" i="32"/>
  <c r="N140" i="32"/>
  <c r="M140" i="32"/>
  <c r="K140" i="32"/>
  <c r="P139" i="32"/>
  <c r="N139" i="32"/>
  <c r="M139" i="32"/>
  <c r="K139" i="32"/>
  <c r="P138" i="32"/>
  <c r="N138" i="32"/>
  <c r="M138" i="32"/>
  <c r="K138" i="32"/>
  <c r="P137" i="32"/>
  <c r="N137" i="32"/>
  <c r="M137" i="32"/>
  <c r="K137" i="32"/>
  <c r="P136" i="32"/>
  <c r="N136" i="32"/>
  <c r="M136" i="32"/>
  <c r="K136" i="32"/>
  <c r="P135" i="32"/>
  <c r="N135" i="32"/>
  <c r="M135" i="32"/>
  <c r="K135" i="32"/>
  <c r="P134" i="32"/>
  <c r="N134" i="32"/>
  <c r="M134" i="32"/>
  <c r="K134" i="32"/>
  <c r="P133" i="32"/>
  <c r="N133" i="32"/>
  <c r="M133" i="32"/>
  <c r="K133" i="32"/>
  <c r="P132" i="32"/>
  <c r="N132" i="32"/>
  <c r="M132" i="32"/>
  <c r="K132" i="32"/>
  <c r="P131" i="32"/>
  <c r="P130" i="32"/>
  <c r="P129" i="32"/>
  <c r="N129" i="32"/>
  <c r="M129" i="32"/>
  <c r="K129" i="32"/>
  <c r="P128" i="32"/>
  <c r="N128" i="32"/>
  <c r="M128" i="32"/>
  <c r="K128" i="32"/>
  <c r="P127" i="32"/>
  <c r="N127" i="32"/>
  <c r="M127" i="32"/>
  <c r="K127" i="32"/>
  <c r="P126" i="32"/>
  <c r="N126" i="32"/>
  <c r="M126" i="32"/>
  <c r="K126" i="32"/>
  <c r="P125" i="32"/>
  <c r="N125" i="32"/>
  <c r="M125" i="32"/>
  <c r="K125" i="32"/>
  <c r="P124" i="32"/>
  <c r="P123" i="32"/>
  <c r="P122" i="32"/>
  <c r="N122" i="32"/>
  <c r="M122" i="32"/>
  <c r="K122" i="32"/>
  <c r="P121" i="32"/>
  <c r="N121" i="32"/>
  <c r="M121" i="32"/>
  <c r="K121" i="32"/>
  <c r="P120" i="32"/>
  <c r="N120" i="32"/>
  <c r="M120" i="32"/>
  <c r="K120" i="32"/>
  <c r="P119" i="32"/>
  <c r="P118" i="32"/>
  <c r="P117" i="32"/>
  <c r="N117" i="32"/>
  <c r="M117" i="32"/>
  <c r="K117" i="32"/>
  <c r="P116" i="32"/>
  <c r="P115" i="32"/>
  <c r="P114" i="32"/>
  <c r="N114" i="32"/>
  <c r="M114" i="32"/>
  <c r="K114" i="32"/>
  <c r="P113" i="32"/>
  <c r="N113" i="32"/>
  <c r="M113" i="32"/>
  <c r="K113" i="32"/>
  <c r="P112" i="32"/>
  <c r="N112" i="32"/>
  <c r="M112" i="32"/>
  <c r="K112" i="32"/>
  <c r="P111" i="32"/>
  <c r="P110" i="32"/>
  <c r="P109" i="32"/>
  <c r="N109" i="32"/>
  <c r="M109" i="32"/>
  <c r="K109" i="32"/>
  <c r="P108" i="32"/>
  <c r="N108" i="32"/>
  <c r="M108" i="32"/>
  <c r="K108" i="32"/>
  <c r="P105" i="32"/>
  <c r="N105" i="32"/>
  <c r="M105" i="32"/>
  <c r="K105" i="32"/>
  <c r="N104" i="32"/>
  <c r="M104" i="32"/>
  <c r="K104" i="32"/>
  <c r="L103" i="32"/>
  <c r="G103" i="32"/>
  <c r="Q101" i="32"/>
  <c r="N101" i="32"/>
  <c r="M101" i="32"/>
  <c r="K101" i="32"/>
  <c r="G101" i="32"/>
  <c r="Q100" i="32"/>
  <c r="N100" i="32"/>
  <c r="M100" i="32"/>
  <c r="K100" i="32"/>
  <c r="G100" i="32"/>
  <c r="U100" i="32" s="1"/>
  <c r="Q99" i="32"/>
  <c r="N99" i="32"/>
  <c r="M99" i="32"/>
  <c r="K99" i="32"/>
  <c r="G99" i="32"/>
  <c r="U99" i="32" s="1"/>
  <c r="Q98" i="32"/>
  <c r="N98" i="32"/>
  <c r="M98" i="32"/>
  <c r="K98" i="32"/>
  <c r="G98" i="32"/>
  <c r="U98" i="32" s="1"/>
  <c r="Q95" i="32"/>
  <c r="N95" i="32"/>
  <c r="M95" i="32"/>
  <c r="K95" i="32"/>
  <c r="G95" i="32"/>
  <c r="U95" i="32" s="1"/>
  <c r="Q94" i="32"/>
  <c r="N94" i="32"/>
  <c r="M94" i="32"/>
  <c r="K94" i="32"/>
  <c r="G94" i="32"/>
  <c r="U94" i="32" s="1"/>
  <c r="U92" i="32"/>
  <c r="Q91" i="32"/>
  <c r="N91" i="32"/>
  <c r="M91" i="32"/>
  <c r="K91" i="32"/>
  <c r="G91" i="32"/>
  <c r="U91" i="32" s="1"/>
  <c r="Q90" i="32"/>
  <c r="N90" i="32"/>
  <c r="M90" i="32"/>
  <c r="K90" i="32"/>
  <c r="G90" i="32"/>
  <c r="U90" i="32" s="1"/>
  <c r="Q89" i="32"/>
  <c r="N89" i="32"/>
  <c r="M89" i="32"/>
  <c r="K89" i="32"/>
  <c r="G89" i="32"/>
  <c r="U89" i="32" s="1"/>
  <c r="Q88" i="32"/>
  <c r="N88" i="32"/>
  <c r="M88" i="32"/>
  <c r="K88" i="32"/>
  <c r="G88" i="32"/>
  <c r="U86" i="32"/>
  <c r="Q85" i="32"/>
  <c r="N85" i="32"/>
  <c r="M85" i="32"/>
  <c r="K85" i="32"/>
  <c r="G85" i="32"/>
  <c r="U85" i="32" s="1"/>
  <c r="Q84" i="32"/>
  <c r="N84" i="32"/>
  <c r="M84" i="32"/>
  <c r="K84" i="32"/>
  <c r="G84" i="32"/>
  <c r="U84" i="32" s="1"/>
  <c r="Q83" i="32"/>
  <c r="N83" i="32"/>
  <c r="M83" i="32"/>
  <c r="K83" i="32"/>
  <c r="G83" i="32"/>
  <c r="Q82" i="32"/>
  <c r="N82" i="32"/>
  <c r="M82" i="32"/>
  <c r="K82" i="32"/>
  <c r="G82" i="32"/>
  <c r="U82" i="32" s="1"/>
  <c r="Q81" i="32"/>
  <c r="N81" i="32"/>
  <c r="M81" i="32"/>
  <c r="K81" i="32"/>
  <c r="G81" i="32"/>
  <c r="Q80" i="32"/>
  <c r="N80" i="32"/>
  <c r="M80" i="32"/>
  <c r="K80" i="32"/>
  <c r="G80" i="32"/>
  <c r="Q79" i="32"/>
  <c r="Q78" i="32"/>
  <c r="Q77" i="32"/>
  <c r="N77" i="32"/>
  <c r="M77" i="32"/>
  <c r="K77" i="32"/>
  <c r="G77" i="32"/>
  <c r="Q76" i="32"/>
  <c r="N76" i="32"/>
  <c r="M76" i="32"/>
  <c r="K76" i="32"/>
  <c r="G76" i="32"/>
  <c r="U76" i="32" s="1"/>
  <c r="Q75" i="32"/>
  <c r="N75" i="32"/>
  <c r="M75" i="32"/>
  <c r="K75" i="32"/>
  <c r="G75" i="32"/>
  <c r="U75" i="32" s="1"/>
  <c r="Q74" i="32"/>
  <c r="N74" i="32"/>
  <c r="M74" i="32"/>
  <c r="K74" i="32"/>
  <c r="G74" i="32"/>
  <c r="U74" i="32" s="1"/>
  <c r="Q73" i="32"/>
  <c r="N73" i="32"/>
  <c r="M73" i="32"/>
  <c r="K73" i="32"/>
  <c r="G73" i="32"/>
  <c r="U73" i="32" s="1"/>
  <c r="Q72" i="32"/>
  <c r="N72" i="32"/>
  <c r="M72" i="32"/>
  <c r="K72" i="32"/>
  <c r="G72" i="32"/>
  <c r="U72" i="32" s="1"/>
  <c r="Q71" i="32"/>
  <c r="N71" i="32"/>
  <c r="M71" i="32"/>
  <c r="K71" i="32"/>
  <c r="G71" i="32"/>
  <c r="Q70" i="32"/>
  <c r="N70" i="32"/>
  <c r="K70" i="32"/>
  <c r="G70" i="32"/>
  <c r="Q69" i="32"/>
  <c r="N69" i="32"/>
  <c r="M69" i="32"/>
  <c r="K69" i="32"/>
  <c r="G69" i="32"/>
  <c r="U69" i="32" s="1"/>
  <c r="Q68" i="32"/>
  <c r="N68" i="32"/>
  <c r="M68" i="32"/>
  <c r="K68" i="32"/>
  <c r="G68" i="32"/>
  <c r="U68" i="32" s="1"/>
  <c r="Q67" i="32"/>
  <c r="N67" i="32"/>
  <c r="M67" i="32"/>
  <c r="K67" i="32"/>
  <c r="G67" i="32"/>
  <c r="U67" i="32" s="1"/>
  <c r="Q66" i="32"/>
  <c r="N66" i="32"/>
  <c r="M66" i="32"/>
  <c r="K66" i="32"/>
  <c r="G66" i="32"/>
  <c r="U66" i="32" s="1"/>
  <c r="Q63" i="32"/>
  <c r="N63" i="32"/>
  <c r="M63" i="32"/>
  <c r="K63" i="32"/>
  <c r="G63" i="32"/>
  <c r="U63" i="32" s="1"/>
  <c r="Q62" i="32"/>
  <c r="N62" i="32"/>
  <c r="M62" i="32"/>
  <c r="K62" i="32"/>
  <c r="G62" i="32"/>
  <c r="U62" i="32" s="1"/>
  <c r="Q61" i="32"/>
  <c r="N61" i="32"/>
  <c r="M61" i="32"/>
  <c r="K61" i="32"/>
  <c r="G61" i="32"/>
  <c r="Q60" i="32"/>
  <c r="N60" i="32"/>
  <c r="M60" i="32"/>
  <c r="K60" i="32"/>
  <c r="G60" i="32"/>
  <c r="U60" i="32" s="1"/>
  <c r="Q59" i="32"/>
  <c r="N59" i="32"/>
  <c r="M59" i="32"/>
  <c r="K59" i="32"/>
  <c r="G59" i="32"/>
  <c r="U59" i="32" s="1"/>
  <c r="Q56" i="32"/>
  <c r="N56" i="32"/>
  <c r="M56" i="32"/>
  <c r="K56" i="32"/>
  <c r="G56" i="32"/>
  <c r="Q55" i="32"/>
  <c r="N55" i="32"/>
  <c r="M55" i="32"/>
  <c r="K55" i="32"/>
  <c r="G55" i="32"/>
  <c r="U55" i="32" s="1"/>
  <c r="Q54" i="32"/>
  <c r="N54" i="32"/>
  <c r="M54" i="32"/>
  <c r="K54" i="32"/>
  <c r="G54" i="32"/>
  <c r="U54" i="32" s="1"/>
  <c r="Q51" i="32"/>
  <c r="N51" i="32"/>
  <c r="M51" i="32"/>
  <c r="K51" i="32"/>
  <c r="G51" i="32"/>
  <c r="G50" i="32" s="1"/>
  <c r="Q48" i="32"/>
  <c r="N48" i="32"/>
  <c r="M48" i="32"/>
  <c r="K48" i="32"/>
  <c r="G48" i="32"/>
  <c r="U48" i="32" s="1"/>
  <c r="Q47" i="32"/>
  <c r="N47" i="32"/>
  <c r="M47" i="32"/>
  <c r="K47" i="32"/>
  <c r="G47" i="32"/>
  <c r="U47" i="32" s="1"/>
  <c r="Q46" i="32"/>
  <c r="N46" i="32"/>
  <c r="M46" i="32"/>
  <c r="K46" i="32"/>
  <c r="G46" i="32"/>
  <c r="Q43" i="32"/>
  <c r="N43" i="32"/>
  <c r="M43" i="32"/>
  <c r="K43" i="32"/>
  <c r="G43" i="32"/>
  <c r="Q42" i="32"/>
  <c r="N42" i="32"/>
  <c r="M42" i="32"/>
  <c r="K42" i="32"/>
  <c r="G42" i="32"/>
  <c r="U42" i="32" s="1"/>
  <c r="Q39" i="32"/>
  <c r="N39" i="32"/>
  <c r="M39" i="32"/>
  <c r="K39" i="32"/>
  <c r="G39" i="32"/>
  <c r="G38" i="32" s="1"/>
  <c r="L37" i="32"/>
  <c r="K37" i="32"/>
  <c r="G37" i="32"/>
  <c r="N34" i="32"/>
  <c r="M34" i="32"/>
  <c r="K34" i="32"/>
  <c r="N33" i="32"/>
  <c r="M33" i="32"/>
  <c r="K33" i="32"/>
  <c r="G33" i="32"/>
  <c r="N32" i="32"/>
  <c r="M32" i="32"/>
  <c r="K32" i="32"/>
  <c r="G32" i="32"/>
  <c r="N31" i="32"/>
  <c r="M31" i="32"/>
  <c r="K31" i="32"/>
  <c r="G31" i="32"/>
  <c r="L30" i="32"/>
  <c r="N28" i="32"/>
  <c r="M28" i="32"/>
  <c r="K28" i="32"/>
  <c r="N27" i="32"/>
  <c r="M27" i="32"/>
  <c r="K27" i="32"/>
  <c r="G27" i="32"/>
  <c r="N26" i="32"/>
  <c r="M26" i="32"/>
  <c r="K26" i="32"/>
  <c r="G26" i="32"/>
  <c r="N25" i="32"/>
  <c r="M25" i="32"/>
  <c r="K25" i="32"/>
  <c r="G25" i="32"/>
  <c r="L24" i="32"/>
  <c r="N22" i="32"/>
  <c r="M22" i="32"/>
  <c r="K22" i="32"/>
  <c r="G22" i="32"/>
  <c r="N21" i="32"/>
  <c r="M21" i="32"/>
  <c r="M20" i="32" s="1"/>
  <c r="K21" i="32"/>
  <c r="G21" i="32"/>
  <c r="G20" i="32" s="1"/>
  <c r="L20" i="32"/>
  <c r="N18" i="32"/>
  <c r="M18" i="32"/>
  <c r="K18" i="32"/>
  <c r="G18" i="32"/>
  <c r="N17" i="32"/>
  <c r="M17" i="32"/>
  <c r="K17" i="32"/>
  <c r="G17" i="32"/>
  <c r="N16" i="32"/>
  <c r="M16" i="32"/>
  <c r="K16" i="32"/>
  <c r="G16" i="32"/>
  <c r="L15" i="32"/>
  <c r="N13" i="32"/>
  <c r="M13" i="32"/>
  <c r="K13" i="32"/>
  <c r="G13" i="32"/>
  <c r="AA12" i="32"/>
  <c r="N12" i="32"/>
  <c r="M12" i="32"/>
  <c r="K12" i="32"/>
  <c r="G12" i="32"/>
  <c r="N11" i="32"/>
  <c r="M11" i="32"/>
  <c r="K11" i="32"/>
  <c r="G11" i="32"/>
  <c r="N10" i="32"/>
  <c r="M10" i="32"/>
  <c r="K10" i="32"/>
  <c r="G10" i="32"/>
  <c r="L9" i="32"/>
  <c r="N15" i="32" l="1"/>
  <c r="G185" i="32"/>
  <c r="G234" i="32"/>
  <c r="G294" i="32"/>
  <c r="K62" i="94"/>
  <c r="L61" i="94"/>
  <c r="O148" i="32"/>
  <c r="O330" i="32"/>
  <c r="O343" i="32"/>
  <c r="O351" i="32"/>
  <c r="O359" i="32"/>
  <c r="O365" i="32"/>
  <c r="O371" i="32"/>
  <c r="O273" i="32"/>
  <c r="P272" i="32" s="1"/>
  <c r="O324" i="32"/>
  <c r="O28" i="32"/>
  <c r="N30" i="32"/>
  <c r="O151" i="32"/>
  <c r="G376" i="32"/>
  <c r="O256" i="32"/>
  <c r="O310" i="32"/>
  <c r="O143" i="32"/>
  <c r="O260" i="32"/>
  <c r="O268" i="32"/>
  <c r="O282" i="32"/>
  <c r="O288" i="32"/>
  <c r="O302" i="32"/>
  <c r="O318" i="32"/>
  <c r="O325" i="32"/>
  <c r="N20" i="32"/>
  <c r="M9" i="32"/>
  <c r="O34" i="32"/>
  <c r="G45" i="32"/>
  <c r="O105" i="32"/>
  <c r="O117" i="32"/>
  <c r="O126" i="32"/>
  <c r="O127" i="32"/>
  <c r="O129" i="32"/>
  <c r="O162" i="32"/>
  <c r="O340" i="32"/>
  <c r="O350" i="32"/>
  <c r="O356" i="32"/>
  <c r="O156" i="32"/>
  <c r="O253" i="32"/>
  <c r="M15" i="32"/>
  <c r="O132" i="32"/>
  <c r="O263" i="32"/>
  <c r="O269" i="32"/>
  <c r="O32" i="32"/>
  <c r="M37" i="32"/>
  <c r="O70" i="32"/>
  <c r="O71" i="32"/>
  <c r="O112" i="32"/>
  <c r="O114" i="32"/>
  <c r="O121" i="32"/>
  <c r="O122" i="32"/>
  <c r="O134" i="32"/>
  <c r="O135" i="32"/>
  <c r="O137" i="32"/>
  <c r="O138" i="32"/>
  <c r="O139" i="32"/>
  <c r="O141" i="32"/>
  <c r="O142" i="32"/>
  <c r="O152" i="32"/>
  <c r="O154" i="32"/>
  <c r="O155" i="32"/>
  <c r="O161" i="32"/>
  <c r="O238" i="32"/>
  <c r="O239" i="32"/>
  <c r="O242" i="32"/>
  <c r="O243" i="32"/>
  <c r="O248" i="32"/>
  <c r="O266" i="32"/>
  <c r="O270" i="32"/>
  <c r="O280" i="32"/>
  <c r="O284" i="32"/>
  <c r="O292" i="32"/>
  <c r="O311" i="32"/>
  <c r="O323" i="32"/>
  <c r="O338" i="32"/>
  <c r="O344" i="32"/>
  <c r="O352" i="32"/>
  <c r="O360" i="32"/>
  <c r="O366" i="32"/>
  <c r="O374" i="32"/>
  <c r="M376" i="32"/>
  <c r="N24" i="32"/>
  <c r="O56" i="32"/>
  <c r="O163" i="32"/>
  <c r="O174" i="32"/>
  <c r="O255" i="32"/>
  <c r="O277" i="32"/>
  <c r="N294" i="32"/>
  <c r="O309" i="32"/>
  <c r="O329" i="32"/>
  <c r="O364" i="32"/>
  <c r="O370" i="32"/>
  <c r="O10" i="32"/>
  <c r="O11" i="32"/>
  <c r="O12" i="32"/>
  <c r="O17" i="32"/>
  <c r="G53" i="32"/>
  <c r="O108" i="32"/>
  <c r="O146" i="32"/>
  <c r="O147" i="32"/>
  <c r="O168" i="32"/>
  <c r="O169" i="32"/>
  <c r="O254" i="32"/>
  <c r="O312" i="32"/>
  <c r="O378" i="32"/>
  <c r="P252" i="32"/>
  <c r="G15" i="32"/>
  <c r="G30" i="32"/>
  <c r="O26" i="32"/>
  <c r="O81" i="32"/>
  <c r="O83" i="32"/>
  <c r="O101" i="32"/>
  <c r="N103" i="32"/>
  <c r="O179" i="32"/>
  <c r="O183" i="32"/>
  <c r="O299" i="32"/>
  <c r="L36" i="32"/>
  <c r="O43" i="32"/>
  <c r="O51" i="32"/>
  <c r="O61" i="32"/>
  <c r="U81" i="32"/>
  <c r="U83" i="32"/>
  <c r="U101" i="32"/>
  <c r="O128" i="32"/>
  <c r="O136" i="32"/>
  <c r="O187" i="32"/>
  <c r="O188" i="32"/>
  <c r="O298" i="32"/>
  <c r="G245" i="32"/>
  <c r="G9" i="32"/>
  <c r="O25" i="32"/>
  <c r="G24" i="32"/>
  <c r="O47" i="32"/>
  <c r="O54" i="32"/>
  <c r="U56" i="32"/>
  <c r="U71" i="32"/>
  <c r="O77" i="32"/>
  <c r="O90" i="32"/>
  <c r="O175" i="32"/>
  <c r="M177" i="32"/>
  <c r="O276" i="32"/>
  <c r="P275" i="32" s="1"/>
  <c r="O315" i="32"/>
  <c r="O333" i="32"/>
  <c r="M30" i="32"/>
  <c r="O22" i="32"/>
  <c r="M24" i="32"/>
  <c r="U43" i="32"/>
  <c r="O48" i="32"/>
  <c r="U51" i="32"/>
  <c r="U61" i="32"/>
  <c r="O73" i="32"/>
  <c r="O95" i="32"/>
  <c r="O120" i="32"/>
  <c r="O140" i="32"/>
  <c r="O150" i="32"/>
  <c r="O158" i="32"/>
  <c r="O164" i="32"/>
  <c r="O165" i="32"/>
  <c r="O172" i="32"/>
  <c r="O173" i="32"/>
  <c r="O195" i="32"/>
  <c r="O196" i="32"/>
  <c r="O200" i="32"/>
  <c r="O203" i="32"/>
  <c r="O207" i="32"/>
  <c r="O208" i="32"/>
  <c r="G205" i="32"/>
  <c r="O212" i="32"/>
  <c r="O213" i="32"/>
  <c r="O215" i="32"/>
  <c r="O216" i="32"/>
  <c r="O221" i="32"/>
  <c r="O223" i="32"/>
  <c r="O224" i="32"/>
  <c r="O225" i="32"/>
  <c r="O229" i="32"/>
  <c r="O230" i="32"/>
  <c r="O232" i="32"/>
  <c r="O259" i="32"/>
  <c r="O267" i="32"/>
  <c r="O283" i="32"/>
  <c r="O289" i="32"/>
  <c r="O297" i="32"/>
  <c r="O306" i="32"/>
  <c r="O322" i="32"/>
  <c r="O326" i="32"/>
  <c r="N376" i="32"/>
  <c r="M103" i="32"/>
  <c r="O109" i="32"/>
  <c r="O199" i="32"/>
  <c r="O377" i="32"/>
  <c r="O18" i="32"/>
  <c r="O27" i="32"/>
  <c r="O33" i="32"/>
  <c r="O39" i="32"/>
  <c r="O42" i="32"/>
  <c r="O63" i="32"/>
  <c r="O68" i="32"/>
  <c r="O75" i="32"/>
  <c r="O85" i="32"/>
  <c r="G87" i="32"/>
  <c r="U88" i="32"/>
  <c r="O88" i="32"/>
  <c r="O99" i="32"/>
  <c r="O209" i="32"/>
  <c r="N9" i="32"/>
  <c r="O13" i="32"/>
  <c r="O46" i="32"/>
  <c r="O55" i="32"/>
  <c r="O60" i="32"/>
  <c r="U70" i="32"/>
  <c r="O72" i="32"/>
  <c r="U80" i="32"/>
  <c r="G79" i="32"/>
  <c r="O80" i="32"/>
  <c r="G93" i="32"/>
  <c r="O186" i="32"/>
  <c r="O226" i="32"/>
  <c r="O249" i="32"/>
  <c r="O296" i="32"/>
  <c r="O337" i="32"/>
  <c r="M335" i="32"/>
  <c r="O21" i="32"/>
  <c r="U39" i="32"/>
  <c r="G58" i="32"/>
  <c r="O59" i="32"/>
  <c r="O62" i="32"/>
  <c r="O67" i="32"/>
  <c r="O74" i="32"/>
  <c r="U77" i="32"/>
  <c r="O82" i="32"/>
  <c r="O84" i="32"/>
  <c r="O89" i="32"/>
  <c r="O91" i="32"/>
  <c r="O94" i="32"/>
  <c r="G97" i="32"/>
  <c r="N177" i="32"/>
  <c r="O214" i="32"/>
  <c r="O231" i="32"/>
  <c r="N251" i="32"/>
  <c r="N335" i="32"/>
  <c r="O16" i="32"/>
  <c r="O31" i="32"/>
  <c r="G41" i="32"/>
  <c r="N37" i="32"/>
  <c r="U46" i="32"/>
  <c r="G65" i="32"/>
  <c r="O66" i="32"/>
  <c r="O69" i="32"/>
  <c r="O76" i="32"/>
  <c r="O113" i="32"/>
  <c r="O133" i="32"/>
  <c r="O149" i="32"/>
  <c r="O157" i="32"/>
  <c r="O206" i="32"/>
  <c r="G218" i="32"/>
  <c r="O222" i="32"/>
  <c r="O235" i="32"/>
  <c r="O319" i="32"/>
  <c r="L379" i="32"/>
  <c r="O98" i="32"/>
  <c r="O100" i="32"/>
  <c r="O125" i="32"/>
  <c r="O153" i="32"/>
  <c r="O182" i="32"/>
  <c r="O191" i="32"/>
  <c r="G193" i="32"/>
  <c r="O194" i="32"/>
  <c r="O201" i="32"/>
  <c r="O202" i="32"/>
  <c r="O210" i="32"/>
  <c r="O211" i="32"/>
  <c r="O219" i="32"/>
  <c r="O220" i="32"/>
  <c r="O227" i="32"/>
  <c r="O228" i="32"/>
  <c r="O236" i="32"/>
  <c r="O237" i="32"/>
  <c r="O246" i="32"/>
  <c r="O247" i="32"/>
  <c r="O281" i="32"/>
  <c r="O285" i="32"/>
  <c r="M294" i="32"/>
  <c r="O303" i="32"/>
  <c r="O339" i="32"/>
  <c r="O347" i="32"/>
  <c r="O353" i="32"/>
  <c r="O363" i="32"/>
  <c r="O367" i="32"/>
  <c r="G181" i="32"/>
  <c r="G241" i="32"/>
  <c r="P258" i="32" l="1"/>
  <c r="O24" i="32"/>
  <c r="P265" i="32"/>
  <c r="K63" i="94"/>
  <c r="L62" i="94"/>
  <c r="O15" i="32"/>
  <c r="P287" i="32"/>
  <c r="N36" i="32"/>
  <c r="N379" i="32" s="1"/>
  <c r="O20" i="32"/>
  <c r="O376" i="32"/>
  <c r="O30" i="32"/>
  <c r="O9" i="32"/>
  <c r="G177" i="32"/>
  <c r="G36" i="32" s="1"/>
  <c r="G379" i="32" s="1"/>
  <c r="G383" i="32" s="1"/>
  <c r="P279" i="32"/>
  <c r="O177" i="32"/>
  <c r="M36" i="32"/>
  <c r="M379" i="32" s="1"/>
  <c r="O103" i="32"/>
  <c r="O335" i="32"/>
  <c r="O37" i="32"/>
  <c r="N386" i="32"/>
  <c r="I385" i="32"/>
  <c r="V39" i="32"/>
  <c r="U37" i="32"/>
  <c r="O294" i="32"/>
  <c r="K64" i="94" l="1"/>
  <c r="L63" i="94"/>
  <c r="Q379" i="32"/>
  <c r="O380" i="32"/>
  <c r="Q37" i="32"/>
  <c r="O36" i="32"/>
  <c r="O379" i="32" s="1"/>
  <c r="L64" i="94" l="1"/>
  <c r="K65" i="94"/>
  <c r="N381" i="32"/>
  <c r="K66" i="94" l="1"/>
  <c r="L66" i="94" s="1"/>
  <c r="L65" i="94"/>
  <c r="Q28" i="32"/>
  <c r="P387" i="32"/>
  <c r="P389" i="32" s="1"/>
  <c r="P383" i="32"/>
  <c r="G20" i="37" l="1"/>
  <c r="E20" i="37"/>
  <c r="G120" i="37" l="1"/>
  <c r="E39" i="37"/>
  <c r="G119" i="37"/>
  <c r="G125" i="37"/>
  <c r="G126" i="37"/>
  <c r="G39" i="37" l="1"/>
  <c r="E330" i="37"/>
  <c r="E326" i="37"/>
  <c r="E319" i="37"/>
  <c r="E314" i="37"/>
  <c r="E307" i="37"/>
  <c r="E283" i="37"/>
  <c r="E277" i="37"/>
  <c r="E271" i="37"/>
  <c r="E264" i="37"/>
  <c r="E258" i="37"/>
  <c r="E246" i="37"/>
  <c r="E242" i="37"/>
  <c r="E221" i="37"/>
  <c r="E217" i="37"/>
  <c r="E208" i="37"/>
  <c r="E202" i="37"/>
  <c r="E196" i="37"/>
  <c r="E184" i="37"/>
  <c r="E178" i="37"/>
  <c r="E173" i="37"/>
  <c r="E169" i="37"/>
  <c r="E165" i="37"/>
  <c r="E161" i="37"/>
  <c r="E143" i="37"/>
  <c r="E139" i="37"/>
  <c r="E135" i="37"/>
  <c r="E130" i="37"/>
  <c r="E125" i="37"/>
  <c r="E117" i="37"/>
  <c r="E111" i="37"/>
  <c r="E106" i="37"/>
  <c r="E101" i="37"/>
  <c r="E94" i="37"/>
  <c r="E77" i="37"/>
  <c r="E350" i="37"/>
  <c r="E327" i="37"/>
  <c r="E321" i="37"/>
  <c r="E316" i="37"/>
  <c r="E308" i="37"/>
  <c r="E285" i="37"/>
  <c r="E278" i="37"/>
  <c r="E273" i="37"/>
  <c r="E265" i="37"/>
  <c r="E260" i="37"/>
  <c r="E255" i="37"/>
  <c r="E247" i="37"/>
  <c r="E243" i="37"/>
  <c r="E239" i="37"/>
  <c r="E222" i="37"/>
  <c r="E218" i="37"/>
  <c r="E214" i="37"/>
  <c r="E209" i="37"/>
  <c r="E203" i="37"/>
  <c r="E197" i="37"/>
  <c r="E192" i="37"/>
  <c r="E185" i="37"/>
  <c r="E179" i="37"/>
  <c r="E175" i="37"/>
  <c r="E170" i="37"/>
  <c r="E166" i="37"/>
  <c r="E162" i="37"/>
  <c r="E144" i="37"/>
  <c r="E140" i="37"/>
  <c r="E136" i="37"/>
  <c r="E131" i="37"/>
  <c r="E126" i="37"/>
  <c r="E119" i="37"/>
  <c r="E108" i="37"/>
  <c r="E102" i="37"/>
  <c r="E95" i="37"/>
  <c r="E91" i="37"/>
  <c r="E74" i="37"/>
  <c r="E68" i="37"/>
  <c r="E63" i="37"/>
  <c r="E58" i="37"/>
  <c r="E52" i="37"/>
  <c r="E46" i="37"/>
  <c r="E36" i="37"/>
  <c r="E27" i="37"/>
  <c r="E18" i="37"/>
  <c r="E12" i="37"/>
  <c r="G136" i="37"/>
  <c r="G129" i="37"/>
  <c r="G117" i="37"/>
  <c r="G139" i="37"/>
  <c r="G135" i="37"/>
  <c r="G131" i="37"/>
  <c r="G127" i="37"/>
  <c r="G116" i="37"/>
  <c r="E70" i="37"/>
  <c r="E177" i="37"/>
  <c r="E172" i="37"/>
  <c r="E168" i="37"/>
  <c r="E164" i="37"/>
  <c r="E146" i="37"/>
  <c r="E142" i="37"/>
  <c r="E138" i="37"/>
  <c r="E133" i="37"/>
  <c r="E129" i="37"/>
  <c r="E123" i="37"/>
  <c r="E116" i="37"/>
  <c r="E110" i="37"/>
  <c r="E105" i="37"/>
  <c r="E100" i="37"/>
  <c r="E93" i="37"/>
  <c r="E76" i="37"/>
  <c r="E72" i="37"/>
  <c r="E66" i="37"/>
  <c r="E61" i="37"/>
  <c r="E56" i="37"/>
  <c r="E49" i="37"/>
  <c r="E38" i="37"/>
  <c r="E29" i="37"/>
  <c r="E23" i="37"/>
  <c r="E14" i="37"/>
  <c r="G138" i="37"/>
  <c r="G133" i="37"/>
  <c r="G123" i="37"/>
  <c r="E254" i="37"/>
  <c r="E238" i="37"/>
  <c r="E213" i="37"/>
  <c r="E190" i="37"/>
  <c r="E73" i="37"/>
  <c r="E67" i="37"/>
  <c r="E62" i="37"/>
  <c r="E57" i="37"/>
  <c r="E44" i="37"/>
  <c r="E33" i="37"/>
  <c r="E24" i="37"/>
  <c r="E17" i="37"/>
  <c r="E329" i="37"/>
  <c r="E324" i="37"/>
  <c r="E318" i="37"/>
  <c r="E312" i="37"/>
  <c r="E287" i="37"/>
  <c r="E282" i="37"/>
  <c r="E276" i="37"/>
  <c r="E270" i="37"/>
  <c r="E263" i="37"/>
  <c r="E257" i="37"/>
  <c r="E249" i="37"/>
  <c r="E245" i="37"/>
  <c r="E241" i="37"/>
  <c r="E237" i="37"/>
  <c r="E220" i="37"/>
  <c r="E216" i="37"/>
  <c r="E212" i="37"/>
  <c r="E207" i="37"/>
  <c r="E201" i="37"/>
  <c r="E195" i="37"/>
  <c r="E187" i="37"/>
  <c r="E182" i="37"/>
  <c r="E351" i="37"/>
  <c r="E328" i="37"/>
  <c r="E323" i="37"/>
  <c r="E317" i="37"/>
  <c r="E311" i="37"/>
  <c r="E286" i="37"/>
  <c r="E280" i="37"/>
  <c r="E275" i="37"/>
  <c r="E266" i="37"/>
  <c r="E261" i="37"/>
  <c r="E256" i="37"/>
  <c r="E248" i="37"/>
  <c r="E244" i="37"/>
  <c r="E240" i="37"/>
  <c r="E236" i="37"/>
  <c r="E219" i="37"/>
  <c r="E215" i="37"/>
  <c r="E210" i="37"/>
  <c r="E206" i="37"/>
  <c r="E199" i="37"/>
  <c r="E193" i="37"/>
  <c r="E186" i="37"/>
  <c r="E181" i="37"/>
  <c r="E176" i="37"/>
  <c r="E171" i="37"/>
  <c r="E167" i="37"/>
  <c r="E163" i="37"/>
  <c r="E145" i="37"/>
  <c r="E141" i="37"/>
  <c r="E137" i="37"/>
  <c r="E132" i="37"/>
  <c r="E127" i="37"/>
  <c r="E121" i="37"/>
  <c r="E114" i="37"/>
  <c r="E109" i="37"/>
  <c r="E103" i="37"/>
  <c r="E96" i="37"/>
  <c r="E92" i="37"/>
  <c r="E75" i="37"/>
  <c r="E71" i="37"/>
  <c r="E64" i="37"/>
  <c r="E60" i="37"/>
  <c r="E54" i="37"/>
  <c r="E47" i="37"/>
  <c r="E37" i="37"/>
  <c r="E28" i="37"/>
  <c r="E19" i="37"/>
  <c r="E13" i="37"/>
  <c r="G137" i="37"/>
  <c r="G121" i="37"/>
  <c r="E50" i="37"/>
  <c r="G327" i="37" l="1"/>
  <c r="G236" i="37"/>
  <c r="G141" i="37"/>
  <c r="G181" i="37"/>
  <c r="G237" i="37"/>
  <c r="G215" i="37"/>
  <c r="G214" i="37"/>
  <c r="G168" i="37"/>
  <c r="G278" i="37"/>
  <c r="G329" i="37"/>
  <c r="G321" i="37"/>
  <c r="G238" i="37"/>
  <c r="G212" i="37"/>
  <c r="G199" i="37"/>
  <c r="G143" i="37"/>
  <c r="G165" i="37"/>
  <c r="G173" i="37"/>
  <c r="G184" i="37"/>
  <c r="G277" i="37"/>
  <c r="G308" i="37"/>
  <c r="G241" i="37"/>
  <c r="G265" i="37"/>
  <c r="G243" i="37"/>
  <c r="G220" i="37"/>
  <c r="G192" i="37"/>
  <c r="G240" i="37"/>
  <c r="G217" i="37"/>
  <c r="G196" i="37"/>
  <c r="G140" i="37"/>
  <c r="G162" i="37"/>
  <c r="G170" i="37"/>
  <c r="G179" i="37"/>
  <c r="G270" i="37"/>
  <c r="G282" i="37"/>
  <c r="G311" i="37"/>
  <c r="G323" i="37"/>
  <c r="G245" i="37"/>
  <c r="G201" i="37"/>
  <c r="G130" i="37"/>
  <c r="G324" i="37"/>
  <c r="G257" i="37"/>
  <c r="G210" i="37"/>
  <c r="G171" i="37"/>
  <c r="G286" i="37"/>
  <c r="G222" i="37"/>
  <c r="G197" i="37"/>
  <c r="G202" i="37"/>
  <c r="G146" i="37"/>
  <c r="G187" i="37"/>
  <c r="G319" i="37"/>
  <c r="G114" i="37"/>
  <c r="G242" i="37"/>
  <c r="G167" i="37"/>
  <c r="G186" i="37"/>
  <c r="G312" i="37"/>
  <c r="G260" i="37"/>
  <c r="G247" i="37"/>
  <c r="G207" i="37"/>
  <c r="G266" i="37"/>
  <c r="G244" i="37"/>
  <c r="G221" i="37"/>
  <c r="G190" i="37"/>
  <c r="G142" i="37"/>
  <c r="G164" i="37"/>
  <c r="G172" i="37"/>
  <c r="G182" i="37"/>
  <c r="G273" i="37"/>
  <c r="G285" i="37"/>
  <c r="G314" i="37"/>
  <c r="G326" i="37"/>
  <c r="G209" i="37"/>
  <c r="G195" i="37"/>
  <c r="G316" i="37"/>
  <c r="G330" i="37"/>
  <c r="G163" i="37"/>
  <c r="G275" i="37"/>
  <c r="G239" i="37"/>
  <c r="G254" i="37"/>
  <c r="G132" i="37"/>
  <c r="G177" i="37"/>
  <c r="G307" i="37"/>
  <c r="G213" i="37"/>
  <c r="G264" i="37"/>
  <c r="G219" i="37"/>
  <c r="G145" i="37"/>
  <c r="G176" i="37"/>
  <c r="G280" i="37"/>
  <c r="G249" i="37"/>
  <c r="G261" i="37"/>
  <c r="G246" i="37"/>
  <c r="G206" i="37"/>
  <c r="G193" i="37"/>
  <c r="G161" i="37"/>
  <c r="G169" i="37"/>
  <c r="G178" i="37"/>
  <c r="G271" i="37"/>
  <c r="G283" i="37"/>
  <c r="G263" i="37"/>
  <c r="G218" i="37"/>
  <c r="G258" i="37"/>
  <c r="G216" i="37"/>
  <c r="G203" i="37"/>
  <c r="G255" i="37"/>
  <c r="G248" i="37"/>
  <c r="G208" i="37"/>
  <c r="G144" i="37"/>
  <c r="G166" i="37"/>
  <c r="G175" i="37"/>
  <c r="G185" i="37"/>
  <c r="G276" i="37"/>
  <c r="G287" i="37"/>
  <c r="G317" i="37"/>
  <c r="G328" i="37"/>
  <c r="G256" i="37"/>
  <c r="G33" i="37"/>
  <c r="G318" i="37"/>
  <c r="G75" i="37" l="1"/>
  <c r="G56" i="37"/>
  <c r="G268" i="37"/>
  <c r="G66" i="37"/>
  <c r="G71" i="37"/>
  <c r="G61" i="37"/>
  <c r="G47" i="37"/>
  <c r="G112" i="37"/>
  <c r="G62" i="37"/>
  <c r="G49" i="37"/>
  <c r="G101" i="37"/>
  <c r="G68" i="37"/>
  <c r="G64" i="37"/>
  <c r="G60" i="37"/>
  <c r="G52" i="37"/>
  <c r="G46" i="37"/>
  <c r="G309" i="37"/>
  <c r="G188" i="37"/>
  <c r="G70" i="37"/>
  <c r="G74" i="37"/>
  <c r="G69" i="37"/>
  <c r="G63" i="37"/>
  <c r="G57" i="37"/>
  <c r="G44" i="37"/>
  <c r="G50" i="37"/>
  <c r="G111" i="37" l="1"/>
  <c r="G93" i="37"/>
  <c r="G96" i="37"/>
  <c r="G100" i="37"/>
  <c r="G58" i="37"/>
  <c r="G110" i="37"/>
  <c r="G92" i="37"/>
  <c r="G109" i="37"/>
  <c r="G103" i="37"/>
  <c r="G95" i="37"/>
  <c r="G91" i="37"/>
  <c r="G72" i="37"/>
  <c r="G106" i="37"/>
  <c r="G76" i="37"/>
  <c r="G105" i="37"/>
  <c r="G73" i="37"/>
  <c r="G108" i="37"/>
  <c r="G102" i="37"/>
  <c r="G94" i="37"/>
  <c r="G77" i="37"/>
  <c r="G67" i="37"/>
  <c r="G29" i="37" l="1"/>
  <c r="E11" i="37"/>
  <c r="G23" i="37"/>
  <c r="G38" i="37"/>
  <c r="G19" i="37"/>
  <c r="G37" i="37"/>
  <c r="G27" i="37"/>
  <c r="G18" i="37"/>
  <c r="G12" i="37"/>
  <c r="G350" i="37"/>
  <c r="G14" i="37"/>
  <c r="G28" i="37"/>
  <c r="G13" i="37"/>
  <c r="G351" i="37"/>
  <c r="G36" i="37"/>
  <c r="G24" i="37"/>
  <c r="G17" i="37"/>
  <c r="G11" i="37" l="1"/>
  <c r="G349" i="37"/>
  <c r="G35" i="37"/>
  <c r="G10" i="37"/>
  <c r="G22" i="37"/>
  <c r="G16" i="37"/>
  <c r="E38" i="8"/>
  <c r="J16" i="25" l="1"/>
  <c r="J12" i="25"/>
  <c r="F24" i="16"/>
  <c r="H39" i="8"/>
  <c r="D55" i="24"/>
  <c r="D54" i="24"/>
  <c r="D53" i="24"/>
  <c r="F34" i="16"/>
  <c r="F31" i="16"/>
  <c r="F28" i="16"/>
  <c r="F27" i="16"/>
  <c r="F21" i="16"/>
  <c r="E30" i="8"/>
  <c r="D46" i="20"/>
  <c r="D47" i="20"/>
  <c r="D48" i="20"/>
  <c r="D49" i="20"/>
  <c r="D50" i="20"/>
  <c r="D45" i="20"/>
  <c r="D44" i="20"/>
  <c r="D42" i="20"/>
  <c r="D43" i="20"/>
  <c r="G43" i="20" s="1"/>
  <c r="D41" i="20"/>
  <c r="D40" i="20"/>
  <c r="D39" i="20"/>
  <c r="D58" i="20"/>
  <c r="D57" i="20"/>
  <c r="D56" i="20"/>
  <c r="D55" i="20"/>
  <c r="D54" i="20"/>
  <c r="D50" i="22"/>
  <c r="D49" i="22"/>
  <c r="D48" i="22"/>
  <c r="G48" i="22" s="1"/>
  <c r="D47" i="22"/>
  <c r="D46" i="22"/>
  <c r="D45" i="22"/>
  <c r="D44" i="22"/>
  <c r="D43" i="22"/>
  <c r="D42" i="22"/>
  <c r="D41" i="22"/>
  <c r="D40" i="22"/>
  <c r="D39" i="22"/>
  <c r="D50" i="24"/>
  <c r="G50" i="24" s="1"/>
  <c r="D49" i="24"/>
  <c r="G49" i="24" s="1"/>
  <c r="D48" i="24"/>
  <c r="D47" i="24"/>
  <c r="D46" i="24"/>
  <c r="D45" i="24"/>
  <c r="D44" i="24"/>
  <c r="D43" i="24"/>
  <c r="G43" i="24" s="1"/>
  <c r="D42" i="24"/>
  <c r="G42" i="24" s="1"/>
  <c r="D41" i="24"/>
  <c r="D40" i="24"/>
  <c r="D68" i="20"/>
  <c r="G68" i="20" s="1"/>
  <c r="D67" i="20"/>
  <c r="G67" i="20" s="1"/>
  <c r="D63" i="20"/>
  <c r="D35" i="20"/>
  <c r="D36" i="20"/>
  <c r="D37" i="20"/>
  <c r="D34" i="20"/>
  <c r="D31" i="20"/>
  <c r="D27" i="20"/>
  <c r="D25" i="20"/>
  <c r="D24" i="20"/>
  <c r="D23" i="20"/>
  <c r="F75" i="19"/>
  <c r="G75" i="19" s="1"/>
  <c r="D64" i="20" s="1"/>
  <c r="G73" i="19"/>
  <c r="E83" i="19" s="1"/>
  <c r="G83" i="19" s="1"/>
  <c r="D73" i="20" s="1"/>
  <c r="I72" i="19"/>
  <c r="D61" i="20" s="1"/>
  <c r="H43" i="19"/>
  <c r="D33" i="20" s="1"/>
  <c r="G39" i="19"/>
  <c r="G81" i="19" s="1"/>
  <c r="G38" i="19"/>
  <c r="D29" i="20" s="1"/>
  <c r="H27" i="19"/>
  <c r="H26" i="19"/>
  <c r="H25" i="19"/>
  <c r="G22" i="19"/>
  <c r="G21" i="19"/>
  <c r="H18" i="19"/>
  <c r="H17" i="19"/>
  <c r="D82" i="22"/>
  <c r="D76" i="22"/>
  <c r="D75" i="22"/>
  <c r="D72" i="22"/>
  <c r="D70" i="22"/>
  <c r="D63" i="22"/>
  <c r="D64" i="22"/>
  <c r="D61" i="22"/>
  <c r="D58" i="22"/>
  <c r="D59" i="22"/>
  <c r="D60" i="22"/>
  <c r="D57" i="22"/>
  <c r="D56" i="22"/>
  <c r="D54" i="22"/>
  <c r="D55" i="22"/>
  <c r="D53" i="22"/>
  <c r="D62" i="22"/>
  <c r="D35" i="22"/>
  <c r="D36" i="22"/>
  <c r="D37" i="22"/>
  <c r="D34" i="22"/>
  <c r="D31" i="22"/>
  <c r="D27" i="22"/>
  <c r="D25" i="22"/>
  <c r="D24" i="22"/>
  <c r="D23" i="22"/>
  <c r="H43" i="21"/>
  <c r="D33" i="22" s="1"/>
  <c r="G39" i="21"/>
  <c r="D30" i="22" s="1"/>
  <c r="G38" i="21"/>
  <c r="D29" i="22" s="1"/>
  <c r="H27" i="21"/>
  <c r="G22" i="21"/>
  <c r="G21" i="21"/>
  <c r="H18" i="21"/>
  <c r="H17" i="21"/>
  <c r="G75" i="24"/>
  <c r="D70" i="24"/>
  <c r="D69" i="24"/>
  <c r="D68" i="24"/>
  <c r="D37" i="24"/>
  <c r="D36" i="24"/>
  <c r="D34" i="24"/>
  <c r="D35" i="24"/>
  <c r="D31" i="24"/>
  <c r="D25" i="24"/>
  <c r="D24" i="24"/>
  <c r="D23" i="24"/>
  <c r="H43" i="23"/>
  <c r="D33" i="24" s="1"/>
  <c r="G37" i="23"/>
  <c r="G40" i="23" s="1"/>
  <c r="D30" i="24" s="1"/>
  <c r="H28" i="23"/>
  <c r="H27" i="23"/>
  <c r="G25" i="23"/>
  <c r="G24" i="23"/>
  <c r="H21" i="23"/>
  <c r="H20" i="23"/>
  <c r="G66" i="20" l="1"/>
  <c r="G50" i="22"/>
  <c r="G49" i="22"/>
  <c r="G47" i="22"/>
  <c r="G45" i="24"/>
  <c r="G68" i="24"/>
  <c r="G47" i="24"/>
  <c r="G44" i="24"/>
  <c r="G50" i="20"/>
  <c r="G49" i="20"/>
  <c r="D30" i="20"/>
  <c r="G29" i="20"/>
  <c r="G48" i="20"/>
  <c r="G48" i="24"/>
  <c r="G41" i="24"/>
  <c r="G46" i="24"/>
  <c r="D71" i="20"/>
  <c r="G71" i="20" s="1"/>
  <c r="G84" i="19"/>
  <c r="D74" i="20" s="1"/>
  <c r="G74" i="20" s="1"/>
  <c r="G82" i="19"/>
  <c r="D72" i="20" s="1"/>
  <c r="G72" i="20" s="1"/>
  <c r="D62" i="20"/>
  <c r="G62" i="20" s="1"/>
  <c r="G31" i="20"/>
  <c r="G47" i="20"/>
  <c r="G27" i="20"/>
  <c r="G26" i="20" s="1"/>
  <c r="G37" i="20"/>
  <c r="G24" i="20"/>
  <c r="G35" i="20"/>
  <c r="G46" i="20"/>
  <c r="G73" i="20"/>
  <c r="G64" i="20"/>
  <c r="G42" i="20"/>
  <c r="G45" i="20"/>
  <c r="G41" i="20"/>
  <c r="G44" i="20"/>
  <c r="G40" i="20"/>
  <c r="G63" i="20"/>
  <c r="G25" i="20"/>
  <c r="G57" i="20"/>
  <c r="G39" i="20"/>
  <c r="G56" i="20"/>
  <c r="G61" i="20"/>
  <c r="G33" i="20"/>
  <c r="G55" i="20"/>
  <c r="G36" i="20"/>
  <c r="G53" i="20"/>
  <c r="G58" i="20"/>
  <c r="G23" i="20"/>
  <c r="G30" i="20"/>
  <c r="G54" i="20"/>
  <c r="G34" i="20"/>
  <c r="H24" i="19"/>
  <c r="D21" i="20" s="1"/>
  <c r="G21" i="20" s="1"/>
  <c r="G23" i="19"/>
  <c r="D20" i="20" s="1"/>
  <c r="G20" i="20" s="1"/>
  <c r="H19" i="19"/>
  <c r="D18" i="20" s="1"/>
  <c r="G18" i="20" s="1"/>
  <c r="G17" i="20" s="1"/>
  <c r="G63" i="22"/>
  <c r="G64" i="22"/>
  <c r="G62" i="22"/>
  <c r="G23" i="21"/>
  <c r="D20" i="22" s="1"/>
  <c r="D27" i="24"/>
  <c r="G37" i="24"/>
  <c r="G39" i="23"/>
  <c r="D29" i="24" s="1"/>
  <c r="H29" i="23"/>
  <c r="D21" i="24" s="1"/>
  <c r="G26" i="23"/>
  <c r="D20" i="24" s="1"/>
  <c r="G19" i="20" l="1"/>
  <c r="G22" i="20"/>
  <c r="G52" i="20"/>
  <c r="G60" i="20"/>
  <c r="G32" i="20"/>
  <c r="G70" i="20"/>
  <c r="G38" i="20"/>
  <c r="G28" i="20"/>
  <c r="G18" i="8"/>
  <c r="I16" i="15"/>
  <c r="E18" i="8" s="1"/>
  <c r="G75" i="20" l="1"/>
  <c r="G43" i="8" s="1"/>
  <c r="H18" i="8"/>
  <c r="G15" i="25" s="1"/>
  <c r="G63" i="24"/>
  <c r="D92" i="23"/>
  <c r="E92" i="23" s="1"/>
  <c r="C92" i="23"/>
  <c r="G87" i="23"/>
  <c r="G86" i="23"/>
  <c r="F83" i="23"/>
  <c r="G83" i="23" s="1"/>
  <c r="G80" i="23"/>
  <c r="I81" i="23" s="1"/>
  <c r="G82" i="23" s="1"/>
  <c r="G60" i="22"/>
  <c r="C60" i="22"/>
  <c r="G59" i="22"/>
  <c r="G31" i="22"/>
  <c r="G30" i="22"/>
  <c r="G29" i="22"/>
  <c r="G25" i="22"/>
  <c r="G23" i="22"/>
  <c r="F82" i="21"/>
  <c r="G82" i="21" s="1"/>
  <c r="G80" i="21"/>
  <c r="I79" i="21"/>
  <c r="D68" i="22" s="1"/>
  <c r="G68" i="22" s="1"/>
  <c r="H26" i="21"/>
  <c r="H25" i="21"/>
  <c r="E91" i="21" l="1"/>
  <c r="G91" i="21" s="1"/>
  <c r="D81" i="22" s="1"/>
  <c r="D69" i="22"/>
  <c r="G28" i="22"/>
  <c r="G57" i="22"/>
  <c r="G72" i="22"/>
  <c r="G35" i="22"/>
  <c r="G43" i="22"/>
  <c r="G37" i="22"/>
  <c r="G46" i="22"/>
  <c r="G70" i="22"/>
  <c r="G61" i="22"/>
  <c r="H24" i="21"/>
  <c r="D21" i="22" s="1"/>
  <c r="G21" i="22" s="1"/>
  <c r="G24" i="22"/>
  <c r="G22" i="22" s="1"/>
  <c r="G33" i="22"/>
  <c r="G44" i="22"/>
  <c r="G82" i="22"/>
  <c r="G42" i="22"/>
  <c r="G56" i="22"/>
  <c r="G20" i="22"/>
  <c r="G27" i="22"/>
  <c r="G26" i="22" s="1"/>
  <c r="G41" i="22"/>
  <c r="G55" i="22"/>
  <c r="G81" i="22"/>
  <c r="G69" i="22"/>
  <c r="G39" i="22"/>
  <c r="G53" i="22"/>
  <c r="G58" i="22"/>
  <c r="G45" i="22"/>
  <c r="G40" i="22"/>
  <c r="G76" i="22"/>
  <c r="G34" i="22"/>
  <c r="G71" i="22"/>
  <c r="G36" i="22"/>
  <c r="G75" i="22"/>
  <c r="G54" i="22"/>
  <c r="H19" i="21"/>
  <c r="D18" i="22" s="1"/>
  <c r="G18" i="22" s="1"/>
  <c r="G17" i="22" s="1"/>
  <c r="D89" i="23"/>
  <c r="G81" i="24"/>
  <c r="E15" i="25"/>
  <c r="C15" i="25" s="1"/>
  <c r="H22" i="23"/>
  <c r="D18" i="24" s="1"/>
  <c r="G18" i="24" s="1"/>
  <c r="G17" i="24" s="1"/>
  <c r="G66" i="24"/>
  <c r="G20" i="24"/>
  <c r="G56" i="24"/>
  <c r="G60" i="24"/>
  <c r="G27" i="24"/>
  <c r="G26" i="24" s="1"/>
  <c r="G31" i="24"/>
  <c r="G58" i="24"/>
  <c r="G64" i="24"/>
  <c r="G71" i="24"/>
  <c r="G65" i="24"/>
  <c r="G21" i="24"/>
  <c r="G62" i="24"/>
  <c r="G69" i="24"/>
  <c r="G55" i="24"/>
  <c r="G34" i="24"/>
  <c r="G72" i="24"/>
  <c r="G40" i="24"/>
  <c r="G39" i="24" s="1"/>
  <c r="G29" i="24"/>
  <c r="G54" i="24"/>
  <c r="G57" i="24"/>
  <c r="G25" i="24"/>
  <c r="G36" i="24"/>
  <c r="G53" i="24"/>
  <c r="G59" i="24"/>
  <c r="G70" i="24"/>
  <c r="G74" i="24"/>
  <c r="G73" i="24" s="1"/>
  <c r="G35" i="24"/>
  <c r="G24" i="24"/>
  <c r="G30" i="24"/>
  <c r="G33" i="24"/>
  <c r="G61" i="24"/>
  <c r="G23" i="24"/>
  <c r="G92" i="23"/>
  <c r="G67" i="24" l="1"/>
  <c r="G52" i="22"/>
  <c r="G38" i="22"/>
  <c r="G89" i="21"/>
  <c r="G32" i="22"/>
  <c r="G67" i="22"/>
  <c r="G74" i="22"/>
  <c r="G19" i="22"/>
  <c r="G32" i="24"/>
  <c r="G89" i="23"/>
  <c r="G28" i="24"/>
  <c r="G19" i="24"/>
  <c r="G52" i="24"/>
  <c r="G22" i="24"/>
  <c r="G90" i="21" l="1"/>
  <c r="D80" i="22" s="1"/>
  <c r="G80" i="22" s="1"/>
  <c r="D79" i="22"/>
  <c r="G79" i="22" s="1"/>
  <c r="G90" i="23"/>
  <c r="D78" i="24"/>
  <c r="G78" i="24" s="1"/>
  <c r="B25" i="13"/>
  <c r="B36" i="13" s="1"/>
  <c r="B53" i="13" s="1"/>
  <c r="B24" i="13"/>
  <c r="B35" i="13" s="1"/>
  <c r="B51" i="13" s="1"/>
  <c r="B23" i="13"/>
  <c r="B34" i="13" s="1"/>
  <c r="B49" i="13" s="1"/>
  <c r="B22" i="13"/>
  <c r="B33" i="13" s="1"/>
  <c r="B47" i="13" s="1"/>
  <c r="B21" i="13"/>
  <c r="B32" i="13" s="1"/>
  <c r="B45" i="13" s="1"/>
  <c r="B20" i="13"/>
  <c r="B31" i="13" s="1"/>
  <c r="B19" i="13"/>
  <c r="B30" i="13" s="1"/>
  <c r="E49" i="8"/>
  <c r="E48" i="8"/>
  <c r="G78" i="22" l="1"/>
  <c r="G83" i="22" s="1"/>
  <c r="G44" i="8" s="1"/>
  <c r="G91" i="23"/>
  <c r="D80" i="24" s="1"/>
  <c r="G80" i="24" s="1"/>
  <c r="D79" i="24"/>
  <c r="G79" i="24" s="1"/>
  <c r="B41" i="13"/>
  <c r="G77" i="24" l="1"/>
  <c r="G82" i="24" s="1"/>
  <c r="G45" i="8" s="1"/>
  <c r="E40" i="8" l="1"/>
  <c r="E35" i="8"/>
  <c r="E34" i="8"/>
  <c r="E33" i="8"/>
  <c r="E13" i="8" s="1"/>
  <c r="G11" i="14" s="1"/>
  <c r="E29" i="8"/>
  <c r="G29" i="8"/>
  <c r="E20" i="8"/>
  <c r="E19" i="8"/>
  <c r="G28" i="16"/>
  <c r="E27" i="16"/>
  <c r="G27" i="16" s="1"/>
  <c r="G24" i="16"/>
  <c r="G23" i="16" s="1"/>
  <c r="E21" i="16"/>
  <c r="G21" i="16" s="1"/>
  <c r="G20" i="16" s="1"/>
  <c r="E11" i="16"/>
  <c r="E31" i="16" s="1"/>
  <c r="G31" i="16" s="1"/>
  <c r="G30" i="16" s="1"/>
  <c r="E26" i="8"/>
  <c r="E25" i="8"/>
  <c r="H22" i="15"/>
  <c r="E24" i="8" s="1"/>
  <c r="I19" i="15"/>
  <c r="E21" i="8" s="1"/>
  <c r="G26" i="16" l="1"/>
  <c r="H29" i="8"/>
  <c r="G26" i="25" s="1"/>
  <c r="E34" i="16"/>
  <c r="G34" i="16" s="1"/>
  <c r="G33" i="16" s="1"/>
  <c r="H44" i="8"/>
  <c r="G40" i="25" s="1"/>
  <c r="H45" i="8"/>
  <c r="G41" i="25" s="1"/>
  <c r="H43" i="8"/>
  <c r="G39" i="25" s="1"/>
  <c r="G44" i="14"/>
  <c r="G45" i="14" s="1"/>
  <c r="G74" i="8"/>
  <c r="G75" i="8" s="1"/>
  <c r="G38" i="8"/>
  <c r="H38" i="8" s="1"/>
  <c r="G35" i="25" s="1"/>
  <c r="G34" i="8"/>
  <c r="H34" i="8" s="1"/>
  <c r="G31" i="25" s="1"/>
  <c r="G30" i="8"/>
  <c r="H30" i="8" s="1"/>
  <c r="G27" i="25" s="1"/>
  <c r="J19" i="13"/>
  <c r="J20" i="13"/>
  <c r="J21" i="13"/>
  <c r="J22" i="13"/>
  <c r="J23" i="13"/>
  <c r="J24" i="13"/>
  <c r="J25" i="13"/>
  <c r="L64" i="13"/>
  <c r="N63" i="13" s="1"/>
  <c r="G19" i="8"/>
  <c r="H19" i="8" s="1"/>
  <c r="G16" i="25" s="1"/>
  <c r="G20" i="8"/>
  <c r="H20" i="8" s="1"/>
  <c r="G17" i="25" s="1"/>
  <c r="G21" i="8"/>
  <c r="H21" i="8" s="1"/>
  <c r="G18" i="25" s="1"/>
  <c r="G24" i="8"/>
  <c r="H24" i="8" s="1"/>
  <c r="G21" i="25" s="1"/>
  <c r="G25" i="8"/>
  <c r="H25" i="8" s="1"/>
  <c r="G22" i="25" s="1"/>
  <c r="G26" i="8"/>
  <c r="H26" i="8" s="1"/>
  <c r="G23" i="25" s="1"/>
  <c r="G35" i="8"/>
  <c r="H35" i="8" s="1"/>
  <c r="G48" i="8"/>
  <c r="G49" i="8"/>
  <c r="H49" i="8" s="1"/>
  <c r="G45" i="25" s="1"/>
  <c r="E45" i="25" s="1"/>
  <c r="C45" i="25" s="1"/>
  <c r="G33" i="8"/>
  <c r="G32" i="25" l="1"/>
  <c r="G35" i="16"/>
  <c r="G14" i="16" s="1"/>
  <c r="F40" i="8" s="1"/>
  <c r="E18" i="25"/>
  <c r="C18" i="25" s="1"/>
  <c r="E17" i="25"/>
  <c r="C17" i="25" s="1"/>
  <c r="E16" i="25"/>
  <c r="C16" i="25" s="1"/>
  <c r="E22" i="25"/>
  <c r="C22" i="25" s="1"/>
  <c r="E23" i="25"/>
  <c r="C23" i="25" s="1"/>
  <c r="E40" i="25"/>
  <c r="C40" i="25" s="1"/>
  <c r="E39" i="25"/>
  <c r="C39" i="25" s="1"/>
  <c r="E41" i="25"/>
  <c r="C41" i="25" s="1"/>
  <c r="E21" i="25"/>
  <c r="C21" i="25" s="1"/>
  <c r="E27" i="25"/>
  <c r="C27" i="25" s="1"/>
  <c r="E26" i="25"/>
  <c r="C26" i="25" s="1"/>
  <c r="E35" i="25"/>
  <c r="C35" i="25" s="1"/>
  <c r="E31" i="25"/>
  <c r="C31" i="25" s="1"/>
  <c r="H17" i="8"/>
  <c r="G14" i="25" s="1"/>
  <c r="H42" i="8"/>
  <c r="N62" i="13"/>
  <c r="H28" i="8"/>
  <c r="H23" i="8"/>
  <c r="G20" i="25" s="1"/>
  <c r="C20" i="25" s="1"/>
  <c r="H48" i="8"/>
  <c r="G44" i="25" s="1"/>
  <c r="E14" i="25" l="1"/>
  <c r="C14" i="25"/>
  <c r="E32" i="25"/>
  <c r="C32" i="25" s="1"/>
  <c r="G40" i="8"/>
  <c r="H40" i="8" s="1"/>
  <c r="G36" i="25" s="1"/>
  <c r="G25" i="25"/>
  <c r="C25" i="25" s="1"/>
  <c r="J32" i="13"/>
  <c r="F32" i="13" s="1"/>
  <c r="F46" i="13" s="1"/>
  <c r="J31" i="13"/>
  <c r="E20" i="25"/>
  <c r="J30" i="13"/>
  <c r="G38" i="25"/>
  <c r="C38" i="25" s="1"/>
  <c r="J35" i="13"/>
  <c r="H47" i="8"/>
  <c r="H33" i="8"/>
  <c r="F45" i="13" l="1"/>
  <c r="F35" i="13"/>
  <c r="G35" i="13"/>
  <c r="I31" i="13"/>
  <c r="I44" i="13" s="1"/>
  <c r="E31" i="13"/>
  <c r="E44" i="13" s="1"/>
  <c r="H30" i="13"/>
  <c r="H42" i="13" s="1"/>
  <c r="G30" i="25"/>
  <c r="H32" i="8"/>
  <c r="H37" i="8"/>
  <c r="E36" i="25"/>
  <c r="C36" i="25" s="1"/>
  <c r="J36" i="13"/>
  <c r="G43" i="25"/>
  <c r="E38" i="25"/>
  <c r="D32" i="13"/>
  <c r="D46" i="13" s="1"/>
  <c r="E32" i="13"/>
  <c r="E46" i="13" s="1"/>
  <c r="I32" i="13"/>
  <c r="I46" i="13" s="1"/>
  <c r="G32" i="13"/>
  <c r="G46" i="13" s="1"/>
  <c r="H32" i="13"/>
  <c r="H46" i="13" s="1"/>
  <c r="E44" i="25"/>
  <c r="C44" i="25" s="1"/>
  <c r="E25" i="25"/>
  <c r="E30" i="13"/>
  <c r="E42" i="13" s="1"/>
  <c r="G30" i="13"/>
  <c r="G42" i="13" s="1"/>
  <c r="F30" i="13"/>
  <c r="F42" i="13" s="1"/>
  <c r="D30" i="13"/>
  <c r="D42" i="13" s="1"/>
  <c r="I30" i="13"/>
  <c r="I42" i="13" s="1"/>
  <c r="E35" i="13"/>
  <c r="I35" i="13"/>
  <c r="I52" i="13" s="1"/>
  <c r="H35" i="13"/>
  <c r="D35" i="13"/>
  <c r="D52" i="13" s="1"/>
  <c r="D31" i="13"/>
  <c r="D44" i="13" s="1"/>
  <c r="G31" i="13"/>
  <c r="G44" i="13" s="1"/>
  <c r="F31" i="13"/>
  <c r="F44" i="13" s="1"/>
  <c r="H31" i="13"/>
  <c r="H44" i="13" s="1"/>
  <c r="L37" i="13"/>
  <c r="E52" i="13" l="1"/>
  <c r="E51" i="13" s="1"/>
  <c r="F52" i="13"/>
  <c r="F51" i="13" s="1"/>
  <c r="G52" i="13"/>
  <c r="G51" i="13" s="1"/>
  <c r="H52" i="13"/>
  <c r="H51" i="13" s="1"/>
  <c r="E43" i="25"/>
  <c r="C43" i="25"/>
  <c r="E45" i="13"/>
  <c r="G45" i="13"/>
  <c r="I45" i="13"/>
  <c r="H45" i="13"/>
  <c r="H50" i="8"/>
  <c r="F43" i="13"/>
  <c r="I43" i="13"/>
  <c r="D43" i="13"/>
  <c r="G43" i="13"/>
  <c r="K30" i="13"/>
  <c r="L30" i="13" s="1"/>
  <c r="E43" i="13"/>
  <c r="E30" i="25"/>
  <c r="C30" i="25" s="1"/>
  <c r="J34" i="13"/>
  <c r="G34" i="25"/>
  <c r="C34" i="25" s="1"/>
  <c r="G29" i="25"/>
  <c r="C29" i="25" s="1"/>
  <c r="J33" i="13"/>
  <c r="F41" i="13"/>
  <c r="H41" i="13"/>
  <c r="E41" i="13"/>
  <c r="I41" i="13"/>
  <c r="G41" i="13"/>
  <c r="K32" i="13"/>
  <c r="L32" i="13" s="1"/>
  <c r="K35" i="13"/>
  <c r="L35" i="13" s="1"/>
  <c r="I51" i="13"/>
  <c r="D51" i="13"/>
  <c r="D45" i="13"/>
  <c r="K31" i="13"/>
  <c r="L31" i="13" s="1"/>
  <c r="H43" i="13"/>
  <c r="J52" i="13" l="1"/>
  <c r="J50" i="8"/>
  <c r="K54" i="8"/>
  <c r="J45" i="13"/>
  <c r="J46" i="13"/>
  <c r="H17" i="14"/>
  <c r="E59" i="8"/>
  <c r="M28" i="15" s="1"/>
  <c r="G46" i="25"/>
  <c r="J44" i="13"/>
  <c r="J43" i="13"/>
  <c r="G33" i="13"/>
  <c r="G48" i="13" s="1"/>
  <c r="J38" i="13"/>
  <c r="J39" i="13" s="1"/>
  <c r="G15" i="13" s="1"/>
  <c r="G34" i="13"/>
  <c r="G50" i="13" s="1"/>
  <c r="H34" i="13"/>
  <c r="H50" i="13" s="1"/>
  <c r="I34" i="13"/>
  <c r="I50" i="13" s="1"/>
  <c r="D34" i="13"/>
  <c r="D50" i="13" s="1"/>
  <c r="F34" i="13"/>
  <c r="F50" i="13" s="1"/>
  <c r="E34" i="13"/>
  <c r="E50" i="13" s="1"/>
  <c r="E34" i="25"/>
  <c r="E29" i="25"/>
  <c r="J51" i="13"/>
  <c r="K52" i="13" s="1"/>
  <c r="J61" i="8"/>
  <c r="H56" i="8"/>
  <c r="E33" i="13"/>
  <c r="E48" i="13" s="1"/>
  <c r="I33" i="13"/>
  <c r="I48" i="13" s="1"/>
  <c r="F33" i="13"/>
  <c r="F48" i="13" s="1"/>
  <c r="D33" i="13"/>
  <c r="D48" i="13" s="1"/>
  <c r="H33" i="13"/>
  <c r="H48" i="13" s="1"/>
  <c r="G36" i="13"/>
  <c r="G54" i="13" s="1"/>
  <c r="H36" i="13"/>
  <c r="H54" i="13" s="1"/>
  <c r="I36" i="13"/>
  <c r="F36" i="13"/>
  <c r="F54" i="13" s="1"/>
  <c r="D36" i="13"/>
  <c r="D54" i="13" s="1"/>
  <c r="E36" i="13"/>
  <c r="E54" i="13" s="1"/>
  <c r="E14" i="8"/>
  <c r="H61" i="8"/>
  <c r="H63" i="8" s="1"/>
  <c r="H67" i="8" s="1"/>
  <c r="H68" i="8" s="1"/>
  <c r="I54" i="13" l="1"/>
  <c r="J54" i="13" s="1"/>
  <c r="K46" i="13"/>
  <c r="G49" i="13"/>
  <c r="H56" i="13"/>
  <c r="I49" i="13"/>
  <c r="H20" i="14"/>
  <c r="E12" i="14" s="1"/>
  <c r="D49" i="13"/>
  <c r="E49" i="13"/>
  <c r="C46" i="25"/>
  <c r="E46" i="25"/>
  <c r="K44" i="13"/>
  <c r="K34" i="13"/>
  <c r="L34" i="13" s="1"/>
  <c r="I47" i="13"/>
  <c r="F47" i="13"/>
  <c r="H47" i="13"/>
  <c r="E47" i="13"/>
  <c r="K33" i="13"/>
  <c r="L33" i="13" s="1"/>
  <c r="K36" i="13"/>
  <c r="I56" i="13" l="1"/>
  <c r="I53" i="13"/>
  <c r="I55" i="13" s="1"/>
  <c r="H49" i="13"/>
  <c r="E56" i="13"/>
  <c r="J50" i="13"/>
  <c r="F49" i="13"/>
  <c r="F56" i="13"/>
  <c r="G56" i="13"/>
  <c r="G47" i="13"/>
  <c r="H53" i="13"/>
  <c r="J48" i="13"/>
  <c r="G53" i="13"/>
  <c r="D47" i="13"/>
  <c r="E53" i="13"/>
  <c r="E55" i="13" s="1"/>
  <c r="F53" i="13"/>
  <c r="L36" i="13"/>
  <c r="K37" i="13"/>
  <c r="D53" i="13"/>
  <c r="J53" i="13" l="1"/>
  <c r="H55" i="13"/>
  <c r="H57" i="13" s="1"/>
  <c r="H63" i="13" s="1"/>
  <c r="J49" i="13"/>
  <c r="K50" i="13" s="1"/>
  <c r="F55" i="13"/>
  <c r="F57" i="13" s="1"/>
  <c r="F63" i="13" s="1"/>
  <c r="G55" i="13"/>
  <c r="G57" i="13" s="1"/>
  <c r="G63" i="13" s="1"/>
  <c r="J47" i="13"/>
  <c r="E57" i="13"/>
  <c r="E63" i="13" s="1"/>
  <c r="I57" i="13"/>
  <c r="I63" i="13" s="1"/>
  <c r="K54" i="13" l="1"/>
  <c r="K48" i="13"/>
  <c r="J42" i="13" l="1"/>
  <c r="J56" i="13" s="1"/>
  <c r="D56" i="13"/>
  <c r="D41" i="13"/>
  <c r="D55" i="13" s="1"/>
  <c r="D57" i="13" l="1"/>
  <c r="D63" i="13" s="1"/>
  <c r="D65" i="13" s="1"/>
  <c r="E65" i="13" s="1"/>
  <c r="F65" i="13" s="1"/>
  <c r="G65" i="13" s="1"/>
  <c r="H65" i="13" s="1"/>
  <c r="I65" i="13" s="1"/>
  <c r="D64" i="13" s="1"/>
  <c r="D66" i="13" s="1"/>
  <c r="J41" i="13"/>
  <c r="J55" i="13" s="1"/>
  <c r="J57" i="13" s="1"/>
  <c r="L58" i="13" l="1"/>
  <c r="K42" i="13"/>
  <c r="K60" i="13"/>
  <c r="E64" i="13"/>
  <c r="E66" i="13" s="1"/>
  <c r="H64" i="13"/>
  <c r="H66" i="13" s="1"/>
  <c r="F64" i="13"/>
  <c r="F66" i="13" s="1"/>
  <c r="G64" i="13"/>
  <c r="G66" i="13" s="1"/>
  <c r="I64" i="13"/>
  <c r="E31" i="37" l="1"/>
  <c r="G31" i="37" l="1"/>
  <c r="G26" i="37" l="1"/>
  <c r="G54" i="37" l="1"/>
  <c r="G42" i="37" l="1"/>
  <c r="G41" i="37" l="1"/>
  <c r="G352" i="3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Caixa</author>
  </authors>
  <commentList>
    <comment ref="I9" authorId="0" shapeId="0" xr:uid="{00000000-0006-0000-0100-000001000000}">
      <text>
        <r>
          <rPr>
            <sz val="9"/>
            <color indexed="81"/>
            <rFont val="Segoe UI"/>
            <family val="2"/>
          </rPr>
          <t xml:space="preserve">Preencher as informações na Aba "BDI".
</t>
        </r>
      </text>
    </comment>
    <comment ref="I10" authorId="0" shapeId="0" xr:uid="{00000000-0006-0000-0100-000002000000}">
      <text>
        <r>
          <rPr>
            <sz val="9"/>
            <color indexed="81"/>
            <rFont val="Segoe UI"/>
            <family val="2"/>
          </rPr>
          <t xml:space="preserve">Preencher as informações na Aba "BDI".
</t>
        </r>
      </text>
    </comment>
    <comment ref="D11" authorId="0" shapeId="0" xr:uid="{00000000-0006-0000-0100-000003000000}">
      <text>
        <r>
          <rPr>
            <sz val="9"/>
            <color indexed="81"/>
            <rFont val="Segoe UI"/>
            <family val="2"/>
          </rPr>
          <t xml:space="preserve">Informação da data-base vinculada ao arquivo "SINAPI mm-aaaa.xls" (conforme data-base Sinapi a ser utilizada no orçamento).
Selecionar o regime de Tributação na Aba "Informações do Contrato". 
</t>
        </r>
      </text>
    </comment>
    <comment ref="I11" authorId="0" shapeId="0" xr:uid="{00000000-0006-0000-0100-000004000000}">
      <text>
        <r>
          <rPr>
            <sz val="9"/>
            <color indexed="81"/>
            <rFont val="Segoe UI"/>
            <family val="2"/>
          </rPr>
          <t xml:space="preserve">Preencher as informações na Aba "BDI".
</t>
        </r>
      </text>
    </comment>
    <comment ref="C13" authorId="0" shapeId="0" xr:uid="{00000000-0006-0000-0100-000005000000}">
      <text>
        <r>
          <rPr>
            <sz val="9"/>
            <color indexed="81"/>
            <rFont val="Segoe UI"/>
            <family val="2"/>
          </rPr>
          <t xml:space="preserve">Preencher código SINAPI ou código inserido na Aba Composições.
</t>
        </r>
      </text>
    </comment>
    <comment ref="G13" authorId="0" shapeId="0" xr:uid="{00000000-0006-0000-0100-000006000000}">
      <text>
        <r>
          <rPr>
            <sz val="9"/>
            <color indexed="81"/>
            <rFont val="Segoe UI"/>
            <family val="2"/>
          </rPr>
          <t xml:space="preserve">Preencher o custo unitário proposto para cada um dos itens da Planilha Orçamentária, podendo ser efetuado comparativo com a referência oficial na coluna "T".
</t>
        </r>
      </text>
    </comment>
    <comment ref="D15" authorId="0" shapeId="0" xr:uid="{00000000-0006-0000-0100-000007000000}">
      <text>
        <r>
          <rPr>
            <sz val="9"/>
            <color indexed="81"/>
            <rFont val="Segoe UI"/>
            <family val="2"/>
          </rPr>
          <t>Preencher na coluna "Z" o nome da Meta/Sub-Meta ou Agrupador de Serviços.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Caixa</author>
  </authors>
  <commentList>
    <comment ref="I9" authorId="0" shapeId="0" xr:uid="{8404C6AA-F15F-4942-AB17-5FA3CCA44317}">
      <text>
        <r>
          <rPr>
            <sz val="9"/>
            <color indexed="81"/>
            <rFont val="Segoe UI"/>
            <family val="2"/>
          </rPr>
          <t xml:space="preserve">Preencher as informações na Aba "BDI".
</t>
        </r>
      </text>
    </comment>
    <comment ref="D10" authorId="0" shapeId="0" xr:uid="{634ECEE9-366D-4405-BC66-EDE38D4E16F5}">
      <text>
        <r>
          <rPr>
            <sz val="9"/>
            <color indexed="81"/>
            <rFont val="Segoe UI"/>
            <family val="2"/>
          </rPr>
          <t xml:space="preserve">Informação da data-base vinculada ao arquivo "SINAPI mm-aaaa.xls" (conforme data-base Sinapi a ser utilizada no orçamento).
Selecionar o regime de Tributação na Aba "Informações do Contrato". 
</t>
        </r>
      </text>
    </comment>
    <comment ref="I10" authorId="0" shapeId="0" xr:uid="{FA8220B0-A8C6-41A5-9C4F-D297D1F41F1C}">
      <text>
        <r>
          <rPr>
            <sz val="9"/>
            <color indexed="81"/>
            <rFont val="Segoe UI"/>
            <family val="2"/>
          </rPr>
          <t xml:space="preserve">Preencher as informações na Aba "BDI".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 rego</author>
  </authors>
  <commentList>
    <comment ref="P39" authorId="0" shapeId="0" xr:uid="{00000000-0006-0000-0A00-000001000000}">
      <text>
        <r>
          <rPr>
            <b/>
            <sz val="9"/>
            <color indexed="81"/>
            <rFont val="Segoe UI"/>
            <family val="2"/>
          </rPr>
          <t>diego rego:</t>
        </r>
        <r>
          <rPr>
            <sz val="9"/>
            <color indexed="81"/>
            <rFont val="Segoe UI"/>
            <family val="2"/>
          </rPr>
          <t xml:space="preserve">
quantidades para 2 quiosques</t>
        </r>
      </text>
    </comment>
    <comment ref="S39" authorId="0" shapeId="0" xr:uid="{00000000-0006-0000-0A00-000002000000}">
      <text>
        <r>
          <rPr>
            <b/>
            <sz val="9"/>
            <color indexed="81"/>
            <rFont val="Segoe UI"/>
            <family val="2"/>
          </rPr>
          <t>diego rego:</t>
        </r>
        <r>
          <rPr>
            <sz val="9"/>
            <color indexed="81"/>
            <rFont val="Segoe UI"/>
            <family val="2"/>
          </rPr>
          <t xml:space="preserve">
quantidades para apenas um quiosque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Administrador</author>
  </authors>
  <commentList>
    <comment ref="F24" authorId="0" shapeId="0" xr:uid="{00000000-0006-0000-1000-000001000000}">
      <text>
        <r>
          <rPr>
            <b/>
            <sz val="9"/>
            <color indexed="81"/>
            <rFont val="Tahoma"/>
            <family val="2"/>
          </rPr>
          <t>Administrador:</t>
        </r>
        <r>
          <rPr>
            <sz val="9"/>
            <color indexed="81"/>
            <rFont val="Tahoma"/>
            <family val="2"/>
          </rPr>
          <t xml:space="preserve">
PREÇO SEM BDI, O BDI IRÁ INCIDIR NA PLANILHA PRINCIPAL</t>
        </r>
      </text>
    </comment>
  </commentList>
</comments>
</file>

<file path=xl/sharedStrings.xml><?xml version="1.0" encoding="utf-8"?>
<sst xmlns="http://schemas.openxmlformats.org/spreadsheetml/2006/main" count="4586" uniqueCount="1252">
  <si>
    <t>ITEM</t>
  </si>
  <si>
    <t>UNID.</t>
  </si>
  <si>
    <t>QUANT.</t>
  </si>
  <si>
    <t>UNIT.</t>
  </si>
  <si>
    <t>TOTAL</t>
  </si>
  <si>
    <t>PREFEITURA MUNICIPAL DE SANTARÉM</t>
  </si>
  <si>
    <t>C.N.P.J. (MF) N º 05.182.233/0007-61</t>
  </si>
  <si>
    <t>SANTARÉM-PARÁ</t>
  </si>
  <si>
    <t>DESCRIÇÃO</t>
  </si>
  <si>
    <t>SERVIÇOS PRELIMINARES</t>
  </si>
  <si>
    <t>Av. Barão do Rio Branco, s/n – Aeroporto Velho CEP: 68.005-310</t>
  </si>
  <si>
    <t>PREÇO R($)</t>
  </si>
  <si>
    <t>SERVIÇOS COMPLEMENTARES</t>
  </si>
  <si>
    <t>m2</t>
  </si>
  <si>
    <t>Item</t>
  </si>
  <si>
    <t>MOVIMENTO DE TERRA</t>
  </si>
  <si>
    <t>DESPÊNDIOS</t>
  </si>
  <si>
    <t>Mensal</t>
  </si>
  <si>
    <t>Mensal Acumulado</t>
  </si>
  <si>
    <t>Percentual Mensal Acumulado</t>
  </si>
  <si>
    <t>Percentual</t>
  </si>
  <si>
    <t>2.1</t>
  </si>
  <si>
    <t>unid.</t>
  </si>
  <si>
    <t>4.1</t>
  </si>
  <si>
    <t>unid</t>
  </si>
  <si>
    <t>7.1</t>
  </si>
  <si>
    <t>8.1</t>
  </si>
  <si>
    <t>8.2</t>
  </si>
  <si>
    <t>8.3</t>
  </si>
  <si>
    <t>Limpeza do terreno</t>
  </si>
  <si>
    <t>m3</t>
  </si>
  <si>
    <t>PINTURAS</t>
  </si>
  <si>
    <t>9.1</t>
  </si>
  <si>
    <t>10.1</t>
  </si>
  <si>
    <t>11.1</t>
  </si>
  <si>
    <t>11.2</t>
  </si>
  <si>
    <t>3.1</t>
  </si>
  <si>
    <t>2.0</t>
  </si>
  <si>
    <t>3.0</t>
  </si>
  <si>
    <t>4.0</t>
  </si>
  <si>
    <t>5.0</t>
  </si>
  <si>
    <t>6.0</t>
  </si>
  <si>
    <t>m</t>
  </si>
  <si>
    <t>7.0</t>
  </si>
  <si>
    <t>8.0</t>
  </si>
  <si>
    <t>Aterro compactado c/ apiloamento</t>
  </si>
  <si>
    <t>9.0</t>
  </si>
  <si>
    <t>10.0</t>
  </si>
  <si>
    <t>11.0</t>
  </si>
  <si>
    <t>1.0</t>
  </si>
  <si>
    <t>6.1</t>
  </si>
  <si>
    <t>códigos</t>
  </si>
  <si>
    <t>73822/002</t>
  </si>
  <si>
    <t>73992/001</t>
  </si>
  <si>
    <t>73904/001</t>
  </si>
  <si>
    <t>Limpeza final de entrega da obra</t>
  </si>
  <si>
    <t>2.2</t>
  </si>
  <si>
    <t>6.2</t>
  </si>
  <si>
    <t>1.1</t>
  </si>
  <si>
    <t>1.2</t>
  </si>
  <si>
    <t>1.3</t>
  </si>
  <si>
    <t>Área (m²)</t>
  </si>
  <si>
    <t>1.4</t>
  </si>
  <si>
    <t>9.2</t>
  </si>
  <si>
    <t>74210/001</t>
  </si>
  <si>
    <t>Barracão de madeira coberto c/ telha de fibrocimento, piso cimentado</t>
  </si>
  <si>
    <t>2.3</t>
  </si>
  <si>
    <t>Retirada de entulho basculante mecanizado</t>
  </si>
  <si>
    <r>
      <t>OBJETO:</t>
    </r>
    <r>
      <rPr>
        <sz val="10"/>
        <rFont val="Arial"/>
        <family val="2"/>
      </rPr>
      <t xml:space="preserve"> </t>
    </r>
  </si>
  <si>
    <t>Av. Barão do Rio Branco, s/n – Aeroporto Velho CEP: 68.005-310 C.N.P.J. (MF) N º 05.182.233/0007-61</t>
  </si>
  <si>
    <t>CRONOGRAMA  FÍSICO - FINANCEIRO</t>
  </si>
  <si>
    <r>
      <t>LOCAL</t>
    </r>
    <r>
      <rPr>
        <sz val="10"/>
        <rFont val="Arial"/>
        <family val="2"/>
      </rPr>
      <t xml:space="preserve">: </t>
    </r>
  </si>
  <si>
    <r>
      <t>Orç. Nº:</t>
    </r>
    <r>
      <rPr>
        <sz val="10"/>
        <rFont val="Arial"/>
        <family val="2"/>
      </rPr>
      <t xml:space="preserve"> </t>
    </r>
  </si>
  <si>
    <t>015-2009  -  Engenharia</t>
  </si>
  <si>
    <t xml:space="preserve">Município: </t>
  </si>
  <si>
    <t xml:space="preserve">Elab. Orçamento </t>
  </si>
  <si>
    <t xml:space="preserve">Bairro: </t>
  </si>
  <si>
    <t xml:space="preserve">Valor: </t>
  </si>
  <si>
    <t>CRONOGRAMA FÍSICO:</t>
  </si>
  <si>
    <t>Total</t>
  </si>
  <si>
    <t>CRONOGRAMA FINANCEIRO:</t>
  </si>
  <si>
    <t>DIAS</t>
  </si>
  <si>
    <t>1</t>
  </si>
  <si>
    <t>2</t>
  </si>
  <si>
    <t>4</t>
  </si>
  <si>
    <t>5</t>
  </si>
  <si>
    <t>6</t>
  </si>
  <si>
    <t>7</t>
  </si>
  <si>
    <t>CRONOGRAMA DE DESEMBOLSO</t>
  </si>
  <si>
    <t>Descrição</t>
  </si>
  <si>
    <t>Concedente</t>
  </si>
  <si>
    <t>Proponente</t>
  </si>
  <si>
    <t>ARBORIZAÇÃO (PLANTIO)</t>
  </si>
  <si>
    <t>Discriminação</t>
  </si>
  <si>
    <t>PREÇO SINAPI</t>
  </si>
  <si>
    <t>Sinap</t>
  </si>
  <si>
    <t>Banco de concreto c/ assento cimentado liso med: 2,90 x 0,50 x h=0,45</t>
  </si>
  <si>
    <t>Escavação manual de valas H &lt;= 1,50 M</t>
  </si>
  <si>
    <t>74228/001</t>
  </si>
  <si>
    <t xml:space="preserve">P L A N I L H A  ORÇAMENTO </t>
  </si>
  <si>
    <t>Av. Anísio Chaves</t>
  </si>
  <si>
    <t>Referência SINAPI:</t>
  </si>
  <si>
    <t>Santarém</t>
  </si>
  <si>
    <t>BDI:</t>
  </si>
  <si>
    <t>Construção da Praça de Eventos</t>
  </si>
  <si>
    <t>Piso em concreto e=7cm c/ fita de dilatação</t>
  </si>
  <si>
    <t xml:space="preserve">P L A N I L H A      R E S U M O     O R Ç A M E N T O </t>
  </si>
  <si>
    <t>PAVIMENTAÇÃO (  PISO  )</t>
  </si>
  <si>
    <t>Caramanchão de madeira de lei, med. 8,00 x 1,60 m x h=2,85 m</t>
  </si>
  <si>
    <t>Camada de impermeabilizante</t>
  </si>
  <si>
    <t>EQUIPAMENTOS</t>
  </si>
  <si>
    <t>Locação da obra a trena, gabarito em madeira</t>
  </si>
  <si>
    <t>Ladrilho hidráulico med; 20 x 20cm, c/ arg. Colante e rejunte.</t>
  </si>
  <si>
    <t>Placa de inauguração aço escovado (60 x 80cm) fixado na parede do monumental</t>
  </si>
  <si>
    <t>OUTROS</t>
  </si>
  <si>
    <t>Quiosques 02</t>
  </si>
  <si>
    <t>Sanitários</t>
  </si>
  <si>
    <t>Quiosques (Lanchonete/bar) 01</t>
  </si>
  <si>
    <t>5.1</t>
  </si>
  <si>
    <t>5.2</t>
  </si>
  <si>
    <t>5.3</t>
  </si>
  <si>
    <t>5.4</t>
  </si>
  <si>
    <t>6.3</t>
  </si>
  <si>
    <t>9.3</t>
  </si>
  <si>
    <t>PAVIMENTAÇÃO</t>
  </si>
  <si>
    <t>MEMÓRIA DE CÁLCULO</t>
  </si>
  <si>
    <r>
      <t>OBJETO:</t>
    </r>
    <r>
      <rPr>
        <sz val="10"/>
        <rFont val="Arial"/>
        <family val="2"/>
      </rPr>
      <t xml:space="preserve"> </t>
    </r>
  </si>
  <si>
    <t>Altura (M)</t>
  </si>
  <si>
    <t>Comprimento (M)</t>
  </si>
  <si>
    <t>Largura (M)</t>
  </si>
  <si>
    <t>Volume (m³)</t>
  </si>
  <si>
    <t>Area (m²)</t>
  </si>
  <si>
    <t>Grama batatais em placas</t>
  </si>
  <si>
    <t>4.2</t>
  </si>
  <si>
    <t>m²</t>
  </si>
  <si>
    <t xml:space="preserve"> Arbusto co altura maior do que 1,00 metro</t>
  </si>
  <si>
    <t>Banco de concreto aparente larg.=45cm e 10cm espessura sobre dois apoios do mesmo material com seção de 10x30cm.</t>
  </si>
  <si>
    <t>P L A N I L H A      D E      ORÇAMENTO</t>
  </si>
  <si>
    <t xml:space="preserve">  CONSTRUÇÃO DE UM (01) CARAMANCHÃO EM MADEIRA</t>
  </si>
  <si>
    <t>Area</t>
  </si>
  <si>
    <t>comprim. (m)</t>
  </si>
  <si>
    <t>larg. (m)</t>
  </si>
  <si>
    <t>BDI=30%</t>
  </si>
  <si>
    <t>BAIRRO;</t>
  </si>
  <si>
    <t>Aeroporto-velho</t>
  </si>
  <si>
    <t>Valor;</t>
  </si>
  <si>
    <t>Municip.</t>
  </si>
  <si>
    <t>SANTARÉM-PÁ</t>
  </si>
  <si>
    <t>sinap</t>
  </si>
  <si>
    <t>ESTRUTURA DE MADEIRA IPÊ</t>
  </si>
  <si>
    <t>COBERTURA</t>
  </si>
  <si>
    <t>Peças de madeira de lei  med; 7 x 5 x 2,50m</t>
  </si>
  <si>
    <t>M</t>
  </si>
  <si>
    <t>Peças de madeira de lei  med; 5 x 10cm x 4m</t>
  </si>
  <si>
    <t>74065/003</t>
  </si>
  <si>
    <t>UN</t>
  </si>
  <si>
    <t xml:space="preserve">74236/001 </t>
  </si>
  <si>
    <t>73967/001</t>
  </si>
  <si>
    <t>COMPOSIÇÃO</t>
  </si>
  <si>
    <t xml:space="preserve">Placa inauguração em alumínio 0,40x0,60m fornecimento e colocação </t>
  </si>
  <si>
    <t>Arbusto co altura maior do que 1,00 metro</t>
  </si>
  <si>
    <t>m³</t>
  </si>
  <si>
    <t>3.2</t>
  </si>
  <si>
    <t>3.3</t>
  </si>
  <si>
    <t>4.3</t>
  </si>
  <si>
    <t>Construção da Praça de Eventos 2º Etapa</t>
  </si>
  <si>
    <t>Maio/2013</t>
  </si>
  <si>
    <t>10.2</t>
  </si>
  <si>
    <t>SECRETARIA MUNICIPAL DE INFRA-ESTRUTURA-SEMINFRA</t>
  </si>
  <si>
    <t>PRAÇA DE EVENTOS 2º Etapa</t>
  </si>
  <si>
    <t>SECRETARIA MUNICIPAL DE INFRAESTRUTURA-SEMINFRA</t>
  </si>
  <si>
    <t>79517/001</t>
  </si>
  <si>
    <t>Av. Barão do Rio Branco, s/n - Aeroporto Velho - CEP 68.005-310 - CNPJ (MF) 05.182.233/0007-61</t>
  </si>
  <si>
    <t>SANTARÉM - PARÁ</t>
  </si>
  <si>
    <t>OBJETO</t>
  </si>
  <si>
    <t>LOCAL</t>
  </si>
  <si>
    <t>PRAÇA DE EVENTOS</t>
  </si>
  <si>
    <t>PERIM.</t>
  </si>
  <si>
    <t>AV; Anísio Chave</t>
  </si>
  <si>
    <t>DESCRIÇÃO DOS SERVIÇOS</t>
  </si>
  <si>
    <t>LARG</t>
  </si>
  <si>
    <t>COMP.</t>
  </si>
  <si>
    <t>ESP. ALT</t>
  </si>
  <si>
    <t>QUANT</t>
  </si>
  <si>
    <t>ÁREA</t>
  </si>
  <si>
    <t>VOLUM</t>
  </si>
  <si>
    <t>KG - METRO</t>
  </si>
  <si>
    <t xml:space="preserve"> profund</t>
  </si>
  <si>
    <t>M2</t>
  </si>
  <si>
    <t>M3</t>
  </si>
  <si>
    <t xml:space="preserve"> FUNDAÇÃO E ESCAVAÇÃO</t>
  </si>
  <si>
    <t>Alicerce e baldrame c/ concreto ciclópico c/ 30% pedra de mão e arg, incl, escavação</t>
  </si>
  <si>
    <t>alicerce da calçada</t>
  </si>
  <si>
    <t>ESTRUTURA</t>
  </si>
  <si>
    <t>pilares</t>
  </si>
  <si>
    <t>face da viga</t>
  </si>
  <si>
    <t xml:space="preserve">Concreto fck=20 Mpa, aparente, virado na bitoneira sem lançamento </t>
  </si>
  <si>
    <t>sapata</t>
  </si>
  <si>
    <t>vigas</t>
  </si>
  <si>
    <t>Estrutura de madeira de lei 1ª, c/ tacaniça, terças, flechal,cáibros, ripas e mão francesa</t>
  </si>
  <si>
    <t>Cobertura em telha de barro</t>
  </si>
  <si>
    <t>Cumeeira de barro inclusive encaliçamento</t>
  </si>
  <si>
    <t>PAREDES E DIVISÓRIAS</t>
  </si>
  <si>
    <t>REVESTIMENTO</t>
  </si>
  <si>
    <t>Chapisco traço arg; 1:3 esp-5mm</t>
  </si>
  <si>
    <t>Reboco traço arg; 1;5 liso</t>
  </si>
  <si>
    <t>6.4</t>
  </si>
  <si>
    <t>Cerâmica esmaltada 20x20cm, incl, rejunte</t>
  </si>
  <si>
    <t>Aterro compactado manual</t>
  </si>
  <si>
    <t>7.2</t>
  </si>
  <si>
    <t>Camada impermeab. c/ lastro de concreto e pedra esp 10cm</t>
  </si>
  <si>
    <t>7.3</t>
  </si>
  <si>
    <t>Camada regularizadora c/ traço de arg esp- 3cm</t>
  </si>
  <si>
    <t>7.4</t>
  </si>
  <si>
    <t>Piso ceramico GRES 1A PEI-4 30X30 cm, incl rejunte, e rodpé ( interno)</t>
  </si>
  <si>
    <t>7.5</t>
  </si>
  <si>
    <t>INSTALAÇÕES ELÉTRICAS</t>
  </si>
  <si>
    <t>8.4</t>
  </si>
  <si>
    <t>8.5</t>
  </si>
  <si>
    <t>8.6</t>
  </si>
  <si>
    <t>8.7</t>
  </si>
  <si>
    <t>8.8</t>
  </si>
  <si>
    <t>8.9</t>
  </si>
  <si>
    <t>INSTALAÇÃO HIDRÁULICA</t>
  </si>
  <si>
    <t>esp-alt. Pro</t>
  </si>
  <si>
    <t>Ponto de  água fria 1/2, c/ tubo pvc soldável até 5,00m conexões</t>
  </si>
  <si>
    <t>Ponto de esgoto c/ tubo pvc 100 e 50mm, incl. Conexões</t>
  </si>
  <si>
    <t>Registro de gaveta de pvc 1/2</t>
  </si>
  <si>
    <t>9.4</t>
  </si>
  <si>
    <t>Tubo PVC esgoto de100mm</t>
  </si>
  <si>
    <t>9.5</t>
  </si>
  <si>
    <t>9.6</t>
  </si>
  <si>
    <t>9.7</t>
  </si>
  <si>
    <t>Vaso sanitario louça c/ assento e caixa descarga plastica  completa</t>
  </si>
  <si>
    <t>Lavatorio c/ coluna de louça engate valvula sifão e torneira</t>
  </si>
  <si>
    <t>Caixa sifonada pvc 100x100x50mm</t>
  </si>
  <si>
    <t>Caixa inspeção med; 60x60, tampa de concreto</t>
  </si>
  <si>
    <t>Caixa de fibra de  1000 litro. Frange e tubo de 32mm regist e curva</t>
  </si>
  <si>
    <t>ESQUADRIA E DIVERSOS</t>
  </si>
  <si>
    <t>Porta veneziana de madeira med; 0,60 x 2,10m, caixilho e fechadura e dobradiças alizar</t>
  </si>
  <si>
    <t>Balacin basculante de alumino p/ vidro</t>
  </si>
  <si>
    <t>Vidro inolor e-6mm</t>
  </si>
  <si>
    <t>Equadria de madeira pestana da ventilação da cobert</t>
  </si>
  <si>
    <t>FORRO PVC</t>
  </si>
  <si>
    <t>Forro pvc larg- 10cm esp-8mm</t>
  </si>
  <si>
    <t>Entarugamento de madeira</t>
  </si>
  <si>
    <t>PINTURA</t>
  </si>
  <si>
    <t>Emassamento nas parede acrilica</t>
  </si>
  <si>
    <t>Selador  acrilico interno e externo  em alvenaria</t>
  </si>
  <si>
    <t>Pintura verniz polieuret. Brilhante 3 de mãos madeira porta e esquad.</t>
  </si>
  <si>
    <t>PLANILHA DE ORÇAMENTO</t>
  </si>
  <si>
    <t xml:space="preserve">PREÇO. UNIT. </t>
  </si>
  <si>
    <t>PREÇO</t>
  </si>
  <si>
    <t>VALOR PARCIAL</t>
  </si>
  <si>
    <t>CÓDIGO SINAPI</t>
  </si>
  <si>
    <t>BDI</t>
  </si>
  <si>
    <t>(R$)</t>
  </si>
  <si>
    <t>ESPECIFICAÇÃO</t>
  </si>
  <si>
    <t>UND</t>
  </si>
  <si>
    <t>73938/002</t>
  </si>
  <si>
    <t>6058</t>
  </si>
  <si>
    <t>73928/002</t>
  </si>
  <si>
    <t>73912/002</t>
  </si>
  <si>
    <t>73920/002</t>
  </si>
  <si>
    <t>74108/001</t>
  </si>
  <si>
    <t>pt</t>
  </si>
  <si>
    <t>pç</t>
  </si>
  <si>
    <t>74026/001</t>
  </si>
  <si>
    <t>74197/001</t>
  </si>
  <si>
    <t>74101/001</t>
  </si>
  <si>
    <t>73947/001</t>
  </si>
  <si>
    <t>74104/001</t>
  </si>
  <si>
    <t>73735/001</t>
  </si>
  <si>
    <t>74134/001</t>
  </si>
  <si>
    <t>74233/001</t>
  </si>
  <si>
    <t>TOTAL PARCIAL</t>
  </si>
  <si>
    <t>QUIOSQUE OU LANCHONETE 02</t>
  </si>
  <si>
    <t>calçamento externo</t>
  </si>
  <si>
    <t>BANHEIRO PÚBLICO</t>
  </si>
  <si>
    <t>Alvenaria de tijolo singelc/ 6 furos, assent. c/ arg 1:4</t>
  </si>
  <si>
    <t>Barra inox 3/4 x 1m deficiente banh</t>
  </si>
  <si>
    <t>Registro de 3/4 pvc</t>
  </si>
  <si>
    <t>Chuveiro plastico longo</t>
  </si>
  <si>
    <t>tubo PVC soldável de 3/4 e conexões</t>
  </si>
  <si>
    <t>Equadria de madeira pestana  p/ deposito de entrada</t>
  </si>
  <si>
    <t>73935/002</t>
  </si>
  <si>
    <t>73975/001</t>
  </si>
  <si>
    <t>75030/001</t>
  </si>
  <si>
    <t>73361</t>
  </si>
  <si>
    <t>74007/002</t>
  </si>
  <si>
    <t>seop abril/2013 180299</t>
  </si>
  <si>
    <t>seop abril/2013 180214</t>
  </si>
  <si>
    <t>seop abril/2013 190088</t>
  </si>
  <si>
    <t>seop abril/2013 190716</t>
  </si>
  <si>
    <t>SECRETARIA MUNICIPAL DE INFRA-ESTRUTURA - SEMINFRA</t>
  </si>
  <si>
    <t xml:space="preserve">Placa de obra em chapa de aço galvanizado </t>
  </si>
  <si>
    <t xml:space="preserve">74209/001 </t>
  </si>
  <si>
    <t>Área;</t>
  </si>
  <si>
    <t xml:space="preserve">MEMÓRIA DE CALCULO </t>
  </si>
  <si>
    <t>maio/2013</t>
  </si>
  <si>
    <t xml:space="preserve">Descrição </t>
  </si>
  <si>
    <t>VALORES</t>
  </si>
  <si>
    <t>REPASSE</t>
  </si>
  <si>
    <t>%</t>
  </si>
  <si>
    <t>CONTRAPARTIDA</t>
  </si>
  <si>
    <t>QCI - Praça  de Eventos 2º Etapa</t>
  </si>
  <si>
    <t>Locação convencional de obra, através de gabarito de tabuas corridas pontaletadas a cada 1,50m, sem reaproveitamento</t>
  </si>
  <si>
    <t xml:space="preserve">79517/001 </t>
  </si>
  <si>
    <t xml:space="preserve">Escavação manual em solo-prof. Ate 1,50 m </t>
  </si>
  <si>
    <t>Pintura esmalte brilhante para madeira, duas demãos, sobre fundo nivelador branco</t>
  </si>
  <si>
    <t xml:space="preserve">m </t>
  </si>
  <si>
    <t>Estrutura de madeira de lei, primeira qualidade, serrada, não aparelhada, para telhas cerâmicas, vãos de ate 7m</t>
  </si>
  <si>
    <t xml:space="preserve">Cobertura em telha cerâmica tipo plan, excluindo madeiramento </t>
  </si>
  <si>
    <t>Cumeeira com telha cerâmica embocada com argamassa traço 1:2:8 (cimento, cal e areia</t>
  </si>
  <si>
    <t>Chapisco traço 1:3 (cimento e areia media), espessura 0,5cm, preparo manual da argamassa</t>
  </si>
  <si>
    <t>Reboco argamassa traço 1:4,5 (cal e areia fina), espessura 0,5cm, preparo mecânico da argamassa</t>
  </si>
  <si>
    <t>Revestimento com cerâmica esmaltada 20x20cm, 1a linha, padrão alto, assentada com argamassa de cimento colante e rejuntamento com cimento branco</t>
  </si>
  <si>
    <t xml:space="preserve">Aterro apiloado (manual) em camadas de 20 cm com material de empréstimo </t>
  </si>
  <si>
    <t>Regularização de piso/base em argamassa traço 1:3 (cimento e areia), espessura 3,0cm, preparo manual</t>
  </si>
  <si>
    <t xml:space="preserve">Porta de aço de enrolar ondulada chapa 24 raiada larga </t>
  </si>
  <si>
    <t>Porta de madeira almofadada semi-oca 1a, 80x210x3cm, incluso aduela 2a , alizar 2a e dobradiças</t>
  </si>
  <si>
    <t xml:space="preserve">Janela alumínio, basculante, serie 25 </t>
  </si>
  <si>
    <t>Vidro temperado incolor, espessura 6mm, fornecimento e instalação, inclusive massa para vedação</t>
  </si>
  <si>
    <t xml:space="preserve">Esquadria mad. e=3cm c/ caixilho </t>
  </si>
  <si>
    <t xml:space="preserve">Forro em lambri de PVC </t>
  </si>
  <si>
    <t xml:space="preserve">Emassamento com massa acrílica, uma demão </t>
  </si>
  <si>
    <t xml:space="preserve">Pintura esmalte acetinado, duas demãos, sobre superfície metálica </t>
  </si>
  <si>
    <t>7.6</t>
  </si>
  <si>
    <t>7.7</t>
  </si>
  <si>
    <t>7.8</t>
  </si>
  <si>
    <t>7.9</t>
  </si>
  <si>
    <t>8.10</t>
  </si>
  <si>
    <t>8.11</t>
  </si>
  <si>
    <t>8.12</t>
  </si>
  <si>
    <t>8.13</t>
  </si>
  <si>
    <t>8.14</t>
  </si>
  <si>
    <t>11.3</t>
  </si>
  <si>
    <t>11.4</t>
  </si>
  <si>
    <t xml:space="preserve">Registro gaveta 1/2" bruto latão - fornecimento e instalação </t>
  </si>
  <si>
    <t xml:space="preserve">Tubo PVC para esgoto predial dn 100mm - fornecimento e instalação </t>
  </si>
  <si>
    <t>Caixa de gordura simples em concreto pré-moldado dn 40mm com tampa - fornecimento e instalação</t>
  </si>
  <si>
    <t>Torneira cromada longa 1/2" ou 3/4" de parede para pia, padrão popular - fornecimento e instalação</t>
  </si>
  <si>
    <t>Sifão plástico para lavatório ou pia tipo copo 1.1/4" - fornecimento e instalação</t>
  </si>
  <si>
    <t xml:space="preserve">Cuba de aço inoxidável 40,0x34,0x11,5cm - fornecimento e instalação </t>
  </si>
  <si>
    <t>Bancada (tampo) mármore branco nacional e = 3cm, largura 50cm, polido com furo para cuba - fornecimento e instalação</t>
  </si>
  <si>
    <t>Sumidouro em alvenaria de tijolo cerâmico maciço diâmetro 1,20m e altura 5,00m, com tampa em concreto armado diâmetro 1,40m e espessura 10cm</t>
  </si>
  <si>
    <t>Fossa séptica em alvenaria de tijolo cerâmico maciço dimensões externas 1,90x1,10x1,40m, 1.500 litros, revestida internamente com barra lisa, com tampa em concreto armado com espessura 8cm</t>
  </si>
  <si>
    <t>Vaso sanitário, assento plástico, caixa de descarga PVC de sobrepor, engate plástico, tubo de descida e bolsa de borracha</t>
  </si>
  <si>
    <t>Caixa de inspeção em alvenaria de tijolo maciço 60x60x60cm, revestida internamento com barra lisa (cimento e areia, traço 1:4) e=2,0cm, com tampa pré-moldada de concreto e fundo de concreto 15mpa tipo c - escavação e confecção</t>
  </si>
  <si>
    <t>Area (m²) indicada em Projeto</t>
  </si>
  <si>
    <t>Limpeza de terreno - raspagem mecanizada (motoniveladora) de camada vegetal</t>
  </si>
  <si>
    <t>Barracão para deposito em tabuas de madeira, cobertura em fibrocimento 4 mm, incluso piso argamassa traço 1:6 (cimento e areia)</t>
  </si>
  <si>
    <t>Carga manual e remoção e entulho com transporte ate 1km em caminhão basculante 8 m³</t>
  </si>
  <si>
    <t>Impermeabilização de superfície com argamassa de cimento e areia (grossa), traco 1:4, com aditivo impermeabilizante, e=2,5cm</t>
  </si>
  <si>
    <t>Piso de concreto acabamento rústico espessura 7cm com juntas em madeira</t>
  </si>
  <si>
    <t>Piso em ladrilho hidráulico 20x20cm assentado sobre argamassa de cimento colante rejuntado com cimento comum</t>
  </si>
  <si>
    <t>Cabo de cobre isolado PVC 450/750v 2,5mm2 resistente a chama - fornecimento e instalação</t>
  </si>
  <si>
    <t xml:space="preserve">73860/008 </t>
  </si>
  <si>
    <t>Cabo de cobre isolado PVC 450/750v 10mm2 resistente a chama - fornecimento e instalação</t>
  </si>
  <si>
    <t xml:space="preserve">73860/011 </t>
  </si>
  <si>
    <t>Cabo de cobre isolado PVC 450/750v 6mm2 resistente a chama - fornecimento e instalação</t>
  </si>
  <si>
    <t xml:space="preserve">73860/010 </t>
  </si>
  <si>
    <t>Forma madeira compens. 12mm p/ concreto aparente e desforma pilar</t>
  </si>
  <si>
    <t>Forma madeira compens. 12mm p/ concreto aparente e desforma viga</t>
  </si>
  <si>
    <t>Piso (calcada) em concreto (cimento/areia/seixo rolado) preparo mecânico, e espessura de 7cm, com junta de dilatação em madeira</t>
  </si>
  <si>
    <t>6.5</t>
  </si>
  <si>
    <t>11.5</t>
  </si>
  <si>
    <t>Concreto ciclopico fck=10mpa 30% pedra de mão inclusive lançamento</t>
  </si>
  <si>
    <t>Forma tabuas madeira 3a p/ pecas concreto arm, reapr 2x, incl montagem e desmontagem.</t>
  </si>
  <si>
    <t>Concreto c/ seixo Fck= 18.0 MPA (incl. preparo e lançamento) pilar e viga</t>
  </si>
  <si>
    <t>seop abril/2013 - 50260</t>
  </si>
  <si>
    <t>Alvenaria em tijolo cerâmico furado 9x19x19cm, 1 vez (espessura 19 cm) , assentado em argamassa traço 1:4 (cimento e areia media não peneirada), preparo manual, junta 1 cm</t>
  </si>
  <si>
    <t>Impermeabilização de superfície com argamassa de cimento e areia (media), traço 1:3, com aditivo impermeabilizante, e=2cm.</t>
  </si>
  <si>
    <t>Piso cerâmico pei 4 assentado sobre argamassa 1:4 (cimento e areia) rejuntado com cimento comum</t>
  </si>
  <si>
    <t xml:space="preserve">73892/001 </t>
  </si>
  <si>
    <t xml:space="preserve">Ponto de água (incl. tubos e conexões) </t>
  </si>
  <si>
    <t xml:space="preserve">Ponto de esgoto (incl. tubos, conexões,cx. e ralos) </t>
  </si>
  <si>
    <t>Lavatório louca br médio luxo c/ladrão med. 55x45 rabicho cromado de 1/2", c/coluna incl acessórios de fixação.ferragens em metal cromadosifao 1680 de 1"x1.1/4" aparelho misturador 1875/c45 c/arejador válvula de escoamento 1603 rabicho em PVC. Forn</t>
  </si>
  <si>
    <t xml:space="preserve"> Porta papel de louça </t>
  </si>
  <si>
    <t>Caixa sifonada em PVC 100x100x50mm simples - fornecimento e instalação</t>
  </si>
  <si>
    <t xml:space="preserve">Reserv. de fibroc. Cap=1000l c/acessórios </t>
  </si>
  <si>
    <t xml:space="preserve">Barra em aço inox (PNE) </t>
  </si>
  <si>
    <t>Registro pressão 3/4" com canopla acabamento cromado simples - fornecimento e instalação</t>
  </si>
  <si>
    <t xml:space="preserve">Chuveiro plástico branco simples - fornecimento e instalação </t>
  </si>
  <si>
    <t>Tubo PVC soldável água fria dn 25mm, inclusive conexões - fornecimento e instalação</t>
  </si>
  <si>
    <t>Porta de madeira compensada lisa para cera/verniz, 0,90x2,10m, incluso aduela 1a, alizar 1a e dobradiça com anel</t>
  </si>
  <si>
    <t xml:space="preserve">73910/007 </t>
  </si>
  <si>
    <t xml:space="preserve">73880/002 </t>
  </si>
  <si>
    <t>Porta de madeira compensada lisa para pintura, 60 x 210 x 3,5cm, incluso aduela 2a, alizar 2a e dobradiça</t>
  </si>
  <si>
    <t xml:space="preserve">73910/001 </t>
  </si>
  <si>
    <t xml:space="preserve">Barroteamento em madeira de lei p/ forro PVC </t>
  </si>
  <si>
    <t xml:space="preserve">seop abril/2013 140348 </t>
  </si>
  <si>
    <t xml:space="preserve">seop abril/2013 141336 </t>
  </si>
  <si>
    <t>Fundo selador acrílico, uma demão</t>
  </si>
  <si>
    <t xml:space="preserve">Pintura esmalte acetinado em madeira, duas demãos </t>
  </si>
  <si>
    <t xml:space="preserve">73739/001 </t>
  </si>
  <si>
    <t xml:space="preserve">Concreto c/ seixo Fck= 18.0 MPA (incl. preparo e lançamento) </t>
  </si>
  <si>
    <t>FUNDAÇÃO E ESCAVAÇÃO</t>
  </si>
  <si>
    <t>Forma tabuas madeira 3a p/ pecas concreto arm, reapr 2x, incl montagem e desmontagem. Pilares</t>
  </si>
  <si>
    <t xml:space="preserve">Forma tabuas madeira 3a p/ pecas concreto arm, reapr 2x, incl montagem e desmontagem. Vigas </t>
  </si>
  <si>
    <t>Cumeeira com telha cerâmica embocada com argamassa traço 1:2:8 (cimento, cal e areia)</t>
  </si>
  <si>
    <t xml:space="preserve">Pintura pva, duas demãos </t>
  </si>
  <si>
    <t>seop abril/2013 - 050260</t>
  </si>
  <si>
    <t>Forma tabuas madeira 3a p/ pecas concreto arm, reapr 2x, incl montagem e desmontagem. Pilares e vigas</t>
  </si>
  <si>
    <t xml:space="preserve">74007/002 </t>
  </si>
  <si>
    <t xml:space="preserve">73938/002 </t>
  </si>
  <si>
    <t xml:space="preserve">73928/002 </t>
  </si>
  <si>
    <t xml:space="preserve">73912/002 </t>
  </si>
  <si>
    <t xml:space="preserve">73904/001 </t>
  </si>
  <si>
    <t xml:space="preserve">73920/002 </t>
  </si>
  <si>
    <t xml:space="preserve">74108/001 </t>
  </si>
  <si>
    <t xml:space="preserve">seop abril/2013 - 180299 </t>
  </si>
  <si>
    <t>seop abril/2013 - 180300</t>
  </si>
  <si>
    <t xml:space="preserve">74026/001 </t>
  </si>
  <si>
    <t xml:space="preserve">74051/002 </t>
  </si>
  <si>
    <t xml:space="preserve">73949/002 </t>
  </si>
  <si>
    <t xml:space="preserve">73951/001 </t>
  </si>
  <si>
    <t xml:space="preserve">74129/003 </t>
  </si>
  <si>
    <t xml:space="preserve">74135/001 </t>
  </si>
  <si>
    <t xml:space="preserve">74198/001 </t>
  </si>
  <si>
    <t xml:space="preserve">74101/001 </t>
  </si>
  <si>
    <t xml:space="preserve">73947/001 </t>
  </si>
  <si>
    <t xml:space="preserve">74136/003 </t>
  </si>
  <si>
    <t xml:space="preserve">seop abril/2013 - 090064 </t>
  </si>
  <si>
    <t>seop abril/2013 - 140348</t>
  </si>
  <si>
    <t xml:space="preserve">seop abril/2013 - 141336 </t>
  </si>
  <si>
    <t xml:space="preserve">74134/001 </t>
  </si>
  <si>
    <t xml:space="preserve">74233/001 </t>
  </si>
  <si>
    <t xml:space="preserve">73924/002 </t>
  </si>
  <si>
    <t xml:space="preserve">73750/001 </t>
  </si>
  <si>
    <t xml:space="preserve">Pilar em mad. de lei 6"x6"(incl.bl.conc.ciclópico) </t>
  </si>
  <si>
    <t>seop abril/2013 - 50216</t>
  </si>
  <si>
    <t xml:space="preserve">Interruptor simples com 1 tomada universal conjugados </t>
  </si>
  <si>
    <t>Disjuntor termomagnético monopolar padrão nema (americano) 10 a 30a 240v, fornecimento e instalação</t>
  </si>
  <si>
    <t xml:space="preserve">74130/001 </t>
  </si>
  <si>
    <t xml:space="preserve">Curva 90° p/ elet. F°G° 1/2" (IE) </t>
  </si>
  <si>
    <t xml:space="preserve">seop abril/2013 171261 </t>
  </si>
  <si>
    <t xml:space="preserve">Eletroduto PVC de 1/2" </t>
  </si>
  <si>
    <t>seop abril/2013 170075</t>
  </si>
  <si>
    <t>Quadro de distribuição de energia de embutir, em chapa metálica, para 3 disjuntores termomagnéticos monopolares sem barramento fornecimento e instalação</t>
  </si>
  <si>
    <t xml:space="preserve">74131/001 </t>
  </si>
  <si>
    <t xml:space="preserve">Caixa de passagem PVC 4x2" - fornecimento e instalação </t>
  </si>
  <si>
    <t>Interruptor simples de embutir 10a/250v sem placa, 1 tecla - fornecimento e instalação</t>
  </si>
  <si>
    <t xml:space="preserve">Caixa de passagem ch. aço 200x200x100mm </t>
  </si>
  <si>
    <t>7.10</t>
  </si>
  <si>
    <t>seop abril/2013 170325</t>
  </si>
  <si>
    <t xml:space="preserve">Luminária c/ 1 lâmpada. fluorescente 16W (sem  fiação) </t>
  </si>
  <si>
    <t>seop abril/2013 170326</t>
  </si>
  <si>
    <t>7.11</t>
  </si>
  <si>
    <t>Disjuntor termomagnético bipolar padrão nema (americano) 10 a 50a 240v, fornecimento e instalação</t>
  </si>
  <si>
    <t xml:space="preserve">74130/003 </t>
  </si>
  <si>
    <t xml:space="preserve">seop abril/2013 - 171261 </t>
  </si>
  <si>
    <t>Quadro de distribuição de energia p/ 6 disjuntores termomagnéticos monopolares sem barramento, de embutir, em chapa metálica - fornecimento</t>
  </si>
  <si>
    <t xml:space="preserve"> Tomada 2P+T 10A (s/fiaçao) </t>
  </si>
  <si>
    <t>seop abril/2013 - 171261</t>
  </si>
  <si>
    <t xml:space="preserve">Tomada 2P+T 10A (s/fiaçao) </t>
  </si>
  <si>
    <t>3</t>
  </si>
  <si>
    <t>7.12</t>
  </si>
  <si>
    <t xml:space="preserve">Construção da Praça de Eventos e  Execução de Pavimentação Asfáltico com C.B.U.Q e= 5 cm. </t>
  </si>
  <si>
    <t>MERCADO</t>
  </si>
  <si>
    <t xml:space="preserve">Caixa de passagem 60x60x70 fundo brita com tampa </t>
  </si>
  <si>
    <t xml:space="preserve">Tomada de embutir 2p+t 10a/250v c/ placa - fornecimento e instalação </t>
  </si>
  <si>
    <t xml:space="preserve">Luminária tipo spot para 1 lâmpada incandescente/fluorescente compacta </t>
  </si>
  <si>
    <t xml:space="preserve">74094/001 </t>
  </si>
  <si>
    <t>Eletroduto de PVC rígido rosável dn 40mm (1 1/2") incl conexões, fornecimento e instalação</t>
  </si>
  <si>
    <t>QUIOSQUE OU LANCHONETE 03</t>
  </si>
  <si>
    <t>Quiosques (Lanchonete/bar) 03</t>
  </si>
  <si>
    <t>Lixeira em tela moeda</t>
  </si>
  <si>
    <t xml:space="preserve"> seop abril 2013 251510</t>
  </si>
  <si>
    <t>CONTRATUAL</t>
  </si>
  <si>
    <t>SALDO A REPROG.
(R$)</t>
  </si>
  <si>
    <t>P. UNIT.
(R$)</t>
  </si>
  <si>
    <t>P. TOT.
(R$)</t>
  </si>
  <si>
    <t>VALOR APROVADO</t>
  </si>
  <si>
    <t>DIFERENÇA</t>
  </si>
  <si>
    <t>6.1.1</t>
  </si>
  <si>
    <t>6.1.2</t>
  </si>
  <si>
    <t>6.1.2.1</t>
  </si>
  <si>
    <t>6.1.2.2</t>
  </si>
  <si>
    <t>6.1.3</t>
  </si>
  <si>
    <t>6.1.3.1</t>
  </si>
  <si>
    <t>6.1.3.2</t>
  </si>
  <si>
    <t>6.1.3.3</t>
  </si>
  <si>
    <t>6.1.4</t>
  </si>
  <si>
    <t>6.1.4.1</t>
  </si>
  <si>
    <t>6.1.5</t>
  </si>
  <si>
    <t>6.1.5.1</t>
  </si>
  <si>
    <t>6.1.5.2</t>
  </si>
  <si>
    <t>6.1.5.3</t>
  </si>
  <si>
    <t>6.1.6</t>
  </si>
  <si>
    <t>6.1.6.1</t>
  </si>
  <si>
    <t>6.1.6.2</t>
  </si>
  <si>
    <t>6.1.6.3</t>
  </si>
  <si>
    <t>6.1.6.4</t>
  </si>
  <si>
    <t>6.1.6.5</t>
  </si>
  <si>
    <t>6.1.7</t>
  </si>
  <si>
    <t>6.1.7.1</t>
  </si>
  <si>
    <t>6.1.7.2</t>
  </si>
  <si>
    <t>6.1.7.3</t>
  </si>
  <si>
    <t>6.1.7.4</t>
  </si>
  <si>
    <t>6.1.7.5</t>
  </si>
  <si>
    <t>6.1.7.6</t>
  </si>
  <si>
    <t>6.1.7.7</t>
  </si>
  <si>
    <t>6.1.7.8</t>
  </si>
  <si>
    <t>6.1.7.9</t>
  </si>
  <si>
    <t>6.1.7.10</t>
  </si>
  <si>
    <t>6.1.7.11</t>
  </si>
  <si>
    <t>6.1.7.12</t>
  </si>
  <si>
    <t>6.1.8</t>
  </si>
  <si>
    <t>6.1.8.1</t>
  </si>
  <si>
    <t>6.1.8.2</t>
  </si>
  <si>
    <t>6.1.8.3</t>
  </si>
  <si>
    <t>6.1.8.4</t>
  </si>
  <si>
    <t>6.1.8.5</t>
  </si>
  <si>
    <t>6.1.8.6</t>
  </si>
  <si>
    <t>6.1.9</t>
  </si>
  <si>
    <t>6.1.9.1</t>
  </si>
  <si>
    <t>6.1.9.2</t>
  </si>
  <si>
    <t>6.1.9.3</t>
  </si>
  <si>
    <t>6.1.9.4</t>
  </si>
  <si>
    <t>6.1.10</t>
  </si>
  <si>
    <t>6.1.10.1</t>
  </si>
  <si>
    <t>6.1.10.2</t>
  </si>
  <si>
    <t>6.1.11</t>
  </si>
  <si>
    <t>6.1.11.1</t>
  </si>
  <si>
    <t>6.1.11.2</t>
  </si>
  <si>
    <t>6.1.11.3</t>
  </si>
  <si>
    <t>6.1.11.4</t>
  </si>
  <si>
    <t>Quiosques 03</t>
  </si>
  <si>
    <t>6.2.1</t>
  </si>
  <si>
    <t>6.2.1.1</t>
  </si>
  <si>
    <t>6.2.2</t>
  </si>
  <si>
    <t>6.2.2.1</t>
  </si>
  <si>
    <t>6.2.2.2</t>
  </si>
  <si>
    <t>6.2.3.1</t>
  </si>
  <si>
    <t>6.2.4.1</t>
  </si>
  <si>
    <t>6.2.5.1</t>
  </si>
  <si>
    <t>6.2.6</t>
  </si>
  <si>
    <t>6.2.3</t>
  </si>
  <si>
    <t>6.2.4</t>
  </si>
  <si>
    <t>6.2.3.2</t>
  </si>
  <si>
    <t>6.2.3.3</t>
  </si>
  <si>
    <t>6.2.5</t>
  </si>
  <si>
    <t>6.2.5.2</t>
  </si>
  <si>
    <t>6.2.5.3</t>
  </si>
  <si>
    <t>6.2.6.1</t>
  </si>
  <si>
    <t>6.2.6.2</t>
  </si>
  <si>
    <t>6.2.6.3</t>
  </si>
  <si>
    <t>6.2.6.4</t>
  </si>
  <si>
    <t>6.2.6.5</t>
  </si>
  <si>
    <t>6.2.7</t>
  </si>
  <si>
    <t>6.2.7.1</t>
  </si>
  <si>
    <t>6.2.7.2</t>
  </si>
  <si>
    <t>6.2.7.3</t>
  </si>
  <si>
    <t>6.2.7.4</t>
  </si>
  <si>
    <t>6.2.7.5</t>
  </si>
  <si>
    <t>6.2.7.6</t>
  </si>
  <si>
    <t>6.2.7.7</t>
  </si>
  <si>
    <t>6.2.7.8</t>
  </si>
  <si>
    <t>6.2.7.9</t>
  </si>
  <si>
    <t>6.2.7.10</t>
  </si>
  <si>
    <t>6.2.7.11</t>
  </si>
  <si>
    <t>6.2.7.12</t>
  </si>
  <si>
    <t>6.2.8.1</t>
  </si>
  <si>
    <t>6.2.8.2</t>
  </si>
  <si>
    <t>6.2.8.3</t>
  </si>
  <si>
    <t>6.2.8.4</t>
  </si>
  <si>
    <t>6.2.8.5</t>
  </si>
  <si>
    <t>6.2.8.6</t>
  </si>
  <si>
    <t>6.2.8.7</t>
  </si>
  <si>
    <t>6.2.8.8</t>
  </si>
  <si>
    <t>6.2.8.9</t>
  </si>
  <si>
    <t>6.2.8.10</t>
  </si>
  <si>
    <t>6.2.8.11</t>
  </si>
  <si>
    <t>6.2.8.12</t>
  </si>
  <si>
    <t>6.2.9</t>
  </si>
  <si>
    <t>6.2.9.1</t>
  </si>
  <si>
    <t>6.2.9.2</t>
  </si>
  <si>
    <t>6.2.9.3</t>
  </si>
  <si>
    <t>6.2.9.4</t>
  </si>
  <si>
    <t>6.2.9.5</t>
  </si>
  <si>
    <t>6.2.10</t>
  </si>
  <si>
    <t>6.2.10.1</t>
  </si>
  <si>
    <t>6.2.10.2</t>
  </si>
  <si>
    <t>6.2.11</t>
  </si>
  <si>
    <t>6.2.11.1</t>
  </si>
  <si>
    <t>6.2.11.2</t>
  </si>
  <si>
    <t>6.2.11.3</t>
  </si>
  <si>
    <t>6.2.11.4</t>
  </si>
  <si>
    <t>6.2.8</t>
  </si>
  <si>
    <t>6.2.8.13</t>
  </si>
  <si>
    <t>SANITÁRIOS</t>
  </si>
  <si>
    <t>6.3.1</t>
  </si>
  <si>
    <t>6.3.1.1</t>
  </si>
  <si>
    <t>6.3.2</t>
  </si>
  <si>
    <t>6.3.2.1</t>
  </si>
  <si>
    <t>6.3.2.2</t>
  </si>
  <si>
    <t>6.3.3</t>
  </si>
  <si>
    <t>6.3.3.1</t>
  </si>
  <si>
    <t>6.3.3.2</t>
  </si>
  <si>
    <t>6.3.3.3</t>
  </si>
  <si>
    <t>6.3.4</t>
  </si>
  <si>
    <t>6.3.4.1</t>
  </si>
  <si>
    <t>6.3.5</t>
  </si>
  <si>
    <t>6.3.5.1</t>
  </si>
  <si>
    <t>6.3.5.2</t>
  </si>
  <si>
    <t>6.3.5.3</t>
  </si>
  <si>
    <t>6.3.6</t>
  </si>
  <si>
    <t>6.3.6.1</t>
  </si>
  <si>
    <t>6.3.6.2</t>
  </si>
  <si>
    <t>6.3.6.3</t>
  </si>
  <si>
    <t>6.3.6.4</t>
  </si>
  <si>
    <t>6.3.6.5</t>
  </si>
  <si>
    <t>6.3.7</t>
  </si>
  <si>
    <t>6.3.7.1</t>
  </si>
  <si>
    <t>6.3.7.2</t>
  </si>
  <si>
    <t>6.3.7.3</t>
  </si>
  <si>
    <t>6.3.7.4</t>
  </si>
  <si>
    <t>6.3.7.5</t>
  </si>
  <si>
    <t>6.3.7.6</t>
  </si>
  <si>
    <t>6.3.7.7</t>
  </si>
  <si>
    <t>6.3.7.8</t>
  </si>
  <si>
    <t>6.3.7.9</t>
  </si>
  <si>
    <t>6.3.7.10</t>
  </si>
  <si>
    <t>6.3.7.11</t>
  </si>
  <si>
    <t>6.3.8</t>
  </si>
  <si>
    <t>6.3.8.1</t>
  </si>
  <si>
    <t>6.3.8.2</t>
  </si>
  <si>
    <t>6.3.8.3</t>
  </si>
  <si>
    <t>6.3.8.4</t>
  </si>
  <si>
    <t>6.3.8.5</t>
  </si>
  <si>
    <t>6.3.8.6</t>
  </si>
  <si>
    <t>6.3.8.7</t>
  </si>
  <si>
    <t>6.3.8.8</t>
  </si>
  <si>
    <t>6.3.8.9</t>
  </si>
  <si>
    <t>6.3.8.10</t>
  </si>
  <si>
    <t>6.3.8.11</t>
  </si>
  <si>
    <t>6.3.8.12</t>
  </si>
  <si>
    <t>6.3.8.13</t>
  </si>
  <si>
    <t>6.3.8.14</t>
  </si>
  <si>
    <t>6.3.9</t>
  </si>
  <si>
    <t>6.3.9.1</t>
  </si>
  <si>
    <t>6.3.9.2</t>
  </si>
  <si>
    <t>6.3.9.3</t>
  </si>
  <si>
    <t>6.3.9.4</t>
  </si>
  <si>
    <t>6.3.9.5</t>
  </si>
  <si>
    <t>6.3.10</t>
  </si>
  <si>
    <t>6.3.10.1</t>
  </si>
  <si>
    <t>6.3.10.2</t>
  </si>
  <si>
    <t>6.3.11</t>
  </si>
  <si>
    <t>6.11.1</t>
  </si>
  <si>
    <t>6.11.2</t>
  </si>
  <si>
    <t>6.11.3</t>
  </si>
  <si>
    <t>6.11.4</t>
  </si>
  <si>
    <t>Limpeza manual do terreno (c/ raspagem superficial)</t>
  </si>
  <si>
    <t>Barracão de obra para alojamento/escritório, piso em pinho 3a, paredes em compensado 10mm, cobertura em telha amianto 6mm, incluso instalação es elétricas e esquadrias</t>
  </si>
  <si>
    <t>Escavação manual de vala em material de 1a categoria ate 1,5m excluindo esgotamento / escoramento</t>
  </si>
  <si>
    <t xml:space="preserve">Aterro apiloado(manual) em camadas de 20 cm com material de empréstimo </t>
  </si>
  <si>
    <t>,</t>
  </si>
  <si>
    <t>FUNDAÇÕES</t>
  </si>
  <si>
    <t xml:space="preserve">Concreto ciclópico fck=10mpa 30% pedra de mão inclusive lançamento </t>
  </si>
  <si>
    <t>MURETA</t>
  </si>
  <si>
    <t>Alvenaria em tijolo cerâmico furado 9x19x19cm, 1 vez (espessura 19 cm), assentado em argamassa traço 1:4 (cimento e areia media não peneirada), preparo manual, junta1 cm</t>
  </si>
  <si>
    <t>Chapisco traço 1:4 (cimento e areia grossa), espessura 0,5cm, preparo mecânico da argamassa</t>
  </si>
  <si>
    <t>Reboco argamassa traço 1:2 (cal e areia fina peneirada), espessura 0,5cm, preparo manual da argamassa</t>
  </si>
  <si>
    <t xml:space="preserve">Fundo selador PVA, uma demão </t>
  </si>
  <si>
    <t xml:space="preserve">Pintura c/regulador de brilho em uma demão adicionado ao pva </t>
  </si>
  <si>
    <t xml:space="preserve">ESTRUTURA DE PILAR DE CONCRETO </t>
  </si>
  <si>
    <t>Concreto armado Fck=18 MPA c/ forma mad. Branca</t>
  </si>
  <si>
    <t>PAVIMENTAÇÃO  ( Piso )</t>
  </si>
  <si>
    <t>Impermeabilização de superfície com argamassa de cimento e areia, traço 1:3, com aditivo impermeabilizante, e=3 cm</t>
  </si>
  <si>
    <t>Piso em concreto 20 mpa preparo mecânico, espessura 7cm, incluso juntas de dilatação em poliuretano 2x2m</t>
  </si>
  <si>
    <t>EQUIPAMENTOS / ALAMBRADO / ELETRICO</t>
  </si>
  <si>
    <t xml:space="preserve">Portão de ferro com vara 1/2", com requadro </t>
  </si>
  <si>
    <t>Instalações Eletricas de Iluminação da quadra</t>
  </si>
  <si>
    <t xml:space="preserve">Equipamento completo p/ quadra de esportes </t>
  </si>
  <si>
    <t>cj</t>
  </si>
  <si>
    <t>Tabela em mad. lei p/ aro de basquete</t>
  </si>
  <si>
    <t>und</t>
  </si>
  <si>
    <t>Proteção de fachada com tela de nylon 3mm fixada em estrutura de madeira com arame galvanizado</t>
  </si>
  <si>
    <t>Tubo de aço galvanizado com costura 2" (50mm), inclusive conexões - fornecimento e instalação</t>
  </si>
  <si>
    <t>PINTURA ACRILICA SOBRE PISO CIMENTADO</t>
  </si>
  <si>
    <t xml:space="preserve">Pintura acrílica em piso cimentado duas demãos </t>
  </si>
  <si>
    <t xml:space="preserve">Pintura acrílica de faixas de demarcação em quadra poliesportiva, 5 cm de largura </t>
  </si>
  <si>
    <t>Limpeza geral da obra</t>
  </si>
  <si>
    <t>Quadra de Basquete</t>
  </si>
  <si>
    <t>6.4.1</t>
  </si>
  <si>
    <t>6.4.1.1</t>
  </si>
  <si>
    <t>6.4.1.2</t>
  </si>
  <si>
    <t>6.4.1.3</t>
  </si>
  <si>
    <t>6.4.1.4</t>
  </si>
  <si>
    <t>6.4.2</t>
  </si>
  <si>
    <t>6.4.2.1</t>
  </si>
  <si>
    <t>6.4.2.2</t>
  </si>
  <si>
    <t>6.4.3</t>
  </si>
  <si>
    <t>6.4.3.1</t>
  </si>
  <si>
    <t>6.4.4</t>
  </si>
  <si>
    <t>6.4.4.1</t>
  </si>
  <si>
    <t>6.4.4.2</t>
  </si>
  <si>
    <t>6.4.4.3</t>
  </si>
  <si>
    <t>6.4.4.4</t>
  </si>
  <si>
    <t>6.4.4.5</t>
  </si>
  <si>
    <t>6.4.5</t>
  </si>
  <si>
    <t>6.4.5.1</t>
  </si>
  <si>
    <t>6.4.6</t>
  </si>
  <si>
    <t>6.4.6.1</t>
  </si>
  <si>
    <t>6.4.6.2</t>
  </si>
  <si>
    <t>6.4.7</t>
  </si>
  <si>
    <t>6.4.7.1</t>
  </si>
  <si>
    <t>6.4.7.2</t>
  </si>
  <si>
    <t>6.4.7.3</t>
  </si>
  <si>
    <t>6.4.7.4</t>
  </si>
  <si>
    <t>6.4.7.5</t>
  </si>
  <si>
    <t>6.4.7.6</t>
  </si>
  <si>
    <t>6.4.8</t>
  </si>
  <si>
    <t>6.4.8.1</t>
  </si>
  <si>
    <t>6.4.8.2</t>
  </si>
  <si>
    <t>6.4.9</t>
  </si>
  <si>
    <t>6.4.9.1</t>
  </si>
  <si>
    <t>Quadra de Futsal</t>
  </si>
  <si>
    <t>6.5.5.1</t>
  </si>
  <si>
    <t>6.5.6</t>
  </si>
  <si>
    <t>6.5.6.1</t>
  </si>
  <si>
    <t>6.5.6.2</t>
  </si>
  <si>
    <t>6.5.7</t>
  </si>
  <si>
    <t>6.5.7.1</t>
  </si>
  <si>
    <t>6.5.7.2</t>
  </si>
  <si>
    <t>6.5.7.3</t>
  </si>
  <si>
    <t>6.5.7.5</t>
  </si>
  <si>
    <t>6.5.8</t>
  </si>
  <si>
    <t>6.5.8.1</t>
  </si>
  <si>
    <t>6.5.8.2</t>
  </si>
  <si>
    <t>6.5.9</t>
  </si>
  <si>
    <t>6.5.9.1</t>
  </si>
  <si>
    <t>Quadra de Volei</t>
  </si>
  <si>
    <t>4.4</t>
  </si>
  <si>
    <t>Playground</t>
  </si>
  <si>
    <t>6.1.1.1</t>
  </si>
  <si>
    <t>6.5.1</t>
  </si>
  <si>
    <t>6.5.1.1</t>
  </si>
  <si>
    <t>6.5.1.2</t>
  </si>
  <si>
    <t>6.5.1.3</t>
  </si>
  <si>
    <t>6.5.1.4</t>
  </si>
  <si>
    <t>6.5.2</t>
  </si>
  <si>
    <t>6.5.2.1</t>
  </si>
  <si>
    <t>6.5.2.2</t>
  </si>
  <si>
    <t>6.5.3</t>
  </si>
  <si>
    <t>6.5.3.1</t>
  </si>
  <si>
    <t>6.5.4</t>
  </si>
  <si>
    <t>6.5.4.1</t>
  </si>
  <si>
    <t>6.5.4.2</t>
  </si>
  <si>
    <t>6.5.4.3</t>
  </si>
  <si>
    <t>6.5.4.4</t>
  </si>
  <si>
    <t>6.5.5</t>
  </si>
  <si>
    <t>6.5.7.4</t>
  </si>
  <si>
    <t>CONVÊNIO:  373.259.-91/11</t>
  </si>
  <si>
    <t>CONTRATO: 002/2015 - NGO</t>
  </si>
  <si>
    <t>73965/010</t>
  </si>
  <si>
    <t xml:space="preserve">73935/002 </t>
  </si>
  <si>
    <t xml:space="preserve">73751/001 </t>
  </si>
  <si>
    <t xml:space="preserve">74100/001 </t>
  </si>
  <si>
    <t xml:space="preserve">73804/001 </t>
  </si>
  <si>
    <t>73976/007</t>
  </si>
  <si>
    <t xml:space="preserve">74245/001 </t>
  </si>
  <si>
    <t xml:space="preserve"> PLANILHA CONSOLIDADA - 1ª REPROGRAMAÇÃO DA PRAÇA DE EVENTOS - 2ª ETAPA</t>
  </si>
  <si>
    <t>OBJETO: Construção da Praça de Eventos Segunda Etapa nesta cidade de Santarém/Pará</t>
  </si>
  <si>
    <t>CONTRATANTE: Núcleo de Gerenciamento de Obras Especiais - NGO</t>
  </si>
  <si>
    <r>
      <t>MUNICÍPIO/UF:</t>
    </r>
    <r>
      <rPr>
        <b/>
        <sz val="12"/>
        <rFont val="Arial"/>
        <family val="2"/>
      </rPr>
      <t xml:space="preserve"> Santarém/PA</t>
    </r>
  </si>
  <si>
    <t>Pintura acrílica de faixas de demarcação em quadra poliesportiva, 5 cm de largura (PINTURA CICLOFAIXA)</t>
  </si>
  <si>
    <t>QUNT.</t>
  </si>
  <si>
    <t>CURVA ABC</t>
  </si>
  <si>
    <t>6.4.3.2</t>
  </si>
  <si>
    <t>6.4.3.3</t>
  </si>
  <si>
    <t>6.4.3.4</t>
  </si>
  <si>
    <t>6.4.5.2</t>
  </si>
  <si>
    <t>6.4.6.3</t>
  </si>
  <si>
    <t>6.4.6.4</t>
  </si>
  <si>
    <t>6.4.6.5</t>
  </si>
  <si>
    <t>Equipamento completo p/ quadra de esportes (TRAVES DE METAL, REDES PARA TRAVE, TABELAS DE BASQUETE COM SUPORTE METALICO)</t>
  </si>
  <si>
    <t xml:space="preserve"> Bucha / Arruela aluminio 3/4"- P</t>
  </si>
  <si>
    <t>Eletroduto de pvc rígido roscavel dn 20mm (3/4") incl conexões, fornecimento e instalação</t>
  </si>
  <si>
    <t>Caixa de inspeção em anel de concreto pre moldado, com 950mm de altura total. Anéis com esp.=50mm, dia.=600mm. Exclusive tampão e escavação - fornecimento e instalação</t>
  </si>
  <si>
    <t xml:space="preserve">HASTE COPPERWELD 5/8 X 3,0M COM CONECTOR </t>
  </si>
  <si>
    <t>Cabo de cobre nú 35mm² instalação e fornecimento</t>
  </si>
  <si>
    <t>6.4.6.2.1.1</t>
  </si>
  <si>
    <t>6.4.6.2.1.2</t>
  </si>
  <si>
    <t>6.4.6.2.1.3</t>
  </si>
  <si>
    <t>6.4.6.2.1.4</t>
  </si>
  <si>
    <t>6.4.6.2.1.5</t>
  </si>
  <si>
    <t>Quadro de distribuição de energia de embutir, em chapa metálica, para 24 disjuntores termomagnéticos monopolares, com barramento trifásico e neutro, fornecimento e instalação</t>
  </si>
  <si>
    <t xml:space="preserve">Caixa de passagem 30x30x40 com tampa e dreno brita </t>
  </si>
  <si>
    <t xml:space="preserve">Caixa de passagem 50x50x60 fundo brita c/ tampa </t>
  </si>
  <si>
    <t>Poste concreto seção circular comprimento=11m e carga nominal 200kg inclusive escavação exclusive transporte - fornecimento e colocação</t>
  </si>
  <si>
    <t>Projetor c/ lâmpada vapor met. 1000W completo</t>
  </si>
  <si>
    <t xml:space="preserve">Parafuso m16 (rosca dupla d=16mm) x 500mm - zincagem a fogo </t>
  </si>
  <si>
    <t>Arruela em aço galvanizado, diâmetro externo = 35mm, espessura = 3mm, diâmetro do furo= 18mm</t>
  </si>
  <si>
    <t>Disjuntor 3P - 60 a 100A</t>
  </si>
  <si>
    <t>Disjuntor 2P - 15 a 50A - PADRÃO DIN</t>
  </si>
  <si>
    <t xml:space="preserve">Bucha / arruela alumínio 1 1/4" </t>
  </si>
  <si>
    <t xml:space="preserve">Bucha / arruela alumínio 1" </t>
  </si>
  <si>
    <t xml:space="preserve">Eletroduto de pvc flexível corrugado dn 32 mm (1 1/4") fornecimento e instalação </t>
  </si>
  <si>
    <t>Eletroduto de pvc flexível corrugado dn 25mm (1") fornecimento e instalação</t>
  </si>
  <si>
    <t xml:space="preserve"> Eletroduto de F°G° de 1"</t>
  </si>
  <si>
    <t xml:space="preserve">Fita aço inox p/ cintar poste fusimec/ericsson/eriband ou sim 0,8 x 19 mm (rolo de 30 m) </t>
  </si>
  <si>
    <t>Refletor redondo em alumínio com suporte e alça regulável para fixação, com lâmpada vapor de mercúrio 250w</t>
  </si>
  <si>
    <t xml:space="preserve">Corte e preparo em cabeça de estaca </t>
  </si>
  <si>
    <t>Cabo de cobre isolamento termoplástico 0,6/1kv 4mm2 anti-chama - fornecimento e instalação</t>
  </si>
  <si>
    <t>Cabo de cobre isolamento termoplástico 0,6/1kv 2,5mm2 anti-chama - fornecimento e instalação</t>
  </si>
  <si>
    <t>Terminal ou conector de pressão - para cabo 16mm2 - fornecimento e instalação</t>
  </si>
  <si>
    <t>Terminal ou conector de pressão - para cabo 10mm2 - fornecimento e instalação</t>
  </si>
  <si>
    <t>Cabo de cobre nú fornecimento e instalação</t>
  </si>
  <si>
    <t>Haste Copperweld 5/8 X 3,0M com conector.</t>
  </si>
  <si>
    <t>6.4.6.2.2.1</t>
  </si>
  <si>
    <t>6.4.6.2.2.2</t>
  </si>
  <si>
    <t>6.4.6.2.2.3</t>
  </si>
  <si>
    <t>6.4.6.2.2.4</t>
  </si>
  <si>
    <t>6.4.6.2.2.5</t>
  </si>
  <si>
    <t>6.4.6.2.2.6</t>
  </si>
  <si>
    <t>6.4.6.2.2.7</t>
  </si>
  <si>
    <t>6.4.6.2.2.8</t>
  </si>
  <si>
    <t>6.4.6.2.2.9</t>
  </si>
  <si>
    <t>6.4.6.2.2.10</t>
  </si>
  <si>
    <t>6.4.6.2.2.11</t>
  </si>
  <si>
    <t>6.4.6.2.2.12</t>
  </si>
  <si>
    <t>6.4.6.2.2.13</t>
  </si>
  <si>
    <t>6.4.6.2.2.14</t>
  </si>
  <si>
    <t>6.4.6.2.2.15</t>
  </si>
  <si>
    <t>6.4.6.2.2.16</t>
  </si>
  <si>
    <t>6.4.6.2.2.17</t>
  </si>
  <si>
    <t>6.4.6.2.2.18</t>
  </si>
  <si>
    <t>6.4.6.2.2.19</t>
  </si>
  <si>
    <t>6.4.6.2.2.20</t>
  </si>
  <si>
    <t>6.4.6.2.2.21</t>
  </si>
  <si>
    <t>6.4.6.2.2.22</t>
  </si>
  <si>
    <t>6.4.6.2.2.23</t>
  </si>
  <si>
    <t>6.4.6.2.2.24</t>
  </si>
  <si>
    <t>6.4.6.2.2.25</t>
  </si>
  <si>
    <t>6.5.3.2</t>
  </si>
  <si>
    <t>6.5.3.3</t>
  </si>
  <si>
    <t>6.5.3.4</t>
  </si>
  <si>
    <t>6.5.5.2</t>
  </si>
  <si>
    <t>Equipamento completo p/ quadra de esportes (SUPORTE PADRAO PARA REDE DE VOLEI/ REDE DE VOLEI CONJUNTO PARA DUAS QUADRAS)</t>
  </si>
  <si>
    <t>Playground (macaco, balanço em madeira, barras paralelas para escalagem, balanço em pneus, escorregador e gangorra)</t>
  </si>
  <si>
    <t>6.3.11.1</t>
  </si>
  <si>
    <t>6.3.11.2</t>
  </si>
  <si>
    <t>6.3.11.3</t>
  </si>
  <si>
    <t>6.3.11.4</t>
  </si>
  <si>
    <t>251510</t>
  </si>
  <si>
    <t>050270</t>
  </si>
  <si>
    <t>171261</t>
  </si>
  <si>
    <t>180299</t>
  </si>
  <si>
    <t>090064</t>
  </si>
  <si>
    <t>140348</t>
  </si>
  <si>
    <t>141336</t>
  </si>
  <si>
    <t>180300</t>
  </si>
  <si>
    <t>190088</t>
  </si>
  <si>
    <t>50260</t>
  </si>
  <si>
    <t>170075</t>
  </si>
  <si>
    <t>170325</t>
  </si>
  <si>
    <t>170326</t>
  </si>
  <si>
    <t>180214</t>
  </si>
  <si>
    <t>190716</t>
  </si>
  <si>
    <t>050267</t>
  </si>
  <si>
    <t xml:space="preserve">74166/002 </t>
  </si>
  <si>
    <t>74131/005</t>
  </si>
  <si>
    <t xml:space="preserve">73783/008 </t>
  </si>
  <si>
    <t>171282</t>
  </si>
  <si>
    <t xml:space="preserve">
00000428 
</t>
  </si>
  <si>
    <t>170393</t>
  </si>
  <si>
    <t>170362</t>
  </si>
  <si>
    <t>171017</t>
  </si>
  <si>
    <t>00000406</t>
  </si>
  <si>
    <t xml:space="preserve">74082/001 </t>
  </si>
  <si>
    <t>250610</t>
  </si>
  <si>
    <t>MUNICÍPIO/UF: Santarém/PA</t>
  </si>
  <si>
    <t>ANEXO</t>
  </si>
  <si>
    <t>FORNECEDOR 01</t>
  </si>
  <si>
    <t>CONTRATANTE: Secretaria de Infraestrutura - SEMINFRA</t>
  </si>
  <si>
    <t>CODIGO</t>
  </si>
  <si>
    <t>VALOR UNIT.</t>
  </si>
  <si>
    <t>VALOR TOTAL</t>
  </si>
  <si>
    <t>ACUMUL. %</t>
  </si>
  <si>
    <t>PREÇO UNIT.</t>
  </si>
  <si>
    <t>PREÇO TOTAL</t>
  </si>
  <si>
    <t>'</t>
  </si>
  <si>
    <t>Objeto:</t>
  </si>
  <si>
    <t>BDI: 30%</t>
  </si>
  <si>
    <t>Local:</t>
  </si>
  <si>
    <t>SANTARÉM</t>
  </si>
  <si>
    <t>Bairro:</t>
  </si>
  <si>
    <t>ZONA URBANA</t>
  </si>
  <si>
    <t>SERVIÇO</t>
  </si>
  <si>
    <t>UNI</t>
  </si>
  <si>
    <t>Espessura (M)</t>
  </si>
  <si>
    <t>Profundidade (M)</t>
  </si>
  <si>
    <t>Volume (M³)</t>
  </si>
  <si>
    <r>
      <t>m</t>
    </r>
    <r>
      <rPr>
        <sz val="10"/>
        <rFont val="Calibri"/>
        <family val="2"/>
      </rPr>
      <t>³</t>
    </r>
  </si>
  <si>
    <t>TOTAL GERAL</t>
  </si>
  <si>
    <t>Area (M²)</t>
  </si>
  <si>
    <t>Chapisco:de cimento e areia no traço 1:3</t>
  </si>
  <si>
    <t>QUADRA DE VOLEIBOL</t>
  </si>
  <si>
    <t>6.5.6.3</t>
  </si>
  <si>
    <t>6.5.6.4</t>
  </si>
  <si>
    <t>6.5.6.5</t>
  </si>
  <si>
    <t xml:space="preserve"> PLANILHA CONSOLIDADA - 2ª REPROGRAMAÇÃO DA PRAÇA DE EVENTOS - 2ª ETAPA</t>
  </si>
  <si>
    <t>1.1.1</t>
  </si>
  <si>
    <t>1.1.2</t>
  </si>
  <si>
    <t>EXECUÇÃO DE DEPÓSITO EM CANTEIRO DE OBRA EM CHAPA DE MADEIRA COMPENSADA, NÃO INCLUSO MOBILIÁRIO. AF_04/2016</t>
  </si>
  <si>
    <t>MOVIMENTAÇÃO DE TERRA</t>
  </si>
  <si>
    <t>1.3.1</t>
  </si>
  <si>
    <t>1.3.2</t>
  </si>
  <si>
    <t>1.4.1</t>
  </si>
  <si>
    <t>1.5</t>
  </si>
  <si>
    <t>1.5.1</t>
  </si>
  <si>
    <t>1.5.2</t>
  </si>
  <si>
    <t>1.6</t>
  </si>
  <si>
    <t>1.6.1</t>
  </si>
  <si>
    <t>1.7</t>
  </si>
  <si>
    <t>1.7.1</t>
  </si>
  <si>
    <t>1.7.2</t>
  </si>
  <si>
    <t>ALVENARIA DE VEDAÇÃO DE BLOCOS CERÂMICOS FURADOS NA HORIZONTAL DE 9X19X19CM (ESPESSURA 9CM) DE PAREDES COM ÁREA LÍQUIDA MAIOR OU IGUAL A 6M² SEM VÃOS E ARGAMASSA DE ASSENTAMENTO COM PREPARO EM BETONEIRA. AF_06/2014</t>
  </si>
  <si>
    <t>APLICAÇÃO DE FUNDO SELADOR ACRÍLICO EM PAREDES, UMA DEMÃO. AF_06/2014</t>
  </si>
  <si>
    <t>APLICAÇÃO MANUAL DE PINTURA COM TINTA LÁTEX ACRÍLICA EM PAREDES, DUAS DEMÃOS. AF_06/2014</t>
  </si>
  <si>
    <t>1.8</t>
  </si>
  <si>
    <t>1.8.3</t>
  </si>
  <si>
    <t>FUNDAÇÃO</t>
  </si>
  <si>
    <t>LANCAMENTO/APLICACAO MANUAL DE CONCRETO EM FUNDACOES</t>
  </si>
  <si>
    <t>MONTAGEM E DESMONTAGEM DE FÔRMA DE PILARES RETANGULARES E ESTRUTURAS SIMILARES COM ÁREA MÉDIA DAS SEÇÕES MENOR OU IGUAL A 0,25 M², PÉ-DIREITO SIMPLES, EM MADEIRA SERRADA, 1 UTILIZAÇÃO. AF_12/2015</t>
  </si>
  <si>
    <t>MONTAGEM E DESMONTAGEM DE FÔRMA DE VIGA, ESCORAMENTO COM PONTALETE DE MADEIRA, PÉ-DIREITO SIMPLES, EM MADEIRA SERRADA, 1 UTILIZAÇÃO. AF_12/2015</t>
  </si>
  <si>
    <t>ALVENARIA</t>
  </si>
  <si>
    <t>PISO</t>
  </si>
  <si>
    <t>(COMPOSIÇÃO REPRESENTATIVA) DO SERVIÇO DE CONTRAPISO EM ARGAMASSA TRAÇO 1:4 (CIM E AREIA), EM BETONEIRA 400 L, ESPESSURA 4 CM ÁREAS SECAS E AREAS MOLHADAS SOBRE LAJE E 3 CM ÁREAS MOLHADAS SOBRE IMPERMEABILIZAÇÃO, PARA EDIFICAÇÃO HABITACIONAL UNIFAMILIAR(CASA) E EDIFICAÇÃO PÚBLICA PADRÃO. AF_11/2014</t>
  </si>
  <si>
    <t>REVESTIMENTO CERÂMICO PARA PISO COM PLACAS TIPO ESMALTADA EXTRA DE DIMENSÕES 45X45 CM APLICADA EM AMBIENTES DE ÁREA MENOR QUE 5 M2. AF_06/2014</t>
  </si>
  <si>
    <t>QUADRO DE DISTRIBUICAO DE ENERGIA DE EMBUTIR, EM CHAPA METALICA, PARA 3 DISJUNTORES TERMOMAGNETICOS MONOPOLARES SEM BARRAMENTO FORNECIMENTO E INSTALACAO</t>
  </si>
  <si>
    <t>DISJUNTOR MONOPOLAR TIPO DIN, CORRENTE NOMINAL DE 20A - FORNECIMENTO E INSTALAÇÃO. AF_04/2016</t>
  </si>
  <si>
    <t>DISJUNTOR MONOPOLAR TIPO DIN, CORRENTE NOMINAL DE 40A - FORNECIMENTO E INSTALAÇÃO. AF_04/2016</t>
  </si>
  <si>
    <t>PONTO DE ILUMINAÇÃO RESIDENCIAL INCLUINDO INTERRUPTOR SIMPLES, CAIXA ELÉTRICA, ELETRODUTO, CABO, RASGO, QUEBRA E CHUMBAMENTO (EXCLUINDO LUMINÁRIA E LÂMPADA). AF_01/2016</t>
  </si>
  <si>
    <t>LÂMPADA FLUORESCENTE COMPACTA 3U BRANCA 20 W, BASE E27 - FORNECIMENTO E INSTALAÇÃO</t>
  </si>
  <si>
    <t>LÂMPADA FLUORESCENTE ESPIRAL BRANCA 45 W, BASE E27 - FORNECIMENTO E INSTALAÇÃO</t>
  </si>
  <si>
    <t>PONTO DE TOMADA RESIDENCIAL INCLUINDO TOMADA 10A/250V, CAIXA ELÉTRICA, ELETRODUTO, CABO, RASGO, QUEBRA E CHUMBAMENTO. AF_01/2016</t>
  </si>
  <si>
    <t>PORTA DE ACO CHAPA 24, DE ENROLAR, RAIADA, LARGA COM ACABAMENTO GALVANIZADO NATURAL</t>
  </si>
  <si>
    <t>IMUNIZACAO DE MADEIRAMENTO PARA COBERTURA UTILIZANDO CUPINICIDA INCOLOR</t>
  </si>
  <si>
    <t>TELHAMENTO COM TELHA CERÂMICA CAPA-CANAL, TIPO PLAN, COM MAIS DE 2 ÁGUAS, INCLUSO TRANSPORTE VERTICAL. AF_06/2016</t>
  </si>
  <si>
    <t>FABRICAÇÃO E INSTALAÇÃO DE ESTRUTURA PONTALETADA DE MADEIRA NÃO APARELHADA PARA TELHADOS COM MAIS QUE 2 ÁGUAS E PARA TELHA CERÂMICA OU DE CONCRETO, INCLUSO TRANSPORTE VERTICAL. AF_12/2015</t>
  </si>
  <si>
    <t>FORRO EM RÉGUAS DE PVC, FRISADO, PARA AMBIENTES COMERCIAIS, INCLUSIVE ESTRUTURA DE FIXAÇÃO. AF_05/2017_P</t>
  </si>
  <si>
    <t>APLICAÇÃO MANUAL DE PINTURA COM TINTA LÁTEX PVA EM PAREDES, DUAS DEMÃOS. AF_06/2014</t>
  </si>
  <si>
    <t>ESQUADRIAS E DIVERSOS</t>
  </si>
  <si>
    <t>74209/001</t>
  </si>
  <si>
    <t>93584</t>
  </si>
  <si>
    <t/>
  </si>
  <si>
    <t>PLACA DE OBRA EM CHAPA DE ACO GALVANIZADO</t>
  </si>
  <si>
    <t>MÊS</t>
  </si>
  <si>
    <t>93358</t>
  </si>
  <si>
    <t>87503</t>
  </si>
  <si>
    <t>87879</t>
  </si>
  <si>
    <t>007</t>
  </si>
  <si>
    <t>88485</t>
  </si>
  <si>
    <t>88489</t>
  </si>
  <si>
    <t>CHAPISCO APLICADO EM ALVENARIAS E ESTRUTURAS DE CONCRETO INTERNAS, COM COLHER DE PEDREIRO.  ARGAMASSA TRAÇO 1:3 COM PREPARO EM BETONEIRA 400L. AF_06/2014</t>
  </si>
  <si>
    <t>REBOCO LISO TRAÇO ARG. 1:4, COM CIMENTO AREIA E ÁGUA, ESP 1.5 CM</t>
  </si>
  <si>
    <t>006</t>
  </si>
  <si>
    <t>94965</t>
  </si>
  <si>
    <t>74157/004</t>
  </si>
  <si>
    <t>92408</t>
  </si>
  <si>
    <t>92446</t>
  </si>
  <si>
    <t>BOTA FORA MANUAL COM DMT=200M</t>
  </si>
  <si>
    <t>CONCRETO FCK = 25MPA, TRAÇO 1:2,3:2,7 (CIMENTO/ AREIA MÉDIA/ BRITA 1)  - PREPARO MECÂNICO COM BETONEIRA 400 L. AF_07/2016</t>
  </si>
  <si>
    <t>94439</t>
  </si>
  <si>
    <t>87249</t>
  </si>
  <si>
    <t>74131/001</t>
  </si>
  <si>
    <t>93655</t>
  </si>
  <si>
    <t>93658</t>
  </si>
  <si>
    <t>93128</t>
  </si>
  <si>
    <t>016</t>
  </si>
  <si>
    <t>93044</t>
  </si>
  <si>
    <t>93045</t>
  </si>
  <si>
    <t>017</t>
  </si>
  <si>
    <t>93141</t>
  </si>
  <si>
    <t>PONTO DE ILUMINAÇÃO RESIDENCIAL INCLUINDO INTERRUPTOR SIMPLES (3 MÓDULOS), CAIXA ELÉTRICA,
ELETRODUTO, CABO, RASGO, QUEBRA E CHUMBAMENTO (EXCLUINDO LUMINÁRIA E LÂMPADA).
AF_01/2016</t>
  </si>
  <si>
    <t>LUMINARIA ARANDELA TIPO MEIA-LUA COM VIDRO FOSCO *30 X 15* CM, PARA 1 LAMPADA,BASE E27, POTENCIA MAXIMA 40/60 W INCLUINDO LAMPADA</t>
  </si>
  <si>
    <t>74136/003</t>
  </si>
  <si>
    <t>55960</t>
  </si>
  <si>
    <t>94446</t>
  </si>
  <si>
    <t>92567</t>
  </si>
  <si>
    <t>96116</t>
  </si>
  <si>
    <t xml:space="preserve">FORRO </t>
  </si>
  <si>
    <t>88487</t>
  </si>
  <si>
    <t>SINAPI</t>
  </si>
  <si>
    <t>Composição</t>
  </si>
  <si>
    <t>ESCAVAÇÃO MANUAL DE VALA COM PROFUNDIDADE MENOR OU IGUAL A 1,30 M. AF_03/2016</t>
  </si>
  <si>
    <t>SECRETARIA MUNICIPAL DE INFRAESTRUTURA – SEMINFRA</t>
  </si>
  <si>
    <t>META/</t>
  </si>
  <si>
    <t>VALOR</t>
  </si>
  <si>
    <t>PESO</t>
  </si>
  <si>
    <t>AGRUPADOR</t>
  </si>
  <si>
    <t>R$</t>
  </si>
  <si>
    <t>PARCELA (%)</t>
  </si>
  <si>
    <t>ACUM (%)</t>
  </si>
  <si>
    <t>Total (%):</t>
  </si>
  <si>
    <t>Total (R$):</t>
  </si>
  <si>
    <t>Meta / Submeta</t>
  </si>
  <si>
    <t>Item de Investimento</t>
  </si>
  <si>
    <t>Sub-Item de Investimento</t>
  </si>
  <si>
    <t>Situação</t>
  </si>
  <si>
    <t>Quantidade</t>
  </si>
  <si>
    <t>Unidade</t>
  </si>
  <si>
    <t>Lote de Licitação  /      nº do CTEF</t>
  </si>
  <si>
    <t>CONTRAPARTIDA
(R$)</t>
  </si>
  <si>
    <t>OUTROS
(R$)</t>
  </si>
  <si>
    <t>INVESTIMENTO
(R$)</t>
  </si>
  <si>
    <t>PESO DA META (%)</t>
  </si>
  <si>
    <t>Em Análise</t>
  </si>
  <si>
    <t>Lote 1</t>
  </si>
  <si>
    <t>REPASSE                     (R$)</t>
  </si>
  <si>
    <t>CRONOGRAMA</t>
  </si>
  <si>
    <t>DATA BASE SINAPI:</t>
  </si>
  <si>
    <t>LOCALIDADE SINAPI:</t>
  </si>
  <si>
    <t>FONTE</t>
  </si>
  <si>
    <t>CÓDIGO</t>
  </si>
  <si>
    <t>01/2019 (DESONERADO)</t>
  </si>
  <si>
    <t>BELEM</t>
  </si>
  <si>
    <t>UNID</t>
  </si>
  <si>
    <t>CUSTO UNITÁRIO (R$)</t>
  </si>
  <si>
    <t>BDI PADRÃO:</t>
  </si>
  <si>
    <t>BDI DIFERENCIADO 1:</t>
  </si>
  <si>
    <t>BDI DIFERENCIADO 2:</t>
  </si>
  <si>
    <t>BDI ZERO:</t>
  </si>
  <si>
    <t>UNITÁRIO COM BDI (R$)</t>
  </si>
  <si>
    <t>VALOR TOTAL COM BDI (R$)</t>
  </si>
  <si>
    <t>1.4.2</t>
  </si>
  <si>
    <t>BOX</t>
  </si>
  <si>
    <t>1.5.3</t>
  </si>
  <si>
    <t>95952</t>
  </si>
  <si>
    <t>(COMPOSIÇÃO REPRESENTATIVA) EXECUÇÃO DE ESTRUTURAS DE CONCRETO ARMADO CONVENCIONAL, PARA EDIFICAÇÃO HABITACIONAL MULTIFAMILIAR (PRÉDIO), FCK = 25 MPA. AF_01/2017</t>
  </si>
  <si>
    <t>1.8.4</t>
  </si>
  <si>
    <t>1.8.5</t>
  </si>
  <si>
    <t>88649</t>
  </si>
  <si>
    <t>RODAPÉ CERÂMICO DE 7CM DE ALTURA COM PLACAS TIPO ESMALTADA EXTRA DE DIMENSÕES 45X45CM. AF_06/2014</t>
  </si>
  <si>
    <t>1.9</t>
  </si>
  <si>
    <t>1.9.1</t>
  </si>
  <si>
    <t>1.9.2</t>
  </si>
  <si>
    <t>1.9.3</t>
  </si>
  <si>
    <t>1.9.4</t>
  </si>
  <si>
    <t>1.9.5</t>
  </si>
  <si>
    <t>1.9.6</t>
  </si>
  <si>
    <t>1.9.7</t>
  </si>
  <si>
    <t>1.9.8</t>
  </si>
  <si>
    <t>1.9.9</t>
  </si>
  <si>
    <t>1.10</t>
  </si>
  <si>
    <t>1.10.3</t>
  </si>
  <si>
    <t>1.11</t>
  </si>
  <si>
    <t>1.11.1</t>
  </si>
  <si>
    <t>1.11.2</t>
  </si>
  <si>
    <t>1.11.3</t>
  </si>
  <si>
    <t>1.11.4</t>
  </si>
  <si>
    <t>94231</t>
  </si>
  <si>
    <t>RUFO EM CHAPA DE AÇO GALVANIZADO NÚMERO 24, CORTE DE 25 CM, INCLUSO TRANSPORTE VERTICAL. AF_06/2016</t>
  </si>
  <si>
    <t>1.12</t>
  </si>
  <si>
    <t>1.12.1</t>
  </si>
  <si>
    <t>1.13</t>
  </si>
  <si>
    <t>1.13.2</t>
  </si>
  <si>
    <t>1.13.4</t>
  </si>
  <si>
    <t>1.13.5</t>
  </si>
  <si>
    <t>1.14</t>
  </si>
  <si>
    <t>1.14.1</t>
  </si>
  <si>
    <t>73806/1</t>
  </si>
  <si>
    <t>LIMPEZA FINAL DE OBRA</t>
  </si>
  <si>
    <t>LIMPEZA DE SUPERFICIES COM JATO DE ALTA PRESSAO DE AR E AGUA</t>
  </si>
  <si>
    <t>PLANILHA ORÇAMENTARIA</t>
  </si>
  <si>
    <t>Unidades habitacionais</t>
  </si>
  <si>
    <t>Obras de artes especiais</t>
  </si>
  <si>
    <t xml:space="preserve">QCI </t>
  </si>
  <si>
    <t>AMPLIAÇÃO DO MERCADO MUNICIPAL DE SANTARÉM</t>
  </si>
  <si>
    <t>KG</t>
  </si>
  <si>
    <t>REBOCO</t>
  </si>
  <si>
    <t>LOCACAO CONVENCIONAL DE OBRA, UTILIZANDO GABARITO DE TÁBUAS CORRIDAS PONTALETADAS A CADA 2,00M -  2 UTILIZAÇÕES. AF_10/2018</t>
  </si>
  <si>
    <t>Fonte</t>
  </si>
  <si>
    <t>Código</t>
  </si>
  <si>
    <t>Preço Unitário (com BDI) (R$)</t>
  </si>
  <si>
    <t>Preço Total
(R$)</t>
  </si>
  <si>
    <t>99059</t>
  </si>
  <si>
    <t>080</t>
  </si>
  <si>
    <t>94993</t>
  </si>
  <si>
    <t>SINAPI-I</t>
  </si>
  <si>
    <t>38186</t>
  </si>
  <si>
    <t>91926</t>
  </si>
  <si>
    <t>91928</t>
  </si>
  <si>
    <t>91931</t>
  </si>
  <si>
    <t>91935</t>
  </si>
  <si>
    <t>857</t>
  </si>
  <si>
    <t>14166</t>
  </si>
  <si>
    <t>93011</t>
  </si>
  <si>
    <t>34349</t>
  </si>
  <si>
    <t>38075</t>
  </si>
  <si>
    <t>92023</t>
  </si>
  <si>
    <t>97592</t>
  </si>
  <si>
    <t>84402</t>
  </si>
  <si>
    <t>91855</t>
  </si>
  <si>
    <t>91857</t>
  </si>
  <si>
    <t>43092</t>
  </si>
  <si>
    <t>43089</t>
  </si>
  <si>
    <t>93657</t>
  </si>
  <si>
    <t>93653</t>
  </si>
  <si>
    <t>93654</t>
  </si>
  <si>
    <t>4911</t>
  </si>
  <si>
    <t>99814</t>
  </si>
  <si>
    <t>073</t>
  </si>
  <si>
    <t>Custo Unitário (sem BDI) (R$)</t>
  </si>
  <si>
    <t>1.1.1.</t>
  </si>
  <si>
    <t>1.1.2.</t>
  </si>
  <si>
    <t>1.1.3.</t>
  </si>
  <si>
    <t>1.3.1.</t>
  </si>
  <si>
    <t>1.4.1.</t>
  </si>
  <si>
    <t>1.4.2.</t>
  </si>
  <si>
    <t>1.5.2.</t>
  </si>
  <si>
    <t>1.6.1.</t>
  </si>
  <si>
    <t>1.7.1.</t>
  </si>
  <si>
    <t>1.7.2.</t>
  </si>
  <si>
    <t>1.8.1.</t>
  </si>
  <si>
    <t>1.8.2.</t>
  </si>
  <si>
    <t>1.8.3.</t>
  </si>
  <si>
    <t>1.8.4.</t>
  </si>
  <si>
    <t>EXECUÇÃO DE PASSEIO (CALÇADA) OU PISO DE CONCRETO COM CONCRETO MOLDADO IN LOCO, USINADO, ACABAMENTO CONVENCIONAL, ESPESSURA 6 CM, ARMADO. AF_07/2016</t>
  </si>
  <si>
    <t xml:space="preserve">M2    </t>
  </si>
  <si>
    <t>1.8.6.</t>
  </si>
  <si>
    <t>PISO TATIL DE ALERTA OU DIRECIONAL, DE BORRACHA, COLORIDO, 25 X 25 CM, E = 12 MM, PARA ARGAMASSA</t>
  </si>
  <si>
    <t>1.9.1.</t>
  </si>
  <si>
    <t>CABO DE COBRE FLEXÍVEL ISOLADO, 2,5 MM², ANTI-CHAMA 450/750 V, PARA CIRCUITOS TERMINAIS - FORNECIMENTO E INSTALAÇÃO. AF_12/2015</t>
  </si>
  <si>
    <t>1.9.2.</t>
  </si>
  <si>
    <t>CABO DE COBRE FLEXÍVEL ISOLADO, 4 MM², ANTI-CHAMA 450/750 V, PARA CIRCUITOS TERMINAIS - FORNECIMENTO E INSTALAÇÃO. AF_12/2015</t>
  </si>
  <si>
    <t>1.9.3.</t>
  </si>
  <si>
    <t>CABO DE COBRE FLEXÍVEL ISOLADO, 6 MM², ANTI-CHAMA 0,6/1,0 KV, PARA CIRCUITOS TERMINAIS - FORNECIMENTO E INSTALAÇÃO. AF_12/2015</t>
  </si>
  <si>
    <t>1.9.4.</t>
  </si>
  <si>
    <t>CABO DE COBRE FLEXÍVEL ISOLADO, 16 MM², ANTI-CHAMA 0,6/1,0 KV, PARA CIRCUITOS TERMINAIS - FORNECIMENTO E INSTALAÇÃO. AF_12/2015</t>
  </si>
  <si>
    <t>1.9.5.</t>
  </si>
  <si>
    <t>CABO DE COBRE NU 16 MM2 MEIO-DURO</t>
  </si>
  <si>
    <t xml:space="preserve">M     </t>
  </si>
  <si>
    <t>1.9.6.</t>
  </si>
  <si>
    <t>CAIXA DE PASSAGEM 40X40X30 COM TAMPA</t>
  </si>
  <si>
    <t>1.9.7.</t>
  </si>
  <si>
    <t>POSTE CONICO CONTINUO EM ACO GALVANIZADO, RETO, ENGASTADO,  H = 7 M, DIAMETRO INFERIOR = *125* MM</t>
  </si>
  <si>
    <t xml:space="preserve">UN    </t>
  </si>
  <si>
    <t>1.9.8.</t>
  </si>
  <si>
    <t>ELETRODUTO RÍGIDO ROSCÁVEL, PVC, DN 85 MM (3") - FORNECIMENTO E INSTALAÇÃO. AF_12/2015</t>
  </si>
  <si>
    <t>1.9.9.</t>
  </si>
  <si>
    <t>HASTE DE ACO GALVANIZADO PARA FIXACAO DE CONCERTINA 2 "/3 M</t>
  </si>
  <si>
    <t>1.9.10.</t>
  </si>
  <si>
    <t>TOMADA 2P+T 20A 250V, CONJUNTO MONTADO PARA EMBUTIR 4" X 2" (PLACA + SUPORTE + MODULO)</t>
  </si>
  <si>
    <t>1.9.11.</t>
  </si>
  <si>
    <t>INTERRUPTOR SIMPLES (1 MÓDULO) COM 1 TOMADA DE EMBUTIR 2P+T 10 A,  INCLUINDO SUPORTE E PLACA - FORNECIMENTO E INSTALAÇÃO. AF_12/2015</t>
  </si>
  <si>
    <t>1.9.12.</t>
  </si>
  <si>
    <t>LUMINÁRIA TIPO PLAFON, DE SOBREPOR, COM 1 LÂMPADA LED - FORNECIMENTO E INSTALAÇÃO. AF_11/2017</t>
  </si>
  <si>
    <t>1.9.13.</t>
  </si>
  <si>
    <t>QUADRO DE DISTRIBUICAO DE ENERGIA P/ 6 DISJUNTORES TERMOMAGNETICOS MONOPOLARES SEM BARRAMENTO, DE EMBUTIR, EM CHAPA METALICA - FORNECIMENTO E INSTALACAO</t>
  </si>
  <si>
    <t>1.9.14.</t>
  </si>
  <si>
    <t>ELETRODUTO FLEXÍVEL CORRUGADO REFORÇADO, PVC, DN 25 MM (3/4"), PARA CIRCUITOS TERMINAIS, INSTALADO EM PAREDE - FORNECIMENTO E INSTALAÇÃO. AF_12/2015</t>
  </si>
  <si>
    <t>1.9.15.</t>
  </si>
  <si>
    <t>ELETRODUTO FLEXÍVEL CORRUGADO REFORÇADO, PVC, DN 32 MM (1"), PARA CIRCUITOS TERMINAIS, INSTALADO EM PAREDE - FORNECIMENTO E INSTALAÇÃO. AF_12/2015</t>
  </si>
  <si>
    <t>1.9.16.</t>
  </si>
  <si>
    <t>CENTRO DE MEDICAO AGRUPADA, EM POLICARBONATO / PVC, COM 16 MEDIDORES E PROTECAO GERAL (INCLUI BARRAMENTO, DISJUNTORES E ACESSORIOS DE FIXACAO) (PADRAO CONCESSIONARIA LOCAL)</t>
  </si>
  <si>
    <t>1.9.17.</t>
  </si>
  <si>
    <t>CENTRO DE MEDICAO AGRUPADA, EM POLICARBONATO / PVC, COM 4 MEDIDORES E PROTECAO GERAL (INCLUI BARRAMENTO, DISJUNTORES E ACESSORIOS DE FIXACAO) (PADRAO CONCESSIONARIA LOCAL)</t>
  </si>
  <si>
    <t>1.9.18.</t>
  </si>
  <si>
    <t>DISJUNTOR MONOPOLAR TIPO DIN, CORRENTE NOMINAL DE 32A - FORNECIMENTO E INSTALAÇÃO. AF_04/2016</t>
  </si>
  <si>
    <t>1.9.19.</t>
  </si>
  <si>
    <t>DISJUNTOR MONOPOLAR TIPO DIN, CORRENTE NOMINAL DE 10A - FORNECIMENTO E INSTALAÇÃO. AF_04/2016</t>
  </si>
  <si>
    <t>1.9.20.</t>
  </si>
  <si>
    <t>DISJUNTOR MONOPOLAR TIPO DIN, CORRENTE NOMINAL DE 16A - FORNECIMENTO E INSTALAÇÃO. AF_04/2016</t>
  </si>
  <si>
    <t>1.10.1.</t>
  </si>
  <si>
    <t>PORTA DE ENROLAR MANUAL COMPLETA, ARTICULADA RAIADA LARGA, EM ACO GALVANIZADO NATURAL, CHAPA NUMERO 24 (SEM INSTALACAO)</t>
  </si>
  <si>
    <t>1.11.1.</t>
  </si>
  <si>
    <t>1.11.2.</t>
  </si>
  <si>
    <t>TELHAMENTO COM TELHA CERÂMICA CAPA-CANAL, TIPO PLAN, COM MAIS DE 2 ÁGUAS, INCLUSO TRANSPORTE VERTICAL. AF_07/2019</t>
  </si>
  <si>
    <t>1.11.3.</t>
  </si>
  <si>
    <t>1.11.4.</t>
  </si>
  <si>
    <t>RUFO EM CHAPA DE AÇO GALVANIZADO NÚMERO 24, CORTE DE 25 CM, INCLUSO TRANSPORTE VERTICAL. AF_07/2019</t>
  </si>
  <si>
    <t>1.12.1.</t>
  </si>
  <si>
    <t>1.13.1.</t>
  </si>
  <si>
    <t>1.13.2.</t>
  </si>
  <si>
    <t>1.13.3.</t>
  </si>
  <si>
    <t>1.14.1.</t>
  </si>
  <si>
    <t>LIMPEZA DE SUPERFÍCIE COM JATO DE ALTA PRESSÃO. AF_04/2019</t>
  </si>
  <si>
    <t>1.15.1.</t>
  </si>
  <si>
    <t>ADMINISTRAÇÃO DO LOCAL DA OBRA</t>
  </si>
  <si>
    <t>96545</t>
  </si>
  <si>
    <t>ARMAÇÃO DE BLOCO, VIGA BALDRAME OU SAPATA UTILIZANDO AÇO CA-50 DE 8 MM - MONTAGEM. AF_06/2017</t>
  </si>
  <si>
    <t>94964</t>
  </si>
  <si>
    <t>CONCRETO FCK = 20MPA, TRAÇO 1:2,7:3 (CIMENTO/ AREIA MÉDIA/ BRITA 1)  - PREPARO MECÂNICO COM BETONEIRA 400 L. AF_07/2016</t>
  </si>
  <si>
    <t>92874</t>
  </si>
  <si>
    <t>LANÇAMENTO COM USO DE BOMBA, ADENSAMENTO E ACABAMENTO DE CONCRETO EM ESTRUTURAS. AF_12/2015</t>
  </si>
  <si>
    <t>1.4.4.</t>
  </si>
  <si>
    <t>96541</t>
  </si>
  <si>
    <t>FABRICAÇÃO, MONTAGEM E DESMONTAGEM DE FÔRMA PARA SAPATA, EM CHAPA DE MADEIRA COMPENSADA RESINADA, E=17 MM, 4 UTILIZAÇÕES. AF_06/2017</t>
  </si>
  <si>
    <t>92915</t>
  </si>
  <si>
    <t>ARMAÇÃO DE ESTRUTURAS DE CONCRETO ARMADO, EXCETO VIGAS, PILARES, LAJES E FUNDAÇÕES, UTILIZANDO AÇO CA-60 DE 5,0 MM - MONTAGEM. AF_12/2015</t>
  </si>
  <si>
    <t>92919</t>
  </si>
  <si>
    <t>ARMAÇÃO DE ESTRUTURAS DE CONCRETO ARMADO, EXCETO VIGAS, PILARES, LAJES E FUNDAÇÕES, UTILIZANDO AÇO CA-50 DE 10,0 MM - MONTAGEM. AF_12/2015</t>
  </si>
  <si>
    <t>1.5.5.</t>
  </si>
  <si>
    <t>92269</t>
  </si>
  <si>
    <t>FABRICAÇÃO DE FÔRMA PARA PILARES E ESTRUTURAS SIMILARES, EM MADEIRA SERRADA, E=25 MM. AF_12/2015</t>
  </si>
  <si>
    <t>1.5.6.</t>
  </si>
  <si>
    <t>92916</t>
  </si>
  <si>
    <t>ARMAÇÃO DE ESTRUTURAS DE CONCRETO ARMADO, EXCETO VIGAS, PILARES, LAJES E FUNDAÇÕES, UTILIZANDO AÇO CA-50 DE 6,3 MM - MONTAGEM. AF_12/2015</t>
  </si>
  <si>
    <t>1.5.7.</t>
  </si>
  <si>
    <t>92917</t>
  </si>
  <si>
    <t>ARMAÇÃO DE ESTRUTURAS DE CONCRETO ARMADO, EXCETO VIGAS, PILARES, LAJES E FUNDAÇÕES, UTILIZANDO AÇO CA-50 DE 8,0 MM - MONTAGEM. AF_12/2015</t>
  </si>
  <si>
    <t>1.5.9.</t>
  </si>
  <si>
    <t>1.5.10.</t>
  </si>
  <si>
    <t>1.5.11.</t>
  </si>
  <si>
    <t>1.5.12.</t>
  </si>
  <si>
    <t>92270</t>
  </si>
  <si>
    <t>FABRICAÇÃO DE FÔRMA PARA VIGAS, COM MADEIRA SERRADA, E = 25 MM. AF_12/2015</t>
  </si>
  <si>
    <t>12/2019 (DESONERADO)</t>
  </si>
  <si>
    <t>Porcentagem individual</t>
  </si>
  <si>
    <t>Porcentagem acumulada</t>
  </si>
  <si>
    <t>CLASSE</t>
  </si>
  <si>
    <t>CORTE</t>
  </si>
  <si>
    <t>A</t>
  </si>
  <si>
    <t>B</t>
  </si>
  <si>
    <t xml:space="preserve">C </t>
  </si>
  <si>
    <t>Classificação</t>
  </si>
  <si>
    <t>Quadro de composição do BDI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</si>
  <si>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</si>
  <si>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</si>
  <si>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</si>
  <si>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</si>
  <si>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</si>
  <si>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</si>
  <si>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</si>
  <si>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</si>
  <si>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</si>
  <si>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</si>
  <si>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</si>
  <si>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</si>
  <si>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</si>
  <si>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 e PIS 0,65%)</t>
  </si>
  <si>
    <t>CP</t>
  </si>
  <si>
    <t>Tributos (ISS 5% de 50% da NF)</t>
  </si>
  <si>
    <t>ISS</t>
  </si>
  <si>
    <t>Tributos (Contribuição Previdenciária sobre Receita Bruta - 0% ou 4,5% - DESONERAÇÃO)</t>
  </si>
  <si>
    <t>CPRB</t>
  </si>
  <si>
    <t>BDI COM DESONERAÇÃO</t>
  </si>
  <si>
    <t>BDI DES</t>
  </si>
  <si>
    <t>Os valores de BDI foram calculados com o emprego da fórmula:</t>
  </si>
  <si>
    <t>BDI=</t>
  </si>
  <si>
    <t>(1+AC+SG+R)*(1+DF)*(1+L)</t>
  </si>
  <si>
    <t>(1-CP-ISS-CRPB)</t>
  </si>
  <si>
    <t>Declaro para os devidos fins que, conforme legislação tributária municipal, a base de cálculo para esse tipo de obra corresponde à 50%, com a respectiva alícota de 5%</t>
  </si>
  <si>
    <t>____________________________________________________</t>
  </si>
  <si>
    <t>Responsável técnico: Edinelson Magno Vieira CREA/PA: 151822564-0</t>
  </si>
  <si>
    <t>Porta papel , sanoneteira, cabide , toalha e guardanapo dde aço inox</t>
  </si>
  <si>
    <t>Execução de passeio (calçada) em concreto (cimento/areia/seixo rolado), preparo mecânico, espessura 7cm, com junta de dilatação em madeira, incluso lançamento e adensamento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</si>
</sst>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 &quot;* #,##0.00_);_(&quot;R$ &quot;* \(#,##0.00\);_(&quot;R$ &quot;* &quot;-&quot;??_);_(@_)"/>
    <numFmt numFmtId="166" formatCode="_([$€-2]* #,##0.00_);_([$€-2]* \(#,##0.00\);_([$€-2]* &quot;-&quot;??_)"/>
    <numFmt numFmtId="167" formatCode="0.0%"/>
    <numFmt numFmtId="168" formatCode="00"/>
    <numFmt numFmtId="169" formatCode="_(&quot;R$&quot;* #,##0.00_);_(&quot;R$&quot;* \(#,##0.00\);"/>
    <numFmt numFmtId="170" formatCode="#,##0.00_ ;\-#,##0.00\ "/>
    <numFmt numFmtId="171" formatCode="_(* #,##0.0_);_(* \(#,##0.0\);_(* &quot;-&quot;??_);_(@_)"/>
    <numFmt numFmtId="172" formatCode="[$-416]mmmm\-yy;@"/>
    <numFmt numFmtId="173" formatCode="0.0000%"/>
    <numFmt numFmtId="174" formatCode="0.00000%"/>
    <numFmt numFmtId="175" formatCode="0.000000%"/>
    <numFmt numFmtId="176" formatCode="0.0000000%"/>
    <numFmt numFmtId="177" formatCode="_(&quot;R$ &quot;* #,##0.00_);_(&quot;R$ &quot;* \(#,##0.00\);_(&quot;R$ &quot;* \-??_);_(@_)"/>
    <numFmt numFmtId="178" formatCode="General;General;"/>
    <numFmt numFmtId="179" formatCode="&quot;( &quot;0.00%&quot; )&quot;"/>
    <numFmt numFmtId="180" formatCode="_-* #,##0_-;\-* #,##0_-;_-* &quot;-&quot;??_-;_-@_-"/>
    <numFmt numFmtId="181" formatCode="_-* #,##0.00_-;\-* #,##0.00_-;_-* \-??_-;_-@_-"/>
    <numFmt numFmtId="182" formatCode="_(* #,##0.00_);_(* \(#,##0.00\);_(* \-??_);_(@_)"/>
    <numFmt numFmtId="183" formatCode="_-&quot;R$ &quot;* #,##0.00_-;&quot;-R$ &quot;* #,##0.00_-;_-&quot;R$ &quot;* \-??_-;_-@_-"/>
  </numFmts>
  <fonts count="7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Bookman Old Style"/>
      <family val="1"/>
    </font>
    <font>
      <sz val="9"/>
      <name val="Arial"/>
      <family val="2"/>
    </font>
    <font>
      <i/>
      <sz val="10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1"/>
      <color indexed="8"/>
      <name val="Arial"/>
      <family val="2"/>
    </font>
    <font>
      <b/>
      <sz val="14"/>
      <color indexed="9"/>
      <name val="Arial"/>
      <family val="2"/>
    </font>
    <font>
      <b/>
      <sz val="11"/>
      <color theme="1"/>
      <name val="Calibri"/>
      <family val="2"/>
      <scheme val="minor"/>
    </font>
    <font>
      <b/>
      <sz val="12"/>
      <name val="Bookman Old Style"/>
      <family val="1"/>
    </font>
    <font>
      <sz val="11"/>
      <name val="Bookman Old Style"/>
      <family val="1"/>
    </font>
    <font>
      <b/>
      <i/>
      <sz val="12"/>
      <name val="Bookman Old Style"/>
      <family val="1"/>
    </font>
    <font>
      <b/>
      <sz val="11"/>
      <name val="Bookman Old Style"/>
      <family val="1"/>
    </font>
    <font>
      <b/>
      <sz val="11"/>
      <name val="Arial"/>
      <family val="2"/>
    </font>
    <font>
      <sz val="10"/>
      <name val="Bookman Old Style"/>
      <family val="1"/>
    </font>
    <font>
      <i/>
      <sz val="11"/>
      <name val="Bookman Old Style"/>
      <family val="1"/>
    </font>
    <font>
      <i/>
      <sz val="12"/>
      <name val="Bookman Old Style"/>
      <family val="1"/>
    </font>
    <font>
      <b/>
      <sz val="10"/>
      <name val="Verdana"/>
      <family val="2"/>
    </font>
    <font>
      <sz val="10"/>
      <name val="Verdana"/>
      <family val="2"/>
    </font>
    <font>
      <b/>
      <sz val="14"/>
      <name val="Verdana"/>
      <family val="2"/>
    </font>
    <font>
      <b/>
      <sz val="16"/>
      <name val="Arial"/>
      <family val="2"/>
    </font>
    <font>
      <b/>
      <sz val="10"/>
      <color theme="5" tint="-0.249977111117893"/>
      <name val="Arial"/>
      <family val="2"/>
    </font>
    <font>
      <b/>
      <sz val="9"/>
      <name val="Arial"/>
      <family val="2"/>
    </font>
    <font>
      <sz val="10"/>
      <color theme="5" tint="-0.249977111117893"/>
      <name val="Arial"/>
      <family val="2"/>
    </font>
    <font>
      <b/>
      <sz val="12"/>
      <name val="Verdana"/>
      <family val="2"/>
    </font>
    <font>
      <b/>
      <sz val="10"/>
      <color indexed="8"/>
      <name val="Arial"/>
      <family val="2"/>
    </font>
    <font>
      <b/>
      <sz val="10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12"/>
      <color indexed="8"/>
      <name val="Arial"/>
      <family val="2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</font>
    <font>
      <sz val="8"/>
      <color indexed="8"/>
      <name val="Calibri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11"/>
      <color indexed="8"/>
      <name val="Calibri"/>
      <family val="2"/>
    </font>
    <font>
      <b/>
      <sz val="10"/>
      <name val="Calibri"/>
      <family val="2"/>
      <scheme val="minor"/>
    </font>
    <font>
      <i/>
      <sz val="9"/>
      <color indexed="10"/>
      <name val="Calibri"/>
      <family val="2"/>
      <scheme val="minor"/>
    </font>
    <font>
      <sz val="11"/>
      <color indexed="10"/>
      <name val="Calibri"/>
      <family val="2"/>
    </font>
    <font>
      <b/>
      <sz val="8"/>
      <color indexed="9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sz val="14"/>
      <name val="Arial"/>
      <family val="2"/>
    </font>
    <font>
      <u/>
      <sz val="12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lightDown"/>
    </fill>
    <fill>
      <patternFill patternType="solid">
        <fgColor theme="4" tint="0.39997558519241921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theme="3" tint="0.59999389629810485"/>
        <bgColor indexed="64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4">
    <xf numFmtId="0" fontId="0" fillId="0" borderId="0"/>
    <xf numFmtId="16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10" fillId="0" borderId="0"/>
    <xf numFmtId="9" fontId="5" fillId="0" borderId="0" applyFont="0" applyFill="0" applyBorder="0" applyAlignment="0" applyProtection="0"/>
    <xf numFmtId="9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5" fillId="0" borderId="0"/>
    <xf numFmtId="164" fontId="10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7" fontId="5" fillId="0" borderId="0"/>
    <xf numFmtId="9" fontId="55" fillId="0" borderId="0" applyFont="0" applyFill="0" applyBorder="0" applyAlignment="0" applyProtection="0"/>
    <xf numFmtId="0" fontId="2" fillId="0" borderId="0"/>
    <xf numFmtId="0" fontId="55" fillId="20" borderId="0" applyNumberFormat="0" applyBorder="0" applyAlignment="0" applyProtection="0"/>
    <xf numFmtId="0" fontId="55" fillId="21" borderId="0" applyNumberFormat="0" applyBorder="0" applyAlignment="0" applyProtection="0"/>
    <xf numFmtId="0" fontId="55" fillId="22" borderId="0" applyNumberFormat="0" applyBorder="0" applyAlignment="0" applyProtection="0"/>
    <xf numFmtId="0" fontId="55" fillId="23" borderId="0" applyNumberFormat="0" applyBorder="0" applyAlignment="0" applyProtection="0"/>
    <xf numFmtId="0" fontId="55" fillId="22" borderId="0" applyNumberFormat="0" applyBorder="0" applyAlignment="0" applyProtection="0"/>
    <xf numFmtId="0" fontId="55" fillId="23" borderId="0" applyNumberFormat="0" applyBorder="0" applyAlignment="0" applyProtection="0"/>
    <xf numFmtId="0" fontId="55" fillId="20" borderId="0" applyNumberFormat="0" applyBorder="0" applyAlignment="0" applyProtection="0"/>
    <xf numFmtId="0" fontId="55" fillId="21" borderId="0" applyNumberFormat="0" applyBorder="0" applyAlignment="0" applyProtection="0"/>
    <xf numFmtId="0" fontId="55" fillId="22" borderId="0" applyNumberFormat="0" applyBorder="0" applyAlignment="0" applyProtection="0"/>
    <xf numFmtId="0" fontId="55" fillId="24" borderId="0" applyNumberFormat="0" applyBorder="0" applyAlignment="0" applyProtection="0"/>
    <xf numFmtId="0" fontId="55" fillId="25" borderId="0" applyNumberFormat="0" applyBorder="0" applyAlignment="0" applyProtection="0"/>
    <xf numFmtId="0" fontId="55" fillId="24" borderId="0" applyNumberFormat="0" applyBorder="0" applyAlignment="0" applyProtection="0"/>
    <xf numFmtId="0" fontId="60" fillId="25" borderId="0" applyNumberFormat="0" applyBorder="0" applyAlignment="0" applyProtection="0"/>
    <xf numFmtId="0" fontId="60" fillId="21" borderId="0" applyNumberFormat="0" applyBorder="0" applyAlignment="0" applyProtection="0"/>
    <xf numFmtId="0" fontId="60" fillId="26" borderId="0" applyNumberFormat="0" applyBorder="0" applyAlignment="0" applyProtection="0"/>
    <xf numFmtId="0" fontId="60" fillId="24" borderId="0" applyNumberFormat="0" applyBorder="0" applyAlignment="0" applyProtection="0"/>
    <xf numFmtId="0" fontId="60" fillId="27" borderId="0" applyNumberFormat="0" applyBorder="0" applyAlignment="0" applyProtection="0"/>
    <xf numFmtId="0" fontId="60" fillId="28" borderId="0" applyNumberFormat="0" applyBorder="0" applyAlignment="0" applyProtection="0"/>
    <xf numFmtId="0" fontId="61" fillId="20" borderId="0" applyNumberFormat="0" applyBorder="0" applyAlignment="0" applyProtection="0"/>
    <xf numFmtId="0" fontId="62" fillId="29" borderId="56" applyNumberFormat="0" applyAlignment="0" applyProtection="0"/>
    <xf numFmtId="0" fontId="63" fillId="30" borderId="57" applyNumberFormat="0" applyAlignment="0" applyProtection="0"/>
    <xf numFmtId="0" fontId="64" fillId="0" borderId="58" applyNumberFormat="0" applyFill="0" applyAlignment="0" applyProtection="0"/>
    <xf numFmtId="0" fontId="60" fillId="27" borderId="0" applyNumberFormat="0" applyBorder="0" applyAlignment="0" applyProtection="0"/>
    <xf numFmtId="0" fontId="60" fillId="31" borderId="0" applyNumberFormat="0" applyBorder="0" applyAlignment="0" applyProtection="0"/>
    <xf numFmtId="0" fontId="60" fillId="30" borderId="0" applyNumberFormat="0" applyBorder="0" applyAlignment="0" applyProtection="0"/>
    <xf numFmtId="0" fontId="60" fillId="32" borderId="0" applyNumberFormat="0" applyBorder="0" applyAlignment="0" applyProtection="0"/>
    <xf numFmtId="0" fontId="60" fillId="33" borderId="0" applyNumberFormat="0" applyBorder="0" applyAlignment="0" applyProtection="0"/>
    <xf numFmtId="0" fontId="60" fillId="28" borderId="0" applyNumberFormat="0" applyBorder="0" applyAlignment="0" applyProtection="0"/>
    <xf numFmtId="0" fontId="65" fillId="21" borderId="56" applyNumberFormat="0" applyAlignment="0" applyProtection="0"/>
    <xf numFmtId="183" fontId="5" fillId="0" borderId="0" applyFill="0" applyBorder="0" applyAlignment="0" applyProtection="0"/>
    <xf numFmtId="0" fontId="5" fillId="0" borderId="0"/>
    <xf numFmtId="0" fontId="55" fillId="0" borderId="0"/>
    <xf numFmtId="0" fontId="5" fillId="0" borderId="0"/>
    <xf numFmtId="0" fontId="5" fillId="23" borderId="59" applyNumberFormat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0" fontId="66" fillId="29" borderId="60" applyNumberFormat="0" applyAlignment="0" applyProtection="0"/>
    <xf numFmtId="0" fontId="58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9" fillId="0" borderId="61" applyNumberFormat="0" applyFill="0" applyAlignment="0" applyProtection="0"/>
    <xf numFmtId="0" fontId="70" fillId="0" borderId="62" applyNumberFormat="0" applyFill="0" applyAlignment="0" applyProtection="0"/>
    <xf numFmtId="0" fontId="71" fillId="0" borderId="63" applyNumberFormat="0" applyFill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68" fillId="0" borderId="64" applyNumberFormat="0" applyFill="0" applyAlignment="0" applyProtection="0"/>
    <xf numFmtId="182" fontId="5" fillId="0" borderId="0" applyFill="0" applyBorder="0" applyAlignment="0" applyProtection="0"/>
    <xf numFmtId="181" fontId="5" fillId="0" borderId="0" applyFill="0" applyBorder="0" applyAlignment="0" applyProtection="0"/>
    <xf numFmtId="43" fontId="5" fillId="0" borderId="0" applyFont="0" applyFill="0" applyBorder="0" applyAlignment="0" applyProtection="0"/>
    <xf numFmtId="0" fontId="1" fillId="0" borderId="0"/>
    <xf numFmtId="0" fontId="1" fillId="0" borderId="0"/>
  </cellStyleXfs>
  <cellXfs count="956">
    <xf numFmtId="0" fontId="0" fillId="0" borderId="0" xfId="0"/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wrapText="1"/>
    </xf>
    <xf numFmtId="0" fontId="7" fillId="0" borderId="0" xfId="0" applyFont="1" applyAlignment="1">
      <alignment horizontal="center" wrapText="1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left"/>
    </xf>
    <xf numFmtId="164" fontId="10" fillId="0" borderId="0" xfId="10" applyFont="1" applyAlignment="1">
      <alignment horizontal="center"/>
    </xf>
    <xf numFmtId="0" fontId="7" fillId="0" borderId="0" xfId="0" applyFont="1"/>
    <xf numFmtId="164" fontId="7" fillId="0" borderId="0" xfId="0" applyNumberFormat="1" applyFont="1"/>
    <xf numFmtId="164" fontId="10" fillId="0" borderId="0" xfId="10" applyFont="1"/>
    <xf numFmtId="164" fontId="10" fillId="0" borderId="0" xfId="0" applyNumberFormat="1" applyFont="1"/>
    <xf numFmtId="10" fontId="10" fillId="0" borderId="0" xfId="5" applyNumberFormat="1" applyFont="1"/>
    <xf numFmtId="0" fontId="7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vertical="center" wrapText="1"/>
    </xf>
    <xf numFmtId="164" fontId="10" fillId="0" borderId="0" xfId="7" applyFont="1" applyAlignment="1">
      <alignment vertical="center"/>
    </xf>
    <xf numFmtId="49" fontId="7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164" fontId="7" fillId="0" borderId="1" xfId="7" applyFont="1" applyBorder="1" applyAlignment="1">
      <alignment horizontal="center" vertical="center"/>
    </xf>
    <xf numFmtId="49" fontId="7" fillId="0" borderId="1" xfId="0" applyNumberFormat="1" applyFont="1" applyBorder="1" applyAlignment="1">
      <alignment vertical="center"/>
    </xf>
    <xf numFmtId="165" fontId="10" fillId="0" borderId="1" xfId="3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49" fontId="7" fillId="0" borderId="1" xfId="0" applyNumberFormat="1" applyFont="1" applyBorder="1" applyAlignment="1">
      <alignment horizontal="center" vertical="center"/>
    </xf>
    <xf numFmtId="167" fontId="10" fillId="0" borderId="1" xfId="6" applyNumberFormat="1" applyFont="1" applyBorder="1" applyAlignment="1">
      <alignment horizontal="center" vertical="center"/>
    </xf>
    <xf numFmtId="167" fontId="10" fillId="0" borderId="1" xfId="6" applyNumberFormat="1" applyFont="1" applyBorder="1" applyAlignment="1">
      <alignment vertical="center"/>
    </xf>
    <xf numFmtId="43" fontId="10" fillId="0" borderId="1" xfId="8" applyFont="1" applyBorder="1" applyAlignment="1">
      <alignment horizontal="center" vertical="center"/>
    </xf>
    <xf numFmtId="164" fontId="10" fillId="0" borderId="1" xfId="7" applyFont="1" applyBorder="1" applyAlignment="1">
      <alignment horizontal="center" vertical="center"/>
    </xf>
    <xf numFmtId="43" fontId="7" fillId="0" borderId="1" xfId="8" applyFont="1" applyBorder="1" applyAlignment="1">
      <alignment vertical="center"/>
    </xf>
    <xf numFmtId="43" fontId="7" fillId="0" borderId="0" xfId="0" applyNumberFormat="1" applyFont="1" applyAlignment="1">
      <alignment vertical="center"/>
    </xf>
    <xf numFmtId="164" fontId="10" fillId="0" borderId="0" xfId="0" applyNumberFormat="1" applyFont="1" applyAlignment="1">
      <alignment vertical="center"/>
    </xf>
    <xf numFmtId="0" fontId="18" fillId="0" borderId="1" xfId="0" applyFont="1" applyBorder="1" applyAlignment="1">
      <alignment horizontal="center" vertical="center"/>
    </xf>
    <xf numFmtId="43" fontId="7" fillId="0" borderId="1" xfId="0" applyNumberFormat="1" applyFont="1" applyBorder="1" applyAlignment="1">
      <alignment horizontal="center" vertical="center"/>
    </xf>
    <xf numFmtId="43" fontId="10" fillId="0" borderId="0" xfId="0" applyNumberFormat="1" applyFont="1" applyAlignment="1">
      <alignment vertical="center"/>
    </xf>
    <xf numFmtId="43" fontId="18" fillId="0" borderId="7" xfId="0" applyNumberFormat="1" applyFont="1" applyBorder="1" applyAlignment="1">
      <alignment vertical="center"/>
    </xf>
    <xf numFmtId="43" fontId="18" fillId="0" borderId="1" xfId="0" applyNumberFormat="1" applyFont="1" applyBorder="1" applyAlignment="1">
      <alignment vertical="center"/>
    </xf>
    <xf numFmtId="43" fontId="7" fillId="0" borderId="0" xfId="0" applyNumberFormat="1" applyFont="1" applyAlignment="1">
      <alignment horizontal="center" vertical="center"/>
    </xf>
    <xf numFmtId="43" fontId="7" fillId="0" borderId="0" xfId="8" applyFont="1" applyAlignment="1">
      <alignment vertical="center"/>
    </xf>
    <xf numFmtId="0" fontId="6" fillId="0" borderId="0" xfId="0" applyFont="1" applyAlignment="1">
      <alignment horizontal="left" vertical="center" indent="1"/>
    </xf>
    <xf numFmtId="4" fontId="14" fillId="0" borderId="0" xfId="0" applyNumberFormat="1" applyFont="1"/>
    <xf numFmtId="0" fontId="12" fillId="0" borderId="1" xfId="0" applyFont="1" applyBorder="1" applyAlignment="1">
      <alignment horizontal="left" vertical="center"/>
    </xf>
    <xf numFmtId="43" fontId="7" fillId="0" borderId="1" xfId="8" applyFont="1" applyBorder="1" applyAlignment="1">
      <alignment horizontal="center" vertical="center"/>
    </xf>
    <xf numFmtId="10" fontId="7" fillId="0" borderId="1" xfId="6" applyNumberFormat="1" applyFont="1" applyBorder="1" applyAlignment="1">
      <alignment horizontal="center" vertical="center"/>
    </xf>
    <xf numFmtId="10" fontId="7" fillId="0" borderId="0" xfId="6" applyNumberFormat="1" applyFont="1" applyAlignment="1">
      <alignment vertical="center"/>
    </xf>
    <xf numFmtId="4" fontId="10" fillId="0" borderId="0" xfId="0" applyNumberFormat="1" applyFont="1" applyAlignment="1">
      <alignment vertical="center"/>
    </xf>
    <xf numFmtId="43" fontId="7" fillId="0" borderId="1" xfId="6" applyNumberFormat="1" applyFont="1" applyBorder="1" applyAlignment="1">
      <alignment horizontal="center" vertical="center"/>
    </xf>
    <xf numFmtId="43" fontId="18" fillId="0" borderId="8" xfId="0" applyNumberFormat="1" applyFont="1" applyBorder="1" applyAlignment="1">
      <alignment vertical="center"/>
    </xf>
    <xf numFmtId="43" fontId="18" fillId="0" borderId="9" xfId="0" applyNumberFormat="1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43" fontId="10" fillId="0" borderId="2" xfId="8" applyFont="1" applyBorder="1" applyAlignment="1">
      <alignment vertical="center"/>
    </xf>
    <xf numFmtId="43" fontId="18" fillId="0" borderId="10" xfId="0" applyNumberFormat="1" applyFont="1" applyBorder="1" applyAlignment="1">
      <alignment vertical="center"/>
    </xf>
    <xf numFmtId="43" fontId="10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43" fontId="7" fillId="0" borderId="1" xfId="0" applyNumberFormat="1" applyFont="1" applyBorder="1" applyAlignment="1">
      <alignment vertical="center"/>
    </xf>
    <xf numFmtId="9" fontId="9" fillId="0" borderId="1" xfId="5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164" fontId="8" fillId="0" borderId="0" xfId="10" applyFont="1"/>
    <xf numFmtId="0" fontId="8" fillId="0" borderId="0" xfId="0" applyFont="1" applyAlignment="1">
      <alignment horizontal="center" wrapText="1"/>
    </xf>
    <xf numFmtId="0" fontId="7" fillId="0" borderId="8" xfId="0" applyFont="1" applyBorder="1" applyAlignment="1">
      <alignment horizontal="left" vertical="center" wrapText="1"/>
    </xf>
    <xf numFmtId="0" fontId="10" fillId="0" borderId="11" xfId="0" applyFont="1" applyBorder="1" applyAlignment="1">
      <alignment vertical="center" wrapText="1"/>
    </xf>
    <xf numFmtId="164" fontId="7" fillId="0" borderId="11" xfId="7" applyFont="1" applyBorder="1" applyAlignment="1">
      <alignment horizontal="center" vertical="center" wrapText="1"/>
    </xf>
    <xf numFmtId="39" fontId="7" fillId="0" borderId="11" xfId="0" applyNumberFormat="1" applyFont="1" applyBorder="1" applyAlignment="1">
      <alignment horizontal="left" vertical="center" wrapText="1"/>
    </xf>
    <xf numFmtId="2" fontId="7" fillId="0" borderId="11" xfId="0" applyNumberFormat="1" applyFont="1" applyBorder="1" applyAlignment="1">
      <alignment horizontal="center" vertical="center" wrapText="1"/>
    </xf>
    <xf numFmtId="39" fontId="10" fillId="0" borderId="9" xfId="7" applyNumberFormat="1" applyFont="1" applyBorder="1" applyAlignment="1">
      <alignment horizontal="left" vertical="center" wrapText="1"/>
    </xf>
    <xf numFmtId="164" fontId="11" fillId="0" borderId="0" xfId="0" applyNumberFormat="1" applyFont="1" applyAlignment="1">
      <alignment vertical="center"/>
    </xf>
    <xf numFmtId="0" fontId="7" fillId="0" borderId="12" xfId="0" applyFont="1" applyBorder="1" applyAlignment="1">
      <alignment horizontal="left" vertical="center" wrapText="1"/>
    </xf>
    <xf numFmtId="2" fontId="10" fillId="0" borderId="13" xfId="0" applyNumberFormat="1" applyFont="1" applyBorder="1" applyAlignment="1">
      <alignment horizontal="left" vertical="center" wrapText="1"/>
    </xf>
    <xf numFmtId="0" fontId="7" fillId="0" borderId="12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" fontId="7" fillId="0" borderId="0" xfId="7" applyNumberFormat="1" applyFont="1" applyAlignment="1">
      <alignment horizontal="left" vertical="center" wrapText="1"/>
    </xf>
    <xf numFmtId="39" fontId="7" fillId="0" borderId="0" xfId="3" applyNumberFormat="1" applyFont="1" applyAlignment="1">
      <alignment horizontal="center" vertical="center" wrapText="1"/>
    </xf>
    <xf numFmtId="164" fontId="10" fillId="0" borderId="0" xfId="7" applyFont="1" applyAlignment="1">
      <alignment horizontal="center" vertical="center" wrapText="1"/>
    </xf>
    <xf numFmtId="49" fontId="7" fillId="0" borderId="13" xfId="7" applyNumberFormat="1" applyFont="1" applyBorder="1" applyAlignment="1">
      <alignment horizontal="center" vertical="center" wrapText="1"/>
    </xf>
    <xf numFmtId="170" fontId="11" fillId="0" borderId="0" xfId="0" applyNumberFormat="1" applyFont="1" applyAlignment="1">
      <alignment vertical="center"/>
    </xf>
    <xf numFmtId="0" fontId="7" fillId="0" borderId="15" xfId="0" applyFont="1" applyBorder="1" applyAlignment="1">
      <alignment horizontal="center" vertical="center" wrapText="1"/>
    </xf>
    <xf numFmtId="39" fontId="7" fillId="0" borderId="15" xfId="3" applyNumberFormat="1" applyFont="1" applyBorder="1" applyAlignment="1">
      <alignment horizontal="left" vertical="center" wrapText="1"/>
    </xf>
    <xf numFmtId="165" fontId="10" fillId="0" borderId="15" xfId="3" applyFont="1" applyBorder="1" applyAlignment="1">
      <alignment horizontal="center" vertical="center" wrapText="1"/>
    </xf>
    <xf numFmtId="164" fontId="10" fillId="0" borderId="15" xfId="7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7" fillId="0" borderId="2" xfId="0" applyFont="1" applyBorder="1" applyAlignment="1">
      <alignment horizontal="center"/>
    </xf>
    <xf numFmtId="164" fontId="7" fillId="0" borderId="2" xfId="10" applyFont="1" applyBorder="1" applyAlignment="1">
      <alignment horizontal="center"/>
    </xf>
    <xf numFmtId="164" fontId="7" fillId="0" borderId="1" xfId="10" applyFont="1" applyBorder="1" applyAlignment="1">
      <alignment horizontal="center"/>
    </xf>
    <xf numFmtId="17" fontId="7" fillId="0" borderId="1" xfId="0" applyNumberFormat="1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164" fontId="7" fillId="0" borderId="16" xfId="10" applyFont="1" applyBorder="1" applyAlignment="1">
      <alignment horizontal="center"/>
    </xf>
    <xf numFmtId="0" fontId="7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vertical="center" wrapText="1"/>
    </xf>
    <xf numFmtId="164" fontId="10" fillId="0" borderId="1" xfId="10" applyFont="1" applyBorder="1" applyAlignment="1">
      <alignment horizontal="center" vertical="center"/>
    </xf>
    <xf numFmtId="164" fontId="10" fillId="0" borderId="1" xfId="10" applyFont="1" applyBorder="1" applyAlignment="1">
      <alignment vertical="center"/>
    </xf>
    <xf numFmtId="0" fontId="10" fillId="0" borderId="1" xfId="0" applyFont="1" applyBorder="1" applyAlignment="1">
      <alignment horizontal="justify" vertical="center" wrapText="1"/>
    </xf>
    <xf numFmtId="11" fontId="10" fillId="0" borderId="1" xfId="1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11" fontId="7" fillId="0" borderId="1" xfId="10" applyNumberFormat="1" applyFont="1" applyBorder="1" applyAlignment="1">
      <alignment horizontal="center" vertical="center"/>
    </xf>
    <xf numFmtId="0" fontId="10" fillId="0" borderId="1" xfId="9" applyNumberFormat="1" applyBorder="1" applyAlignment="1">
      <alignment vertical="center"/>
    </xf>
    <xf numFmtId="164" fontId="10" fillId="0" borderId="2" xfId="10" applyFont="1" applyBorder="1" applyAlignment="1">
      <alignment horizontal="center" vertical="center"/>
    </xf>
    <xf numFmtId="164" fontId="10" fillId="0" borderId="0" xfId="10" applyFont="1" applyAlignment="1">
      <alignment vertical="center" wrapText="1"/>
    </xf>
    <xf numFmtId="10" fontId="10" fillId="0" borderId="0" xfId="5" applyNumberFormat="1" applyFont="1" applyAlignment="1">
      <alignment vertical="center"/>
    </xf>
    <xf numFmtId="164" fontId="7" fillId="0" borderId="4" xfId="10" applyFont="1" applyBorder="1" applyAlignment="1">
      <alignment horizontal="center"/>
    </xf>
    <xf numFmtId="11" fontId="7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/>
    <xf numFmtId="0" fontId="10" fillId="0" borderId="1" xfId="0" applyFont="1" applyBorder="1" applyAlignment="1">
      <alignment vertical="center"/>
    </xf>
    <xf numFmtId="11" fontId="7" fillId="0" borderId="1" xfId="0" applyNumberFormat="1" applyFont="1" applyBorder="1" applyAlignment="1">
      <alignment horizontal="center" vertical="center" wrapText="1"/>
    </xf>
    <xf numFmtId="164" fontId="7" fillId="0" borderId="8" xfId="10" applyFont="1" applyBorder="1" applyAlignment="1">
      <alignment horizontal="center"/>
    </xf>
    <xf numFmtId="164" fontId="7" fillId="0" borderId="1" xfId="10" applyFont="1" applyBorder="1" applyAlignment="1">
      <alignment vertical="center"/>
    </xf>
    <xf numFmtId="164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168" fontId="10" fillId="0" borderId="1" xfId="0" applyNumberFormat="1" applyFont="1" applyBorder="1" applyAlignment="1">
      <alignment horizontal="center" vertical="center"/>
    </xf>
    <xf numFmtId="43" fontId="0" fillId="0" borderId="1" xfId="0" applyNumberFormat="1" applyBorder="1"/>
    <xf numFmtId="43" fontId="7" fillId="3" borderId="1" xfId="0" applyNumberFormat="1" applyFont="1" applyFill="1" applyBorder="1"/>
    <xf numFmtId="0" fontId="10" fillId="0" borderId="1" xfId="0" applyFont="1" applyBorder="1"/>
    <xf numFmtId="43" fontId="0" fillId="0" borderId="1" xfId="0" applyNumberFormat="1" applyBorder="1" applyAlignment="1">
      <alignment vertical="center"/>
    </xf>
    <xf numFmtId="43" fontId="7" fillId="3" borderId="1" xfId="0" applyNumberFormat="1" applyFont="1" applyFill="1" applyBorder="1" applyAlignment="1">
      <alignment vertical="center"/>
    </xf>
    <xf numFmtId="0" fontId="10" fillId="0" borderId="1" xfId="0" applyFont="1" applyBorder="1" applyAlignment="1">
      <alignment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64" fontId="11" fillId="0" borderId="0" xfId="10" applyFont="1" applyAlignment="1">
      <alignment vertical="center"/>
    </xf>
    <xf numFmtId="0" fontId="11" fillId="0" borderId="1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164" fontId="7" fillId="0" borderId="2" xfId="10" applyFont="1" applyBorder="1" applyAlignment="1">
      <alignment horizontal="center" vertical="center"/>
    </xf>
    <xf numFmtId="164" fontId="7" fillId="0" borderId="1" xfId="10" applyFont="1" applyBorder="1" applyAlignment="1">
      <alignment horizontal="center" vertical="center"/>
    </xf>
    <xf numFmtId="164" fontId="21" fillId="0" borderId="0" xfId="0" applyNumberFormat="1" applyFont="1" applyAlignment="1">
      <alignment vertical="center"/>
    </xf>
    <xf numFmtId="0" fontId="24" fillId="0" borderId="0" xfId="0" applyFont="1" applyAlignment="1">
      <alignment vertical="center"/>
    </xf>
    <xf numFmtId="0" fontId="10" fillId="0" borderId="1" xfId="0" applyFont="1" applyBorder="1" applyAlignment="1">
      <alignment horizontal="centerContinuous"/>
    </xf>
    <xf numFmtId="1" fontId="7" fillId="0" borderId="5" xfId="10" applyNumberFormat="1" applyFont="1" applyBorder="1" applyAlignment="1">
      <alignment horizontal="center" vertical="center"/>
    </xf>
    <xf numFmtId="0" fontId="10" fillId="0" borderId="5" xfId="0" applyFont="1" applyBorder="1" applyAlignment="1">
      <alignment vertical="center"/>
    </xf>
    <xf numFmtId="11" fontId="10" fillId="0" borderId="5" xfId="10" applyNumberFormat="1" applyFont="1" applyBorder="1" applyAlignment="1">
      <alignment horizontal="center" vertical="center"/>
    </xf>
    <xf numFmtId="164" fontId="10" fillId="0" borderId="5" xfId="10" applyFont="1" applyBorder="1" applyAlignment="1">
      <alignment horizontal="center" vertical="center"/>
    </xf>
    <xf numFmtId="164" fontId="13" fillId="0" borderId="5" xfId="10" applyFont="1" applyBorder="1" applyAlignment="1">
      <alignment horizontal="center" vertical="center"/>
    </xf>
    <xf numFmtId="164" fontId="7" fillId="0" borderId="6" xfId="10" applyFont="1" applyBorder="1" applyAlignment="1">
      <alignment vertical="center"/>
    </xf>
    <xf numFmtId="0" fontId="27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164" fontId="10" fillId="0" borderId="1" xfId="10" applyFont="1" applyBorder="1" applyAlignment="1">
      <alignment horizontal="center"/>
    </xf>
    <xf numFmtId="0" fontId="28" fillId="0" borderId="0" xfId="0" applyFont="1" applyAlignment="1">
      <alignment horizontal="center" vertical="center"/>
    </xf>
    <xf numFmtId="169" fontId="10" fillId="0" borderId="1" xfId="2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Continuous"/>
    </xf>
    <xf numFmtId="1" fontId="10" fillId="0" borderId="2" xfId="0" applyNumberFormat="1" applyFont="1" applyBorder="1" applyAlignment="1">
      <alignment horizontal="center"/>
    </xf>
    <xf numFmtId="169" fontId="10" fillId="0" borderId="2" xfId="2" applyNumberFormat="1" applyFont="1" applyBorder="1" applyAlignment="1">
      <alignment horizontal="center"/>
    </xf>
    <xf numFmtId="169" fontId="7" fillId="0" borderId="2" xfId="2" applyNumberFormat="1" applyFont="1" applyBorder="1" applyAlignment="1">
      <alignment horizontal="center"/>
    </xf>
    <xf numFmtId="2" fontId="10" fillId="0" borderId="1" xfId="0" applyNumberFormat="1" applyFont="1" applyBorder="1" applyAlignment="1">
      <alignment horizontal="right"/>
    </xf>
    <xf numFmtId="168" fontId="7" fillId="0" borderId="6" xfId="0" applyNumberFormat="1" applyFont="1" applyBorder="1" applyAlignment="1">
      <alignment horizontal="center" vertical="center"/>
    </xf>
    <xf numFmtId="0" fontId="7" fillId="0" borderId="1" xfId="0" applyFont="1" applyBorder="1"/>
    <xf numFmtId="2" fontId="10" fillId="0" borderId="1" xfId="0" applyNumberFormat="1" applyFont="1" applyBorder="1" applyAlignment="1">
      <alignment horizontal="center"/>
    </xf>
    <xf numFmtId="169" fontId="7" fillId="0" borderId="1" xfId="2" applyNumberFormat="1" applyFont="1" applyBorder="1" applyAlignment="1">
      <alignment horizontal="center"/>
    </xf>
    <xf numFmtId="0" fontId="10" fillId="0" borderId="12" xfId="0" applyFont="1" applyBorder="1" applyAlignment="1">
      <alignment vertical="center" wrapText="1"/>
    </xf>
    <xf numFmtId="171" fontId="10" fillId="0" borderId="1" xfId="10" applyNumberFormat="1" applyFont="1" applyBorder="1" applyAlignment="1">
      <alignment horizontal="right"/>
    </xf>
    <xf numFmtId="164" fontId="10" fillId="0" borderId="12" xfId="10" applyFont="1" applyBorder="1" applyAlignment="1">
      <alignment horizontal="center" vertical="center"/>
    </xf>
    <xf numFmtId="164" fontId="10" fillId="0" borderId="2" xfId="10" applyFont="1" applyBorder="1" applyAlignment="1">
      <alignment horizontal="right" vertical="center"/>
    </xf>
    <xf numFmtId="0" fontId="7" fillId="0" borderId="1" xfId="0" quotePrefix="1" applyFont="1" applyBorder="1"/>
    <xf numFmtId="0" fontId="7" fillId="0" borderId="1" xfId="0" applyFont="1" applyBorder="1" applyAlignment="1">
      <alignment horizontal="justify"/>
    </xf>
    <xf numFmtId="164" fontId="10" fillId="0" borderId="2" xfId="10" applyFont="1" applyBorder="1" applyAlignment="1">
      <alignment horizontal="center"/>
    </xf>
    <xf numFmtId="0" fontId="26" fillId="0" borderId="5" xfId="0" applyFont="1" applyBorder="1" applyAlignment="1">
      <alignment vertical="center"/>
    </xf>
    <xf numFmtId="11" fontId="9" fillId="0" borderId="5" xfId="0" applyNumberFormat="1" applyFont="1" applyBorder="1" applyAlignment="1">
      <alignment horizontal="center" vertical="center"/>
    </xf>
    <xf numFmtId="11" fontId="7" fillId="0" borderId="5" xfId="0" applyNumberFormat="1" applyFont="1" applyBorder="1" applyAlignment="1">
      <alignment horizontal="center" vertical="center"/>
    </xf>
    <xf numFmtId="165" fontId="9" fillId="0" borderId="18" xfId="2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164" fontId="8" fillId="0" borderId="0" xfId="10" applyFont="1" applyAlignment="1">
      <alignment vertical="center"/>
    </xf>
    <xf numFmtId="0" fontId="8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17" fontId="7" fillId="0" borderId="1" xfId="0" applyNumberFormat="1" applyFont="1" applyBorder="1" applyAlignment="1">
      <alignment horizontal="center" vertical="center"/>
    </xf>
    <xf numFmtId="164" fontId="10" fillId="0" borderId="1" xfId="10" applyFont="1" applyBorder="1"/>
    <xf numFmtId="164" fontId="10" fillId="0" borderId="1" xfId="10" applyFont="1" applyBorder="1" applyAlignment="1">
      <alignment horizontal="right"/>
    </xf>
    <xf numFmtId="0" fontId="10" fillId="0" borderId="2" xfId="0" quotePrefix="1" applyFont="1" applyBorder="1"/>
    <xf numFmtId="0" fontId="7" fillId="0" borderId="0" xfId="0" applyFont="1" applyAlignment="1">
      <alignment vertical="top" wrapText="1"/>
    </xf>
    <xf numFmtId="164" fontId="7" fillId="0" borderId="0" xfId="10" applyFont="1" applyAlignment="1">
      <alignment vertical="center"/>
    </xf>
    <xf numFmtId="164" fontId="10" fillId="0" borderId="0" xfId="10" applyFont="1" applyAlignment="1">
      <alignment horizontal="left" vertical="center"/>
    </xf>
    <xf numFmtId="13" fontId="7" fillId="0" borderId="0" xfId="10" applyNumberFormat="1" applyFont="1" applyAlignment="1">
      <alignment horizontal="center" vertical="center"/>
    </xf>
    <xf numFmtId="165" fontId="10" fillId="0" borderId="0" xfId="2" applyFont="1" applyAlignment="1">
      <alignment horizontal="center" vertical="center"/>
    </xf>
    <xf numFmtId="168" fontId="7" fillId="0" borderId="6" xfId="0" applyNumberFormat="1" applyFont="1" applyBorder="1" applyAlignment="1">
      <alignment horizontal="center"/>
    </xf>
    <xf numFmtId="0" fontId="10" fillId="0" borderId="2" xfId="0" applyFont="1" applyBorder="1" applyAlignment="1">
      <alignment vertical="center"/>
    </xf>
    <xf numFmtId="2" fontId="7" fillId="0" borderId="1" xfId="0" applyNumberFormat="1" applyFont="1" applyBorder="1" applyAlignment="1">
      <alignment horizontal="left"/>
    </xf>
    <xf numFmtId="0" fontId="10" fillId="0" borderId="0" xfId="12" applyFont="1" applyAlignment="1">
      <alignment horizontal="center" vertical="center"/>
    </xf>
    <xf numFmtId="0" fontId="5" fillId="0" borderId="0" xfId="12"/>
    <xf numFmtId="0" fontId="29" fillId="0" borderId="8" xfId="12" applyFont="1" applyBorder="1" applyAlignment="1">
      <alignment horizontal="center" vertical="center"/>
    </xf>
    <xf numFmtId="0" fontId="31" fillId="0" borderId="11" xfId="12" applyFont="1" applyBorder="1" applyAlignment="1">
      <alignment horizontal="left"/>
    </xf>
    <xf numFmtId="0" fontId="29" fillId="0" borderId="11" xfId="12" applyFont="1" applyBorder="1" applyAlignment="1">
      <alignment horizontal="center" vertical="center"/>
    </xf>
    <xf numFmtId="0" fontId="29" fillId="0" borderId="9" xfId="12" applyFont="1" applyBorder="1" applyAlignment="1">
      <alignment horizontal="center" vertical="center"/>
    </xf>
    <xf numFmtId="0" fontId="29" fillId="0" borderId="12" xfId="12" applyFont="1" applyBorder="1" applyAlignment="1">
      <alignment horizontal="center" vertical="center"/>
    </xf>
    <xf numFmtId="0" fontId="29" fillId="0" borderId="0" xfId="12" applyFont="1" applyAlignment="1">
      <alignment horizontal="left" vertical="center"/>
    </xf>
    <xf numFmtId="0" fontId="29" fillId="0" borderId="0" xfId="12" applyFont="1" applyAlignment="1">
      <alignment horizontal="center" vertical="center"/>
    </xf>
    <xf numFmtId="0" fontId="29" fillId="0" borderId="13" xfId="12" applyFont="1" applyBorder="1" applyAlignment="1">
      <alignment horizontal="center" vertical="center"/>
    </xf>
    <xf numFmtId="0" fontId="10" fillId="4" borderId="16" xfId="12" applyFont="1" applyFill="1" applyBorder="1" applyAlignment="1">
      <alignment vertical="center"/>
    </xf>
    <xf numFmtId="0" fontId="8" fillId="4" borderId="3" xfId="12" applyFont="1" applyFill="1" applyBorder="1" applyAlignment="1">
      <alignment vertical="center"/>
    </xf>
    <xf numFmtId="49" fontId="10" fillId="4" borderId="1" xfId="12" applyNumberFormat="1" applyFont="1" applyFill="1" applyBorder="1" applyAlignment="1">
      <alignment horizontal="center" vertical="center"/>
    </xf>
    <xf numFmtId="0" fontId="7" fillId="4" borderId="1" xfId="12" applyFont="1" applyFill="1" applyBorder="1" applyAlignment="1">
      <alignment horizontal="center" vertical="center" wrapText="1"/>
    </xf>
    <xf numFmtId="0" fontId="7" fillId="4" borderId="1" xfId="12" applyFont="1" applyFill="1" applyBorder="1" applyAlignment="1">
      <alignment horizontal="center" vertical="center"/>
    </xf>
    <xf numFmtId="164" fontId="7" fillId="4" borderId="1" xfId="13" applyFont="1" applyFill="1" applyBorder="1" applyAlignment="1">
      <alignment horizontal="center" vertical="center"/>
    </xf>
    <xf numFmtId="164" fontId="7" fillId="4" borderId="1" xfId="13" applyFont="1" applyFill="1" applyBorder="1" applyAlignment="1">
      <alignment vertical="center"/>
    </xf>
    <xf numFmtId="49" fontId="25" fillId="4" borderId="1" xfId="12" applyNumberFormat="1" applyFont="1" applyFill="1" applyBorder="1" applyAlignment="1">
      <alignment horizontal="center"/>
    </xf>
    <xf numFmtId="0" fontId="25" fillId="4" borderId="1" xfId="12" applyFont="1" applyFill="1" applyBorder="1" applyAlignment="1">
      <alignment wrapText="1"/>
    </xf>
    <xf numFmtId="0" fontId="25" fillId="4" borderId="1" xfId="12" applyFont="1" applyFill="1" applyBorder="1" applyAlignment="1">
      <alignment horizontal="center"/>
    </xf>
    <xf numFmtId="164" fontId="25" fillId="4" borderId="1" xfId="13" applyFont="1" applyFill="1" applyBorder="1" applyAlignment="1">
      <alignment vertical="center"/>
    </xf>
    <xf numFmtId="164" fontId="25" fillId="4" borderId="1" xfId="13" applyFont="1" applyFill="1" applyBorder="1" applyAlignment="1">
      <alignment horizontal="right"/>
    </xf>
    <xf numFmtId="49" fontId="10" fillId="4" borderId="1" xfId="12" applyNumberFormat="1" applyFont="1" applyFill="1" applyBorder="1" applyAlignment="1">
      <alignment horizontal="center"/>
    </xf>
    <xf numFmtId="43" fontId="10" fillId="4" borderId="1" xfId="10" applyNumberFormat="1" applyFont="1" applyFill="1" applyBorder="1" applyAlignment="1">
      <alignment horizontal="center"/>
    </xf>
    <xf numFmtId="164" fontId="10" fillId="4" borderId="1" xfId="13" applyFill="1" applyBorder="1" applyAlignment="1">
      <alignment vertical="center"/>
    </xf>
    <xf numFmtId="4" fontId="10" fillId="4" borderId="1" xfId="13" applyNumberFormat="1" applyFill="1" applyBorder="1" applyAlignment="1">
      <alignment horizontal="right"/>
    </xf>
    <xf numFmtId="164" fontId="7" fillId="3" borderId="1" xfId="13" applyFont="1" applyFill="1" applyBorder="1" applyAlignment="1">
      <alignment vertical="center"/>
    </xf>
    <xf numFmtId="0" fontId="10" fillId="4" borderId="1" xfId="12" applyFont="1" applyFill="1" applyBorder="1" applyAlignment="1">
      <alignment wrapText="1"/>
    </xf>
    <xf numFmtId="164" fontId="7" fillId="5" borderId="1" xfId="13" applyFont="1" applyFill="1" applyBorder="1" applyAlignment="1">
      <alignment vertical="center"/>
    </xf>
    <xf numFmtId="164" fontId="10" fillId="4" borderId="1" xfId="13" applyFill="1" applyBorder="1" applyAlignment="1">
      <alignment horizontal="right"/>
    </xf>
    <xf numFmtId="0" fontId="10" fillId="4" borderId="1" xfId="12" applyFont="1" applyFill="1" applyBorder="1" applyAlignment="1">
      <alignment horizontal="center" vertical="center"/>
    </xf>
    <xf numFmtId="0" fontId="10" fillId="0" borderId="1" xfId="12" applyFont="1" applyBorder="1" applyAlignment="1">
      <alignment horizontal="center" vertical="center"/>
    </xf>
    <xf numFmtId="49" fontId="7" fillId="4" borderId="1" xfId="12" applyNumberFormat="1" applyFont="1" applyFill="1" applyBorder="1" applyAlignment="1">
      <alignment horizontal="center"/>
    </xf>
    <xf numFmtId="0" fontId="7" fillId="4" borderId="1" xfId="12" applyFont="1" applyFill="1" applyBorder="1" applyAlignment="1">
      <alignment wrapText="1"/>
    </xf>
    <xf numFmtId="0" fontId="10" fillId="4" borderId="2" xfId="12" applyFont="1" applyFill="1" applyBorder="1" applyAlignment="1">
      <alignment vertical="center"/>
    </xf>
    <xf numFmtId="164" fontId="10" fillId="4" borderId="2" xfId="13" applyFill="1" applyBorder="1" applyAlignment="1">
      <alignment vertical="center"/>
    </xf>
    <xf numFmtId="0" fontId="10" fillId="4" borderId="22" xfId="12" applyFont="1" applyFill="1" applyBorder="1" applyAlignment="1">
      <alignment vertical="center"/>
    </xf>
    <xf numFmtId="164" fontId="10" fillId="4" borderId="22" xfId="13" applyFill="1" applyBorder="1" applyAlignment="1">
      <alignment vertical="center"/>
    </xf>
    <xf numFmtId="43" fontId="10" fillId="4" borderId="1" xfId="12" applyNumberFormat="1" applyFont="1" applyFill="1" applyBorder="1" applyAlignment="1">
      <alignment vertical="center"/>
    </xf>
    <xf numFmtId="0" fontId="10" fillId="4" borderId="1" xfId="12" applyFont="1" applyFill="1" applyBorder="1" applyAlignment="1">
      <alignment vertical="center"/>
    </xf>
    <xf numFmtId="0" fontId="8" fillId="4" borderId="1" xfId="12" applyFont="1" applyFill="1" applyBorder="1" applyAlignment="1">
      <alignment vertical="center"/>
    </xf>
    <xf numFmtId="164" fontId="10" fillId="4" borderId="1" xfId="12" applyNumberFormat="1" applyFont="1" applyFill="1" applyBorder="1" applyAlignment="1">
      <alignment vertical="center"/>
    </xf>
    <xf numFmtId="0" fontId="10" fillId="4" borderId="1" xfId="12" applyFont="1" applyFill="1" applyBorder="1" applyAlignment="1">
      <alignment horizontal="center"/>
    </xf>
    <xf numFmtId="43" fontId="10" fillId="4" borderId="1" xfId="10" applyNumberFormat="1" applyFont="1" applyFill="1" applyBorder="1" applyAlignment="1">
      <alignment horizontal="center" vertical="center"/>
    </xf>
    <xf numFmtId="43" fontId="10" fillId="4" borderId="2" xfId="10" applyNumberFormat="1" applyFont="1" applyFill="1" applyBorder="1" applyAlignment="1">
      <alignment horizontal="center"/>
    </xf>
    <xf numFmtId="164" fontId="10" fillId="4" borderId="2" xfId="13" applyFill="1" applyBorder="1" applyAlignment="1">
      <alignment horizontal="right"/>
    </xf>
    <xf numFmtId="0" fontId="10" fillId="4" borderId="2" xfId="12" applyFont="1" applyFill="1" applyBorder="1" applyAlignment="1">
      <alignment horizontal="center" vertical="center"/>
    </xf>
    <xf numFmtId="164" fontId="7" fillId="4" borderId="2" xfId="13" applyFont="1" applyFill="1" applyBorder="1" applyAlignment="1">
      <alignment vertical="center"/>
    </xf>
    <xf numFmtId="44" fontId="14" fillId="4" borderId="1" xfId="2" applyNumberFormat="1" applyFont="1" applyFill="1" applyBorder="1" applyAlignment="1">
      <alignment vertical="center"/>
    </xf>
    <xf numFmtId="49" fontId="14" fillId="4" borderId="1" xfId="12" applyNumberFormat="1" applyFont="1" applyFill="1" applyBorder="1" applyAlignment="1">
      <alignment horizontal="center"/>
    </xf>
    <xf numFmtId="43" fontId="10" fillId="4" borderId="1" xfId="10" applyNumberFormat="1" applyFont="1" applyFill="1" applyBorder="1" applyAlignment="1">
      <alignment vertical="center"/>
    </xf>
    <xf numFmtId="44" fontId="8" fillId="4" borderId="1" xfId="2" applyNumberFormat="1" applyFont="1" applyFill="1" applyBorder="1" applyAlignment="1">
      <alignment vertical="center"/>
    </xf>
    <xf numFmtId="44" fontId="10" fillId="4" borderId="1" xfId="2" applyNumberFormat="1" applyFont="1" applyFill="1" applyBorder="1" applyAlignment="1">
      <alignment vertical="center"/>
    </xf>
    <xf numFmtId="0" fontId="10" fillId="4" borderId="2" xfId="12" applyFont="1" applyFill="1" applyBorder="1" applyAlignment="1">
      <alignment horizontal="center"/>
    </xf>
    <xf numFmtId="164" fontId="10" fillId="4" borderId="16" xfId="13" applyFill="1" applyBorder="1" applyAlignment="1">
      <alignment vertical="center"/>
    </xf>
    <xf numFmtId="0" fontId="10" fillId="4" borderId="1" xfId="12" applyFont="1" applyFill="1" applyBorder="1" applyAlignment="1">
      <alignment vertical="center" wrapText="1"/>
    </xf>
    <xf numFmtId="43" fontId="7" fillId="4" borderId="1" xfId="10" applyNumberFormat="1" applyFont="1" applyFill="1" applyBorder="1" applyAlignment="1">
      <alignment vertical="center" wrapText="1"/>
    </xf>
    <xf numFmtId="164" fontId="10" fillId="4" borderId="16" xfId="13" applyFill="1" applyBorder="1" applyAlignment="1">
      <alignment horizontal="right"/>
    </xf>
    <xf numFmtId="164" fontId="7" fillId="4" borderId="16" xfId="13" applyFont="1" applyFill="1" applyBorder="1" applyAlignment="1">
      <alignment vertical="center"/>
    </xf>
    <xf numFmtId="0" fontId="14" fillId="4" borderId="2" xfId="12" applyFont="1" applyFill="1" applyBorder="1" applyAlignment="1">
      <alignment vertical="center"/>
    </xf>
    <xf numFmtId="164" fontId="14" fillId="4" borderId="2" xfId="13" applyFont="1" applyFill="1" applyBorder="1" applyAlignment="1">
      <alignment vertical="center"/>
    </xf>
    <xf numFmtId="0" fontId="14" fillId="4" borderId="22" xfId="12" applyFont="1" applyFill="1" applyBorder="1" applyAlignment="1">
      <alignment vertical="center"/>
    </xf>
    <xf numFmtId="164" fontId="14" fillId="4" borderId="22" xfId="13" applyFont="1" applyFill="1" applyBorder="1" applyAlignment="1">
      <alignment vertical="center"/>
    </xf>
    <xf numFmtId="43" fontId="7" fillId="4" borderId="16" xfId="10" applyNumberFormat="1" applyFont="1" applyFill="1" applyBorder="1" applyAlignment="1">
      <alignment vertical="center" wrapText="1"/>
    </xf>
    <xf numFmtId="43" fontId="7" fillId="4" borderId="1" xfId="12" applyNumberFormat="1" applyFont="1" applyFill="1" applyBorder="1" applyAlignment="1">
      <alignment horizontal="center" vertical="center" wrapText="1"/>
    </xf>
    <xf numFmtId="0" fontId="7" fillId="4" borderId="3" xfId="12" applyFont="1" applyFill="1" applyBorder="1" applyAlignment="1">
      <alignment horizontal="center" vertical="center" wrapText="1"/>
    </xf>
    <xf numFmtId="44" fontId="10" fillId="4" borderId="2" xfId="2" applyNumberFormat="1" applyFont="1" applyFill="1" applyBorder="1" applyAlignment="1">
      <alignment vertical="center"/>
    </xf>
    <xf numFmtId="44" fontId="10" fillId="4" borderId="16" xfId="2" applyNumberFormat="1" applyFont="1" applyFill="1" applyBorder="1" applyAlignment="1">
      <alignment vertical="center"/>
    </xf>
    <xf numFmtId="44" fontId="10" fillId="4" borderId="3" xfId="2" applyNumberFormat="1" applyFont="1" applyFill="1" applyBorder="1" applyAlignment="1">
      <alignment vertical="center"/>
    </xf>
    <xf numFmtId="164" fontId="34" fillId="4" borderId="1" xfId="13" applyFont="1" applyFill="1" applyBorder="1" applyAlignment="1">
      <alignment vertical="center"/>
    </xf>
    <xf numFmtId="164" fontId="34" fillId="4" borderId="1" xfId="12" applyNumberFormat="1" applyFont="1" applyFill="1" applyBorder="1" applyAlignment="1">
      <alignment horizontal="center" vertical="center" wrapText="1"/>
    </xf>
    <xf numFmtId="43" fontId="7" fillId="4" borderId="1" xfId="10" applyNumberFormat="1" applyFont="1" applyFill="1" applyBorder="1" applyAlignment="1">
      <alignment vertical="center"/>
    </xf>
    <xf numFmtId="0" fontId="7" fillId="4" borderId="1" xfId="12" applyFont="1" applyFill="1" applyBorder="1" applyAlignment="1">
      <alignment horizontal="center"/>
    </xf>
    <xf numFmtId="164" fontId="7" fillId="4" borderId="1" xfId="13" applyFont="1" applyFill="1" applyBorder="1" applyAlignment="1">
      <alignment horizontal="right"/>
    </xf>
    <xf numFmtId="43" fontId="10" fillId="4" borderId="1" xfId="12" applyNumberFormat="1" applyFont="1" applyFill="1" applyBorder="1" applyAlignment="1">
      <alignment horizontal="center"/>
    </xf>
    <xf numFmtId="0" fontId="10" fillId="4" borderId="0" xfId="12" applyFont="1" applyFill="1" applyAlignment="1">
      <alignment vertical="center"/>
    </xf>
    <xf numFmtId="0" fontId="10" fillId="4" borderId="0" xfId="12" applyFont="1" applyFill="1" applyAlignment="1">
      <alignment vertical="center" wrapText="1"/>
    </xf>
    <xf numFmtId="164" fontId="10" fillId="4" borderId="0" xfId="13" applyFill="1" applyAlignment="1">
      <alignment vertical="center"/>
    </xf>
    <xf numFmtId="0" fontId="7" fillId="4" borderId="0" xfId="12" applyFont="1" applyFill="1" applyAlignment="1">
      <alignment horizontal="center" vertical="center" wrapText="1"/>
    </xf>
    <xf numFmtId="0" fontId="10" fillId="4" borderId="0" xfId="12" applyFont="1" applyFill="1" applyAlignment="1">
      <alignment horizontal="center" vertical="center"/>
    </xf>
    <xf numFmtId="164" fontId="10" fillId="4" borderId="0" xfId="13" applyFill="1" applyAlignment="1">
      <alignment horizontal="center" vertical="center"/>
    </xf>
    <xf numFmtId="0" fontId="10" fillId="4" borderId="12" xfId="12" applyFont="1" applyFill="1" applyBorder="1" applyAlignment="1">
      <alignment horizontal="center" vertical="center"/>
    </xf>
    <xf numFmtId="164" fontId="10" fillId="4" borderId="12" xfId="13" applyFill="1" applyBorder="1" applyAlignment="1">
      <alignment horizontal="center" vertical="center"/>
    </xf>
    <xf numFmtId="0" fontId="10" fillId="4" borderId="16" xfId="12" applyFont="1" applyFill="1" applyBorder="1" applyAlignment="1">
      <alignment horizontal="center" vertical="center"/>
    </xf>
    <xf numFmtId="0" fontId="10" fillId="4" borderId="14" xfId="12" applyFont="1" applyFill="1" applyBorder="1" applyAlignment="1">
      <alignment horizontal="center" vertical="center"/>
    </xf>
    <xf numFmtId="164" fontId="10" fillId="4" borderId="14" xfId="13" applyFill="1" applyBorder="1" applyAlignment="1">
      <alignment horizontal="center" vertical="center"/>
    </xf>
    <xf numFmtId="172" fontId="10" fillId="4" borderId="3" xfId="12" applyNumberFormat="1" applyFont="1" applyFill="1" applyBorder="1" applyAlignment="1">
      <alignment horizontal="center" vertical="center"/>
    </xf>
    <xf numFmtId="0" fontId="15" fillId="4" borderId="0" xfId="12" applyFont="1" applyFill="1" applyAlignment="1">
      <alignment horizontal="left" vertical="center"/>
    </xf>
    <xf numFmtId="9" fontId="34" fillId="4" borderId="0" xfId="12" applyNumberFormat="1" applyFont="1" applyFill="1" applyAlignment="1">
      <alignment horizontal="center" vertical="center"/>
    </xf>
    <xf numFmtId="164" fontId="10" fillId="4" borderId="1" xfId="13" applyFill="1" applyBorder="1" applyAlignment="1">
      <alignment horizontal="center" vertical="center"/>
    </xf>
    <xf numFmtId="4" fontId="35" fillId="4" borderId="1" xfId="13" applyNumberFormat="1" applyFont="1" applyFill="1" applyBorder="1" applyAlignment="1">
      <alignment horizontal="right"/>
    </xf>
    <xf numFmtId="4" fontId="7" fillId="4" borderId="1" xfId="13" applyNumberFormat="1" applyFont="1" applyFill="1" applyBorder="1" applyAlignment="1">
      <alignment horizontal="right"/>
    </xf>
    <xf numFmtId="4" fontId="33" fillId="4" borderId="1" xfId="13" applyNumberFormat="1" applyFont="1" applyFill="1" applyBorder="1" applyAlignment="1">
      <alignment horizontal="right"/>
    </xf>
    <xf numFmtId="4" fontId="10" fillId="4" borderId="1" xfId="13" applyNumberFormat="1" applyFill="1" applyBorder="1" applyAlignment="1">
      <alignment horizontal="right" vertical="center"/>
    </xf>
    <xf numFmtId="4" fontId="35" fillId="4" borderId="1" xfId="13" applyNumberFormat="1" applyFont="1" applyFill="1" applyBorder="1" applyAlignment="1">
      <alignment horizontal="right" vertical="center"/>
    </xf>
    <xf numFmtId="44" fontId="7" fillId="4" borderId="1" xfId="2" applyNumberFormat="1" applyFont="1" applyFill="1" applyBorder="1" applyAlignment="1">
      <alignment vertical="center"/>
    </xf>
    <xf numFmtId="0" fontId="7" fillId="4" borderId="1" xfId="12" applyFont="1" applyFill="1" applyBorder="1" applyAlignment="1">
      <alignment vertical="center" wrapText="1"/>
    </xf>
    <xf numFmtId="164" fontId="10" fillId="4" borderId="1" xfId="13" applyFill="1" applyBorder="1" applyAlignment="1">
      <alignment horizontal="right" vertical="center"/>
    </xf>
    <xf numFmtId="0" fontId="7" fillId="4" borderId="1" xfId="12" applyFont="1" applyFill="1" applyBorder="1" applyAlignment="1">
      <alignment horizontal="left" vertical="center"/>
    </xf>
    <xf numFmtId="0" fontId="7" fillId="4" borderId="4" xfId="12" applyFont="1" applyFill="1" applyBorder="1" applyAlignment="1">
      <alignment vertical="center" wrapText="1"/>
    </xf>
    <xf numFmtId="164" fontId="25" fillId="5" borderId="1" xfId="13" applyFont="1" applyFill="1" applyBorder="1" applyAlignment="1">
      <alignment vertical="center"/>
    </xf>
    <xf numFmtId="0" fontId="36" fillId="0" borderId="11" xfId="12" applyFont="1" applyBorder="1" applyAlignment="1">
      <alignment horizontal="left"/>
    </xf>
    <xf numFmtId="0" fontId="20" fillId="0" borderId="0" xfId="0" applyFont="1"/>
    <xf numFmtId="0" fontId="4" fillId="0" borderId="0" xfId="0" applyFont="1"/>
    <xf numFmtId="9" fontId="10" fillId="4" borderId="1" xfId="12" applyNumberFormat="1" applyFont="1" applyFill="1" applyBorder="1" applyAlignment="1">
      <alignment vertical="center"/>
    </xf>
    <xf numFmtId="164" fontId="35" fillId="4" borderId="1" xfId="13" applyFont="1" applyFill="1" applyBorder="1" applyAlignment="1">
      <alignment vertical="center"/>
    </xf>
    <xf numFmtId="43" fontId="10" fillId="4" borderId="2" xfId="10" applyNumberFormat="1" applyFont="1" applyFill="1" applyBorder="1" applyAlignment="1">
      <alignment horizontal="right"/>
    </xf>
    <xf numFmtId="0" fontId="11" fillId="0" borderId="15" xfId="0" applyFont="1" applyBorder="1" applyAlignment="1">
      <alignment vertical="center"/>
    </xf>
    <xf numFmtId="0" fontId="23" fillId="0" borderId="9" xfId="0" applyFont="1" applyBorder="1" applyAlignment="1">
      <alignment horizontal="center" vertical="center"/>
    </xf>
    <xf numFmtId="164" fontId="7" fillId="0" borderId="13" xfId="10" applyFont="1" applyBorder="1" applyAlignment="1">
      <alignment vertical="center"/>
    </xf>
    <xf numFmtId="165" fontId="7" fillId="0" borderId="13" xfId="2" applyFont="1" applyBorder="1" applyAlignment="1">
      <alignment horizontal="center" vertical="center"/>
    </xf>
    <xf numFmtId="165" fontId="7" fillId="0" borderId="17" xfId="2" applyFont="1" applyBorder="1" applyAlignment="1">
      <alignment horizontal="center" vertical="center"/>
    </xf>
    <xf numFmtId="39" fontId="7" fillId="0" borderId="0" xfId="3" applyNumberFormat="1" applyFont="1" applyAlignment="1">
      <alignment horizontal="left" vertical="center" wrapText="1"/>
    </xf>
    <xf numFmtId="43" fontId="10" fillId="0" borderId="0" xfId="0" applyNumberFormat="1" applyFont="1"/>
    <xf numFmtId="0" fontId="11" fillId="0" borderId="14" xfId="0" applyFont="1" applyBorder="1" applyAlignment="1">
      <alignment vertical="center"/>
    </xf>
    <xf numFmtId="0" fontId="7" fillId="6" borderId="1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 wrapText="1"/>
    </xf>
    <xf numFmtId="43" fontId="7" fillId="0" borderId="1" xfId="0" applyNumberFormat="1" applyFont="1" applyBorder="1"/>
    <xf numFmtId="0" fontId="29" fillId="0" borderId="0" xfId="12" applyFont="1" applyAlignment="1">
      <alignment vertical="center"/>
    </xf>
    <xf numFmtId="0" fontId="10" fillId="4" borderId="1" xfId="0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right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1" xfId="12" applyFont="1" applyFill="1" applyBorder="1" applyAlignment="1">
      <alignment horizontal="center" vertical="center" wrapText="1"/>
    </xf>
    <xf numFmtId="43" fontId="10" fillId="4" borderId="1" xfId="2" applyNumberFormat="1" applyFont="1" applyFill="1" applyBorder="1" applyAlignment="1">
      <alignment vertical="center"/>
    </xf>
    <xf numFmtId="43" fontId="10" fillId="4" borderId="1" xfId="13" applyNumberFormat="1" applyFill="1" applyBorder="1" applyAlignment="1">
      <alignment vertical="center"/>
    </xf>
    <xf numFmtId="43" fontId="10" fillId="4" borderId="1" xfId="13" applyNumberFormat="1" applyFill="1" applyBorder="1" applyAlignment="1">
      <alignment horizontal="right"/>
    </xf>
    <xf numFmtId="43" fontId="10" fillId="4" borderId="1" xfId="12" applyNumberFormat="1" applyFont="1" applyFill="1" applyBorder="1" applyAlignment="1">
      <alignment horizontal="center" vertical="center"/>
    </xf>
    <xf numFmtId="43" fontId="7" fillId="4" borderId="1" xfId="13" applyNumberFormat="1" applyFont="1" applyFill="1" applyBorder="1" applyAlignment="1">
      <alignment vertical="center"/>
    </xf>
    <xf numFmtId="43" fontId="10" fillId="4" borderId="2" xfId="13" applyNumberFormat="1" applyFill="1" applyBorder="1" applyAlignment="1">
      <alignment vertical="center"/>
    </xf>
    <xf numFmtId="43" fontId="7" fillId="3" borderId="1" xfId="2" applyNumberFormat="1" applyFont="1" applyFill="1" applyBorder="1" applyAlignment="1">
      <alignment vertical="center"/>
    </xf>
    <xf numFmtId="0" fontId="10" fillId="0" borderId="0" xfId="0" applyFont="1" applyAlignment="1">
      <alignment horizontal="justify"/>
    </xf>
    <xf numFmtId="43" fontId="33" fillId="3" borderId="1" xfId="12" applyNumberFormat="1" applyFont="1" applyFill="1" applyBorder="1" applyAlignment="1">
      <alignment horizontal="center" vertical="center"/>
    </xf>
    <xf numFmtId="164" fontId="7" fillId="3" borderId="16" xfId="13" applyFont="1" applyFill="1" applyBorder="1" applyAlignment="1">
      <alignment vertical="center"/>
    </xf>
    <xf numFmtId="43" fontId="7" fillId="3" borderId="1" xfId="10" applyNumberFormat="1" applyFont="1" applyFill="1" applyBorder="1" applyAlignment="1">
      <alignment horizontal="center" vertical="center"/>
    </xf>
    <xf numFmtId="43" fontId="7" fillId="3" borderId="1" xfId="10" applyNumberFormat="1" applyFont="1" applyFill="1" applyBorder="1" applyAlignment="1">
      <alignment vertical="center" wrapText="1"/>
    </xf>
    <xf numFmtId="43" fontId="7" fillId="3" borderId="1" xfId="12" applyNumberFormat="1" applyFont="1" applyFill="1" applyBorder="1" applyAlignment="1">
      <alignment horizontal="center" vertical="center" wrapText="1"/>
    </xf>
    <xf numFmtId="43" fontId="7" fillId="3" borderId="1" xfId="10" applyNumberFormat="1" applyFont="1" applyFill="1" applyBorder="1" applyAlignment="1">
      <alignment vertical="center"/>
    </xf>
    <xf numFmtId="0" fontId="10" fillId="4" borderId="3" xfId="12" applyFont="1" applyFill="1" applyBorder="1" applyAlignment="1">
      <alignment vertical="center"/>
    </xf>
    <xf numFmtId="43" fontId="7" fillId="4" borderId="1" xfId="10" applyNumberFormat="1" applyFont="1" applyFill="1" applyBorder="1" applyAlignment="1">
      <alignment horizontal="center"/>
    </xf>
    <xf numFmtId="49" fontId="7" fillId="4" borderId="1" xfId="12" applyNumberFormat="1" applyFont="1" applyFill="1" applyBorder="1" applyAlignment="1">
      <alignment horizontal="center" vertical="center"/>
    </xf>
    <xf numFmtId="0" fontId="7" fillId="4" borderId="2" xfId="12" applyFont="1" applyFill="1" applyBorder="1" applyAlignment="1">
      <alignment horizontal="center"/>
    </xf>
    <xf numFmtId="164" fontId="7" fillId="4" borderId="1" xfId="12" applyNumberFormat="1" applyFont="1" applyFill="1" applyBorder="1" applyAlignment="1">
      <alignment horizontal="center" vertical="center" wrapText="1"/>
    </xf>
    <xf numFmtId="0" fontId="7" fillId="4" borderId="0" xfId="12" applyFont="1" applyFill="1" applyAlignment="1">
      <alignment horizontal="left" vertical="center"/>
    </xf>
    <xf numFmtId="9" fontId="7" fillId="4" borderId="0" xfId="12" applyNumberFormat="1" applyFont="1" applyFill="1" applyAlignment="1">
      <alignment horizontal="center" vertical="center"/>
    </xf>
    <xf numFmtId="49" fontId="10" fillId="4" borderId="2" xfId="12" applyNumberFormat="1" applyFont="1" applyFill="1" applyBorder="1" applyAlignment="1">
      <alignment horizontal="center" vertical="center"/>
    </xf>
    <xf numFmtId="4" fontId="35" fillId="4" borderId="2" xfId="13" applyNumberFormat="1" applyFont="1" applyFill="1" applyBorder="1" applyAlignment="1">
      <alignment horizontal="right" vertical="center"/>
    </xf>
    <xf numFmtId="164" fontId="10" fillId="4" borderId="2" xfId="13" applyFill="1" applyBorder="1" applyAlignment="1">
      <alignment horizontal="right" vertical="center"/>
    </xf>
    <xf numFmtId="0" fontId="10" fillId="4" borderId="1" xfId="0" applyFont="1" applyFill="1" applyBorder="1" applyAlignment="1">
      <alignment wrapText="1"/>
    </xf>
    <xf numFmtId="0" fontId="10" fillId="4" borderId="1" xfId="0" applyFont="1" applyFill="1" applyBorder="1" applyAlignment="1">
      <alignment vertical="center" wrapText="1"/>
    </xf>
    <xf numFmtId="0" fontId="29" fillId="0" borderId="28" xfId="12" applyFont="1" applyBorder="1" applyAlignment="1">
      <alignment horizontal="center" vertical="center"/>
    </xf>
    <xf numFmtId="0" fontId="10" fillId="4" borderId="0" xfId="0" applyFont="1" applyFill="1" applyAlignment="1">
      <alignment vertical="center"/>
    </xf>
    <xf numFmtId="0" fontId="5" fillId="4" borderId="0" xfId="12" applyFill="1"/>
    <xf numFmtId="0" fontId="29" fillId="4" borderId="8" xfId="12" applyFont="1" applyFill="1" applyBorder="1" applyAlignment="1">
      <alignment horizontal="center" vertical="center"/>
    </xf>
    <xf numFmtId="0" fontId="31" fillId="4" borderId="11" xfId="12" applyFont="1" applyFill="1" applyBorder="1" applyAlignment="1">
      <alignment horizontal="left"/>
    </xf>
    <xf numFmtId="0" fontId="29" fillId="4" borderId="11" xfId="12" applyFont="1" applyFill="1" applyBorder="1" applyAlignment="1">
      <alignment horizontal="center" vertical="center"/>
    </xf>
    <xf numFmtId="0" fontId="29" fillId="4" borderId="9" xfId="12" applyFont="1" applyFill="1" applyBorder="1" applyAlignment="1">
      <alignment horizontal="center" vertical="center"/>
    </xf>
    <xf numFmtId="0" fontId="29" fillId="4" borderId="12" xfId="12" applyFont="1" applyFill="1" applyBorder="1" applyAlignment="1">
      <alignment horizontal="center" vertical="center"/>
    </xf>
    <xf numFmtId="0" fontId="29" fillId="4" borderId="0" xfId="12" applyFont="1" applyFill="1" applyAlignment="1">
      <alignment horizontal="left" vertical="center"/>
    </xf>
    <xf numFmtId="0" fontId="29" fillId="4" borderId="0" xfId="12" applyFont="1" applyFill="1" applyAlignment="1">
      <alignment horizontal="center" vertical="center"/>
    </xf>
    <xf numFmtId="0" fontId="29" fillId="4" borderId="13" xfId="12" applyFont="1" applyFill="1" applyBorder="1" applyAlignment="1">
      <alignment horizontal="center" vertical="center"/>
    </xf>
    <xf numFmtId="0" fontId="29" fillId="4" borderId="14" xfId="12" applyFont="1" applyFill="1" applyBorder="1" applyAlignment="1">
      <alignment horizontal="center" vertical="center"/>
    </xf>
    <xf numFmtId="0" fontId="29" fillId="4" borderId="15" xfId="12" applyFont="1" applyFill="1" applyBorder="1" applyAlignment="1">
      <alignment horizontal="left" vertical="center"/>
    </xf>
    <xf numFmtId="0" fontId="29" fillId="4" borderId="15" xfId="12" applyFont="1" applyFill="1" applyBorder="1" applyAlignment="1">
      <alignment horizontal="center" vertical="center"/>
    </xf>
    <xf numFmtId="0" fontId="29" fillId="4" borderId="17" xfId="12" applyFont="1" applyFill="1" applyBorder="1" applyAlignment="1">
      <alignment horizontal="center" vertical="center"/>
    </xf>
    <xf numFmtId="0" fontId="10" fillId="4" borderId="0" xfId="0" applyFont="1" applyFill="1"/>
    <xf numFmtId="0" fontId="10" fillId="4" borderId="1" xfId="0" applyFont="1" applyFill="1" applyBorder="1" applyAlignment="1">
      <alignment horizontal="justify" vertical="center"/>
    </xf>
    <xf numFmtId="0" fontId="10" fillId="4" borderId="1" xfId="0" applyFont="1" applyFill="1" applyBorder="1" applyAlignment="1">
      <alignment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4" borderId="0" xfId="0" applyFont="1" applyFill="1" applyAlignment="1">
      <alignment horizontal="justify"/>
    </xf>
    <xf numFmtId="0" fontId="10" fillId="4" borderId="0" xfId="0" applyFont="1" applyFill="1" applyAlignment="1">
      <alignment horizontal="justify" vertical="center"/>
    </xf>
    <xf numFmtId="0" fontId="10" fillId="4" borderId="0" xfId="0" applyFont="1" applyFill="1" applyAlignment="1">
      <alignment vertical="center" wrapText="1"/>
    </xf>
    <xf numFmtId="0" fontId="10" fillId="4" borderId="3" xfId="12" applyFont="1" applyFill="1" applyBorder="1" applyAlignment="1">
      <alignment horizontal="center" vertical="center"/>
    </xf>
    <xf numFmtId="43" fontId="7" fillId="3" borderId="1" xfId="12" applyNumberFormat="1" applyFont="1" applyFill="1" applyBorder="1" applyAlignment="1">
      <alignment horizontal="center" vertical="center"/>
    </xf>
    <xf numFmtId="164" fontId="33" fillId="4" borderId="16" xfId="13" applyFont="1" applyFill="1" applyBorder="1" applyAlignment="1">
      <alignment vertical="center"/>
    </xf>
    <xf numFmtId="49" fontId="7" fillId="4" borderId="3" xfId="12" applyNumberFormat="1" applyFont="1" applyFill="1" applyBorder="1" applyAlignment="1">
      <alignment horizontal="center"/>
    </xf>
    <xf numFmtId="0" fontId="7" fillId="4" borderId="3" xfId="12" applyFont="1" applyFill="1" applyBorder="1" applyAlignment="1">
      <alignment wrapText="1"/>
    </xf>
    <xf numFmtId="43" fontId="33" fillId="4" borderId="1" xfId="13" applyNumberFormat="1" applyFont="1" applyFill="1" applyBorder="1" applyAlignment="1">
      <alignment vertical="center"/>
    </xf>
    <xf numFmtId="0" fontId="10" fillId="0" borderId="1" xfId="0" applyFont="1" applyBorder="1" applyAlignment="1">
      <alignment horizontal="justify"/>
    </xf>
    <xf numFmtId="0" fontId="10" fillId="0" borderId="0" xfId="0" applyFont="1" applyAlignment="1">
      <alignment horizontal="justify" vertical="center"/>
    </xf>
    <xf numFmtId="0" fontId="10" fillId="0" borderId="1" xfId="0" applyFont="1" applyBorder="1" applyAlignment="1">
      <alignment horizontal="justify" vertical="center"/>
    </xf>
    <xf numFmtId="43" fontId="10" fillId="4" borderId="1" xfId="13" applyNumberFormat="1" applyFill="1" applyBorder="1" applyAlignment="1">
      <alignment horizontal="right" vertical="center"/>
    </xf>
    <xf numFmtId="164" fontId="10" fillId="4" borderId="16" xfId="13" applyFill="1" applyBorder="1" applyAlignment="1">
      <alignment horizontal="right" vertical="center"/>
    </xf>
    <xf numFmtId="49" fontId="10" fillId="4" borderId="3" xfId="12" applyNumberFormat="1" applyFont="1" applyFill="1" applyBorder="1" applyAlignment="1">
      <alignment horizontal="center" vertical="center"/>
    </xf>
    <xf numFmtId="0" fontId="25" fillId="4" borderId="1" xfId="12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0" fillId="4" borderId="0" xfId="0" applyFont="1" applyFill="1" applyAlignment="1">
      <alignment wrapText="1"/>
    </xf>
    <xf numFmtId="43" fontId="7" fillId="4" borderId="1" xfId="12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justify"/>
    </xf>
    <xf numFmtId="0" fontId="10" fillId="4" borderId="3" xfId="0" applyFont="1" applyFill="1" applyBorder="1" applyAlignment="1">
      <alignment horizontal="justify" vertical="center"/>
    </xf>
    <xf numFmtId="164" fontId="10" fillId="4" borderId="3" xfId="13" applyFill="1" applyBorder="1" applyAlignment="1">
      <alignment horizontal="right" vertical="center"/>
    </xf>
    <xf numFmtId="4" fontId="35" fillId="4" borderId="3" xfId="13" applyNumberFormat="1" applyFont="1" applyFill="1" applyBorder="1" applyAlignment="1">
      <alignment horizontal="right" vertical="center"/>
    </xf>
    <xf numFmtId="164" fontId="10" fillId="4" borderId="3" xfId="13" applyFill="1" applyBorder="1" applyAlignment="1">
      <alignment vertical="center"/>
    </xf>
    <xf numFmtId="0" fontId="10" fillId="4" borderId="1" xfId="0" applyFont="1" applyFill="1" applyBorder="1"/>
    <xf numFmtId="0" fontId="10" fillId="4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2" fontId="10" fillId="0" borderId="1" xfId="0" applyNumberFormat="1" applyFont="1" applyBorder="1" applyAlignment="1">
      <alignment horizontal="center" vertical="center"/>
    </xf>
    <xf numFmtId="43" fontId="10" fillId="0" borderId="1" xfId="0" applyNumberFormat="1" applyFont="1" applyBorder="1" applyAlignment="1">
      <alignment horizontal="center" vertical="center"/>
    </xf>
    <xf numFmtId="43" fontId="10" fillId="0" borderId="1" xfId="0" applyNumberFormat="1" applyFont="1" applyBorder="1"/>
    <xf numFmtId="43" fontId="37" fillId="3" borderId="1" xfId="0" applyNumberFormat="1" applyFont="1" applyFill="1" applyBorder="1" applyAlignment="1" applyProtection="1">
      <alignment horizontal="center" vertical="center"/>
      <protection locked="0"/>
    </xf>
    <xf numFmtId="168" fontId="7" fillId="4" borderId="6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justify" vertical="center" wrapText="1"/>
    </xf>
    <xf numFmtId="168" fontId="10" fillId="4" borderId="1" xfId="0" applyNumberFormat="1" applyFont="1" applyFill="1" applyBorder="1" applyAlignment="1">
      <alignment horizontal="center" vertical="center"/>
    </xf>
    <xf numFmtId="168" fontId="10" fillId="4" borderId="6" xfId="0" applyNumberFormat="1" applyFont="1" applyFill="1" applyBorder="1" applyAlignment="1">
      <alignment horizontal="center" vertical="center"/>
    </xf>
    <xf numFmtId="0" fontId="10" fillId="4" borderId="1" xfId="0" quotePrefix="1" applyFont="1" applyFill="1" applyBorder="1" applyAlignment="1">
      <alignment vertical="center" wrapText="1"/>
    </xf>
    <xf numFmtId="1" fontId="7" fillId="4" borderId="6" xfId="1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vertical="center" wrapText="1"/>
    </xf>
    <xf numFmtId="1" fontId="10" fillId="4" borderId="6" xfId="10" applyNumberFormat="1" applyFont="1" applyFill="1" applyBorder="1" applyAlignment="1">
      <alignment horizontal="center" vertical="center"/>
    </xf>
    <xf numFmtId="1" fontId="10" fillId="4" borderId="1" xfId="10" applyNumberFormat="1" applyFont="1" applyFill="1" applyBorder="1" applyAlignment="1">
      <alignment horizontal="center" vertical="center"/>
    </xf>
    <xf numFmtId="43" fontId="0" fillId="0" borderId="0" xfId="0" applyNumberFormat="1"/>
    <xf numFmtId="0" fontId="10" fillId="4" borderId="3" xfId="0" applyFont="1" applyFill="1" applyBorder="1" applyAlignment="1">
      <alignment horizontal="center" vertical="center"/>
    </xf>
    <xf numFmtId="43" fontId="7" fillId="4" borderId="1" xfId="10" applyNumberFormat="1" applyFont="1" applyFill="1" applyBorder="1" applyAlignment="1">
      <alignment horizontal="center" vertical="center"/>
    </xf>
    <xf numFmtId="49" fontId="10" fillId="4" borderId="3" xfId="12" applyNumberFormat="1" applyFont="1" applyFill="1" applyBorder="1" applyAlignment="1">
      <alignment horizontal="center"/>
    </xf>
    <xf numFmtId="49" fontId="25" fillId="4" borderId="3" xfId="12" applyNumberFormat="1" applyFont="1" applyFill="1" applyBorder="1" applyAlignment="1">
      <alignment horizontal="center"/>
    </xf>
    <xf numFmtId="0" fontId="25" fillId="4" borderId="3" xfId="12" applyFont="1" applyFill="1" applyBorder="1" applyAlignment="1">
      <alignment wrapText="1"/>
    </xf>
    <xf numFmtId="0" fontId="14" fillId="4" borderId="16" xfId="12" applyFont="1" applyFill="1" applyBorder="1" applyAlignment="1">
      <alignment vertical="center"/>
    </xf>
    <xf numFmtId="164" fontId="14" fillId="4" borderId="16" xfId="13" applyFont="1" applyFill="1" applyBorder="1" applyAlignment="1">
      <alignment vertical="center"/>
    </xf>
    <xf numFmtId="0" fontId="38" fillId="0" borderId="1" xfId="0" applyFont="1" applyBorder="1" applyAlignment="1">
      <alignment horizontal="center" vertical="center"/>
    </xf>
    <xf numFmtId="0" fontId="38" fillId="0" borderId="1" xfId="0" applyFont="1" applyBorder="1" applyAlignment="1">
      <alignment vertical="center"/>
    </xf>
    <xf numFmtId="43" fontId="38" fillId="0" borderId="1" xfId="0" applyNumberFormat="1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2" fontId="10" fillId="4" borderId="1" xfId="0" applyNumberFormat="1" applyFont="1" applyFill="1" applyBorder="1" applyAlignment="1">
      <alignment horizontal="right" vertical="center"/>
    </xf>
    <xf numFmtId="169" fontId="10" fillId="4" borderId="1" xfId="2" applyNumberFormat="1" applyFont="1" applyFill="1" applyBorder="1" applyAlignment="1">
      <alignment horizontal="center" vertical="center"/>
    </xf>
    <xf numFmtId="169" fontId="10" fillId="4" borderId="4" xfId="2" applyNumberFormat="1" applyFont="1" applyFill="1" applyBorder="1" applyAlignment="1">
      <alignment horizontal="center" vertical="center"/>
    </xf>
    <xf numFmtId="164" fontId="7" fillId="4" borderId="1" xfId="10" applyFont="1" applyFill="1" applyBorder="1" applyAlignment="1">
      <alignment horizontal="center" vertical="center"/>
    </xf>
    <xf numFmtId="43" fontId="10" fillId="4" borderId="1" xfId="2" applyNumberFormat="1" applyFont="1" applyFill="1" applyBorder="1" applyAlignment="1">
      <alignment horizontal="center" vertical="center"/>
    </xf>
    <xf numFmtId="164" fontId="10" fillId="4" borderId="1" xfId="10" applyFont="1" applyFill="1" applyBorder="1" applyAlignment="1">
      <alignment horizontal="right" vertical="center"/>
    </xf>
    <xf numFmtId="164" fontId="10" fillId="4" borderId="1" xfId="10" applyFont="1" applyFill="1" applyBorder="1" applyAlignment="1">
      <alignment vertical="center"/>
    </xf>
    <xf numFmtId="164" fontId="10" fillId="4" borderId="1" xfId="10" applyFont="1" applyFill="1" applyBorder="1" applyAlignment="1">
      <alignment horizontal="center" vertical="center"/>
    </xf>
    <xf numFmtId="164" fontId="10" fillId="4" borderId="4" xfId="10" applyFont="1" applyFill="1" applyBorder="1" applyAlignment="1">
      <alignment horizontal="center" vertical="center"/>
    </xf>
    <xf numFmtId="11" fontId="10" fillId="4" borderId="1" xfId="10" applyNumberFormat="1" applyFont="1" applyFill="1" applyBorder="1" applyAlignment="1">
      <alignment horizontal="center" vertical="center"/>
    </xf>
    <xf numFmtId="11" fontId="7" fillId="4" borderId="1" xfId="10" applyNumberFormat="1" applyFont="1" applyFill="1" applyBorder="1" applyAlignment="1">
      <alignment horizontal="center" vertical="center"/>
    </xf>
    <xf numFmtId="164" fontId="7" fillId="4" borderId="1" xfId="10" applyFont="1" applyFill="1" applyBorder="1" applyAlignment="1">
      <alignment horizontal="right" vertical="center"/>
    </xf>
    <xf numFmtId="164" fontId="7" fillId="4" borderId="1" xfId="10" applyFont="1" applyFill="1" applyBorder="1" applyAlignment="1">
      <alignment vertical="center"/>
    </xf>
    <xf numFmtId="164" fontId="10" fillId="4" borderId="2" xfId="10" applyFont="1" applyFill="1" applyBorder="1" applyAlignment="1">
      <alignment horizontal="right" vertical="center"/>
    </xf>
    <xf numFmtId="164" fontId="10" fillId="4" borderId="2" xfId="10" applyFont="1" applyFill="1" applyBorder="1" applyAlignment="1">
      <alignment horizontal="center" vertical="center"/>
    </xf>
    <xf numFmtId="164" fontId="10" fillId="4" borderId="8" xfId="10" applyFont="1" applyFill="1" applyBorder="1" applyAlignment="1">
      <alignment horizontal="center" vertical="center"/>
    </xf>
    <xf numFmtId="2" fontId="7" fillId="0" borderId="0" xfId="0" applyNumberFormat="1" applyFont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7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vertical="center" wrapText="1"/>
    </xf>
    <xf numFmtId="168" fontId="7" fillId="0" borderId="1" xfId="0" applyNumberFormat="1" applyFont="1" applyBorder="1" applyAlignment="1">
      <alignment horizontal="center" vertical="center"/>
    </xf>
    <xf numFmtId="1" fontId="7" fillId="0" borderId="1" xfId="10" applyNumberFormat="1" applyFont="1" applyBorder="1" applyAlignment="1">
      <alignment horizontal="center" vertical="center"/>
    </xf>
    <xf numFmtId="1" fontId="10" fillId="0" borderId="1" xfId="10" applyNumberFormat="1" applyFont="1" applyBorder="1" applyAlignment="1">
      <alignment horizontal="center" vertical="center"/>
    </xf>
    <xf numFmtId="2" fontId="10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horizontal="left" wrapText="1"/>
    </xf>
    <xf numFmtId="0" fontId="11" fillId="0" borderId="11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13" fillId="0" borderId="17" xfId="0" applyFont="1" applyBorder="1" applyAlignment="1">
      <alignment vertical="center"/>
    </xf>
    <xf numFmtId="168" fontId="7" fillId="4" borderId="1" xfId="0" applyNumberFormat="1" applyFont="1" applyFill="1" applyBorder="1" applyAlignment="1">
      <alignment horizontal="center" vertical="center"/>
    </xf>
    <xf numFmtId="1" fontId="7" fillId="4" borderId="1" xfId="1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43" fontId="10" fillId="0" borderId="0" xfId="0" applyNumberFormat="1" applyFont="1" applyAlignment="1">
      <alignment horizontal="center"/>
    </xf>
    <xf numFmtId="168" fontId="5" fillId="4" borderId="6" xfId="0" applyNumberFormat="1" applyFont="1" applyFill="1" applyBorder="1" applyAlignment="1">
      <alignment horizontal="center" vertical="center"/>
    </xf>
    <xf numFmtId="1" fontId="5" fillId="4" borderId="1" xfId="10" applyNumberFormat="1" applyFill="1" applyBorder="1" applyAlignment="1">
      <alignment horizontal="center" vertical="center"/>
    </xf>
    <xf numFmtId="168" fontId="5" fillId="4" borderId="1" xfId="0" applyNumberFormat="1" applyFont="1" applyFill="1" applyBorder="1" applyAlignment="1">
      <alignment horizontal="center" vertical="center"/>
    </xf>
    <xf numFmtId="168" fontId="5" fillId="0" borderId="1" xfId="0" applyNumberFormat="1" applyFont="1" applyBorder="1" applyAlignment="1">
      <alignment horizontal="center" vertical="center"/>
    </xf>
    <xf numFmtId="168" fontId="5" fillId="0" borderId="6" xfId="0" applyNumberFormat="1" applyFont="1" applyBorder="1" applyAlignment="1">
      <alignment horizontal="center" vertical="center"/>
    </xf>
    <xf numFmtId="168" fontId="5" fillId="0" borderId="9" xfId="0" applyNumberFormat="1" applyFont="1" applyBorder="1" applyAlignment="1">
      <alignment horizontal="center" vertical="center"/>
    </xf>
    <xf numFmtId="49" fontId="5" fillId="4" borderId="1" xfId="12" applyNumberFormat="1" applyFill="1" applyBorder="1" applyAlignment="1">
      <alignment horizontal="center" vertical="center"/>
    </xf>
    <xf numFmtId="49" fontId="5" fillId="4" borderId="1" xfId="12" applyNumberFormat="1" applyFill="1" applyBorder="1" applyAlignment="1">
      <alignment horizontal="center"/>
    </xf>
    <xf numFmtId="10" fontId="7" fillId="0" borderId="0" xfId="5" applyNumberFormat="1" applyFont="1" applyAlignment="1">
      <alignment vertical="center"/>
    </xf>
    <xf numFmtId="175" fontId="7" fillId="0" borderId="0" xfId="5" applyNumberFormat="1" applyFont="1" applyAlignment="1">
      <alignment horizontal="center" vertical="center"/>
    </xf>
    <xf numFmtId="174" fontId="0" fillId="0" borderId="0" xfId="5" applyNumberFormat="1" applyFont="1"/>
    <xf numFmtId="175" fontId="0" fillId="0" borderId="0" xfId="5" applyNumberFormat="1" applyFont="1"/>
    <xf numFmtId="173" fontId="7" fillId="0" borderId="1" xfId="0" applyNumberFormat="1" applyFont="1" applyBorder="1"/>
    <xf numFmtId="43" fontId="5" fillId="0" borderId="1" xfId="0" applyNumberFormat="1" applyFont="1" applyBorder="1" applyAlignment="1">
      <alignment horizontal="center" vertical="center"/>
    </xf>
    <xf numFmtId="173" fontId="5" fillId="0" borderId="1" xfId="0" applyNumberFormat="1" applyFont="1" applyBorder="1"/>
    <xf numFmtId="10" fontId="7" fillId="0" borderId="1" xfId="0" applyNumberFormat="1" applyFont="1" applyBorder="1" applyAlignment="1">
      <alignment horizontal="right" vertical="center"/>
    </xf>
    <xf numFmtId="10" fontId="5" fillId="0" borderId="1" xfId="0" applyNumberFormat="1" applyFont="1" applyBorder="1" applyAlignment="1">
      <alignment horizontal="right" vertical="center"/>
    </xf>
    <xf numFmtId="175" fontId="7" fillId="0" borderId="1" xfId="0" applyNumberFormat="1" applyFont="1" applyBorder="1" applyAlignment="1">
      <alignment horizontal="right" vertical="center"/>
    </xf>
    <xf numFmtId="176" fontId="0" fillId="0" borderId="0" xfId="5" applyNumberFormat="1" applyFont="1"/>
    <xf numFmtId="176" fontId="7" fillId="0" borderId="0" xfId="5" applyNumberFormat="1" applyFont="1"/>
    <xf numFmtId="1" fontId="5" fillId="0" borderId="1" xfId="10" applyNumberFormat="1" applyBorder="1" applyAlignment="1">
      <alignment horizontal="center" vertical="center"/>
    </xf>
    <xf numFmtId="0" fontId="41" fillId="0" borderId="1" xfId="14" applyFont="1" applyBorder="1" applyAlignment="1">
      <alignment horizontal="center" vertical="center"/>
    </xf>
    <xf numFmtId="4" fontId="41" fillId="0" borderId="1" xfId="14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right" vertical="center"/>
    </xf>
    <xf numFmtId="0" fontId="0" fillId="0" borderId="1" xfId="0" applyBorder="1"/>
    <xf numFmtId="0" fontId="7" fillId="7" borderId="1" xfId="0" applyFont="1" applyFill="1" applyBorder="1" applyAlignment="1">
      <alignment horizontal="center" vertical="center"/>
    </xf>
    <xf numFmtId="0" fontId="7" fillId="7" borderId="1" xfId="0" applyFont="1" applyFill="1" applyBorder="1"/>
    <xf numFmtId="4" fontId="7" fillId="7" borderId="1" xfId="0" applyNumberFormat="1" applyFont="1" applyFill="1" applyBorder="1" applyAlignment="1">
      <alignment horizontal="right" vertical="center"/>
    </xf>
    <xf numFmtId="0" fontId="7" fillId="7" borderId="0" xfId="0" applyFont="1" applyFill="1"/>
    <xf numFmtId="4" fontId="0" fillId="0" borderId="0" xfId="2" applyNumberFormat="1" applyFont="1"/>
    <xf numFmtId="4" fontId="0" fillId="0" borderId="0" xfId="0" applyNumberFormat="1"/>
    <xf numFmtId="4" fontId="42" fillId="0" borderId="1" xfId="14" applyNumberFormat="1" applyFont="1" applyBorder="1" applyAlignment="1">
      <alignment horizontal="right" vertical="center"/>
    </xf>
    <xf numFmtId="0" fontId="5" fillId="0" borderId="0" xfId="0" applyFont="1"/>
    <xf numFmtId="164" fontId="41" fillId="8" borderId="1" xfId="10" applyFont="1" applyFill="1" applyBorder="1" applyAlignment="1">
      <alignment horizontal="right" vertical="center"/>
    </xf>
    <xf numFmtId="164" fontId="41" fillId="9" borderId="1" xfId="10" applyFont="1" applyFill="1" applyBorder="1" applyAlignment="1">
      <alignment horizontal="right" vertical="center"/>
    </xf>
    <xf numFmtId="164" fontId="41" fillId="0" borderId="1" xfId="10" applyFont="1" applyBorder="1" applyAlignment="1">
      <alignment horizontal="right" vertical="center"/>
    </xf>
    <xf numFmtId="0" fontId="10" fillId="4" borderId="1" xfId="0" applyFont="1" applyFill="1" applyBorder="1" applyAlignment="1">
      <alignment horizontal="justify" vertical="center" wrapText="1"/>
    </xf>
    <xf numFmtId="0" fontId="10" fillId="4" borderId="0" xfId="0" applyFont="1" applyFill="1" applyAlignment="1">
      <alignment horizontal="justify" vertical="center" wrapText="1"/>
    </xf>
    <xf numFmtId="0" fontId="10" fillId="4" borderId="3" xfId="0" applyFont="1" applyFill="1" applyBorder="1" applyAlignment="1">
      <alignment horizontal="justify" vertical="center" wrapText="1"/>
    </xf>
    <xf numFmtId="2" fontId="0" fillId="0" borderId="0" xfId="0" applyNumberFormat="1"/>
    <xf numFmtId="0" fontId="0" fillId="0" borderId="1" xfId="0" applyBorder="1" applyAlignment="1">
      <alignment vertical="center"/>
    </xf>
    <xf numFmtId="0" fontId="7" fillId="7" borderId="1" xfId="0" applyFont="1" applyFill="1" applyBorder="1" applyAlignment="1">
      <alignment vertical="center" wrapText="1"/>
    </xf>
    <xf numFmtId="0" fontId="41" fillId="0" borderId="1" xfId="14" applyFont="1" applyBorder="1" applyAlignment="1">
      <alignment vertical="center" wrapText="1"/>
    </xf>
    <xf numFmtId="0" fontId="0" fillId="0" borderId="0" xfId="0" applyAlignment="1">
      <alignment vertical="center" wrapText="1"/>
    </xf>
    <xf numFmtId="4" fontId="45" fillId="0" borderId="1" xfId="0" applyNumberFormat="1" applyFont="1" applyBorder="1" applyAlignment="1">
      <alignment horizontal="right" vertical="center" wrapText="1"/>
    </xf>
    <xf numFmtId="0" fontId="7" fillId="10" borderId="1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vertical="center" wrapText="1"/>
    </xf>
    <xf numFmtId="4" fontId="42" fillId="10" borderId="1" xfId="14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justify" vertical="center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 wrapText="1"/>
    </xf>
    <xf numFmtId="0" fontId="5" fillId="4" borderId="1" xfId="12" applyFill="1" applyBorder="1" applyAlignment="1">
      <alignment horizontal="center" vertical="center"/>
    </xf>
    <xf numFmtId="164" fontId="5" fillId="4" borderId="1" xfId="13" applyFont="1" applyFill="1" applyBorder="1" applyAlignment="1">
      <alignment vertical="center"/>
    </xf>
    <xf numFmtId="168" fontId="46" fillId="0" borderId="1" xfId="0" applyNumberFormat="1" applyFont="1" applyBorder="1" applyAlignment="1">
      <alignment horizontal="center" vertical="center"/>
    </xf>
    <xf numFmtId="0" fontId="46" fillId="0" borderId="1" xfId="0" applyFont="1" applyBorder="1" applyAlignment="1">
      <alignment horizontal="left" vertical="center" wrapText="1"/>
    </xf>
    <xf numFmtId="0" fontId="46" fillId="0" borderId="1" xfId="0" applyFont="1" applyBorder="1" applyAlignment="1">
      <alignment horizontal="center" vertical="center"/>
    </xf>
    <xf numFmtId="164" fontId="46" fillId="0" borderId="1" xfId="7" applyFont="1" applyBorder="1" applyAlignment="1">
      <alignment horizontal="right" vertical="center"/>
    </xf>
    <xf numFmtId="1" fontId="7" fillId="0" borderId="4" xfId="10" applyNumberFormat="1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11" fontId="5" fillId="0" borderId="5" xfId="10" applyNumberFormat="1" applyBorder="1" applyAlignment="1">
      <alignment horizontal="center" vertical="center"/>
    </xf>
    <xf numFmtId="4" fontId="5" fillId="0" borderId="5" xfId="10" applyNumberFormat="1" applyBorder="1" applyAlignment="1">
      <alignment horizontal="right" vertical="center"/>
    </xf>
    <xf numFmtId="0" fontId="46" fillId="0" borderId="1" xfId="0" applyFont="1" applyBorder="1" applyAlignment="1">
      <alignment wrapText="1"/>
    </xf>
    <xf numFmtId="4" fontId="46" fillId="0" borderId="1" xfId="0" applyNumberFormat="1" applyFont="1" applyBorder="1" applyAlignment="1">
      <alignment horizontal="right" vertical="center"/>
    </xf>
    <xf numFmtId="0" fontId="46" fillId="0" borderId="1" xfId="0" applyFont="1" applyBorder="1" applyAlignment="1">
      <alignment vertical="center" wrapText="1"/>
    </xf>
    <xf numFmtId="0" fontId="0" fillId="0" borderId="1" xfId="0" quotePrefix="1" applyBorder="1" applyAlignment="1">
      <alignment vertical="center"/>
    </xf>
    <xf numFmtId="0" fontId="5" fillId="0" borderId="1" xfId="0" applyFont="1" applyBorder="1" applyAlignment="1">
      <alignment horizontal="centerContinuous" vertical="center"/>
    </xf>
    <xf numFmtId="4" fontId="0" fillId="0" borderId="1" xfId="10" applyNumberFormat="1" applyFont="1" applyBorder="1" applyAlignment="1">
      <alignment horizontal="right" vertical="center"/>
    </xf>
    <xf numFmtId="4" fontId="46" fillId="0" borderId="1" xfId="2" applyNumberFormat="1" applyFont="1" applyBorder="1" applyAlignment="1">
      <alignment horizontal="right" vertical="center"/>
    </xf>
    <xf numFmtId="164" fontId="46" fillId="0" borderId="1" xfId="7" applyFont="1" applyBorder="1" applyAlignment="1">
      <alignment vertical="center"/>
    </xf>
    <xf numFmtId="164" fontId="7" fillId="7" borderId="1" xfId="10" applyFont="1" applyFill="1" applyBorder="1"/>
    <xf numFmtId="164" fontId="42" fillId="10" borderId="1" xfId="1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4" fontId="0" fillId="0" borderId="5" xfId="0" applyNumberFormat="1" applyBorder="1" applyAlignment="1">
      <alignment horizontal="right" vertical="center"/>
    </xf>
    <xf numFmtId="0" fontId="0" fillId="0" borderId="5" xfId="0" applyBorder="1"/>
    <xf numFmtId="4" fontId="41" fillId="0" borderId="5" xfId="14" applyNumberFormat="1" applyFont="1" applyBorder="1" applyAlignment="1">
      <alignment horizontal="right" vertical="center"/>
    </xf>
    <xf numFmtId="0" fontId="0" fillId="0" borderId="6" xfId="0" applyBorder="1"/>
    <xf numFmtId="164" fontId="0" fillId="0" borderId="0" xfId="10" applyFont="1"/>
    <xf numFmtId="164" fontId="7" fillId="7" borderId="0" xfId="10" applyFont="1" applyFill="1"/>
    <xf numFmtId="4" fontId="42" fillId="7" borderId="1" xfId="14" applyNumberFormat="1" applyFont="1" applyFill="1" applyBorder="1" applyAlignment="1">
      <alignment horizontal="right" vertical="center"/>
    </xf>
    <xf numFmtId="164" fontId="0" fillId="0" borderId="0" xfId="0" applyNumberFormat="1"/>
    <xf numFmtId="164" fontId="42" fillId="0" borderId="1" xfId="10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4" fillId="0" borderId="0" xfId="0" applyFont="1" applyAlignment="1">
      <alignment vertical="center"/>
    </xf>
    <xf numFmtId="164" fontId="0" fillId="0" borderId="0" xfId="10" applyFont="1" applyAlignment="1">
      <alignment vertical="center"/>
    </xf>
    <xf numFmtId="49" fontId="5" fillId="4" borderId="4" xfId="12" applyNumberFormat="1" applyFill="1" applyBorder="1" applyAlignment="1">
      <alignment vertical="center"/>
    </xf>
    <xf numFmtId="49" fontId="5" fillId="4" borderId="5" xfId="12" applyNumberFormat="1" applyFill="1" applyBorder="1" applyAlignment="1">
      <alignment vertical="center"/>
    </xf>
    <xf numFmtId="49" fontId="5" fillId="4" borderId="6" xfId="12" applyNumberFormat="1" applyFill="1" applyBorder="1" applyAlignment="1">
      <alignment vertical="center"/>
    </xf>
    <xf numFmtId="164" fontId="7" fillId="7" borderId="1" xfId="0" applyNumberFormat="1" applyFont="1" applyFill="1" applyBorder="1"/>
    <xf numFmtId="4" fontId="7" fillId="7" borderId="1" xfId="0" applyNumberFormat="1" applyFont="1" applyFill="1" applyBorder="1"/>
    <xf numFmtId="0" fontId="0" fillId="0" borderId="1" xfId="0" applyBorder="1" applyAlignment="1">
      <alignment vertical="center" wrapText="1"/>
    </xf>
    <xf numFmtId="49" fontId="7" fillId="0" borderId="3" xfId="14" applyNumberFormat="1" applyFont="1" applyBorder="1" applyAlignment="1">
      <alignment horizontal="center" vertical="center"/>
    </xf>
    <xf numFmtId="0" fontId="7" fillId="0" borderId="3" xfId="14" applyFont="1" applyBorder="1" applyAlignment="1">
      <alignment horizontal="center" vertical="center" wrapText="1"/>
    </xf>
    <xf numFmtId="0" fontId="7" fillId="0" borderId="3" xfId="14" applyFont="1" applyBorder="1" applyAlignment="1">
      <alignment horizontal="center" vertical="center"/>
    </xf>
    <xf numFmtId="43" fontId="7" fillId="0" borderId="3" xfId="15" applyFont="1" applyBorder="1" applyAlignment="1">
      <alignment horizontal="center" vertical="center"/>
    </xf>
    <xf numFmtId="43" fontId="7" fillId="0" borderId="3" xfId="15" applyFont="1" applyBorder="1" applyAlignment="1">
      <alignment horizontal="center" vertical="center" wrapText="1"/>
    </xf>
    <xf numFmtId="0" fontId="7" fillId="0" borderId="3" xfId="14" applyFont="1" applyBorder="1" applyAlignment="1">
      <alignment vertical="center" wrapText="1"/>
    </xf>
    <xf numFmtId="0" fontId="7" fillId="8" borderId="3" xfId="14" applyFont="1" applyFill="1" applyBorder="1" applyAlignment="1">
      <alignment vertical="center" wrapText="1"/>
    </xf>
    <xf numFmtId="0" fontId="7" fillId="9" borderId="3" xfId="14" applyFont="1" applyFill="1" applyBorder="1" applyAlignment="1">
      <alignment vertical="center" wrapText="1"/>
    </xf>
    <xf numFmtId="0" fontId="7" fillId="4" borderId="3" xfId="14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7" fillId="0" borderId="0" xfId="10" applyFont="1" applyAlignment="1">
      <alignment horizontal="center" vertical="center"/>
    </xf>
    <xf numFmtId="164" fontId="0" fillId="0" borderId="1" xfId="10" applyFont="1" applyBorder="1" applyAlignment="1">
      <alignment vertical="center"/>
    </xf>
    <xf numFmtId="164" fontId="7" fillId="0" borderId="1" xfId="1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0" fillId="0" borderId="3" xfId="10" applyFont="1" applyBorder="1" applyAlignment="1">
      <alignment vertical="center"/>
    </xf>
    <xf numFmtId="10" fontId="0" fillId="0" borderId="1" xfId="5" applyNumberFormat="1" applyFont="1" applyBorder="1" applyAlignment="1">
      <alignment vertical="center"/>
    </xf>
    <xf numFmtId="10" fontId="0" fillId="0" borderId="1" xfId="0" applyNumberFormat="1" applyBorder="1" applyAlignment="1">
      <alignment vertical="center"/>
    </xf>
    <xf numFmtId="10" fontId="0" fillId="0" borderId="0" xfId="5" applyNumberFormat="1" applyFont="1" applyAlignment="1">
      <alignment vertical="center"/>
    </xf>
    <xf numFmtId="10" fontId="0" fillId="0" borderId="0" xfId="0" applyNumberFormat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quotePrefix="1" applyFont="1" applyBorder="1" applyAlignment="1">
      <alignment vertical="center" wrapText="1"/>
    </xf>
    <xf numFmtId="0" fontId="5" fillId="0" borderId="0" xfId="0" applyFont="1" applyAlignment="1">
      <alignment vertical="center"/>
    </xf>
    <xf numFmtId="164" fontId="5" fillId="0" borderId="1" xfId="10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quotePrefix="1"/>
    <xf numFmtId="0" fontId="15" fillId="0" borderId="0" xfId="0" applyFont="1" applyAlignment="1">
      <alignment vertical="center"/>
    </xf>
    <xf numFmtId="0" fontId="7" fillId="0" borderId="36" xfId="0" applyFont="1" applyBorder="1" applyAlignment="1">
      <alignment horizontal="left" vertical="center"/>
    </xf>
    <xf numFmtId="0" fontId="7" fillId="0" borderId="3" xfId="0" applyFont="1" applyBorder="1" applyAlignment="1">
      <alignment vertical="center"/>
    </xf>
    <xf numFmtId="164" fontId="5" fillId="0" borderId="3" xfId="7" applyFont="1" applyBorder="1" applyAlignment="1">
      <alignment vertical="center"/>
    </xf>
    <xf numFmtId="0" fontId="7" fillId="0" borderId="18" xfId="0" applyFont="1" applyBorder="1" applyAlignment="1">
      <alignment horizontal="left" vertical="center"/>
    </xf>
    <xf numFmtId="0" fontId="7" fillId="0" borderId="38" xfId="0" applyFont="1" applyBorder="1" applyAlignment="1">
      <alignment vertical="center"/>
    </xf>
    <xf numFmtId="0" fontId="7" fillId="0" borderId="39" xfId="0" applyFont="1" applyBorder="1" applyAlignment="1">
      <alignment vertical="center"/>
    </xf>
    <xf numFmtId="168" fontId="7" fillId="7" borderId="0" xfId="0" applyNumberFormat="1" applyFont="1" applyFill="1" applyAlignment="1">
      <alignment horizontal="center" vertical="center"/>
    </xf>
    <xf numFmtId="0" fontId="7" fillId="7" borderId="0" xfId="0" applyFont="1" applyFill="1" applyAlignment="1">
      <alignment horizontal="justify" vertical="center"/>
    </xf>
    <xf numFmtId="164" fontId="7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164" fontId="5" fillId="0" borderId="1" xfId="0" applyNumberFormat="1" applyFont="1" applyBorder="1" applyAlignment="1">
      <alignment vertical="center"/>
    </xf>
    <xf numFmtId="164" fontId="5" fillId="0" borderId="1" xfId="0" applyNumberFormat="1" applyFont="1" applyBorder="1" applyAlignment="1">
      <alignment horizontal="right" vertical="center"/>
    </xf>
    <xf numFmtId="164" fontId="7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horizontal="left"/>
    </xf>
    <xf numFmtId="164" fontId="7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right" vertical="center"/>
    </xf>
    <xf numFmtId="0" fontId="0" fillId="0" borderId="1" xfId="0" quotePrefix="1" applyBorder="1" applyAlignment="1">
      <alignment vertical="center" wrapText="1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4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34" fillId="0" borderId="0" xfId="0" applyFont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164" fontId="5" fillId="0" borderId="1" xfId="0" applyNumberFormat="1" applyFont="1" applyBorder="1"/>
    <xf numFmtId="0" fontId="5" fillId="0" borderId="6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/>
    </xf>
    <xf numFmtId="4" fontId="5" fillId="0" borderId="1" xfId="0" applyNumberFormat="1" applyFont="1" applyBorder="1" applyAlignment="1">
      <alignment horizontal="right"/>
    </xf>
    <xf numFmtId="0" fontId="7" fillId="12" borderId="1" xfId="0" applyFont="1" applyFill="1" applyBorder="1" applyAlignment="1">
      <alignment horizontal="center" vertical="center"/>
    </xf>
    <xf numFmtId="0" fontId="0" fillId="12" borderId="0" xfId="0" applyFill="1"/>
    <xf numFmtId="0" fontId="7" fillId="12" borderId="1" xfId="0" applyFont="1" applyFill="1" applyBorder="1" applyAlignment="1">
      <alignment vertical="center" wrapText="1"/>
    </xf>
    <xf numFmtId="164" fontId="7" fillId="12" borderId="1" xfId="10" applyFont="1" applyFill="1" applyBorder="1" applyAlignment="1">
      <alignment vertical="center"/>
    </xf>
    <xf numFmtId="0" fontId="7" fillId="12" borderId="0" xfId="0" applyFont="1" applyFill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164" fontId="0" fillId="0" borderId="2" xfId="10" applyFont="1" applyBorder="1" applyAlignment="1">
      <alignment vertical="center"/>
    </xf>
    <xf numFmtId="0" fontId="7" fillId="12" borderId="3" xfId="0" applyFont="1" applyFill="1" applyBorder="1" applyAlignment="1">
      <alignment horizontal="center"/>
    </xf>
    <xf numFmtId="0" fontId="7" fillId="12" borderId="3" xfId="0" applyFont="1" applyFill="1" applyBorder="1" applyAlignment="1">
      <alignment horizontal="center" vertical="center"/>
    </xf>
    <xf numFmtId="0" fontId="7" fillId="12" borderId="3" xfId="0" applyFont="1" applyFill="1" applyBorder="1" applyAlignment="1">
      <alignment vertical="center" wrapText="1"/>
    </xf>
    <xf numFmtId="164" fontId="7" fillId="12" borderId="3" xfId="10" applyFont="1" applyFill="1" applyBorder="1" applyAlignment="1">
      <alignment vertical="center"/>
    </xf>
    <xf numFmtId="164" fontId="0" fillId="0" borderId="5" xfId="10" applyFont="1" applyBorder="1" applyAlignment="1">
      <alignment vertical="center"/>
    </xf>
    <xf numFmtId="164" fontId="5" fillId="0" borderId="0" xfId="10" applyAlignment="1">
      <alignment vertical="center"/>
    </xf>
    <xf numFmtId="164" fontId="49" fillId="0" borderId="41" xfId="10" applyFont="1" applyBorder="1" applyAlignment="1">
      <alignment horizontal="right" vertical="center"/>
    </xf>
    <xf numFmtId="2" fontId="49" fillId="0" borderId="42" xfId="0" applyNumberFormat="1" applyFont="1" applyBorder="1" applyAlignment="1">
      <alignment horizontal="left" vertical="center" wrapText="1"/>
    </xf>
    <xf numFmtId="41" fontId="49" fillId="0" borderId="42" xfId="0" applyNumberFormat="1" applyFont="1" applyBorder="1" applyAlignment="1">
      <alignment horizontal="center" vertical="center"/>
    </xf>
    <xf numFmtId="0" fontId="49" fillId="0" borderId="42" xfId="0" applyFont="1" applyBorder="1" applyAlignment="1">
      <alignment horizontal="left" vertical="center"/>
    </xf>
    <xf numFmtId="0" fontId="49" fillId="13" borderId="10" xfId="0" applyFont="1" applyFill="1" applyBorder="1" applyAlignment="1" applyProtection="1">
      <alignment horizontal="center" vertical="center" wrapText="1"/>
      <protection locked="0"/>
    </xf>
    <xf numFmtId="49" fontId="49" fillId="11" borderId="43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42" xfId="10" applyFont="1" applyBorder="1" applyAlignment="1">
      <alignment horizontal="right" vertical="center"/>
    </xf>
    <xf numFmtId="164" fontId="49" fillId="11" borderId="42" xfId="10" applyFont="1" applyFill="1" applyBorder="1" applyAlignment="1" applyProtection="1">
      <alignment horizontal="right" vertical="center" wrapText="1"/>
      <protection locked="0"/>
    </xf>
    <xf numFmtId="0" fontId="49" fillId="0" borderId="14" xfId="0" applyFont="1" applyBorder="1" applyAlignment="1">
      <alignment horizontal="center" vertical="center"/>
    </xf>
    <xf numFmtId="0" fontId="49" fillId="0" borderId="5" xfId="0" applyFont="1" applyBorder="1" applyAlignment="1">
      <alignment horizontal="center" vertical="center" wrapText="1"/>
    </xf>
    <xf numFmtId="0" fontId="49" fillId="0" borderId="5" xfId="0" applyFont="1" applyBorder="1" applyAlignment="1">
      <alignment horizontal="left" vertical="center" wrapText="1"/>
    </xf>
    <xf numFmtId="41" fontId="49" fillId="0" borderId="5" xfId="0" applyNumberFormat="1" applyFont="1" applyBorder="1" applyAlignment="1">
      <alignment horizontal="center" vertical="center"/>
    </xf>
    <xf numFmtId="164" fontId="49" fillId="0" borderId="5" xfId="10" applyFont="1" applyBorder="1" applyAlignment="1">
      <alignment horizontal="center" vertical="center"/>
    </xf>
    <xf numFmtId="164" fontId="49" fillId="0" borderId="6" xfId="10" applyFont="1" applyBorder="1" applyAlignment="1">
      <alignment horizontal="center" vertical="center"/>
    </xf>
    <xf numFmtId="178" fontId="51" fillId="0" borderId="2" xfId="4" applyNumberFormat="1" applyFont="1" applyBorder="1" applyAlignment="1">
      <alignment horizontal="center" vertical="center"/>
    </xf>
    <xf numFmtId="178" fontId="51" fillId="0" borderId="8" xfId="4" applyNumberFormat="1" applyFont="1" applyBorder="1" applyAlignment="1">
      <alignment horizontal="center" vertical="center"/>
    </xf>
    <xf numFmtId="178" fontId="51" fillId="0" borderId="11" xfId="4" applyNumberFormat="1" applyFont="1" applyBorder="1" applyAlignment="1">
      <alignment horizontal="center" vertical="center"/>
    </xf>
    <xf numFmtId="0" fontId="51" fillId="0" borderId="2" xfId="4" applyFont="1" applyBorder="1" applyAlignment="1">
      <alignment horizontal="center" vertical="center"/>
    </xf>
    <xf numFmtId="0" fontId="52" fillId="11" borderId="4" xfId="4" applyFont="1" applyFill="1" applyBorder="1" applyAlignment="1" applyProtection="1">
      <alignment horizontal="right" vertical="center"/>
      <protection locked="0"/>
    </xf>
    <xf numFmtId="0" fontId="52" fillId="11" borderId="6" xfId="4" applyFont="1" applyFill="1" applyBorder="1" applyAlignment="1" applyProtection="1">
      <alignment horizontal="left" vertical="center"/>
      <protection locked="0"/>
    </xf>
    <xf numFmtId="0" fontId="52" fillId="15" borderId="4" xfId="4" applyFont="1" applyFill="1" applyBorder="1" applyAlignment="1">
      <alignment horizontal="right" vertical="center"/>
    </xf>
    <xf numFmtId="0" fontId="52" fillId="15" borderId="6" xfId="4" applyFont="1" applyFill="1" applyBorder="1" applyAlignment="1">
      <alignment horizontal="left" vertical="center"/>
    </xf>
    <xf numFmtId="178" fontId="51" fillId="0" borderId="3" xfId="4" applyNumberFormat="1" applyFont="1" applyBorder="1" applyAlignment="1">
      <alignment horizontal="center" vertical="center"/>
    </xf>
    <xf numFmtId="0" fontId="51" fillId="0" borderId="3" xfId="4" applyFont="1" applyBorder="1" applyAlignment="1">
      <alignment horizontal="center" vertical="center"/>
    </xf>
    <xf numFmtId="0" fontId="52" fillId="0" borderId="3" xfId="4" quotePrefix="1" applyFont="1" applyBorder="1" applyAlignment="1">
      <alignment horizontal="center" vertical="center" wrapText="1"/>
    </xf>
    <xf numFmtId="0" fontId="51" fillId="15" borderId="3" xfId="4" applyFont="1" applyFill="1" applyBorder="1" applyAlignment="1">
      <alignment horizontal="center" vertical="center"/>
    </xf>
    <xf numFmtId="43" fontId="51" fillId="0" borderId="32" xfId="15" applyFont="1" applyBorder="1" applyAlignment="1">
      <alignment horizontal="right" vertical="center"/>
    </xf>
    <xf numFmtId="10" fontId="51" fillId="0" borderId="42" xfId="6" applyNumberFormat="1" applyFont="1" applyBorder="1" applyAlignment="1">
      <alignment horizontal="right" vertical="center"/>
    </xf>
    <xf numFmtId="178" fontId="51" fillId="0" borderId="42" xfId="4" applyNumberFormat="1" applyFont="1" applyBorder="1" applyAlignment="1">
      <alignment horizontal="center" vertical="center"/>
    </xf>
    <xf numFmtId="43" fontId="51" fillId="0" borderId="42" xfId="15" applyFont="1" applyBorder="1" applyAlignment="1">
      <alignment horizontal="right" vertical="center"/>
    </xf>
    <xf numFmtId="43" fontId="51" fillId="0" borderId="42" xfId="15" applyFont="1" applyBorder="1" applyAlignment="1" applyProtection="1">
      <alignment horizontal="right" vertical="center"/>
      <protection locked="0"/>
    </xf>
    <xf numFmtId="0" fontId="51" fillId="0" borderId="47" xfId="4" applyFont="1" applyBorder="1" applyAlignment="1">
      <alignment horizontal="center" vertical="center"/>
    </xf>
    <xf numFmtId="0" fontId="52" fillId="0" borderId="48" xfId="4" applyFont="1" applyBorder="1" applyAlignment="1">
      <alignment horizontal="right" vertical="center"/>
    </xf>
    <xf numFmtId="0" fontId="52" fillId="0" borderId="49" xfId="4" applyFont="1" applyBorder="1" applyAlignment="1">
      <alignment horizontal="right" vertical="center"/>
    </xf>
    <xf numFmtId="43" fontId="51" fillId="0" borderId="47" xfId="15" applyFont="1" applyBorder="1" applyAlignment="1">
      <alignment horizontal="right" vertical="center"/>
    </xf>
    <xf numFmtId="0" fontId="51" fillId="0" borderId="1" xfId="4" applyFont="1" applyBorder="1" applyAlignment="1">
      <alignment horizontal="center" vertical="center"/>
    </xf>
    <xf numFmtId="0" fontId="52" fillId="0" borderId="4" xfId="4" applyFont="1" applyBorder="1" applyAlignment="1">
      <alignment horizontal="right" vertical="center"/>
    </xf>
    <xf numFmtId="0" fontId="52" fillId="0" borderId="5" xfId="4" applyFont="1" applyBorder="1" applyAlignment="1">
      <alignment horizontal="right" vertical="center"/>
    </xf>
    <xf numFmtId="43" fontId="51" fillId="0" borderId="1" xfId="15" applyFont="1" applyBorder="1" applyAlignment="1">
      <alignment horizontal="right" vertical="center"/>
    </xf>
    <xf numFmtId="10" fontId="51" fillId="0" borderId="1" xfId="6" applyNumberFormat="1" applyFont="1" applyBorder="1" applyAlignment="1">
      <alignment horizontal="right" vertical="center"/>
    </xf>
    <xf numFmtId="164" fontId="52" fillId="11" borderId="6" xfId="10" applyFont="1" applyFill="1" applyBorder="1" applyAlignment="1" applyProtection="1">
      <alignment horizontal="left" vertical="center"/>
      <protection locked="0"/>
    </xf>
    <xf numFmtId="0" fontId="53" fillId="0" borderId="1" xfId="0" applyFont="1" applyBorder="1" applyAlignment="1">
      <alignment horizontal="center" vertical="center" wrapText="1"/>
    </xf>
    <xf numFmtId="0" fontId="53" fillId="0" borderId="1" xfId="0" applyFont="1" applyBorder="1" applyAlignment="1">
      <alignment horizontal="center" vertical="center"/>
    </xf>
    <xf numFmtId="0" fontId="54" fillId="16" borderId="1" xfId="0" applyFont="1" applyFill="1" applyBorder="1" applyAlignment="1">
      <alignment vertical="center"/>
    </xf>
    <xf numFmtId="179" fontId="53" fillId="16" borderId="1" xfId="22" applyNumberFormat="1" applyFont="1" applyFill="1" applyBorder="1" applyAlignment="1">
      <alignment horizontal="center" vertical="center"/>
    </xf>
    <xf numFmtId="10" fontId="53" fillId="16" borderId="1" xfId="22" applyNumberFormat="1" applyFont="1" applyFill="1" applyBorder="1" applyAlignment="1">
      <alignment vertical="center"/>
    </xf>
    <xf numFmtId="0" fontId="56" fillId="16" borderId="1" xfId="0" applyFont="1" applyFill="1" applyBorder="1" applyAlignment="1">
      <alignment horizontal="right" vertical="center"/>
    </xf>
    <xf numFmtId="164" fontId="56" fillId="16" borderId="1" xfId="0" applyNumberFormat="1" applyFont="1" applyFill="1" applyBorder="1" applyAlignment="1">
      <alignment horizontal="center" vertical="center"/>
    </xf>
    <xf numFmtId="0" fontId="54" fillId="16" borderId="1" xfId="0" applyFont="1" applyFill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0" fontId="54" fillId="13" borderId="1" xfId="0" applyFont="1" applyFill="1" applyBorder="1" applyAlignment="1" applyProtection="1">
      <alignment horizontal="left" vertical="center" wrapText="1"/>
      <protection locked="0"/>
    </xf>
    <xf numFmtId="0" fontId="54" fillId="0" borderId="1" xfId="0" applyFont="1" applyBorder="1" applyAlignment="1">
      <alignment horizontal="left" vertical="center" wrapText="1"/>
    </xf>
    <xf numFmtId="2" fontId="54" fillId="17" borderId="1" xfId="0" applyNumberFormat="1" applyFont="1" applyFill="1" applyBorder="1" applyAlignment="1" applyProtection="1">
      <alignment horizontal="right" vertical="center" wrapText="1"/>
      <protection locked="0"/>
    </xf>
    <xf numFmtId="43" fontId="54" fillId="0" borderId="1" xfId="0" applyNumberFormat="1" applyFont="1" applyBorder="1" applyAlignment="1">
      <alignment horizontal="center" vertical="center" wrapText="1"/>
    </xf>
    <xf numFmtId="0" fontId="54" fillId="13" borderId="1" xfId="0" applyFont="1" applyFill="1" applyBorder="1" applyAlignment="1" applyProtection="1">
      <alignment horizontal="center" vertical="center" wrapText="1"/>
      <protection locked="0"/>
    </xf>
    <xf numFmtId="43" fontId="54" fillId="0" borderId="1" xfId="15" applyFont="1" applyBorder="1" applyAlignment="1">
      <alignment horizontal="right" vertical="center"/>
    </xf>
    <xf numFmtId="10" fontId="54" fillId="0" borderId="1" xfId="22" applyNumberFormat="1" applyFont="1" applyBorder="1" applyAlignment="1">
      <alignment horizontal="right" vertical="center"/>
    </xf>
    <xf numFmtId="0" fontId="49" fillId="0" borderId="16" xfId="0" applyFont="1" applyBorder="1" applyAlignment="1">
      <alignment horizontal="left" vertical="center"/>
    </xf>
    <xf numFmtId="178" fontId="51" fillId="0" borderId="41" xfId="4" applyNumberFormat="1" applyFont="1" applyBorder="1" applyAlignment="1">
      <alignment horizontal="left" vertical="center" wrapText="1"/>
    </xf>
    <xf numFmtId="178" fontId="51" fillId="0" borderId="46" xfId="4" applyNumberFormat="1" applyFont="1" applyBorder="1" applyAlignment="1">
      <alignment horizontal="left" vertical="center" wrapText="1"/>
    </xf>
    <xf numFmtId="0" fontId="50" fillId="0" borderId="0" xfId="0" applyFont="1" applyAlignment="1">
      <alignment horizontal="centerContinuous" vertical="center"/>
    </xf>
    <xf numFmtId="0" fontId="49" fillId="0" borderId="0" xfId="0" applyFont="1" applyAlignment="1">
      <alignment horizontal="centerContinuous" vertical="center"/>
    </xf>
    <xf numFmtId="0" fontId="49" fillId="0" borderId="0" xfId="0" applyFont="1" applyAlignment="1">
      <alignment horizontal="center" vertical="center"/>
    </xf>
    <xf numFmtId="0" fontId="49" fillId="0" borderId="4" xfId="0" applyFont="1" applyBorder="1" applyAlignment="1">
      <alignment horizontal="left" vertical="center"/>
    </xf>
    <xf numFmtId="0" fontId="49" fillId="0" borderId="5" xfId="0" applyFont="1" applyBorder="1" applyAlignment="1">
      <alignment horizontal="right" vertical="center"/>
    </xf>
    <xf numFmtId="41" fontId="49" fillId="0" borderId="0" xfId="0" applyNumberFormat="1" applyFont="1" applyAlignment="1">
      <alignment horizontal="centerContinuous" vertical="center"/>
    </xf>
    <xf numFmtId="41" fontId="49" fillId="0" borderId="0" xfId="0" applyNumberFormat="1" applyFont="1" applyAlignment="1">
      <alignment horizontal="center" vertical="center"/>
    </xf>
    <xf numFmtId="17" fontId="50" fillId="0" borderId="6" xfId="0" applyNumberFormat="1" applyFont="1" applyBorder="1" applyAlignment="1">
      <alignment horizontal="left" vertical="center"/>
    </xf>
    <xf numFmtId="41" fontId="49" fillId="0" borderId="12" xfId="0" applyNumberFormat="1" applyFont="1" applyBorder="1" applyAlignment="1">
      <alignment horizontal="center" vertical="center"/>
    </xf>
    <xf numFmtId="0" fontId="49" fillId="0" borderId="13" xfId="0" applyFont="1" applyBorder="1" applyAlignment="1">
      <alignment horizontal="center" vertical="center"/>
    </xf>
    <xf numFmtId="10" fontId="50" fillId="0" borderId="6" xfId="0" applyNumberFormat="1" applyFont="1" applyBorder="1" applyAlignment="1">
      <alignment horizontal="center" vertical="center"/>
    </xf>
    <xf numFmtId="0" fontId="49" fillId="0" borderId="11" xfId="0" applyFont="1" applyBorder="1" applyAlignment="1">
      <alignment horizontal="center" vertical="center"/>
    </xf>
    <xf numFmtId="0" fontId="49" fillId="0" borderId="11" xfId="0" applyFont="1" applyBorder="1" applyAlignment="1">
      <alignment horizontal="center" vertical="center" wrapText="1"/>
    </xf>
    <xf numFmtId="41" fontId="49" fillId="0" borderId="11" xfId="0" applyNumberFormat="1" applyFont="1" applyBorder="1" applyAlignment="1">
      <alignment horizontal="center" vertical="center"/>
    </xf>
    <xf numFmtId="0" fontId="50" fillId="14" borderId="8" xfId="0" applyFont="1" applyFill="1" applyBorder="1" applyAlignment="1">
      <alignment horizontal="left" vertical="center" wrapText="1"/>
    </xf>
    <xf numFmtId="0" fontId="50" fillId="14" borderId="5" xfId="0" applyFont="1" applyFill="1" applyBorder="1" applyAlignment="1">
      <alignment horizontal="left" vertical="center" wrapText="1"/>
    </xf>
    <xf numFmtId="0" fontId="50" fillId="14" borderId="5" xfId="0" applyFont="1" applyFill="1" applyBorder="1" applyAlignment="1">
      <alignment horizontal="left" vertical="center"/>
    </xf>
    <xf numFmtId="41" fontId="50" fillId="14" borderId="5" xfId="0" applyNumberFormat="1" applyFont="1" applyFill="1" applyBorder="1" applyAlignment="1">
      <alignment horizontal="left" vertical="center"/>
    </xf>
    <xf numFmtId="180" fontId="59" fillId="14" borderId="5" xfId="0" applyNumberFormat="1" applyFont="1" applyFill="1" applyBorder="1" applyAlignment="1">
      <alignment horizontal="right" vertical="center" wrapText="1"/>
    </xf>
    <xf numFmtId="0" fontId="50" fillId="14" borderId="5" xfId="0" applyFont="1" applyFill="1" applyBorder="1" applyAlignment="1">
      <alignment horizontal="right" vertical="center" wrapText="1"/>
    </xf>
    <xf numFmtId="43" fontId="50" fillId="14" borderId="6" xfId="0" applyNumberFormat="1" applyFont="1" applyFill="1" applyBorder="1" applyAlignment="1">
      <alignment horizontal="right" vertical="center"/>
    </xf>
    <xf numFmtId="0" fontId="50" fillId="0" borderId="4" xfId="0" applyFont="1" applyBorder="1" applyAlignment="1">
      <alignment horizontal="centerContinuous" vertical="center" wrapText="1"/>
    </xf>
    <xf numFmtId="0" fontId="50" fillId="0" borderId="1" xfId="0" applyFont="1" applyBorder="1" applyAlignment="1">
      <alignment horizontal="centerContinuous" vertical="center" wrapText="1"/>
    </xf>
    <xf numFmtId="0" fontId="50" fillId="0" borderId="6" xfId="0" applyFont="1" applyBorder="1" applyAlignment="1">
      <alignment horizontal="centerContinuous" vertical="center" wrapText="1"/>
    </xf>
    <xf numFmtId="0" fontId="50" fillId="0" borderId="1" xfId="0" applyFont="1" applyBorder="1" applyAlignment="1">
      <alignment horizontal="center" vertical="center" wrapText="1"/>
    </xf>
    <xf numFmtId="41" fontId="50" fillId="0" borderId="1" xfId="0" applyNumberFormat="1" applyFont="1" applyBorder="1" applyAlignment="1">
      <alignment horizontal="center" vertical="center"/>
    </xf>
    <xf numFmtId="0" fontId="49" fillId="0" borderId="50" xfId="0" applyFont="1" applyBorder="1" applyAlignment="1">
      <alignment horizontal="left" vertical="center"/>
    </xf>
    <xf numFmtId="49" fontId="49" fillId="11" borderId="54" xfId="0" quotePrefix="1" applyNumberFormat="1" applyFont="1" applyFill="1" applyBorder="1" applyAlignment="1" applyProtection="1">
      <alignment horizontal="center" vertical="center" wrapText="1"/>
      <protection locked="0"/>
    </xf>
    <xf numFmtId="2" fontId="49" fillId="0" borderId="10" xfId="0" applyNumberFormat="1" applyFont="1" applyBorder="1" applyAlignment="1">
      <alignment horizontal="left" vertical="center" wrapText="1"/>
    </xf>
    <xf numFmtId="41" fontId="49" fillId="0" borderId="10" xfId="0" applyNumberFormat="1" applyFont="1" applyBorder="1" applyAlignment="1">
      <alignment horizontal="center" vertical="center"/>
    </xf>
    <xf numFmtId="164" fontId="49" fillId="0" borderId="10" xfId="10" applyFont="1" applyBorder="1" applyAlignment="1">
      <alignment horizontal="right" vertical="center"/>
    </xf>
    <xf numFmtId="164" fontId="49" fillId="11" borderId="10" xfId="10" applyFont="1" applyFill="1" applyBorder="1" applyAlignment="1" applyProtection="1">
      <alignment horizontal="right" vertical="center" wrapText="1"/>
      <protection locked="0"/>
    </xf>
    <xf numFmtId="164" fontId="49" fillId="0" borderId="50" xfId="10" applyFont="1" applyBorder="1" applyAlignment="1">
      <alignment horizontal="right" vertical="center"/>
    </xf>
    <xf numFmtId="0" fontId="50" fillId="14" borderId="1" xfId="0" applyFont="1" applyFill="1" applyBorder="1" applyAlignment="1">
      <alignment horizontal="left" vertical="center"/>
    </xf>
    <xf numFmtId="0" fontId="50" fillId="14" borderId="1" xfId="0" applyFont="1" applyFill="1" applyBorder="1" applyAlignment="1">
      <alignment horizontal="center" vertical="center" wrapText="1"/>
    </xf>
    <xf numFmtId="49" fontId="50" fillId="14" borderId="1" xfId="0" applyNumberFormat="1" applyFont="1" applyFill="1" applyBorder="1" applyAlignment="1">
      <alignment horizontal="center" vertical="center" wrapText="1"/>
    </xf>
    <xf numFmtId="178" fontId="50" fillId="14" borderId="1" xfId="0" applyNumberFormat="1" applyFont="1" applyFill="1" applyBorder="1" applyAlignment="1">
      <alignment horizontal="left" vertical="center" wrapText="1"/>
    </xf>
    <xf numFmtId="41" fontId="50" fillId="14" borderId="1" xfId="0" applyNumberFormat="1" applyFont="1" applyFill="1" applyBorder="1" applyAlignment="1">
      <alignment horizontal="center" vertical="center"/>
    </xf>
    <xf numFmtId="164" fontId="50" fillId="14" borderId="1" xfId="10" applyFont="1" applyFill="1" applyBorder="1" applyAlignment="1">
      <alignment horizontal="right" vertical="center"/>
    </xf>
    <xf numFmtId="164" fontId="50" fillId="14" borderId="1" xfId="10" applyFont="1" applyFill="1" applyBorder="1" applyAlignment="1">
      <alignment horizontal="right" vertical="center" wrapText="1"/>
    </xf>
    <xf numFmtId="0" fontId="50" fillId="14" borderId="1" xfId="0" applyFont="1" applyFill="1" applyBorder="1" applyAlignment="1" applyProtection="1">
      <alignment horizontal="center" vertical="center" wrapText="1"/>
      <protection locked="0"/>
    </xf>
    <xf numFmtId="49" fontId="50" fillId="14" borderId="1" xfId="0" quotePrefix="1" applyNumberFormat="1" applyFont="1" applyFill="1" applyBorder="1" applyAlignment="1" applyProtection="1">
      <alignment horizontal="center" vertical="center" wrapText="1"/>
      <protection locked="0"/>
    </xf>
    <xf numFmtId="164" fontId="50" fillId="14" borderId="1" xfId="10" applyFont="1" applyFill="1" applyBorder="1" applyAlignment="1" applyProtection="1">
      <alignment horizontal="right" vertical="center" wrapText="1"/>
      <protection locked="0"/>
    </xf>
    <xf numFmtId="0" fontId="49" fillId="0" borderId="52" xfId="0" applyFont="1" applyBorder="1" applyAlignment="1">
      <alignment horizontal="left" vertical="center"/>
    </xf>
    <xf numFmtId="0" fontId="49" fillId="13" borderId="16" xfId="0" applyFont="1" applyFill="1" applyBorder="1" applyAlignment="1" applyProtection="1">
      <alignment horizontal="center" vertical="center" wrapText="1"/>
      <protection locked="0"/>
    </xf>
    <xf numFmtId="49" fontId="49" fillId="11" borderId="53" xfId="0" quotePrefix="1" applyNumberFormat="1" applyFont="1" applyFill="1" applyBorder="1" applyAlignment="1" applyProtection="1">
      <alignment horizontal="center" vertical="center" wrapText="1"/>
      <protection locked="0"/>
    </xf>
    <xf numFmtId="2" fontId="49" fillId="0" borderId="52" xfId="0" applyNumberFormat="1" applyFont="1" applyBorder="1" applyAlignment="1">
      <alignment horizontal="left" vertical="center" wrapText="1"/>
    </xf>
    <xf numFmtId="41" fontId="49" fillId="0" borderId="52" xfId="0" applyNumberFormat="1" applyFont="1" applyBorder="1" applyAlignment="1">
      <alignment horizontal="center" vertical="center"/>
    </xf>
    <xf numFmtId="164" fontId="49" fillId="0" borderId="52" xfId="10" applyFont="1" applyBorder="1" applyAlignment="1">
      <alignment horizontal="right" vertical="center"/>
    </xf>
    <xf numFmtId="164" fontId="49" fillId="11" borderId="52" xfId="10" applyFont="1" applyFill="1" applyBorder="1" applyAlignment="1" applyProtection="1">
      <alignment horizontal="right" vertical="center" wrapText="1"/>
      <protection locked="0"/>
    </xf>
    <xf numFmtId="164" fontId="49" fillId="0" borderId="51" xfId="10" applyFont="1" applyBorder="1" applyAlignment="1">
      <alignment horizontal="right" vertical="center"/>
    </xf>
    <xf numFmtId="0" fontId="49" fillId="0" borderId="10" xfId="0" applyFont="1" applyBorder="1" applyAlignment="1">
      <alignment horizontal="left" vertical="center"/>
    </xf>
    <xf numFmtId="49" fontId="49" fillId="11" borderId="54" xfId="0" applyNumberFormat="1" applyFont="1" applyFill="1" applyBorder="1" applyAlignment="1" applyProtection="1">
      <alignment horizontal="center" vertical="center" wrapText="1"/>
      <protection locked="0"/>
    </xf>
    <xf numFmtId="49" fontId="49" fillId="11" borderId="53" xfId="0" applyNumberFormat="1" applyFont="1" applyFill="1" applyBorder="1" applyAlignment="1" applyProtection="1">
      <alignment horizontal="center" vertical="center" wrapText="1"/>
      <protection locked="0"/>
    </xf>
    <xf numFmtId="49" fontId="49" fillId="11" borderId="13" xfId="0" applyNumberFormat="1" applyFont="1" applyFill="1" applyBorder="1" applyAlignment="1" applyProtection="1">
      <alignment horizontal="center" vertical="center" wrapText="1"/>
      <protection locked="0"/>
    </xf>
    <xf numFmtId="2" fontId="49" fillId="0" borderId="16" xfId="0" applyNumberFormat="1" applyFont="1" applyBorder="1" applyAlignment="1">
      <alignment horizontal="left" vertical="center" wrapText="1"/>
    </xf>
    <xf numFmtId="41" fontId="49" fillId="0" borderId="16" xfId="0" applyNumberFormat="1" applyFont="1" applyBorder="1" applyAlignment="1">
      <alignment horizontal="center" vertical="center"/>
    </xf>
    <xf numFmtId="164" fontId="49" fillId="0" borderId="16" xfId="10" applyFont="1" applyBorder="1" applyAlignment="1">
      <alignment horizontal="right" vertical="center"/>
    </xf>
    <xf numFmtId="164" fontId="49" fillId="11" borderId="16" xfId="10" applyFont="1" applyFill="1" applyBorder="1" applyAlignment="1" applyProtection="1">
      <alignment horizontal="right" vertical="center" wrapText="1"/>
      <protection locked="0"/>
    </xf>
    <xf numFmtId="164" fontId="49" fillId="0" borderId="12" xfId="10" applyFont="1" applyBorder="1" applyAlignment="1">
      <alignment horizontal="right" vertical="center"/>
    </xf>
    <xf numFmtId="165" fontId="0" fillId="0" borderId="0" xfId="2" applyFont="1" applyAlignment="1">
      <alignment vertical="center"/>
    </xf>
    <xf numFmtId="10" fontId="0" fillId="0" borderId="0" xfId="0" applyNumberFormat="1"/>
    <xf numFmtId="9" fontId="0" fillId="0" borderId="0" xfId="5" applyFont="1" applyAlignment="1">
      <alignment horizontal="center" vertical="center"/>
    </xf>
    <xf numFmtId="0" fontId="49" fillId="0" borderId="0" xfId="0" applyFont="1" applyAlignment="1">
      <alignment horizontal="left" vertical="center"/>
    </xf>
    <xf numFmtId="0" fontId="49" fillId="0" borderId="0" xfId="0" applyFont="1" applyAlignment="1">
      <alignment horizontal="right" vertical="center"/>
    </xf>
    <xf numFmtId="10" fontId="50" fillId="0" borderId="0" xfId="0" applyNumberFormat="1" applyFont="1" applyAlignment="1">
      <alignment horizontal="center" vertical="center"/>
    </xf>
    <xf numFmtId="17" fontId="50" fillId="0" borderId="0" xfId="0" applyNumberFormat="1" applyFont="1" applyAlignment="1">
      <alignment horizontal="left" vertical="center"/>
    </xf>
    <xf numFmtId="165" fontId="7" fillId="0" borderId="0" xfId="2" applyFont="1" applyAlignment="1">
      <alignment vertical="center"/>
    </xf>
    <xf numFmtId="0" fontId="0" fillId="0" borderId="55" xfId="0" applyBorder="1" applyAlignment="1">
      <alignment vertical="center"/>
    </xf>
    <xf numFmtId="0" fontId="0" fillId="0" borderId="55" xfId="0" applyBorder="1" applyAlignment="1">
      <alignment horizontal="center" vertical="center"/>
    </xf>
    <xf numFmtId="0" fontId="0" fillId="0" borderId="55" xfId="0" applyBorder="1" applyAlignment="1">
      <alignment vertical="center" wrapText="1"/>
    </xf>
    <xf numFmtId="164" fontId="0" fillId="0" borderId="55" xfId="10" applyFont="1" applyBorder="1" applyAlignment="1">
      <alignment vertical="center"/>
    </xf>
    <xf numFmtId="165" fontId="0" fillId="0" borderId="55" xfId="2" applyFont="1" applyBorder="1" applyAlignment="1">
      <alignment vertical="center"/>
    </xf>
    <xf numFmtId="10" fontId="0" fillId="0" borderId="55" xfId="5" applyNumberFormat="1" applyFont="1" applyBorder="1" applyAlignment="1">
      <alignment vertical="center"/>
    </xf>
    <xf numFmtId="10" fontId="0" fillId="0" borderId="55" xfId="0" applyNumberFormat="1" applyBorder="1" applyAlignment="1">
      <alignment vertical="center"/>
    </xf>
    <xf numFmtId="167" fontId="0" fillId="0" borderId="55" xfId="0" applyNumberFormat="1" applyBorder="1" applyAlignment="1">
      <alignment vertical="center"/>
    </xf>
    <xf numFmtId="0" fontId="7" fillId="19" borderId="55" xfId="0" applyFont="1" applyFill="1" applyBorder="1" applyAlignment="1">
      <alignment horizontal="center" vertical="center"/>
    </xf>
    <xf numFmtId="0" fontId="7" fillId="19" borderId="55" xfId="0" applyFont="1" applyFill="1" applyBorder="1" applyAlignment="1">
      <alignment horizontal="center" vertical="center" wrapText="1"/>
    </xf>
    <xf numFmtId="164" fontId="7" fillId="19" borderId="55" xfId="10" applyFont="1" applyFill="1" applyBorder="1" applyAlignment="1">
      <alignment horizontal="center" vertical="center" wrapText="1"/>
    </xf>
    <xf numFmtId="165" fontId="7" fillId="19" borderId="55" xfId="2" applyFont="1" applyFill="1" applyBorder="1" applyAlignment="1">
      <alignment horizontal="center" vertical="center" wrapText="1"/>
    </xf>
    <xf numFmtId="10" fontId="7" fillId="19" borderId="55" xfId="10" applyNumberFormat="1" applyFont="1" applyFill="1" applyBorder="1" applyAlignment="1">
      <alignment horizontal="center" vertical="center" wrapText="1"/>
    </xf>
    <xf numFmtId="165" fontId="0" fillId="0" borderId="0" xfId="2" applyFont="1"/>
    <xf numFmtId="0" fontId="73" fillId="0" borderId="0" xfId="0" applyFont="1" applyAlignment="1">
      <alignment horizontal="center"/>
    </xf>
    <xf numFmtId="0" fontId="25" fillId="0" borderId="65" xfId="0" applyFont="1" applyBorder="1" applyAlignment="1">
      <alignment horizontal="center" vertical="center"/>
    </xf>
    <xf numFmtId="0" fontId="25" fillId="0" borderId="65" xfId="0" applyFont="1" applyBorder="1" applyAlignment="1">
      <alignment horizontal="center" vertical="center" wrapText="1"/>
    </xf>
    <xf numFmtId="9" fontId="5" fillId="0" borderId="65" xfId="5" applyFont="1" applyBorder="1" applyAlignment="1">
      <alignment horizontal="center" vertical="center"/>
    </xf>
    <xf numFmtId="10" fontId="5" fillId="0" borderId="65" xfId="5" applyNumberFormat="1" applyFont="1" applyBorder="1" applyAlignment="1">
      <alignment horizontal="center"/>
    </xf>
    <xf numFmtId="10" fontId="5" fillId="0" borderId="65" xfId="5" applyNumberFormat="1" applyFont="1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74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9" fontId="7" fillId="14" borderId="65" xfId="5" applyFont="1" applyFill="1" applyBorder="1" applyAlignment="1">
      <alignment horizontal="center" vertical="center"/>
    </xf>
    <xf numFmtId="10" fontId="7" fillId="14" borderId="65" xfId="5" applyNumberFormat="1" applyFont="1" applyFill="1" applyBorder="1" applyAlignment="1">
      <alignment horizontal="center"/>
    </xf>
    <xf numFmtId="0" fontId="10" fillId="0" borderId="0" xfId="0" applyFont="1" applyAlignment="1">
      <alignment horizontal="center" vertical="center"/>
    </xf>
    <xf numFmtId="2" fontId="15" fillId="4" borderId="4" xfId="0" applyNumberFormat="1" applyFont="1" applyFill="1" applyBorder="1" applyAlignment="1">
      <alignment horizontal="center" vertical="center"/>
    </xf>
    <xf numFmtId="2" fontId="15" fillId="4" borderId="5" xfId="0" applyNumberFormat="1" applyFont="1" applyFill="1" applyBorder="1" applyAlignment="1">
      <alignment horizontal="center" vertical="center"/>
    </xf>
    <xf numFmtId="2" fontId="15" fillId="4" borderId="6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5" fontId="10" fillId="0" borderId="0" xfId="2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15" xfId="0" applyFont="1" applyBorder="1" applyAlignment="1">
      <alignment horizontal="center"/>
    </xf>
    <xf numFmtId="178" fontId="51" fillId="0" borderId="44" xfId="4" applyNumberFormat="1" applyFont="1" applyBorder="1" applyAlignment="1">
      <alignment horizontal="left" vertical="center" wrapText="1"/>
    </xf>
    <xf numFmtId="178" fontId="51" fillId="0" borderId="45" xfId="4" applyNumberFormat="1" applyFont="1" applyBorder="1" applyAlignment="1">
      <alignment horizontal="left" vertical="center" wrapText="1"/>
    </xf>
    <xf numFmtId="178" fontId="51" fillId="0" borderId="41" xfId="4" applyNumberFormat="1" applyFont="1" applyBorder="1" applyAlignment="1">
      <alignment horizontal="left" vertical="center" wrapText="1"/>
    </xf>
    <xf numFmtId="178" fontId="51" fillId="0" borderId="46" xfId="4" applyNumberFormat="1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178" fontId="51" fillId="0" borderId="14" xfId="4" applyNumberFormat="1" applyFont="1" applyBorder="1" applyAlignment="1">
      <alignment horizontal="center" vertical="center"/>
    </xf>
    <xf numFmtId="178" fontId="51" fillId="0" borderId="17" xfId="4" applyNumberFormat="1" applyFont="1" applyBorder="1" applyAlignment="1">
      <alignment horizontal="center" vertical="center"/>
    </xf>
    <xf numFmtId="0" fontId="54" fillId="16" borderId="1" xfId="0" applyFont="1" applyFill="1" applyBorder="1" applyAlignment="1">
      <alignment horizontal="center" vertical="center"/>
    </xf>
    <xf numFmtId="0" fontId="54" fillId="16" borderId="1" xfId="0" applyFont="1" applyFill="1" applyBorder="1" applyAlignment="1">
      <alignment horizontal="center" vertical="center" wrapText="1"/>
    </xf>
    <xf numFmtId="0" fontId="57" fillId="18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66" xfId="0" applyFont="1" applyBorder="1" applyAlignment="1">
      <alignment horizontal="center"/>
    </xf>
    <xf numFmtId="0" fontId="5" fillId="0" borderId="67" xfId="0" applyFont="1" applyBorder="1" applyAlignment="1">
      <alignment horizontal="center"/>
    </xf>
    <xf numFmtId="0" fontId="5" fillId="0" borderId="68" xfId="0" applyFont="1" applyBorder="1" applyAlignment="1">
      <alignment horizontal="center"/>
    </xf>
    <xf numFmtId="0" fontId="5" fillId="0" borderId="66" xfId="0" applyFont="1" applyBorder="1" applyAlignment="1">
      <alignment horizontal="center" wrapText="1"/>
    </xf>
    <xf numFmtId="0" fontId="5" fillId="0" borderId="67" xfId="0" applyFont="1" applyBorder="1" applyAlignment="1">
      <alignment horizontal="center" wrapText="1"/>
    </xf>
    <xf numFmtId="0" fontId="5" fillId="0" borderId="68" xfId="0" applyFont="1" applyBorder="1" applyAlignment="1">
      <alignment horizontal="center" wrapText="1"/>
    </xf>
    <xf numFmtId="0" fontId="7" fillId="14" borderId="66" xfId="0" applyFont="1" applyFill="1" applyBorder="1" applyAlignment="1">
      <alignment horizontal="center"/>
    </xf>
    <xf numFmtId="0" fontId="7" fillId="14" borderId="67" xfId="0" applyFont="1" applyFill="1" applyBorder="1" applyAlignment="1">
      <alignment horizontal="center"/>
    </xf>
    <xf numFmtId="0" fontId="7" fillId="14" borderId="68" xfId="0" applyFont="1" applyFill="1" applyBorder="1" applyAlignment="1">
      <alignment horizontal="center"/>
    </xf>
    <xf numFmtId="0" fontId="15" fillId="34" borderId="33" xfId="0" applyFont="1" applyFill="1" applyBorder="1" applyAlignment="1">
      <alignment horizontal="center"/>
    </xf>
    <xf numFmtId="0" fontId="15" fillId="34" borderId="34" xfId="0" applyFont="1" applyFill="1" applyBorder="1" applyAlignment="1">
      <alignment horizontal="center"/>
    </xf>
    <xf numFmtId="0" fontId="15" fillId="34" borderId="35" xfId="0" applyFont="1" applyFill="1" applyBorder="1" applyAlignment="1">
      <alignment horizontal="center"/>
    </xf>
    <xf numFmtId="0" fontId="25" fillId="0" borderId="66" xfId="0" applyFont="1" applyBorder="1" applyAlignment="1">
      <alignment horizontal="center" vertical="center"/>
    </xf>
    <xf numFmtId="0" fontId="25" fillId="0" borderId="67" xfId="0" applyFont="1" applyBorder="1" applyAlignment="1">
      <alignment horizontal="center" vertical="center"/>
    </xf>
    <xf numFmtId="0" fontId="25" fillId="0" borderId="68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164" fontId="7" fillId="0" borderId="8" xfId="10" applyFont="1" applyBorder="1" applyAlignment="1">
      <alignment horizontal="center" vertical="center"/>
    </xf>
    <xf numFmtId="164" fontId="7" fillId="0" borderId="11" xfId="10" applyFont="1" applyBorder="1" applyAlignment="1">
      <alignment horizontal="center" vertical="center"/>
    </xf>
    <xf numFmtId="164" fontId="7" fillId="0" borderId="9" xfId="10" applyFont="1" applyBorder="1" applyAlignment="1">
      <alignment horizontal="center" vertical="center"/>
    </xf>
    <xf numFmtId="164" fontId="7" fillId="0" borderId="12" xfId="10" applyFont="1" applyBorder="1" applyAlignment="1">
      <alignment horizontal="center" vertical="center"/>
    </xf>
    <xf numFmtId="164" fontId="7" fillId="0" borderId="0" xfId="10" applyFont="1" applyAlignment="1">
      <alignment horizontal="center" vertical="center"/>
    </xf>
    <xf numFmtId="164" fontId="7" fillId="0" borderId="13" xfId="10" applyFont="1" applyBorder="1" applyAlignment="1">
      <alignment horizontal="center" vertical="center"/>
    </xf>
    <xf numFmtId="164" fontId="7" fillId="0" borderId="14" xfId="10" applyFont="1" applyBorder="1" applyAlignment="1">
      <alignment horizontal="center" vertical="center"/>
    </xf>
    <xf numFmtId="164" fontId="7" fillId="0" borderId="15" xfId="10" applyFont="1" applyBorder="1" applyAlignment="1">
      <alignment horizontal="center" vertical="center"/>
    </xf>
    <xf numFmtId="164" fontId="7" fillId="0" borderId="17" xfId="10" applyFont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/>
    </xf>
    <xf numFmtId="164" fontId="7" fillId="0" borderId="5" xfId="0" applyNumberFormat="1" applyFont="1" applyBorder="1" applyAlignment="1">
      <alignment horizontal="center"/>
    </xf>
    <xf numFmtId="164" fontId="7" fillId="0" borderId="6" xfId="0" applyNumberFormat="1" applyFont="1" applyBorder="1" applyAlignment="1">
      <alignment horizontal="center"/>
    </xf>
    <xf numFmtId="0" fontId="29" fillId="0" borderId="0" xfId="12" applyFont="1" applyAlignment="1">
      <alignment horizontal="center" vertical="center"/>
    </xf>
    <xf numFmtId="0" fontId="30" fillId="0" borderId="0" xfId="12" applyFont="1" applyAlignment="1">
      <alignment horizontal="center" vertical="center"/>
    </xf>
    <xf numFmtId="0" fontId="7" fillId="0" borderId="26" xfId="0" applyFont="1" applyBorder="1" applyAlignment="1">
      <alignment horizontal="center"/>
    </xf>
    <xf numFmtId="0" fontId="15" fillId="0" borderId="3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164" fontId="7" fillId="0" borderId="14" xfId="7" applyFont="1" applyBorder="1" applyAlignment="1">
      <alignment horizontal="center" vertical="center"/>
    </xf>
    <xf numFmtId="164" fontId="7" fillId="0" borderId="37" xfId="7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165" fontId="7" fillId="0" borderId="5" xfId="2" applyFont="1" applyBorder="1" applyAlignment="1">
      <alignment horizontal="center" vertical="center" wrapText="1"/>
    </xf>
    <xf numFmtId="165" fontId="7" fillId="0" borderId="6" xfId="2" applyFont="1" applyBorder="1" applyAlignment="1">
      <alignment horizontal="center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5" fillId="0" borderId="31" xfId="0" applyFont="1" applyBorder="1" applyAlignment="1">
      <alignment horizontal="left" vertical="center" wrapText="1"/>
    </xf>
    <xf numFmtId="4" fontId="7" fillId="0" borderId="29" xfId="2" applyNumberFormat="1" applyFont="1" applyBorder="1" applyAlignment="1">
      <alignment horizontal="center" vertical="center"/>
    </xf>
    <xf numFmtId="4" fontId="7" fillId="0" borderId="30" xfId="2" applyNumberFormat="1" applyFont="1" applyBorder="1" applyAlignment="1">
      <alignment horizontal="center" vertical="center"/>
    </xf>
    <xf numFmtId="4" fontId="7" fillId="0" borderId="40" xfId="2" applyNumberFormat="1" applyFont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5" fillId="0" borderId="0" xfId="10" applyAlignment="1">
      <alignment horizontal="center" vertical="center"/>
    </xf>
    <xf numFmtId="0" fontId="0" fillId="0" borderId="0" xfId="0" applyAlignment="1">
      <alignment horizontal="center"/>
    </xf>
    <xf numFmtId="0" fontId="7" fillId="0" borderId="1" xfId="14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32" fillId="1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164" fontId="7" fillId="0" borderId="1" xfId="10" applyFont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43" fontId="7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9" fillId="0" borderId="1" xfId="12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indent="1"/>
    </xf>
    <xf numFmtId="0" fontId="12" fillId="0" borderId="1" xfId="0" applyFont="1" applyBorder="1" applyAlignment="1">
      <alignment horizontal="left" vertical="center"/>
    </xf>
    <xf numFmtId="2" fontId="7" fillId="0" borderId="2" xfId="0" applyNumberFormat="1" applyFont="1" applyBorder="1" applyAlignment="1">
      <alignment horizontal="left" vertical="center" wrapText="1"/>
    </xf>
    <xf numFmtId="2" fontId="7" fillId="0" borderId="3" xfId="0" applyNumberFormat="1" applyFont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wrapText="1"/>
    </xf>
    <xf numFmtId="0" fontId="7" fillId="0" borderId="6" xfId="0" applyFont="1" applyBorder="1" applyAlignment="1">
      <alignment horizontal="left" wrapText="1"/>
    </xf>
    <xf numFmtId="0" fontId="7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18" fillId="0" borderId="4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64" fontId="7" fillId="0" borderId="1" xfId="7" applyFont="1" applyBorder="1" applyAlignment="1">
      <alignment horizontal="center" vertical="center"/>
    </xf>
    <xf numFmtId="2" fontId="7" fillId="0" borderId="4" xfId="0" applyNumberFormat="1" applyFont="1" applyBorder="1" applyAlignment="1">
      <alignment horizontal="left" wrapText="1"/>
    </xf>
    <xf numFmtId="2" fontId="7" fillId="0" borderId="6" xfId="0" applyNumberFormat="1" applyFont="1" applyBorder="1" applyAlignment="1">
      <alignment horizontal="left" wrapText="1"/>
    </xf>
    <xf numFmtId="165" fontId="7" fillId="0" borderId="1" xfId="3" applyFont="1" applyBorder="1" applyAlignment="1">
      <alignment horizontal="center" vertical="center"/>
    </xf>
    <xf numFmtId="2" fontId="19" fillId="2" borderId="4" xfId="0" applyNumberFormat="1" applyFont="1" applyFill="1" applyBorder="1" applyAlignment="1">
      <alignment horizontal="center" vertical="center"/>
    </xf>
    <xf numFmtId="2" fontId="19" fillId="2" borderId="5" xfId="0" applyNumberFormat="1" applyFont="1" applyFill="1" applyBorder="1" applyAlignment="1">
      <alignment horizontal="center" vertical="center"/>
    </xf>
    <xf numFmtId="2" fontId="19" fillId="2" borderId="6" xfId="0" applyNumberFormat="1" applyFont="1" applyFill="1" applyBorder="1" applyAlignment="1">
      <alignment horizontal="center" vertical="center"/>
    </xf>
    <xf numFmtId="0" fontId="10" fillId="0" borderId="11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43" fontId="7" fillId="0" borderId="0" xfId="0" applyNumberFormat="1" applyFont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165" fontId="10" fillId="0" borderId="0" xfId="2" applyFont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164" fontId="7" fillId="0" borderId="2" xfId="10" applyFont="1" applyBorder="1" applyAlignment="1">
      <alignment horizontal="center" vertical="center"/>
    </xf>
    <xf numFmtId="164" fontId="7" fillId="0" borderId="16" xfId="10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32" fillId="0" borderId="19" xfId="12" applyFont="1" applyBorder="1" applyAlignment="1">
      <alignment horizontal="center" vertical="center"/>
    </xf>
    <xf numFmtId="0" fontId="32" fillId="0" borderId="20" xfId="12" applyFont="1" applyBorder="1" applyAlignment="1">
      <alignment horizontal="center" vertical="center"/>
    </xf>
    <xf numFmtId="0" fontId="32" fillId="0" borderId="21" xfId="12" applyFont="1" applyBorder="1" applyAlignment="1">
      <alignment horizontal="center" vertical="center"/>
    </xf>
    <xf numFmtId="0" fontId="32" fillId="0" borderId="14" xfId="12" applyFont="1" applyBorder="1" applyAlignment="1">
      <alignment horizontal="center" vertical="center"/>
    </xf>
    <xf numFmtId="0" fontId="32" fillId="0" borderId="15" xfId="12" applyFont="1" applyBorder="1" applyAlignment="1">
      <alignment horizontal="center" vertical="center"/>
    </xf>
    <xf numFmtId="0" fontId="32" fillId="0" borderId="17" xfId="12" applyFont="1" applyBorder="1" applyAlignment="1">
      <alignment horizontal="center" vertical="center"/>
    </xf>
    <xf numFmtId="0" fontId="10" fillId="4" borderId="3" xfId="12" applyFont="1" applyFill="1" applyBorder="1" applyAlignment="1">
      <alignment horizontal="center" vertical="center"/>
    </xf>
    <xf numFmtId="0" fontId="10" fillId="4" borderId="1" xfId="12" applyFont="1" applyFill="1" applyBorder="1" applyAlignment="1">
      <alignment horizontal="center" vertical="center"/>
    </xf>
    <xf numFmtId="0" fontId="10" fillId="4" borderId="3" xfId="12" applyFont="1" applyFill="1" applyBorder="1" applyAlignment="1">
      <alignment horizontal="center" vertical="center" wrapText="1"/>
    </xf>
    <xf numFmtId="0" fontId="10" fillId="4" borderId="1" xfId="12" applyFont="1" applyFill="1" applyBorder="1" applyAlignment="1">
      <alignment horizontal="center" vertical="center" wrapText="1"/>
    </xf>
    <xf numFmtId="164" fontId="10" fillId="4" borderId="16" xfId="13" applyFill="1" applyBorder="1" applyAlignment="1">
      <alignment horizontal="center" vertical="center"/>
    </xf>
    <xf numFmtId="164" fontId="10" fillId="4" borderId="3" xfId="13" applyFill="1" applyBorder="1" applyAlignment="1">
      <alignment horizontal="center" vertical="center"/>
    </xf>
    <xf numFmtId="0" fontId="10" fillId="4" borderId="16" xfId="12" applyFont="1" applyFill="1" applyBorder="1" applyAlignment="1">
      <alignment horizontal="center" vertical="center"/>
    </xf>
    <xf numFmtId="0" fontId="10" fillId="4" borderId="0" xfId="12" applyFont="1" applyFill="1" applyAlignment="1">
      <alignment horizontal="center" vertical="center"/>
    </xf>
    <xf numFmtId="0" fontId="15" fillId="4" borderId="1" xfId="12" applyFont="1" applyFill="1" applyBorder="1" applyAlignment="1">
      <alignment horizontal="left" vertical="center"/>
    </xf>
    <xf numFmtId="0" fontId="15" fillId="0" borderId="23" xfId="12" applyFont="1" applyBorder="1" applyAlignment="1">
      <alignment horizontal="center" vertical="center"/>
    </xf>
    <xf numFmtId="0" fontId="15" fillId="0" borderId="20" xfId="12" applyFont="1" applyBorder="1" applyAlignment="1">
      <alignment horizontal="center" vertical="center"/>
    </xf>
    <xf numFmtId="0" fontId="15" fillId="0" borderId="24" xfId="12" applyFont="1" applyBorder="1" applyAlignment="1">
      <alignment horizontal="center" vertical="center"/>
    </xf>
    <xf numFmtId="0" fontId="15" fillId="0" borderId="25" xfId="12" applyFont="1" applyBorder="1" applyAlignment="1">
      <alignment horizontal="center" vertical="center"/>
    </xf>
    <xf numFmtId="0" fontId="15" fillId="0" borderId="26" xfId="12" applyFont="1" applyBorder="1" applyAlignment="1">
      <alignment horizontal="center" vertical="center"/>
    </xf>
    <xf numFmtId="0" fontId="15" fillId="0" borderId="27" xfId="12" applyFont="1" applyBorder="1" applyAlignment="1">
      <alignment horizontal="center" vertical="center"/>
    </xf>
    <xf numFmtId="0" fontId="7" fillId="4" borderId="0" xfId="12" applyFont="1" applyFill="1" applyAlignment="1">
      <alignment horizontal="center" vertical="center" wrapText="1"/>
    </xf>
    <xf numFmtId="0" fontId="7" fillId="4" borderId="1" xfId="12" applyFont="1" applyFill="1" applyBorder="1" applyAlignment="1">
      <alignment horizontal="left" vertical="center"/>
    </xf>
    <xf numFmtId="0" fontId="29" fillId="4" borderId="0" xfId="12" applyFont="1" applyFill="1" applyAlignment="1">
      <alignment horizontal="center" vertical="center"/>
    </xf>
    <xf numFmtId="0" fontId="30" fillId="4" borderId="0" xfId="12" applyFont="1" applyFill="1" applyAlignment="1">
      <alignment horizontal="center" vertical="center"/>
    </xf>
    <xf numFmtId="0" fontId="15" fillId="4" borderId="8" xfId="12" applyFont="1" applyFill="1" applyBorder="1" applyAlignment="1">
      <alignment horizontal="center" vertical="center"/>
    </xf>
    <xf numFmtId="0" fontId="15" fillId="4" borderId="11" xfId="12" applyFont="1" applyFill="1" applyBorder="1" applyAlignment="1">
      <alignment horizontal="center" vertical="center"/>
    </xf>
    <xf numFmtId="0" fontId="15" fillId="4" borderId="9" xfId="12" applyFont="1" applyFill="1" applyBorder="1" applyAlignment="1">
      <alignment horizontal="center" vertical="center"/>
    </xf>
    <xf numFmtId="0" fontId="15" fillId="4" borderId="14" xfId="12" applyFont="1" applyFill="1" applyBorder="1" applyAlignment="1">
      <alignment horizontal="center" vertical="center"/>
    </xf>
    <xf numFmtId="0" fontId="15" fillId="4" borderId="15" xfId="12" applyFont="1" applyFill="1" applyBorder="1" applyAlignment="1">
      <alignment horizontal="center" vertical="center"/>
    </xf>
    <xf numFmtId="0" fontId="15" fillId="4" borderId="17" xfId="12" applyFont="1" applyFill="1" applyBorder="1" applyAlignment="1">
      <alignment horizontal="center" vertical="center"/>
    </xf>
  </cellXfs>
  <cellStyles count="74">
    <cellStyle name="20% - Ênfase1 2" xfId="24" xr:uid="{81C11D32-A201-499C-ADD9-3B96E74F51C8}"/>
    <cellStyle name="20% - Ênfase2 2" xfId="25" xr:uid="{8E305BB1-E5F2-4C88-88FC-B81D322CE6E7}"/>
    <cellStyle name="20% - Ênfase3 2" xfId="26" xr:uid="{CA495F86-C891-4A0C-8040-CCD8AB0C9726}"/>
    <cellStyle name="20% - Ênfase4 2" xfId="27" xr:uid="{084CE556-4AC8-412B-9A06-5CFEF527BF7C}"/>
    <cellStyle name="20% - Ênfase5 2" xfId="28" xr:uid="{AB48E726-6DDE-432B-85A8-F21C3C052365}"/>
    <cellStyle name="20% - Ênfase6 2" xfId="29" xr:uid="{479ACF81-F02A-4695-AD77-132D92F8F243}"/>
    <cellStyle name="40% - Ênfase1 2" xfId="30" xr:uid="{F29D1614-240C-4BE5-A326-7942D488409D}"/>
    <cellStyle name="40% - Ênfase2 2" xfId="31" xr:uid="{F63E22FB-DD21-4E3D-8DC8-CF6ECB89C1A3}"/>
    <cellStyle name="40% - Ênfase3 2" xfId="32" xr:uid="{415D7063-535C-42B7-911C-13AEBF24E38A}"/>
    <cellStyle name="40% - Ênfase4 2" xfId="33" xr:uid="{A2FEAC04-32E0-4B33-9076-D3103675B08C}"/>
    <cellStyle name="40% - Ênfase5 2" xfId="34" xr:uid="{04738327-D6C0-46FA-9D64-A6FE42560DBD}"/>
    <cellStyle name="40% - Ênfase6 2" xfId="35" xr:uid="{D7A570EA-825C-4EE3-BA09-69AD7941D98E}"/>
    <cellStyle name="60% - Ênfase1 2" xfId="36" xr:uid="{71699F95-3AD9-4E99-9202-CABC548D1CA9}"/>
    <cellStyle name="60% - Ênfase2 2" xfId="37" xr:uid="{4DE6FB6B-1D69-4558-974B-7A6F54CB826D}"/>
    <cellStyle name="60% - Ênfase3 2" xfId="38" xr:uid="{6D8BDF0D-BAC9-4CED-84DA-2AB149693CFF}"/>
    <cellStyle name="60% - Ênfase4 2" xfId="39" xr:uid="{1E22D724-FEF6-4779-AA8C-FEC5133AB6F2}"/>
    <cellStyle name="60% - Ênfase5 2" xfId="40" xr:uid="{55584FBE-BB16-4F33-A1BC-84B5640792CD}"/>
    <cellStyle name="60% - Ênfase6 2" xfId="41" xr:uid="{D08FE686-0149-421F-B42F-8A98EEEC7007}"/>
    <cellStyle name="Bom 2" xfId="42" xr:uid="{B25DB0AD-FBBC-41D1-8DC8-B8CD03D90B98}"/>
    <cellStyle name="Cálculo 2" xfId="43" xr:uid="{E60D0E19-5560-4C9F-A266-6F9821EB21B9}"/>
    <cellStyle name="Célula de Verificação 2" xfId="44" xr:uid="{30CCC917-1D6F-4879-A63D-D544F9642378}"/>
    <cellStyle name="Célula Vinculada 2" xfId="45" xr:uid="{4D540E88-E6BF-49E0-B6DF-055224161C0B}"/>
    <cellStyle name="Ênfase1 2" xfId="46" xr:uid="{6FE19DA6-190F-4D93-9881-71E7AD68ACB8}"/>
    <cellStyle name="Ênfase2 2" xfId="47" xr:uid="{0501377C-9DD7-47DE-90C1-9F702FCDB735}"/>
    <cellStyle name="Ênfase3 2" xfId="48" xr:uid="{A0AF1F23-B77B-4361-A7F1-E2F193B21BDD}"/>
    <cellStyle name="Ênfase4 2" xfId="49" xr:uid="{3A7FAC66-2480-494F-A065-4FCE7B936309}"/>
    <cellStyle name="Ênfase5 2" xfId="50" xr:uid="{1B867188-FC87-404C-91C1-A0B441B489D6}"/>
    <cellStyle name="Ênfase6 2" xfId="51" xr:uid="{C0CEA71E-B8E8-4385-90A9-65D174554D95}"/>
    <cellStyle name="Entrada 2" xfId="52" xr:uid="{4D738934-E9B2-40D2-83F6-E343548B64F5}"/>
    <cellStyle name="Euro" xfId="1" xr:uid="{00000000-0005-0000-0000-000000000000}"/>
    <cellStyle name="Moeda" xfId="2" builtinId="4"/>
    <cellStyle name="Moeda 2" xfId="3" xr:uid="{00000000-0005-0000-0000-000002000000}"/>
    <cellStyle name="Moeda 2 10" xfId="19" xr:uid="{00000000-0005-0000-0000-000003000000}"/>
    <cellStyle name="Moeda 3" xfId="16" xr:uid="{00000000-0005-0000-0000-000004000000}"/>
    <cellStyle name="Moeda 4" xfId="53" xr:uid="{ED040FDB-100D-41EE-9E64-8FDD8091DBE8}"/>
    <cellStyle name="Normal" xfId="0" builtinId="0"/>
    <cellStyle name="Normal 2" xfId="4" xr:uid="{00000000-0005-0000-0000-000006000000}"/>
    <cellStyle name="Normal 2 2" xfId="23" xr:uid="{52FDEEA8-CDB8-45FF-AFF7-80C24BC109AB}"/>
    <cellStyle name="Normal 2 2 2" xfId="72" xr:uid="{80720EB7-6DB7-4D5E-A9C9-C2A284BEC1C3}"/>
    <cellStyle name="Normal 2 3" xfId="54" xr:uid="{C7B73128-400C-456E-96D5-CDE23176A305}"/>
    <cellStyle name="Normal 2 4" xfId="73" xr:uid="{F4CAB9B7-7D36-49CC-B08E-673F4BA5C9E3}"/>
    <cellStyle name="Normal 3" xfId="12" xr:uid="{00000000-0005-0000-0000-000007000000}"/>
    <cellStyle name="Normal 3 10" xfId="18" xr:uid="{00000000-0005-0000-0000-000008000000}"/>
    <cellStyle name="Normal 3 2" xfId="55" xr:uid="{BC708DCD-641E-414C-ACBC-61F298BA3723}"/>
    <cellStyle name="Normal 4" xfId="14" xr:uid="{00000000-0005-0000-0000-000009000000}"/>
    <cellStyle name="Normal 5" xfId="56" xr:uid="{37A8E64F-1F51-4A8E-B372-E2DE81436579}"/>
    <cellStyle name="Nota 2" xfId="57" xr:uid="{8AB7B017-61E7-42C1-8390-375D07CD6A55}"/>
    <cellStyle name="Porcentagem" xfId="5" builtinId="5"/>
    <cellStyle name="Porcentagem 2" xfId="6" xr:uid="{00000000-0005-0000-0000-00000B000000}"/>
    <cellStyle name="Porcentagem 2 2" xfId="59" xr:uid="{338FBD08-2B20-4625-8823-50D5107C75F9}"/>
    <cellStyle name="Porcentagem 3" xfId="58" xr:uid="{D1B53707-DD50-479A-8DC8-49EDF88E8AA3}"/>
    <cellStyle name="Porcentagem 3 2" xfId="22" xr:uid="{00000000-0005-0000-0000-00000C000000}"/>
    <cellStyle name="Porcentagem 5" xfId="20" xr:uid="{00000000-0005-0000-0000-00000D000000}"/>
    <cellStyle name="Saída 2" xfId="60" xr:uid="{700AA2E9-1E9C-4C1E-B27E-07657356B29F}"/>
    <cellStyle name="Separador de milhares 2" xfId="7" xr:uid="{00000000-0005-0000-0000-00000E000000}"/>
    <cellStyle name="Separador de milhares 2 2" xfId="17" xr:uid="{00000000-0005-0000-0000-00000F000000}"/>
    <cellStyle name="Separador de milhares 3" xfId="13" xr:uid="{00000000-0005-0000-0000-000010000000}"/>
    <cellStyle name="Separador de milhares_Orçamento CAEC-02 2" xfId="8" xr:uid="{00000000-0005-0000-0000-000012000000}"/>
    <cellStyle name="Separador de milhares_Orçamento Sérgio" xfId="9" xr:uid="{00000000-0005-0000-0000-000013000000}"/>
    <cellStyle name="TableStyleLight1" xfId="21" xr:uid="{00000000-0005-0000-0000-000014000000}"/>
    <cellStyle name="Texto de Aviso 2" xfId="61" xr:uid="{0C715E26-8794-4E0A-B9F8-CBBC1877731E}"/>
    <cellStyle name="Texto Explicativo 2" xfId="62" xr:uid="{F7C4AE3D-45E1-4797-BFCE-1512CDFE9CE5}"/>
    <cellStyle name="Título 1 2" xfId="63" xr:uid="{6C650EA3-48E6-43DC-889F-5DE0E860A2E6}"/>
    <cellStyle name="Título 2 2" xfId="64" xr:uid="{4FB5BCB8-C777-41EB-8BF8-C5D1956C1FBD}"/>
    <cellStyle name="Título 3 2" xfId="65" xr:uid="{1331E7E0-76FF-479A-8A5D-4A5AFCEE1202}"/>
    <cellStyle name="Título 4 2" xfId="66" xr:uid="{38D5EED8-1142-451C-9C3D-72D40ACA9A8F}"/>
    <cellStyle name="Título 5" xfId="67" xr:uid="{F1E39233-3372-4F31-BD92-71D19BDD8242}"/>
    <cellStyle name="Total 2" xfId="68" xr:uid="{4D5BF387-C0C9-4DAF-A98E-2FE35CC70713}"/>
    <cellStyle name="Vírgula" xfId="10" builtinId="3"/>
    <cellStyle name="Vírgula 2" xfId="15" xr:uid="{00000000-0005-0000-0000-000016000000}"/>
    <cellStyle name="Vírgula 2 2" xfId="70" xr:uid="{CB763407-0D01-48C6-B077-0CE1329125D7}"/>
    <cellStyle name="Vírgula 3" xfId="11" xr:uid="{00000000-0005-0000-0000-000017000000}"/>
    <cellStyle name="Vírgula 4" xfId="69" xr:uid="{B25A3CC4-9394-4A47-83D0-E2F2300B25B7}"/>
    <cellStyle name="Vírgula 5" xfId="71" xr:uid="{BC413889-F752-4E80-A8E1-1762DDEDDE22}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color theme="0"/>
      </font>
    </dxf>
    <dxf>
      <font>
        <color theme="0"/>
      </font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</dxf>
    <dxf>
      <fill>
        <patternFill>
          <bgColor rgb="FFFFFF99"/>
        </patternFill>
      </fill>
    </dxf>
    <dxf>
      <fill>
        <patternFill patternType="darkUp"/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jpeg"/><Relationship Id="rId1" Type="http://schemas.openxmlformats.org/officeDocument/2006/relationships/image" Target="../media/image8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3152775</xdr:colOff>
      <xdr:row>0</xdr:row>
      <xdr:rowOff>9525</xdr:rowOff>
    </xdr:from>
    <xdr:to>
      <xdr:col>4</xdr:col>
      <xdr:colOff>19050</xdr:colOff>
      <xdr:row>3</xdr:row>
      <xdr:rowOff>9525</xdr:rowOff>
    </xdr:to>
    <xdr:pic>
      <xdr:nvPicPr>
        <xdr:cNvPr id="7858" name="Picture 1" descr="Brasão">
          <a:extLst>
            <a:ext uri="{FF2B5EF4-FFF2-40B4-BE49-F238E27FC236}">
              <a16:creationId xmlns:a16="http://schemas.microsoft.com/office/drawing/2014/main" id="{00000000-0008-0000-0000-0000B2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71975" y="9525"/>
          <a:ext cx="923925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1704975</xdr:colOff>
      <xdr:row>0</xdr:row>
      <xdr:rowOff>142875</xdr:rowOff>
    </xdr:from>
    <xdr:to>
      <xdr:col>3</xdr:col>
      <xdr:colOff>2276475</xdr:colOff>
      <xdr:row>3</xdr:row>
      <xdr:rowOff>133350</xdr:rowOff>
    </xdr:to>
    <xdr:pic>
      <xdr:nvPicPr>
        <xdr:cNvPr id="2" name="Imagem 1" descr="msotw9_temp0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1400" y="142875"/>
          <a:ext cx="57150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0</xdr:row>
      <xdr:rowOff>172549</xdr:rowOff>
    </xdr:from>
    <xdr:to>
      <xdr:col>8</xdr:col>
      <xdr:colOff>247650</xdr:colOff>
      <xdr:row>3</xdr:row>
      <xdr:rowOff>54952</xdr:rowOff>
    </xdr:to>
    <xdr:pic>
      <xdr:nvPicPr>
        <xdr:cNvPr id="2" name="Imagem 1" descr="msotw9_temp0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67225" y="172549"/>
          <a:ext cx="857250" cy="7110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223478</xdr:colOff>
      <xdr:row>0</xdr:row>
      <xdr:rowOff>94007</xdr:rowOff>
    </xdr:from>
    <xdr:to>
      <xdr:col>6</xdr:col>
      <xdr:colOff>90280</xdr:colOff>
      <xdr:row>2</xdr:row>
      <xdr:rowOff>160682</xdr:rowOff>
    </xdr:to>
    <xdr:pic>
      <xdr:nvPicPr>
        <xdr:cNvPr id="2" name="Imagem 1" descr="msotw9_temp0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8000" y="94007"/>
          <a:ext cx="479715" cy="3979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409575</xdr:colOff>
      <xdr:row>0</xdr:row>
      <xdr:rowOff>152400</xdr:rowOff>
    </xdr:from>
    <xdr:to>
      <xdr:col>5</xdr:col>
      <xdr:colOff>371475</xdr:colOff>
      <xdr:row>3</xdr:row>
      <xdr:rowOff>142875</xdr:rowOff>
    </xdr:to>
    <xdr:pic>
      <xdr:nvPicPr>
        <xdr:cNvPr id="2" name="Imagem 1" descr="msotw9_temp0">
          <a:extLst>
            <a:ext uri="{FF2B5EF4-FFF2-40B4-BE49-F238E27FC236}">
              <a16:creationId xmlns:a16="http://schemas.microsoft.com/office/drawing/2014/main" id="{162EC5C2-D9A8-4882-8877-1D81DB5794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275" y="152400"/>
          <a:ext cx="57150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47625</xdr:rowOff>
    </xdr:from>
    <xdr:to>
      <xdr:col>0</xdr:col>
      <xdr:colOff>1133475</xdr:colOff>
      <xdr:row>7</xdr:row>
      <xdr:rowOff>137833</xdr:rowOff>
    </xdr:to>
    <xdr:pic>
      <xdr:nvPicPr>
        <xdr:cNvPr id="3" name="Picture 5171" descr="documentosGráficos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1038225" cy="12236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266700</xdr:colOff>
      <xdr:row>0</xdr:row>
      <xdr:rowOff>19050</xdr:rowOff>
    </xdr:from>
    <xdr:to>
      <xdr:col>3</xdr:col>
      <xdr:colOff>66675</xdr:colOff>
      <xdr:row>2</xdr:row>
      <xdr:rowOff>19050</xdr:rowOff>
    </xdr:to>
    <xdr:pic>
      <xdr:nvPicPr>
        <xdr:cNvPr id="2" name="Picture 25" descr="documentosGráficos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19050"/>
          <a:ext cx="4095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257174</xdr:rowOff>
    </xdr:from>
    <xdr:to>
      <xdr:col>0</xdr:col>
      <xdr:colOff>1038225</xdr:colOff>
      <xdr:row>3</xdr:row>
      <xdr:rowOff>347382</xdr:rowOff>
    </xdr:to>
    <xdr:pic>
      <xdr:nvPicPr>
        <xdr:cNvPr id="3" name="Picture 5171" descr="documentosGráficos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257174"/>
          <a:ext cx="942975" cy="7401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47625</xdr:rowOff>
    </xdr:from>
    <xdr:to>
      <xdr:col>0</xdr:col>
      <xdr:colOff>1133475</xdr:colOff>
      <xdr:row>7</xdr:row>
      <xdr:rowOff>137833</xdr:rowOff>
    </xdr:to>
    <xdr:pic>
      <xdr:nvPicPr>
        <xdr:cNvPr id="2" name="Picture 5171" descr="documentosGráficos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1038225" cy="12236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104775</xdr:colOff>
      <xdr:row>0</xdr:row>
      <xdr:rowOff>16809</xdr:rowOff>
    </xdr:from>
    <xdr:to>
      <xdr:col>2</xdr:col>
      <xdr:colOff>581025</xdr:colOff>
      <xdr:row>2</xdr:row>
      <xdr:rowOff>157092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09975" y="16809"/>
          <a:ext cx="476250" cy="4641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4572000</xdr:colOff>
      <xdr:row>0</xdr:row>
      <xdr:rowOff>104775</xdr:rowOff>
    </xdr:from>
    <xdr:to>
      <xdr:col>1</xdr:col>
      <xdr:colOff>5038725</xdr:colOff>
      <xdr:row>2</xdr:row>
      <xdr:rowOff>152400</xdr:rowOff>
    </xdr:to>
    <xdr:pic>
      <xdr:nvPicPr>
        <xdr:cNvPr id="12881" name="Picture 1" descr="Brasão">
          <a:extLst>
            <a:ext uri="{FF2B5EF4-FFF2-40B4-BE49-F238E27FC236}">
              <a16:creationId xmlns:a16="http://schemas.microsoft.com/office/drawing/2014/main" id="{00000000-0008-0000-0D00-0000513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52925" y="104775"/>
          <a:ext cx="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523875</xdr:colOff>
      <xdr:row>0</xdr:row>
      <xdr:rowOff>95250</xdr:rowOff>
    </xdr:from>
    <xdr:to>
      <xdr:col>4</xdr:col>
      <xdr:colOff>171450</xdr:colOff>
      <xdr:row>3</xdr:row>
      <xdr:rowOff>152400</xdr:rowOff>
    </xdr:to>
    <xdr:pic>
      <xdr:nvPicPr>
        <xdr:cNvPr id="12882" name="Picture 1" descr="Brasão">
          <a:extLst>
            <a:ext uri="{FF2B5EF4-FFF2-40B4-BE49-F238E27FC236}">
              <a16:creationId xmlns:a16="http://schemas.microsoft.com/office/drawing/2014/main" id="{00000000-0008-0000-0D00-0000523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772150" y="95250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3267075</xdr:colOff>
      <xdr:row>0</xdr:row>
      <xdr:rowOff>0</xdr:rowOff>
    </xdr:from>
    <xdr:to>
      <xdr:col>2</xdr:col>
      <xdr:colOff>3971925</xdr:colOff>
      <xdr:row>2</xdr:row>
      <xdr:rowOff>0</xdr:rowOff>
    </xdr:to>
    <xdr:pic>
      <xdr:nvPicPr>
        <xdr:cNvPr id="14449" name="Picture 1" descr="Brasão">
          <a:extLst>
            <a:ext uri="{FF2B5EF4-FFF2-40B4-BE49-F238E27FC236}">
              <a16:creationId xmlns:a16="http://schemas.microsoft.com/office/drawing/2014/main" id="{00000000-0008-0000-0E00-0000713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95850" y="0"/>
          <a:ext cx="70485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3267075</xdr:colOff>
      <xdr:row>3</xdr:row>
      <xdr:rowOff>0</xdr:rowOff>
    </xdr:from>
    <xdr:to>
      <xdr:col>2</xdr:col>
      <xdr:colOff>3971925</xdr:colOff>
      <xdr:row>5</xdr:row>
      <xdr:rowOff>0</xdr:rowOff>
    </xdr:to>
    <xdr:pic>
      <xdr:nvPicPr>
        <xdr:cNvPr id="2" name="Picture 1" descr="Brasão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95850" y="0"/>
          <a:ext cx="70485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219075</xdr:colOff>
      <xdr:row>1</xdr:row>
      <xdr:rowOff>9525</xdr:rowOff>
    </xdr:from>
    <xdr:to>
      <xdr:col>4</xdr:col>
      <xdr:colOff>314325</xdr:colOff>
      <xdr:row>4</xdr:row>
      <xdr:rowOff>38100</xdr:rowOff>
    </xdr:to>
    <xdr:pic>
      <xdr:nvPicPr>
        <xdr:cNvPr id="3" name="Picture 1" descr="Brasão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76725" y="1219200"/>
          <a:ext cx="70485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3333750</xdr:colOff>
      <xdr:row>0</xdr:row>
      <xdr:rowOff>38100</xdr:rowOff>
    </xdr:from>
    <xdr:to>
      <xdr:col>2</xdr:col>
      <xdr:colOff>4038600</xdr:colOff>
      <xdr:row>2</xdr:row>
      <xdr:rowOff>9525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-44000" contrast="18000"/>
          <a:grayscl/>
          <a:biLevel thresh="50000"/>
        </a:blip>
        <a:srcRect/>
        <a:stretch>
          <a:fillRect/>
        </a:stretch>
      </xdr:blipFill>
      <xdr:spPr bwMode="auto">
        <a:xfrm>
          <a:off x="4810125" y="38100"/>
          <a:ext cx="7048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4114800</xdr:colOff>
      <xdr:row>0</xdr:row>
      <xdr:rowOff>19050</xdr:rowOff>
    </xdr:from>
    <xdr:to>
      <xdr:col>2</xdr:col>
      <xdr:colOff>200025</xdr:colOff>
      <xdr:row>2</xdr:row>
      <xdr:rowOff>136921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24400" y="19050"/>
          <a:ext cx="409575" cy="441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171450</xdr:colOff>
      <xdr:row>0</xdr:row>
      <xdr:rowOff>47625</xdr:rowOff>
    </xdr:from>
    <xdr:to>
      <xdr:col>2</xdr:col>
      <xdr:colOff>609600</xdr:colOff>
      <xdr:row>3</xdr:row>
      <xdr:rowOff>3571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81450" y="47625"/>
          <a:ext cx="523875" cy="441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4114800</xdr:colOff>
      <xdr:row>0</xdr:row>
      <xdr:rowOff>95250</xdr:rowOff>
    </xdr:from>
    <xdr:to>
      <xdr:col>2</xdr:col>
      <xdr:colOff>104775</xdr:colOff>
      <xdr:row>3</xdr:row>
      <xdr:rowOff>51196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24400" y="95250"/>
          <a:ext cx="523875" cy="441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4591050</xdr:colOff>
      <xdr:row>0</xdr:row>
      <xdr:rowOff>47625</xdr:rowOff>
    </xdr:from>
    <xdr:to>
      <xdr:col>1</xdr:col>
      <xdr:colOff>5114925</xdr:colOff>
      <xdr:row>3</xdr:row>
      <xdr:rowOff>3571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05425" y="47625"/>
          <a:ext cx="523875" cy="4417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1</xdr:row>
      <xdr:rowOff>129428</xdr:rowOff>
    </xdr:from>
    <xdr:to>
      <xdr:col>2</xdr:col>
      <xdr:colOff>619124</xdr:colOff>
      <xdr:row>5</xdr:row>
      <xdr:rowOff>106963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33925" y="329453"/>
          <a:ext cx="552449" cy="701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4248150</xdr:colOff>
      <xdr:row>0</xdr:row>
      <xdr:rowOff>35859</xdr:rowOff>
    </xdr:from>
    <xdr:to>
      <xdr:col>2</xdr:col>
      <xdr:colOff>476250</xdr:colOff>
      <xdr:row>3</xdr:row>
      <xdr:rowOff>14217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57750" y="35859"/>
          <a:ext cx="561975" cy="4641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5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3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4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G75"/>
  <sheetViews>
    <sheetView showGridLines="0" topLeftCell="A46" zoomScaleSheetLayoutView="100" workbookViewId="0">
      <selection activeCell="E65" sqref="E65"/>
    </sheetView>
  </sheetViews>
  <sheetFormatPr defaultColWidth="8.88671875" defaultRowHeight="13.2"/>
  <cols>
    <col min="1" max="1" width="13.88671875" style="8" bestFit="1" customWidth="1"/>
    <col min="2" max="2" width="6.6640625" style="9" bestFit="1" customWidth="1"/>
    <col min="3" max="3" width="53.44140625" style="5" customWidth="1"/>
    <col min="4" max="4" width="7.44140625" style="9" bestFit="1" customWidth="1"/>
    <col min="5" max="5" width="13" style="14" customWidth="1"/>
    <col min="6" max="6" width="16.33203125" style="14" customWidth="1"/>
    <col min="7" max="8" width="16.109375" style="14" customWidth="1"/>
    <col min="9" max="9" width="10.109375" style="9" customWidth="1"/>
    <col min="10" max="11" width="12.88671875" style="9" bestFit="1" customWidth="1"/>
    <col min="12" max="16384" width="8.88671875" style="9"/>
  </cols>
  <sheetData>
    <row r="2" spans="1:59">
      <c r="C2" s="4"/>
      <c r="D2" s="10"/>
      <c r="E2" s="9"/>
      <c r="F2" s="9"/>
      <c r="G2" s="9"/>
      <c r="H2" s="11"/>
    </row>
    <row r="3" spans="1:59" ht="27.75" customHeight="1">
      <c r="C3" s="4"/>
      <c r="D3" s="10"/>
      <c r="E3" s="9"/>
      <c r="F3" s="9"/>
      <c r="G3" s="9"/>
      <c r="H3" s="11"/>
    </row>
    <row r="4" spans="1:59">
      <c r="A4" s="780" t="s">
        <v>5</v>
      </c>
      <c r="B4" s="780"/>
      <c r="C4" s="780"/>
      <c r="D4" s="780"/>
      <c r="E4" s="780"/>
      <c r="F4" s="780"/>
      <c r="G4" s="780"/>
      <c r="H4" s="780"/>
    </row>
    <row r="5" spans="1:59">
      <c r="A5" s="780" t="s">
        <v>170</v>
      </c>
      <c r="B5" s="780"/>
      <c r="C5" s="780"/>
      <c r="D5" s="780"/>
      <c r="E5" s="780"/>
      <c r="F5" s="780"/>
      <c r="G5" s="780"/>
      <c r="H5" s="780"/>
      <c r="I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</row>
    <row r="6" spans="1:59">
      <c r="A6" s="781" t="s">
        <v>6</v>
      </c>
      <c r="B6" s="781"/>
      <c r="C6" s="781"/>
      <c r="D6" s="781"/>
      <c r="E6" s="781"/>
      <c r="F6" s="781"/>
      <c r="G6" s="781"/>
      <c r="H6" s="781"/>
      <c r="I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</row>
    <row r="7" spans="1:59">
      <c r="A7" s="781" t="s">
        <v>10</v>
      </c>
      <c r="B7" s="781"/>
      <c r="C7" s="781"/>
      <c r="D7" s="781"/>
      <c r="E7" s="781"/>
      <c r="F7" s="781"/>
      <c r="G7" s="781"/>
      <c r="H7" s="781"/>
      <c r="I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</row>
    <row r="8" spans="1:59">
      <c r="A8" s="780" t="s">
        <v>7</v>
      </c>
      <c r="B8" s="780"/>
      <c r="C8" s="780"/>
      <c r="D8" s="780"/>
      <c r="E8" s="780"/>
      <c r="F8" s="780"/>
      <c r="G8" s="780"/>
      <c r="H8" s="780"/>
      <c r="I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</row>
    <row r="10" spans="1:59" s="2" customFormat="1" ht="23.25" customHeight="1">
      <c r="A10" s="774" t="s">
        <v>99</v>
      </c>
      <c r="B10" s="775"/>
      <c r="C10" s="775"/>
      <c r="D10" s="775"/>
      <c r="E10" s="775"/>
      <c r="F10" s="775"/>
      <c r="G10" s="775"/>
      <c r="H10" s="776"/>
    </row>
    <row r="11" spans="1:59" s="2" customFormat="1" ht="24.9" customHeight="1">
      <c r="A11" s="74" t="s">
        <v>68</v>
      </c>
      <c r="C11" s="75" t="s">
        <v>165</v>
      </c>
      <c r="D11" s="76"/>
      <c r="E11" s="77"/>
      <c r="F11" s="78"/>
      <c r="G11" s="78"/>
      <c r="H11" s="79"/>
    </row>
    <row r="12" spans="1:59" s="2" customFormat="1" ht="26.25" customHeight="1">
      <c r="A12" s="81" t="s">
        <v>71</v>
      </c>
      <c r="C12" s="25" t="s">
        <v>100</v>
      </c>
      <c r="D12" s="25"/>
      <c r="E12" s="25"/>
      <c r="F12" s="434"/>
      <c r="G12" s="113"/>
      <c r="H12" s="82"/>
    </row>
    <row r="13" spans="1:59" s="2" customFormat="1" ht="24.9" customHeight="1">
      <c r="A13" s="83" t="s">
        <v>74</v>
      </c>
      <c r="C13" s="25" t="s">
        <v>102</v>
      </c>
      <c r="D13" s="84" t="s">
        <v>297</v>
      </c>
      <c r="E13" s="85">
        <f>E33</f>
        <v>5458</v>
      </c>
      <c r="F13" s="86"/>
      <c r="G13" s="87" t="s">
        <v>101</v>
      </c>
      <c r="H13" s="88" t="s">
        <v>166</v>
      </c>
    </row>
    <row r="14" spans="1:59" s="2" customFormat="1" ht="24.9" customHeight="1">
      <c r="A14" s="437"/>
      <c r="B14" s="305"/>
      <c r="C14" s="438"/>
      <c r="D14" s="90" t="s">
        <v>77</v>
      </c>
      <c r="E14" s="91">
        <f>H50</f>
        <v>732238.05</v>
      </c>
      <c r="F14" s="92"/>
      <c r="G14" s="93" t="s">
        <v>103</v>
      </c>
      <c r="H14" s="69">
        <v>0.3</v>
      </c>
    </row>
    <row r="15" spans="1:59" s="12" customFormat="1">
      <c r="A15" s="94" t="s">
        <v>95</v>
      </c>
      <c r="B15" s="94" t="s">
        <v>0</v>
      </c>
      <c r="C15" s="95" t="s">
        <v>8</v>
      </c>
      <c r="D15" s="96" t="s">
        <v>1</v>
      </c>
      <c r="E15" s="97" t="s">
        <v>2</v>
      </c>
      <c r="F15" s="98" t="s">
        <v>94</v>
      </c>
      <c r="G15" s="115" t="s">
        <v>11</v>
      </c>
      <c r="H15" s="98"/>
    </row>
    <row r="16" spans="1:59" s="12" customFormat="1">
      <c r="A16" s="99">
        <v>41395</v>
      </c>
      <c r="B16" s="94"/>
      <c r="C16" s="95"/>
      <c r="D16" s="100"/>
      <c r="E16" s="101"/>
      <c r="F16" s="97" t="s">
        <v>3</v>
      </c>
      <c r="G16" s="120" t="s">
        <v>3</v>
      </c>
      <c r="H16" s="98" t="s">
        <v>4</v>
      </c>
    </row>
    <row r="17" spans="1:8" s="12" customFormat="1">
      <c r="A17" s="417" t="s">
        <v>51</v>
      </c>
      <c r="B17" s="397" t="s">
        <v>49</v>
      </c>
      <c r="C17" s="398" t="s">
        <v>9</v>
      </c>
      <c r="D17" s="317"/>
      <c r="E17" s="418"/>
      <c r="F17" s="419"/>
      <c r="G17" s="420"/>
      <c r="H17" s="421">
        <f>SUM(H18:H21)</f>
        <v>43992.54</v>
      </c>
    </row>
    <row r="18" spans="1:8" s="12" customFormat="1">
      <c r="A18" s="317" t="s">
        <v>296</v>
      </c>
      <c r="B18" s="399" t="s">
        <v>58</v>
      </c>
      <c r="C18" s="390" t="s">
        <v>295</v>
      </c>
      <c r="D18" s="317" t="s">
        <v>134</v>
      </c>
      <c r="E18" s="418">
        <f>'Memoria de calculo'!I16</f>
        <v>6</v>
      </c>
      <c r="F18" s="422">
        <v>296.64</v>
      </c>
      <c r="G18" s="241">
        <f>F18*(1+$H$14)</f>
        <v>385.63</v>
      </c>
      <c r="H18" s="248">
        <f>G18*E18</f>
        <v>2313.7800000000002</v>
      </c>
    </row>
    <row r="19" spans="1:8" s="12" customFormat="1" ht="26.4">
      <c r="A19" s="317" t="s">
        <v>52</v>
      </c>
      <c r="B19" s="399" t="s">
        <v>59</v>
      </c>
      <c r="C19" s="385" t="s">
        <v>350</v>
      </c>
      <c r="D19" s="317" t="s">
        <v>134</v>
      </c>
      <c r="E19" s="423">
        <f>'Memoria de calculo'!J17</f>
        <v>4864</v>
      </c>
      <c r="F19" s="424">
        <v>0.45</v>
      </c>
      <c r="G19" s="425">
        <f>F19*(1+$H$14)</f>
        <v>0.59</v>
      </c>
      <c r="H19" s="424">
        <f>G19*E19</f>
        <v>2869.76</v>
      </c>
    </row>
    <row r="20" spans="1:8" s="12" customFormat="1" ht="26.4">
      <c r="A20" s="317" t="s">
        <v>53</v>
      </c>
      <c r="B20" s="399" t="s">
        <v>60</v>
      </c>
      <c r="C20" s="385" t="s">
        <v>306</v>
      </c>
      <c r="D20" s="317" t="s">
        <v>134</v>
      </c>
      <c r="E20" s="423">
        <f>'Memoria de calculo'!J18</f>
        <v>4864</v>
      </c>
      <c r="F20" s="424">
        <v>5.27</v>
      </c>
      <c r="G20" s="425">
        <f>F20*(1+$H$14)</f>
        <v>6.85</v>
      </c>
      <c r="H20" s="424">
        <f>G20*E20</f>
        <v>33318.400000000001</v>
      </c>
    </row>
    <row r="21" spans="1:8" s="12" customFormat="1" ht="39.6">
      <c r="A21" s="317" t="s">
        <v>64</v>
      </c>
      <c r="B21" s="399" t="s">
        <v>62</v>
      </c>
      <c r="C21" s="385" t="s">
        <v>351</v>
      </c>
      <c r="D21" s="317" t="s">
        <v>134</v>
      </c>
      <c r="E21" s="423">
        <f>'Memoria de calculo'!I19</f>
        <v>20</v>
      </c>
      <c r="F21" s="424">
        <v>211.18</v>
      </c>
      <c r="G21" s="425">
        <f>F21*(1+$H$14)</f>
        <v>274.52999999999997</v>
      </c>
      <c r="H21" s="424">
        <f>G21*E21</f>
        <v>5490.6</v>
      </c>
    </row>
    <row r="22" spans="1:8" s="12" customFormat="1">
      <c r="A22" s="317"/>
      <c r="B22" s="400"/>
      <c r="C22" s="401"/>
      <c r="D22" s="317"/>
      <c r="E22" s="423"/>
      <c r="F22" s="425"/>
      <c r="G22" s="426"/>
      <c r="H22" s="424"/>
    </row>
    <row r="23" spans="1:8">
      <c r="A23" s="317"/>
      <c r="B23" s="397" t="s">
        <v>37</v>
      </c>
      <c r="C23" s="398" t="s">
        <v>15</v>
      </c>
      <c r="D23" s="317"/>
      <c r="E23" s="423"/>
      <c r="F23" s="425"/>
      <c r="G23" s="426"/>
      <c r="H23" s="421">
        <f>SUM(H24:H26)</f>
        <v>34430.910000000003</v>
      </c>
    </row>
    <row r="24" spans="1:8" ht="26.4">
      <c r="A24" s="317">
        <v>72209</v>
      </c>
      <c r="B24" s="399" t="s">
        <v>21</v>
      </c>
      <c r="C24" s="385" t="s">
        <v>352</v>
      </c>
      <c r="D24" s="317" t="s">
        <v>161</v>
      </c>
      <c r="E24" s="423">
        <f>'Memoria de calculo'!H22</f>
        <v>225.48</v>
      </c>
      <c r="F24" s="425">
        <v>9.7200000000000006</v>
      </c>
      <c r="G24" s="425">
        <f>F24*(1+$H$14)</f>
        <v>12.64</v>
      </c>
      <c r="H24" s="424">
        <f>G24*E24</f>
        <v>2850.07</v>
      </c>
    </row>
    <row r="25" spans="1:8">
      <c r="A25" s="317" t="s">
        <v>171</v>
      </c>
      <c r="B25" s="400" t="s">
        <v>56</v>
      </c>
      <c r="C25" s="401" t="s">
        <v>97</v>
      </c>
      <c r="D25" s="317" t="s">
        <v>161</v>
      </c>
      <c r="E25" s="423">
        <f>'Memoria de calculo'!H23</f>
        <v>169.11</v>
      </c>
      <c r="F25" s="425">
        <v>14.19</v>
      </c>
      <c r="G25" s="426">
        <f>F25*(1+$H$14)</f>
        <v>18.45</v>
      </c>
      <c r="H25" s="424">
        <f>G25*E25</f>
        <v>3120.08</v>
      </c>
    </row>
    <row r="26" spans="1:8">
      <c r="A26" s="317" t="s">
        <v>54</v>
      </c>
      <c r="B26" s="400" t="s">
        <v>66</v>
      </c>
      <c r="C26" s="346" t="s">
        <v>45</v>
      </c>
      <c r="D26" s="317" t="s">
        <v>161</v>
      </c>
      <c r="E26" s="423">
        <f>'Memoria de calculo'!H24</f>
        <v>422.58</v>
      </c>
      <c r="F26" s="425">
        <v>51.81</v>
      </c>
      <c r="G26" s="426">
        <f>F26*(1+$H$14)</f>
        <v>67.349999999999994</v>
      </c>
      <c r="H26" s="424">
        <f>G26*E26</f>
        <v>28460.76</v>
      </c>
    </row>
    <row r="27" spans="1:8">
      <c r="A27" s="317"/>
      <c r="B27" s="400"/>
      <c r="C27" s="346"/>
      <c r="D27" s="427"/>
      <c r="E27" s="423"/>
      <c r="F27" s="425"/>
      <c r="G27" s="426"/>
      <c r="H27" s="424"/>
    </row>
    <row r="28" spans="1:8">
      <c r="A28" s="317"/>
      <c r="B28" s="402" t="s">
        <v>38</v>
      </c>
      <c r="C28" s="403" t="s">
        <v>92</v>
      </c>
      <c r="D28" s="428"/>
      <c r="E28" s="429"/>
      <c r="F28" s="421"/>
      <c r="G28" s="426"/>
      <c r="H28" s="430">
        <f>SUM(H29:H30)</f>
        <v>9203.5</v>
      </c>
    </row>
    <row r="29" spans="1:8">
      <c r="A29" s="317" t="s">
        <v>156</v>
      </c>
      <c r="B29" s="404" t="s">
        <v>36</v>
      </c>
      <c r="C29" s="390" t="s">
        <v>132</v>
      </c>
      <c r="D29" s="427" t="s">
        <v>134</v>
      </c>
      <c r="E29" s="423">
        <f>'Memoria de calculo'!J27</f>
        <v>585</v>
      </c>
      <c r="F29" s="425">
        <v>11.63</v>
      </c>
      <c r="G29" s="426">
        <f>F29*(1+$H$14)</f>
        <v>15.12</v>
      </c>
      <c r="H29" s="424">
        <f>E29*G29</f>
        <v>8845.2000000000007</v>
      </c>
    </row>
    <row r="30" spans="1:8">
      <c r="A30" s="391" t="s">
        <v>157</v>
      </c>
      <c r="B30" s="404" t="s">
        <v>162</v>
      </c>
      <c r="C30" s="390" t="s">
        <v>160</v>
      </c>
      <c r="D30" s="427" t="s">
        <v>24</v>
      </c>
      <c r="E30" s="423">
        <f>'Memoria de calculo'!D28</f>
        <v>5</v>
      </c>
      <c r="F30" s="425">
        <v>55.12</v>
      </c>
      <c r="G30" s="426">
        <f>F30*(1+$H$14)</f>
        <v>71.66</v>
      </c>
      <c r="H30" s="424">
        <f>E30*G30</f>
        <v>358.3</v>
      </c>
    </row>
    <row r="31" spans="1:8">
      <c r="A31" s="317"/>
      <c r="B31" s="404"/>
      <c r="C31" s="346"/>
      <c r="D31" s="427"/>
      <c r="E31" s="423"/>
      <c r="F31" s="425"/>
      <c r="G31" s="426"/>
      <c r="H31" s="424"/>
    </row>
    <row r="32" spans="1:8" s="12" customFormat="1">
      <c r="A32" s="417"/>
      <c r="B32" s="402" t="s">
        <v>39</v>
      </c>
      <c r="C32" s="403" t="s">
        <v>107</v>
      </c>
      <c r="D32" s="428"/>
      <c r="E32" s="429"/>
      <c r="F32" s="421"/>
      <c r="G32" s="426"/>
      <c r="H32" s="430">
        <f>SUM(H33:H35)</f>
        <v>424464.36</v>
      </c>
    </row>
    <row r="33" spans="1:8" ht="39.6">
      <c r="A33" s="317">
        <v>6130</v>
      </c>
      <c r="B33" s="405" t="s">
        <v>23</v>
      </c>
      <c r="C33" s="385" t="s">
        <v>353</v>
      </c>
      <c r="D33" s="427" t="s">
        <v>134</v>
      </c>
      <c r="E33" s="423">
        <f>'Memoria de calculo'!J31</f>
        <v>5458</v>
      </c>
      <c r="F33" s="425">
        <v>15</v>
      </c>
      <c r="G33" s="425">
        <f t="shared" ref="G33:G35" si="0">F33*(1+$H$14)</f>
        <v>19.5</v>
      </c>
      <c r="H33" s="424">
        <f t="shared" ref="H33:H34" si="1">E33*G33</f>
        <v>106431</v>
      </c>
    </row>
    <row r="34" spans="1:8" ht="26.4">
      <c r="A34" s="317">
        <v>73675</v>
      </c>
      <c r="B34" s="405" t="s">
        <v>133</v>
      </c>
      <c r="C34" s="385" t="s">
        <v>354</v>
      </c>
      <c r="D34" s="427" t="s">
        <v>134</v>
      </c>
      <c r="E34" s="423">
        <f>'Memoria de calculo'!J32</f>
        <v>4864</v>
      </c>
      <c r="F34" s="425">
        <v>46.82</v>
      </c>
      <c r="G34" s="425">
        <f t="shared" si="0"/>
        <v>60.87</v>
      </c>
      <c r="H34" s="424">
        <f t="shared" si="1"/>
        <v>296071.67999999999</v>
      </c>
    </row>
    <row r="35" spans="1:8" ht="26.4">
      <c r="A35" s="317">
        <v>73629</v>
      </c>
      <c r="B35" s="405" t="s">
        <v>164</v>
      </c>
      <c r="C35" s="363" t="s">
        <v>355</v>
      </c>
      <c r="D35" s="427" t="s">
        <v>134</v>
      </c>
      <c r="E35" s="423">
        <f>'Memoria de calculo'!J33</f>
        <v>545.09</v>
      </c>
      <c r="F35" s="425">
        <v>30.99</v>
      </c>
      <c r="G35" s="425">
        <f t="shared" si="0"/>
        <v>40.29</v>
      </c>
      <c r="H35" s="424">
        <f>E35*G35</f>
        <v>21961.68</v>
      </c>
    </row>
    <row r="36" spans="1:8">
      <c r="A36" s="317"/>
      <c r="B36" s="404"/>
      <c r="C36" s="346"/>
      <c r="D36" s="427"/>
      <c r="E36" s="423"/>
      <c r="F36" s="425"/>
      <c r="G36" s="426"/>
      <c r="H36" s="424"/>
    </row>
    <row r="37" spans="1:8" s="12" customFormat="1">
      <c r="A37" s="417"/>
      <c r="B37" s="402" t="s">
        <v>40</v>
      </c>
      <c r="C37" s="403" t="s">
        <v>110</v>
      </c>
      <c r="D37" s="428"/>
      <c r="E37" s="429"/>
      <c r="F37" s="421"/>
      <c r="G37" s="426"/>
      <c r="H37" s="430">
        <f>SUM(H38:H40)</f>
        <v>67536.62</v>
      </c>
    </row>
    <row r="38" spans="1:8" ht="26.4">
      <c r="A38" s="317" t="s">
        <v>98</v>
      </c>
      <c r="B38" s="404" t="s">
        <v>118</v>
      </c>
      <c r="C38" s="346" t="s">
        <v>96</v>
      </c>
      <c r="D38" s="427" t="s">
        <v>42</v>
      </c>
      <c r="E38" s="423">
        <f>'Memoria de calculo'!F36</f>
        <v>150.80000000000001</v>
      </c>
      <c r="F38" s="425">
        <v>128.71</v>
      </c>
      <c r="G38" s="426">
        <f>F38*(1+$H$14)</f>
        <v>167.32</v>
      </c>
      <c r="H38" s="424">
        <f>E38*G38</f>
        <v>25231.86</v>
      </c>
    </row>
    <row r="39" spans="1:8" ht="26.4">
      <c r="A39" s="365" t="s">
        <v>468</v>
      </c>
      <c r="B39" s="404" t="s">
        <v>119</v>
      </c>
      <c r="C39" s="346" t="s">
        <v>467</v>
      </c>
      <c r="D39" s="427" t="s">
        <v>22</v>
      </c>
      <c r="E39" s="423">
        <v>16</v>
      </c>
      <c r="F39" s="425">
        <v>318.5</v>
      </c>
      <c r="G39" s="425">
        <v>318.5</v>
      </c>
      <c r="H39" s="424">
        <f>G39*E39</f>
        <v>5096</v>
      </c>
    </row>
    <row r="40" spans="1:8" ht="26.4">
      <c r="A40" s="365" t="s">
        <v>158</v>
      </c>
      <c r="B40" s="404" t="s">
        <v>120</v>
      </c>
      <c r="C40" s="346" t="s">
        <v>108</v>
      </c>
      <c r="D40" s="317" t="s">
        <v>22</v>
      </c>
      <c r="E40" s="423">
        <f>'Memoria de calculo'!D37</f>
        <v>12</v>
      </c>
      <c r="F40" s="425">
        <f>Caramanchão!G14</f>
        <v>2385.1799999999998</v>
      </c>
      <c r="G40" s="426">
        <f>F40*1.3</f>
        <v>3100.73</v>
      </c>
      <c r="H40" s="425">
        <f>E40*G40</f>
        <v>37208.76</v>
      </c>
    </row>
    <row r="41" spans="1:8">
      <c r="A41" s="317"/>
      <c r="B41" s="400"/>
      <c r="C41" s="346"/>
      <c r="D41" s="317"/>
      <c r="E41" s="423"/>
      <c r="F41" s="425"/>
      <c r="G41" s="426"/>
      <c r="H41" s="425"/>
    </row>
    <row r="42" spans="1:8">
      <c r="A42" s="317"/>
      <c r="B42" s="397" t="s">
        <v>41</v>
      </c>
      <c r="C42" s="403" t="s">
        <v>114</v>
      </c>
      <c r="D42" s="317"/>
      <c r="E42" s="423"/>
      <c r="F42" s="425"/>
      <c r="G42" s="362"/>
      <c r="H42" s="421">
        <f>SUM(H43:H45)</f>
        <v>144849.82999999999</v>
      </c>
    </row>
    <row r="43" spans="1:8">
      <c r="A43" s="317" t="s">
        <v>158</v>
      </c>
      <c r="B43" s="400" t="s">
        <v>50</v>
      </c>
      <c r="C43" s="346" t="s">
        <v>466</v>
      </c>
      <c r="D43" s="317" t="s">
        <v>24</v>
      </c>
      <c r="E43" s="423">
        <v>2</v>
      </c>
      <c r="F43" s="425"/>
      <c r="G43" s="426">
        <f>'Quiosq 003'!G75</f>
        <v>19833.93</v>
      </c>
      <c r="H43" s="425">
        <f>G43*E43</f>
        <v>39667.86</v>
      </c>
    </row>
    <row r="44" spans="1:8">
      <c r="A44" s="317" t="s">
        <v>158</v>
      </c>
      <c r="B44" s="400" t="s">
        <v>57</v>
      </c>
      <c r="C44" s="346" t="s">
        <v>115</v>
      </c>
      <c r="D44" s="317" t="s">
        <v>24</v>
      </c>
      <c r="E44" s="423">
        <v>1</v>
      </c>
      <c r="F44" s="425"/>
      <c r="G44" s="426">
        <f>'Quiosq 002'!G83</f>
        <v>44059.13</v>
      </c>
      <c r="H44" s="425">
        <f>G44*E44</f>
        <v>44059.13</v>
      </c>
    </row>
    <row r="45" spans="1:8">
      <c r="A45" s="317" t="s">
        <v>158</v>
      </c>
      <c r="B45" s="400" t="s">
        <v>122</v>
      </c>
      <c r="C45" s="346" t="s">
        <v>116</v>
      </c>
      <c r="D45" s="317" t="s">
        <v>24</v>
      </c>
      <c r="E45" s="423">
        <v>1</v>
      </c>
      <c r="F45" s="425"/>
      <c r="G45" s="426">
        <f>Banheiro!G82</f>
        <v>61122.84</v>
      </c>
      <c r="H45" s="425">
        <f>G45*E45</f>
        <v>61122.84</v>
      </c>
    </row>
    <row r="46" spans="1:8">
      <c r="A46" s="317"/>
      <c r="B46" s="400"/>
      <c r="C46" s="346"/>
      <c r="D46" s="317"/>
      <c r="E46" s="423"/>
      <c r="F46" s="425"/>
      <c r="G46" s="426"/>
      <c r="H46" s="425"/>
    </row>
    <row r="47" spans="1:8">
      <c r="A47" s="317"/>
      <c r="B47" s="397" t="s">
        <v>43</v>
      </c>
      <c r="C47" s="398" t="s">
        <v>12</v>
      </c>
      <c r="D47" s="317"/>
      <c r="E47" s="423"/>
      <c r="F47" s="425"/>
      <c r="G47" s="426"/>
      <c r="H47" s="421">
        <f>SUM(H48:H49)</f>
        <v>7760.29</v>
      </c>
    </row>
    <row r="48" spans="1:8">
      <c r="A48" s="317">
        <v>9537</v>
      </c>
      <c r="B48" s="453" t="s">
        <v>25</v>
      </c>
      <c r="C48" s="401" t="s">
        <v>55</v>
      </c>
      <c r="D48" s="317" t="s">
        <v>24</v>
      </c>
      <c r="E48" s="423">
        <f>'Memoria de calculo'!I45</f>
        <v>4864</v>
      </c>
      <c r="F48" s="425">
        <v>1.1299999999999999</v>
      </c>
      <c r="G48" s="426">
        <f>F48*(1+$H$14)</f>
        <v>1.47</v>
      </c>
      <c r="H48" s="425">
        <f>E48*G48</f>
        <v>7150.08</v>
      </c>
    </row>
    <row r="49" spans="1:11" ht="26.4">
      <c r="A49" s="317">
        <v>84122</v>
      </c>
      <c r="B49" s="453" t="s">
        <v>209</v>
      </c>
      <c r="C49" s="383" t="s">
        <v>159</v>
      </c>
      <c r="D49" s="319" t="s">
        <v>24</v>
      </c>
      <c r="E49" s="431">
        <f>'Memoria de calculo'!D46</f>
        <v>1</v>
      </c>
      <c r="F49" s="432">
        <v>469.39</v>
      </c>
      <c r="G49" s="433">
        <f>F49*(1+$H$14)</f>
        <v>610.21</v>
      </c>
      <c r="H49" s="425">
        <f>E49*G49</f>
        <v>610.21</v>
      </c>
    </row>
    <row r="50" spans="1:11">
      <c r="A50" s="103"/>
      <c r="B50" s="118"/>
      <c r="C50" s="119" t="s">
        <v>4</v>
      </c>
      <c r="D50" s="116"/>
      <c r="E50" s="117"/>
      <c r="F50" s="116"/>
      <c r="G50" s="116"/>
      <c r="H50" s="121">
        <f>SUM(H47,H42,H37,H32,H28,H23,H17)</f>
        <v>732238.05</v>
      </c>
      <c r="J50" s="15" t="e">
        <f>H50-#REF!</f>
        <v>#REF!</v>
      </c>
      <c r="K50" s="9">
        <v>305376.83</v>
      </c>
    </row>
    <row r="51" spans="1:11">
      <c r="B51" s="10"/>
    </row>
    <row r="52" spans="1:11">
      <c r="B52" s="10"/>
    </row>
    <row r="53" spans="1:11">
      <c r="B53" s="10"/>
    </row>
    <row r="54" spans="1:11">
      <c r="B54" s="10"/>
      <c r="C54" s="4"/>
      <c r="D54" s="8"/>
      <c r="E54" s="8"/>
      <c r="F54" s="8"/>
      <c r="G54" s="8"/>
      <c r="H54" s="11"/>
      <c r="K54" s="311">
        <f>H50+K50</f>
        <v>1037614.88</v>
      </c>
    </row>
    <row r="55" spans="1:11">
      <c r="C55" s="777"/>
      <c r="D55" s="777"/>
      <c r="E55" s="778"/>
      <c r="F55" s="778"/>
      <c r="G55" s="778"/>
    </row>
    <row r="56" spans="1:11">
      <c r="C56" s="773"/>
      <c r="D56" s="773"/>
      <c r="E56" s="779">
        <v>1059783</v>
      </c>
      <c r="F56" s="779"/>
      <c r="G56" s="779"/>
      <c r="H56" s="14">
        <f>E50-H50</f>
        <v>-732238.05</v>
      </c>
    </row>
    <row r="57" spans="1:11">
      <c r="C57" s="773"/>
      <c r="D57" s="773"/>
      <c r="E57" s="773"/>
      <c r="F57" s="773"/>
      <c r="G57" s="773"/>
    </row>
    <row r="58" spans="1:11" ht="15">
      <c r="A58" s="70"/>
      <c r="B58" s="71"/>
      <c r="C58" s="73"/>
      <c r="D58" s="71"/>
      <c r="E58" s="71"/>
      <c r="F58" s="71"/>
      <c r="G58" s="71"/>
      <c r="H58" s="72"/>
    </row>
    <row r="59" spans="1:11">
      <c r="C59" s="6"/>
      <c r="E59" s="311">
        <f>E56-H50</f>
        <v>327544.95</v>
      </c>
      <c r="F59" s="9"/>
      <c r="G59" s="9"/>
    </row>
    <row r="60" spans="1:11">
      <c r="C60" s="7"/>
      <c r="E60" s="9"/>
      <c r="F60" s="8"/>
      <c r="G60" s="8"/>
    </row>
    <row r="61" spans="1:11">
      <c r="C61" s="7"/>
      <c r="E61" s="9"/>
      <c r="F61" s="8"/>
      <c r="G61" s="8"/>
      <c r="H61" s="14">
        <f>H50</f>
        <v>732238.05</v>
      </c>
      <c r="J61" s="311" t="e">
        <f>H50-#REF!</f>
        <v>#REF!</v>
      </c>
    </row>
    <row r="62" spans="1:11">
      <c r="C62" s="7"/>
      <c r="E62" s="9"/>
      <c r="F62" s="8"/>
      <c r="G62" s="8"/>
      <c r="H62" s="14">
        <v>321985.98</v>
      </c>
    </row>
    <row r="63" spans="1:11">
      <c r="C63" s="7"/>
      <c r="E63" s="9"/>
      <c r="F63" s="8"/>
      <c r="G63" s="8"/>
      <c r="H63" s="14">
        <f>SUM(H61:H62)</f>
        <v>1054224.03</v>
      </c>
    </row>
    <row r="64" spans="1:11">
      <c r="C64" s="7"/>
      <c r="E64" s="9"/>
      <c r="F64" s="8"/>
      <c r="G64" s="8"/>
    </row>
    <row r="65" spans="7:8">
      <c r="H65" s="14">
        <v>1589674</v>
      </c>
    </row>
    <row r="67" spans="7:8">
      <c r="H67" s="14">
        <f>H65-H63</f>
        <v>535449.97</v>
      </c>
    </row>
    <row r="68" spans="7:8">
      <c r="H68" s="14">
        <f>H67/G34</f>
        <v>8796.6200000000008</v>
      </c>
    </row>
    <row r="74" spans="7:8">
      <c r="G74" s="14">
        <f>0.1*0.2</f>
        <v>0.02</v>
      </c>
    </row>
    <row r="75" spans="7:8">
      <c r="G75" s="14">
        <f>1/G74</f>
        <v>50</v>
      </c>
    </row>
  </sheetData>
  <mergeCells count="12">
    <mergeCell ref="A8:H8"/>
    <mergeCell ref="A4:H4"/>
    <mergeCell ref="A5:H5"/>
    <mergeCell ref="A6:H6"/>
    <mergeCell ref="A7:H7"/>
    <mergeCell ref="C57:D57"/>
    <mergeCell ref="E57:G57"/>
    <mergeCell ref="A10:H10"/>
    <mergeCell ref="C55:D55"/>
    <mergeCell ref="E55:G55"/>
    <mergeCell ref="C56:D56"/>
    <mergeCell ref="E56:G56"/>
  </mergeCells>
  <phoneticPr fontId="0" type="noConversion"/>
  <printOptions horizontalCentered="1"/>
  <pageMargins left="0.19685039370078741" right="0.19685039370078741" top="0.31496062992125984" bottom="0.9055118110236221" header="0.11811023622047245" footer="0.51181102362204722"/>
  <pageSetup paperSize="9" scale="70" orientation="portrait" horizontalDpi="300" verticalDpi="300" r:id="rId1"/>
  <headerFooter alignWithMargins="0">
    <oddHeader>&amp;R&amp;P</oddHeader>
  </headerFooter>
  <rowBreaks count="1" manualBreakCount="1">
    <brk id="50" max="7" man="1"/>
  </rowBreaks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5:J65"/>
  <sheetViews>
    <sheetView view="pageBreakPreview" zoomScale="130" zoomScaleNormal="100" zoomScaleSheetLayoutView="130" workbookViewId="0">
      <selection activeCell="K49" sqref="K49"/>
    </sheetView>
  </sheetViews>
  <sheetFormatPr defaultRowHeight="13.2"/>
  <cols>
    <col min="1" max="1" width="6.109375" bestFit="1" customWidth="1"/>
    <col min="2" max="2" width="11" customWidth="1"/>
    <col min="3" max="3" width="8.5546875" customWidth="1"/>
    <col min="4" max="4" width="40.6640625" customWidth="1"/>
    <col min="5" max="5" width="6.5546875" customWidth="1"/>
    <col min="6" max="6" width="10.5546875" customWidth="1"/>
    <col min="7" max="7" width="8.44140625" bestFit="1" customWidth="1"/>
    <col min="8" max="8" width="8.88671875" customWidth="1"/>
    <col min="9" max="9" width="12" customWidth="1"/>
    <col min="10" max="10" width="13" style="542" bestFit="1" customWidth="1"/>
  </cols>
  <sheetData>
    <row r="5" spans="1:10">
      <c r="A5" s="780" t="s">
        <v>5</v>
      </c>
      <c r="B5" s="780"/>
      <c r="C5" s="780"/>
      <c r="D5" s="780"/>
      <c r="E5" s="780"/>
      <c r="F5" s="780"/>
      <c r="G5" s="780"/>
      <c r="H5" s="780"/>
      <c r="I5" s="780"/>
    </row>
    <row r="6" spans="1:10">
      <c r="A6" s="780" t="s">
        <v>990</v>
      </c>
      <c r="B6" s="780"/>
      <c r="C6" s="780"/>
      <c r="D6" s="780"/>
      <c r="E6" s="780"/>
      <c r="F6" s="780"/>
      <c r="G6" s="780"/>
      <c r="H6" s="780"/>
      <c r="I6" s="780"/>
    </row>
    <row r="7" spans="1:10">
      <c r="A7" s="780" t="s">
        <v>6</v>
      </c>
      <c r="B7" s="780"/>
      <c r="C7" s="780"/>
      <c r="D7" s="780"/>
      <c r="E7" s="780"/>
      <c r="F7" s="780"/>
      <c r="G7" s="780"/>
      <c r="H7" s="780"/>
      <c r="I7" s="780"/>
    </row>
    <row r="8" spans="1:10">
      <c r="A8" s="782" t="s">
        <v>1068</v>
      </c>
      <c r="B8" s="782"/>
      <c r="C8" s="782"/>
      <c r="D8" s="782"/>
      <c r="E8" s="782"/>
      <c r="F8" s="782"/>
      <c r="G8" s="782"/>
      <c r="H8" s="782"/>
      <c r="I8" s="782"/>
    </row>
    <row r="9" spans="1:10">
      <c r="A9" s="680"/>
      <c r="B9" s="681"/>
      <c r="C9" s="681"/>
      <c r="D9" s="681"/>
      <c r="E9" s="685"/>
      <c r="F9" s="681"/>
      <c r="G9" s="683"/>
      <c r="H9" s="684" t="s">
        <v>1023</v>
      </c>
      <c r="I9" s="690">
        <v>0.29770000000000002</v>
      </c>
    </row>
    <row r="10" spans="1:10">
      <c r="A10" s="682"/>
      <c r="B10" s="682"/>
      <c r="C10" s="682"/>
      <c r="D10" s="682"/>
      <c r="E10" s="686"/>
      <c r="F10" s="682"/>
      <c r="G10" s="683"/>
      <c r="H10" s="684" t="s">
        <v>1024</v>
      </c>
      <c r="I10" s="690">
        <v>4.7100000000000003E-2</v>
      </c>
    </row>
    <row r="11" spans="1:10">
      <c r="A11" s="683"/>
      <c r="B11" s="684"/>
      <c r="C11" s="684" t="s">
        <v>1015</v>
      </c>
      <c r="D11" s="687" t="s">
        <v>1019</v>
      </c>
      <c r="E11" s="688"/>
      <c r="F11" s="689"/>
      <c r="G11" s="683"/>
      <c r="H11" s="684" t="s">
        <v>1025</v>
      </c>
      <c r="I11" s="690" t="s">
        <v>949</v>
      </c>
    </row>
    <row r="12" spans="1:10">
      <c r="A12" s="683"/>
      <c r="B12" s="684"/>
      <c r="C12" s="684" t="s">
        <v>1016</v>
      </c>
      <c r="D12" s="687" t="s">
        <v>1020</v>
      </c>
      <c r="E12" s="686"/>
      <c r="F12" s="682"/>
      <c r="G12" s="683"/>
      <c r="H12" s="684" t="s">
        <v>1026</v>
      </c>
      <c r="I12" s="690">
        <v>0</v>
      </c>
    </row>
    <row r="13" spans="1:10" s="12" customFormat="1" ht="30.6">
      <c r="A13" s="701" t="s">
        <v>0</v>
      </c>
      <c r="B13" s="702" t="s">
        <v>1017</v>
      </c>
      <c r="C13" s="703" t="s">
        <v>1018</v>
      </c>
      <c r="D13" s="704" t="s">
        <v>8</v>
      </c>
      <c r="E13" s="705" t="s">
        <v>1021</v>
      </c>
      <c r="F13" s="704" t="s">
        <v>183</v>
      </c>
      <c r="G13" s="704" t="s">
        <v>1022</v>
      </c>
      <c r="H13" s="704" t="s">
        <v>1027</v>
      </c>
      <c r="I13" s="704" t="s">
        <v>1028</v>
      </c>
      <c r="J13" s="191"/>
    </row>
    <row r="14" spans="1:10">
      <c r="A14" s="694"/>
      <c r="B14" s="695"/>
      <c r="C14" s="695"/>
      <c r="D14" s="696" t="s">
        <v>4</v>
      </c>
      <c r="E14" s="697"/>
      <c r="F14" s="698"/>
      <c r="G14" s="699"/>
      <c r="H14" s="699"/>
      <c r="I14" s="700">
        <v>1025913.12</v>
      </c>
    </row>
    <row r="15" spans="1:10">
      <c r="A15" s="713">
        <v>1</v>
      </c>
      <c r="B15" s="714"/>
      <c r="C15" s="715"/>
      <c r="D15" s="716" t="s">
        <v>1072</v>
      </c>
      <c r="E15" s="717" t="s">
        <v>949</v>
      </c>
      <c r="F15" s="718">
        <v>0</v>
      </c>
      <c r="G15" s="719"/>
      <c r="H15" s="718">
        <v>0</v>
      </c>
      <c r="I15" s="718">
        <v>1025913.12</v>
      </c>
    </row>
    <row r="16" spans="1:10" s="12" customFormat="1">
      <c r="A16" s="713" t="s">
        <v>58</v>
      </c>
      <c r="B16" s="720"/>
      <c r="C16" s="721"/>
      <c r="D16" s="716" t="s">
        <v>9</v>
      </c>
      <c r="E16" s="717" t="s">
        <v>949</v>
      </c>
      <c r="F16" s="718">
        <v>0</v>
      </c>
      <c r="G16" s="722"/>
      <c r="H16" s="718">
        <v>0</v>
      </c>
      <c r="I16" s="718">
        <v>61752.14</v>
      </c>
      <c r="J16" s="191"/>
    </row>
    <row r="17" spans="1:10">
      <c r="A17" s="706" t="s">
        <v>905</v>
      </c>
      <c r="B17" s="624" t="s">
        <v>987</v>
      </c>
      <c r="C17" s="707" t="s">
        <v>947</v>
      </c>
      <c r="D17" s="708" t="s">
        <v>950</v>
      </c>
      <c r="E17" s="709" t="s">
        <v>188</v>
      </c>
      <c r="F17" s="710">
        <v>6</v>
      </c>
      <c r="G17" s="711">
        <v>472.44</v>
      </c>
      <c r="H17" s="712">
        <v>613.09</v>
      </c>
      <c r="I17" s="710">
        <v>3678.54</v>
      </c>
    </row>
    <row r="18" spans="1:10" ht="20.399999999999999">
      <c r="A18" s="723" t="s">
        <v>906</v>
      </c>
      <c r="B18" s="724" t="s">
        <v>987</v>
      </c>
      <c r="C18" s="725" t="s">
        <v>948</v>
      </c>
      <c r="D18" s="726" t="s">
        <v>907</v>
      </c>
      <c r="E18" s="727" t="s">
        <v>188</v>
      </c>
      <c r="F18" s="728">
        <v>80</v>
      </c>
      <c r="G18" s="729">
        <v>559.39</v>
      </c>
      <c r="H18" s="730">
        <v>725.92</v>
      </c>
      <c r="I18" s="728">
        <v>58073.599999999999</v>
      </c>
    </row>
    <row r="19" spans="1:10" s="12" customFormat="1">
      <c r="A19" s="713" t="s">
        <v>59</v>
      </c>
      <c r="B19" s="720"/>
      <c r="C19" s="721"/>
      <c r="D19" s="716" t="s">
        <v>1030</v>
      </c>
      <c r="E19" s="717" t="s">
        <v>949</v>
      </c>
      <c r="F19" s="718">
        <v>0</v>
      </c>
      <c r="G19" s="722"/>
      <c r="H19" s="718">
        <v>0</v>
      </c>
      <c r="I19" s="718">
        <v>0</v>
      </c>
      <c r="J19" s="191"/>
    </row>
    <row r="20" spans="1:10" s="12" customFormat="1">
      <c r="A20" s="713" t="s">
        <v>60</v>
      </c>
      <c r="B20" s="720"/>
      <c r="C20" s="721"/>
      <c r="D20" s="716" t="s">
        <v>908</v>
      </c>
      <c r="E20" s="717" t="s">
        <v>949</v>
      </c>
      <c r="F20" s="718">
        <v>0</v>
      </c>
      <c r="G20" s="722"/>
      <c r="H20" s="718">
        <v>0</v>
      </c>
      <c r="I20" s="718">
        <v>671.88</v>
      </c>
      <c r="J20" s="191"/>
    </row>
    <row r="21" spans="1:10" ht="20.399999999999999">
      <c r="A21" s="731" t="s">
        <v>909</v>
      </c>
      <c r="B21" s="624" t="s">
        <v>987</v>
      </c>
      <c r="C21" s="732" t="s">
        <v>952</v>
      </c>
      <c r="D21" s="708" t="s">
        <v>989</v>
      </c>
      <c r="E21" s="709" t="s">
        <v>189</v>
      </c>
      <c r="F21" s="710">
        <v>5.13</v>
      </c>
      <c r="G21" s="711">
        <v>54.51</v>
      </c>
      <c r="H21" s="712">
        <v>70.739999999999995</v>
      </c>
      <c r="I21" s="710">
        <v>362.9</v>
      </c>
    </row>
    <row r="22" spans="1:10">
      <c r="A22" s="723" t="s">
        <v>910</v>
      </c>
      <c r="B22" s="724" t="s">
        <v>988</v>
      </c>
      <c r="C22" s="733" t="s">
        <v>960</v>
      </c>
      <c r="D22" s="726" t="s">
        <v>965</v>
      </c>
      <c r="E22" s="727" t="s">
        <v>189</v>
      </c>
      <c r="F22" s="728">
        <v>5.13</v>
      </c>
      <c r="G22" s="729">
        <v>46.41</v>
      </c>
      <c r="H22" s="730">
        <v>60.23</v>
      </c>
      <c r="I22" s="728">
        <v>308.98</v>
      </c>
    </row>
    <row r="23" spans="1:10" s="12" customFormat="1">
      <c r="A23" s="713" t="s">
        <v>62</v>
      </c>
      <c r="B23" s="720"/>
      <c r="C23" s="721"/>
      <c r="D23" s="716" t="s">
        <v>925</v>
      </c>
      <c r="E23" s="717" t="s">
        <v>949</v>
      </c>
      <c r="F23" s="718">
        <v>0</v>
      </c>
      <c r="G23" s="722"/>
      <c r="H23" s="718">
        <v>0</v>
      </c>
      <c r="I23" s="718">
        <v>3412.14</v>
      </c>
      <c r="J23" s="191"/>
    </row>
    <row r="24" spans="1:10" ht="30.6">
      <c r="A24" s="731" t="s">
        <v>911</v>
      </c>
      <c r="B24" s="624" t="s">
        <v>987</v>
      </c>
      <c r="C24" s="732" t="s">
        <v>961</v>
      </c>
      <c r="D24" s="708" t="s">
        <v>966</v>
      </c>
      <c r="E24" s="709" t="s">
        <v>189</v>
      </c>
      <c r="F24" s="710">
        <v>5.76</v>
      </c>
      <c r="G24" s="711">
        <v>375.32</v>
      </c>
      <c r="H24" s="712">
        <v>487.05</v>
      </c>
      <c r="I24" s="710">
        <v>2805.41</v>
      </c>
    </row>
    <row r="25" spans="1:10" ht="20.399999999999999">
      <c r="A25" s="723" t="s">
        <v>1029</v>
      </c>
      <c r="B25" s="724" t="s">
        <v>987</v>
      </c>
      <c r="C25" s="733" t="s">
        <v>962</v>
      </c>
      <c r="D25" s="726" t="s">
        <v>926</v>
      </c>
      <c r="E25" s="727" t="s">
        <v>189</v>
      </c>
      <c r="F25" s="728">
        <v>5.13</v>
      </c>
      <c r="G25" s="729">
        <v>91.14</v>
      </c>
      <c r="H25" s="730">
        <v>118.27</v>
      </c>
      <c r="I25" s="728">
        <v>606.73</v>
      </c>
    </row>
    <row r="26" spans="1:10" s="12" customFormat="1">
      <c r="A26" s="713" t="s">
        <v>912</v>
      </c>
      <c r="B26" s="720"/>
      <c r="C26" s="721"/>
      <c r="D26" s="716" t="s">
        <v>193</v>
      </c>
      <c r="E26" s="717" t="s">
        <v>949</v>
      </c>
      <c r="F26" s="718">
        <v>0</v>
      </c>
      <c r="G26" s="722"/>
      <c r="H26" s="718">
        <v>0</v>
      </c>
      <c r="I26" s="718">
        <v>230350.07999999999</v>
      </c>
      <c r="J26" s="191"/>
    </row>
    <row r="27" spans="1:10" ht="40.799999999999997">
      <c r="A27" s="731" t="s">
        <v>913</v>
      </c>
      <c r="B27" s="624" t="s">
        <v>987</v>
      </c>
      <c r="C27" s="732" t="s">
        <v>963</v>
      </c>
      <c r="D27" s="708" t="s">
        <v>927</v>
      </c>
      <c r="E27" s="709" t="s">
        <v>188</v>
      </c>
      <c r="F27" s="710">
        <v>456</v>
      </c>
      <c r="G27" s="711">
        <v>149.83000000000001</v>
      </c>
      <c r="H27" s="712">
        <v>194.43</v>
      </c>
      <c r="I27" s="710">
        <v>88660.08</v>
      </c>
    </row>
    <row r="28" spans="1:10" ht="30.6">
      <c r="A28" s="623" t="s">
        <v>914</v>
      </c>
      <c r="B28" s="624" t="s">
        <v>987</v>
      </c>
      <c r="C28" s="625" t="s">
        <v>964</v>
      </c>
      <c r="D28" s="621" t="s">
        <v>928</v>
      </c>
      <c r="E28" s="622" t="s">
        <v>188</v>
      </c>
      <c r="F28" s="626">
        <v>393.56</v>
      </c>
      <c r="G28" s="627">
        <v>138.9</v>
      </c>
      <c r="H28" s="620">
        <v>180.25</v>
      </c>
      <c r="I28" s="626">
        <v>70939.19</v>
      </c>
    </row>
    <row r="29" spans="1:10" ht="40.799999999999997">
      <c r="A29" s="723" t="s">
        <v>1031</v>
      </c>
      <c r="B29" s="724" t="s">
        <v>987</v>
      </c>
      <c r="C29" s="733" t="s">
        <v>1032</v>
      </c>
      <c r="D29" s="726" t="s">
        <v>1033</v>
      </c>
      <c r="E29" s="727" t="s">
        <v>189</v>
      </c>
      <c r="F29" s="728">
        <v>38.42</v>
      </c>
      <c r="G29" s="729">
        <v>1419.06</v>
      </c>
      <c r="H29" s="730">
        <v>1841.51</v>
      </c>
      <c r="I29" s="728">
        <v>70750.81</v>
      </c>
    </row>
    <row r="30" spans="1:10" s="12" customFormat="1">
      <c r="A30" s="713" t="s">
        <v>915</v>
      </c>
      <c r="B30" s="720"/>
      <c r="C30" s="721"/>
      <c r="D30" s="716" t="s">
        <v>929</v>
      </c>
      <c r="E30" s="717" t="s">
        <v>949</v>
      </c>
      <c r="F30" s="718">
        <v>0</v>
      </c>
      <c r="G30" s="722"/>
      <c r="H30" s="718">
        <v>0</v>
      </c>
      <c r="I30" s="718">
        <v>120858.04</v>
      </c>
      <c r="J30" s="191"/>
    </row>
    <row r="31" spans="1:10" ht="40.799999999999997">
      <c r="A31" s="677" t="s">
        <v>916</v>
      </c>
      <c r="B31" s="724" t="s">
        <v>987</v>
      </c>
      <c r="C31" s="734" t="s">
        <v>953</v>
      </c>
      <c r="D31" s="735" t="s">
        <v>920</v>
      </c>
      <c r="E31" s="736" t="s">
        <v>188</v>
      </c>
      <c r="F31" s="737">
        <v>1811.15</v>
      </c>
      <c r="G31" s="738">
        <v>51.42</v>
      </c>
      <c r="H31" s="739">
        <v>66.73</v>
      </c>
      <c r="I31" s="737">
        <v>120858.04</v>
      </c>
    </row>
    <row r="32" spans="1:10" s="12" customFormat="1">
      <c r="A32" s="713" t="s">
        <v>917</v>
      </c>
      <c r="B32" s="720"/>
      <c r="C32" s="721"/>
      <c r="D32" s="716" t="s">
        <v>203</v>
      </c>
      <c r="E32" s="717" t="s">
        <v>949</v>
      </c>
      <c r="F32" s="718">
        <v>0</v>
      </c>
      <c r="G32" s="722"/>
      <c r="H32" s="718">
        <v>0</v>
      </c>
      <c r="I32" s="718">
        <v>132902.19</v>
      </c>
      <c r="J32" s="191"/>
    </row>
    <row r="33" spans="1:10" ht="30.6">
      <c r="A33" s="731" t="s">
        <v>918</v>
      </c>
      <c r="B33" s="624" t="s">
        <v>987</v>
      </c>
      <c r="C33" s="732" t="s">
        <v>954</v>
      </c>
      <c r="D33" s="708" t="s">
        <v>958</v>
      </c>
      <c r="E33" s="709" t="s">
        <v>188</v>
      </c>
      <c r="F33" s="710">
        <v>3622.3</v>
      </c>
      <c r="G33" s="711">
        <v>2.65</v>
      </c>
      <c r="H33" s="712">
        <v>3.44</v>
      </c>
      <c r="I33" s="710">
        <v>12460.71</v>
      </c>
    </row>
    <row r="34" spans="1:10" ht="20.399999999999999">
      <c r="A34" s="723" t="s">
        <v>919</v>
      </c>
      <c r="B34" s="724" t="s">
        <v>988</v>
      </c>
      <c r="C34" s="733" t="s">
        <v>955</v>
      </c>
      <c r="D34" s="726" t="s">
        <v>959</v>
      </c>
      <c r="E34" s="727" t="s">
        <v>188</v>
      </c>
      <c r="F34" s="728">
        <v>3622.3</v>
      </c>
      <c r="G34" s="729">
        <v>25.62</v>
      </c>
      <c r="H34" s="730">
        <v>33.25</v>
      </c>
      <c r="I34" s="728">
        <v>120441.48</v>
      </c>
    </row>
    <row r="35" spans="1:10" s="12" customFormat="1">
      <c r="A35" s="713" t="s">
        <v>923</v>
      </c>
      <c r="B35" s="720"/>
      <c r="C35" s="721"/>
      <c r="D35" s="716" t="s">
        <v>930</v>
      </c>
      <c r="E35" s="717" t="s">
        <v>949</v>
      </c>
      <c r="F35" s="718">
        <v>0</v>
      </c>
      <c r="G35" s="722"/>
      <c r="H35" s="718">
        <v>0</v>
      </c>
      <c r="I35" s="718">
        <v>52066.46</v>
      </c>
      <c r="J35" s="191"/>
    </row>
    <row r="36" spans="1:10" ht="61.2">
      <c r="A36" s="731" t="s">
        <v>924</v>
      </c>
      <c r="B36" s="624" t="s">
        <v>987</v>
      </c>
      <c r="C36" s="732" t="s">
        <v>967</v>
      </c>
      <c r="D36" s="708" t="s">
        <v>931</v>
      </c>
      <c r="E36" s="709" t="s">
        <v>188</v>
      </c>
      <c r="F36" s="710">
        <v>456</v>
      </c>
      <c r="G36" s="711">
        <v>35.24</v>
      </c>
      <c r="H36" s="712">
        <v>45.73</v>
      </c>
      <c r="I36" s="710">
        <v>20852.88</v>
      </c>
    </row>
    <row r="37" spans="1:10" ht="30.6">
      <c r="A37" s="623" t="s">
        <v>1034</v>
      </c>
      <c r="B37" s="624" t="s">
        <v>987</v>
      </c>
      <c r="C37" s="625" t="s">
        <v>968</v>
      </c>
      <c r="D37" s="621" t="s">
        <v>932</v>
      </c>
      <c r="E37" s="622" t="s">
        <v>188</v>
      </c>
      <c r="F37" s="626">
        <v>456</v>
      </c>
      <c r="G37" s="627">
        <v>44.7</v>
      </c>
      <c r="H37" s="620">
        <v>58.01</v>
      </c>
      <c r="I37" s="626">
        <v>26452.560000000001</v>
      </c>
    </row>
    <row r="38" spans="1:10" ht="20.399999999999999">
      <c r="A38" s="723" t="s">
        <v>1035</v>
      </c>
      <c r="B38" s="724" t="s">
        <v>987</v>
      </c>
      <c r="C38" s="733" t="s">
        <v>1036</v>
      </c>
      <c r="D38" s="726" t="s">
        <v>1037</v>
      </c>
      <c r="E38" s="727" t="s">
        <v>152</v>
      </c>
      <c r="F38" s="728">
        <v>646</v>
      </c>
      <c r="G38" s="729">
        <v>5.68</v>
      </c>
      <c r="H38" s="730">
        <v>7.37</v>
      </c>
      <c r="I38" s="728">
        <v>4761.0200000000004</v>
      </c>
    </row>
    <row r="39" spans="1:10" s="12" customFormat="1">
      <c r="A39" s="713" t="s">
        <v>1038</v>
      </c>
      <c r="B39" s="720"/>
      <c r="C39" s="721"/>
      <c r="D39" s="716" t="s">
        <v>216</v>
      </c>
      <c r="E39" s="717" t="s">
        <v>949</v>
      </c>
      <c r="F39" s="718">
        <v>0</v>
      </c>
      <c r="G39" s="722"/>
      <c r="H39" s="718">
        <v>0</v>
      </c>
      <c r="I39" s="718">
        <v>96456.35</v>
      </c>
      <c r="J39" s="191"/>
    </row>
    <row r="40" spans="1:10" ht="40.799999999999997">
      <c r="A40" s="731" t="s">
        <v>1039</v>
      </c>
      <c r="B40" s="624" t="s">
        <v>987</v>
      </c>
      <c r="C40" s="732" t="s">
        <v>969</v>
      </c>
      <c r="D40" s="708" t="s">
        <v>933</v>
      </c>
      <c r="E40" s="709" t="s">
        <v>155</v>
      </c>
      <c r="F40" s="710">
        <v>95</v>
      </c>
      <c r="G40" s="711">
        <v>57.94</v>
      </c>
      <c r="H40" s="712">
        <v>75.19</v>
      </c>
      <c r="I40" s="710">
        <v>7143.05</v>
      </c>
    </row>
    <row r="41" spans="1:10" ht="20.399999999999999">
      <c r="A41" s="623" t="s">
        <v>1040</v>
      </c>
      <c r="B41" s="624" t="s">
        <v>987</v>
      </c>
      <c r="C41" s="625" t="s">
        <v>970</v>
      </c>
      <c r="D41" s="621" t="s">
        <v>934</v>
      </c>
      <c r="E41" s="622" t="s">
        <v>155</v>
      </c>
      <c r="F41" s="626">
        <v>95</v>
      </c>
      <c r="G41" s="627">
        <v>8.44</v>
      </c>
      <c r="H41" s="620">
        <v>10.95</v>
      </c>
      <c r="I41" s="626">
        <v>1040.25</v>
      </c>
    </row>
    <row r="42" spans="1:10" ht="20.399999999999999">
      <c r="A42" s="623" t="s">
        <v>1041</v>
      </c>
      <c r="B42" s="624" t="s">
        <v>987</v>
      </c>
      <c r="C42" s="625" t="s">
        <v>971</v>
      </c>
      <c r="D42" s="621" t="s">
        <v>935</v>
      </c>
      <c r="E42" s="622" t="s">
        <v>155</v>
      </c>
      <c r="F42" s="626">
        <v>95</v>
      </c>
      <c r="G42" s="627">
        <v>13.61</v>
      </c>
      <c r="H42" s="620">
        <v>17.66</v>
      </c>
      <c r="I42" s="626">
        <v>1677.7</v>
      </c>
    </row>
    <row r="43" spans="1:10" ht="40.799999999999997">
      <c r="A43" s="623" t="s">
        <v>1042</v>
      </c>
      <c r="B43" s="624" t="s">
        <v>987</v>
      </c>
      <c r="C43" s="625" t="s">
        <v>972</v>
      </c>
      <c r="D43" s="621" t="s">
        <v>936</v>
      </c>
      <c r="E43" s="622" t="s">
        <v>155</v>
      </c>
      <c r="F43" s="626">
        <v>95</v>
      </c>
      <c r="G43" s="627">
        <v>90.47</v>
      </c>
      <c r="H43" s="620">
        <v>117.4</v>
      </c>
      <c r="I43" s="626">
        <v>11153</v>
      </c>
    </row>
    <row r="44" spans="1:10" ht="51">
      <c r="A44" s="623" t="s">
        <v>1043</v>
      </c>
      <c r="B44" s="624" t="s">
        <v>988</v>
      </c>
      <c r="C44" s="625" t="s">
        <v>973</v>
      </c>
      <c r="D44" s="621" t="s">
        <v>978</v>
      </c>
      <c r="E44" s="622" t="s">
        <v>155</v>
      </c>
      <c r="F44" s="626">
        <v>95</v>
      </c>
      <c r="G44" s="627">
        <v>109.82</v>
      </c>
      <c r="H44" s="620">
        <v>142.51</v>
      </c>
      <c r="I44" s="626">
        <v>13538.45</v>
      </c>
    </row>
    <row r="45" spans="1:10" ht="20.399999999999999">
      <c r="A45" s="623" t="s">
        <v>1044</v>
      </c>
      <c r="B45" s="624" t="s">
        <v>987</v>
      </c>
      <c r="C45" s="625" t="s">
        <v>974</v>
      </c>
      <c r="D45" s="621" t="s">
        <v>937</v>
      </c>
      <c r="E45" s="622" t="s">
        <v>155</v>
      </c>
      <c r="F45" s="626">
        <v>95</v>
      </c>
      <c r="G45" s="627">
        <v>12.44</v>
      </c>
      <c r="H45" s="620">
        <v>16.14</v>
      </c>
      <c r="I45" s="626">
        <v>1533.3</v>
      </c>
    </row>
    <row r="46" spans="1:10" ht="20.399999999999999">
      <c r="A46" s="623" t="s">
        <v>1045</v>
      </c>
      <c r="B46" s="624" t="s">
        <v>987</v>
      </c>
      <c r="C46" s="625" t="s">
        <v>975</v>
      </c>
      <c r="D46" s="621" t="s">
        <v>938</v>
      </c>
      <c r="E46" s="622" t="s">
        <v>155</v>
      </c>
      <c r="F46" s="626">
        <v>95</v>
      </c>
      <c r="G46" s="627">
        <v>38.770000000000003</v>
      </c>
      <c r="H46" s="620">
        <v>50.31</v>
      </c>
      <c r="I46" s="626">
        <v>4779.45</v>
      </c>
    </row>
    <row r="47" spans="1:10" ht="30.6">
      <c r="A47" s="623" t="s">
        <v>1046</v>
      </c>
      <c r="B47" s="624" t="s">
        <v>988</v>
      </c>
      <c r="C47" s="625" t="s">
        <v>976</v>
      </c>
      <c r="D47" s="621" t="s">
        <v>979</v>
      </c>
      <c r="E47" s="622" t="s">
        <v>155</v>
      </c>
      <c r="F47" s="626">
        <v>95</v>
      </c>
      <c r="G47" s="627">
        <v>125.45</v>
      </c>
      <c r="H47" s="620">
        <v>162.80000000000001</v>
      </c>
      <c r="I47" s="626">
        <v>15466</v>
      </c>
    </row>
    <row r="48" spans="1:10" ht="30.6">
      <c r="A48" s="723" t="s">
        <v>1047</v>
      </c>
      <c r="B48" s="724" t="s">
        <v>987</v>
      </c>
      <c r="C48" s="733" t="s">
        <v>977</v>
      </c>
      <c r="D48" s="726" t="s">
        <v>939</v>
      </c>
      <c r="E48" s="727" t="s">
        <v>155</v>
      </c>
      <c r="F48" s="728">
        <v>285</v>
      </c>
      <c r="G48" s="729">
        <v>108.49</v>
      </c>
      <c r="H48" s="730">
        <v>140.79</v>
      </c>
      <c r="I48" s="728">
        <v>40125.15</v>
      </c>
    </row>
    <row r="49" spans="1:10" s="12" customFormat="1">
      <c r="A49" s="713" t="s">
        <v>1048</v>
      </c>
      <c r="B49" s="720"/>
      <c r="C49" s="721"/>
      <c r="D49" s="716" t="s">
        <v>946</v>
      </c>
      <c r="E49" s="717" t="s">
        <v>949</v>
      </c>
      <c r="F49" s="718">
        <v>0</v>
      </c>
      <c r="G49" s="722"/>
      <c r="H49" s="718">
        <v>0</v>
      </c>
      <c r="I49" s="718">
        <v>137460.25</v>
      </c>
      <c r="J49" s="191"/>
    </row>
    <row r="50" spans="1:10" ht="20.399999999999999">
      <c r="A50" s="677" t="s">
        <v>1049</v>
      </c>
      <c r="B50" s="724" t="s">
        <v>987</v>
      </c>
      <c r="C50" s="734" t="s">
        <v>980</v>
      </c>
      <c r="D50" s="735" t="s">
        <v>940</v>
      </c>
      <c r="E50" s="736" t="s">
        <v>188</v>
      </c>
      <c r="F50" s="737">
        <v>475</v>
      </c>
      <c r="G50" s="738">
        <v>223</v>
      </c>
      <c r="H50" s="739">
        <v>289.39</v>
      </c>
      <c r="I50" s="737">
        <v>137460.25</v>
      </c>
    </row>
    <row r="51" spans="1:10" s="12" customFormat="1">
      <c r="A51" s="713" t="s">
        <v>1050</v>
      </c>
      <c r="B51" s="720"/>
      <c r="C51" s="721"/>
      <c r="D51" s="716" t="s">
        <v>150</v>
      </c>
      <c r="E51" s="717" t="s">
        <v>949</v>
      </c>
      <c r="F51" s="718">
        <v>0</v>
      </c>
      <c r="G51" s="722"/>
      <c r="H51" s="718">
        <v>0</v>
      </c>
      <c r="I51" s="718">
        <v>74585.63</v>
      </c>
      <c r="J51" s="191"/>
    </row>
    <row r="52" spans="1:10" ht="20.399999999999999">
      <c r="A52" s="731" t="s">
        <v>1051</v>
      </c>
      <c r="B52" s="624" t="s">
        <v>987</v>
      </c>
      <c r="C52" s="732" t="s">
        <v>981</v>
      </c>
      <c r="D52" s="708" t="s">
        <v>941</v>
      </c>
      <c r="E52" s="709" t="s">
        <v>188</v>
      </c>
      <c r="F52" s="710">
        <v>884.4</v>
      </c>
      <c r="G52" s="711">
        <v>4.3099999999999996</v>
      </c>
      <c r="H52" s="712">
        <v>5.59</v>
      </c>
      <c r="I52" s="710">
        <v>4943.8</v>
      </c>
    </row>
    <row r="53" spans="1:10" ht="30.6">
      <c r="A53" s="623" t="s">
        <v>1052</v>
      </c>
      <c r="B53" s="624" t="s">
        <v>987</v>
      </c>
      <c r="C53" s="625" t="s">
        <v>982</v>
      </c>
      <c r="D53" s="621" t="s">
        <v>942</v>
      </c>
      <c r="E53" s="622" t="s">
        <v>188</v>
      </c>
      <c r="F53" s="626">
        <v>884.4</v>
      </c>
      <c r="G53" s="627">
        <v>29.44</v>
      </c>
      <c r="H53" s="620">
        <v>38.200000000000003</v>
      </c>
      <c r="I53" s="626">
        <v>33784.080000000002</v>
      </c>
    </row>
    <row r="54" spans="1:10" ht="40.799999999999997">
      <c r="A54" s="623" t="s">
        <v>1053</v>
      </c>
      <c r="B54" s="624" t="s">
        <v>987</v>
      </c>
      <c r="C54" s="625" t="s">
        <v>983</v>
      </c>
      <c r="D54" s="621" t="s">
        <v>943</v>
      </c>
      <c r="E54" s="622" t="s">
        <v>188</v>
      </c>
      <c r="F54" s="626">
        <v>884.4</v>
      </c>
      <c r="G54" s="627">
        <v>20.420000000000002</v>
      </c>
      <c r="H54" s="620">
        <v>26.5</v>
      </c>
      <c r="I54" s="626">
        <v>23436.6</v>
      </c>
    </row>
    <row r="55" spans="1:10" ht="20.399999999999999">
      <c r="A55" s="723" t="s">
        <v>1054</v>
      </c>
      <c r="B55" s="724" t="s">
        <v>987</v>
      </c>
      <c r="C55" s="733" t="s">
        <v>1055</v>
      </c>
      <c r="D55" s="726" t="s">
        <v>1056</v>
      </c>
      <c r="E55" s="727" t="s">
        <v>152</v>
      </c>
      <c r="F55" s="728">
        <v>424.8</v>
      </c>
      <c r="G55" s="729">
        <v>22.53</v>
      </c>
      <c r="H55" s="730">
        <v>29.24</v>
      </c>
      <c r="I55" s="728">
        <v>12421.15</v>
      </c>
    </row>
    <row r="56" spans="1:10" s="12" customFormat="1">
      <c r="A56" s="713" t="s">
        <v>1057</v>
      </c>
      <c r="B56" s="720"/>
      <c r="C56" s="721"/>
      <c r="D56" s="716" t="s">
        <v>985</v>
      </c>
      <c r="E56" s="717" t="s">
        <v>949</v>
      </c>
      <c r="F56" s="718">
        <v>0</v>
      </c>
      <c r="G56" s="722"/>
      <c r="H56" s="718">
        <v>0</v>
      </c>
      <c r="I56" s="718">
        <v>23151.119999999999</v>
      </c>
      <c r="J56" s="191"/>
    </row>
    <row r="57" spans="1:10" ht="20.399999999999999">
      <c r="A57" s="677" t="s">
        <v>1058</v>
      </c>
      <c r="B57" s="724" t="s">
        <v>987</v>
      </c>
      <c r="C57" s="734" t="s">
        <v>984</v>
      </c>
      <c r="D57" s="735" t="s">
        <v>944</v>
      </c>
      <c r="E57" s="736" t="s">
        <v>188</v>
      </c>
      <c r="F57" s="737">
        <v>456</v>
      </c>
      <c r="G57" s="738">
        <v>39.119999999999997</v>
      </c>
      <c r="H57" s="739">
        <v>50.77</v>
      </c>
      <c r="I57" s="737">
        <v>23151.119999999999</v>
      </c>
    </row>
    <row r="58" spans="1:10" s="12" customFormat="1">
      <c r="A58" s="713" t="s">
        <v>1059</v>
      </c>
      <c r="B58" s="720"/>
      <c r="C58" s="721"/>
      <c r="D58" s="716" t="s">
        <v>246</v>
      </c>
      <c r="E58" s="717" t="s">
        <v>949</v>
      </c>
      <c r="F58" s="718">
        <v>0</v>
      </c>
      <c r="G58" s="722"/>
      <c r="H58" s="718">
        <v>0</v>
      </c>
      <c r="I58" s="718">
        <v>90774.84</v>
      </c>
      <c r="J58" s="191"/>
    </row>
    <row r="59" spans="1:10" ht="20.399999999999999">
      <c r="A59" s="731" t="s">
        <v>1060</v>
      </c>
      <c r="B59" s="624" t="s">
        <v>987</v>
      </c>
      <c r="C59" s="732" t="s">
        <v>956</v>
      </c>
      <c r="D59" s="708" t="s">
        <v>921</v>
      </c>
      <c r="E59" s="709" t="s">
        <v>188</v>
      </c>
      <c r="F59" s="710">
        <v>3622.3</v>
      </c>
      <c r="G59" s="711">
        <v>1.69</v>
      </c>
      <c r="H59" s="712">
        <v>2.19</v>
      </c>
      <c r="I59" s="710">
        <v>7932.84</v>
      </c>
    </row>
    <row r="60" spans="1:10" ht="20.399999999999999">
      <c r="A60" s="623" t="s">
        <v>1061</v>
      </c>
      <c r="B60" s="624" t="s">
        <v>987</v>
      </c>
      <c r="C60" s="625" t="s">
        <v>957</v>
      </c>
      <c r="D60" s="621" t="s">
        <v>922</v>
      </c>
      <c r="E60" s="622" t="s">
        <v>188</v>
      </c>
      <c r="F60" s="626">
        <v>3622.3</v>
      </c>
      <c r="G60" s="627">
        <v>9.83</v>
      </c>
      <c r="H60" s="620">
        <v>12.76</v>
      </c>
      <c r="I60" s="626">
        <v>46220.55</v>
      </c>
    </row>
    <row r="61" spans="1:10" ht="20.399999999999999">
      <c r="A61" s="723" t="s">
        <v>1062</v>
      </c>
      <c r="B61" s="724" t="s">
        <v>987</v>
      </c>
      <c r="C61" s="733" t="s">
        <v>986</v>
      </c>
      <c r="D61" s="726" t="s">
        <v>945</v>
      </c>
      <c r="E61" s="727" t="s">
        <v>188</v>
      </c>
      <c r="F61" s="728">
        <v>3622.3</v>
      </c>
      <c r="G61" s="729">
        <v>7.79</v>
      </c>
      <c r="H61" s="730">
        <v>10.11</v>
      </c>
      <c r="I61" s="728">
        <v>36621.449999999997</v>
      </c>
    </row>
    <row r="62" spans="1:10" s="12" customFormat="1">
      <c r="A62" s="713" t="s">
        <v>1063</v>
      </c>
      <c r="B62" s="720"/>
      <c r="C62" s="721"/>
      <c r="D62" s="716" t="s">
        <v>1066</v>
      </c>
      <c r="E62" s="717" t="s">
        <v>949</v>
      </c>
      <c r="F62" s="718">
        <v>0</v>
      </c>
      <c r="G62" s="722"/>
      <c r="H62" s="718">
        <v>0</v>
      </c>
      <c r="I62" s="718">
        <v>1472</v>
      </c>
      <c r="J62" s="191"/>
    </row>
    <row r="63" spans="1:10" ht="20.399999999999999">
      <c r="A63" s="731" t="s">
        <v>1064</v>
      </c>
      <c r="B63" s="624" t="s">
        <v>987</v>
      </c>
      <c r="C63" s="732" t="s">
        <v>1065</v>
      </c>
      <c r="D63" s="708" t="s">
        <v>1067</v>
      </c>
      <c r="E63" s="709" t="s">
        <v>188</v>
      </c>
      <c r="F63" s="710">
        <v>800</v>
      </c>
      <c r="G63" s="711">
        <v>1.42</v>
      </c>
      <c r="H63" s="712">
        <v>1.84</v>
      </c>
      <c r="I63" s="710">
        <v>1472</v>
      </c>
    </row>
    <row r="64" spans="1:10">
      <c r="A64" s="628"/>
      <c r="B64" s="629"/>
      <c r="C64" s="629"/>
      <c r="D64" s="630"/>
      <c r="E64" s="631"/>
      <c r="F64" s="632"/>
      <c r="G64" s="632"/>
      <c r="H64" s="632"/>
      <c r="I64" s="633"/>
    </row>
    <row r="65" spans="1:9">
      <c r="A65" s="691"/>
      <c r="B65" s="692"/>
      <c r="C65" s="692"/>
      <c r="D65" s="691"/>
      <c r="E65" s="693"/>
      <c r="F65" s="691"/>
      <c r="G65" s="691"/>
      <c r="H65" s="691"/>
      <c r="I65" s="691"/>
    </row>
  </sheetData>
  <mergeCells count="4">
    <mergeCell ref="A5:I5"/>
    <mergeCell ref="A6:I6"/>
    <mergeCell ref="A7:I7"/>
    <mergeCell ref="A8:I8"/>
  </mergeCells>
  <conditionalFormatting sqref="A13">
    <cfRule type="expression" dxfId="25" priority="55" stopIfTrue="1">
      <formula>OR($G13="M",$G13="A")</formula>
    </cfRule>
  </conditionalFormatting>
  <conditionalFormatting sqref="A15:A63">
    <cfRule type="expression" dxfId="24" priority="3" stopIfTrue="1">
      <formula>OR($G15="M",$G15="A")</formula>
    </cfRule>
  </conditionalFormatting>
  <conditionalFormatting sqref="B9:C65 E9:H65">
    <cfRule type="expression" dxfId="23" priority="4" stopIfTrue="1">
      <formula>OR($G9="M",$G9="A")</formula>
    </cfRule>
  </conditionalFormatting>
  <conditionalFormatting sqref="D9:D65">
    <cfRule type="expression" dxfId="22" priority="2" stopIfTrue="1">
      <formula>OR($G9="M",$G9="A")</formula>
    </cfRule>
  </conditionalFormatting>
  <conditionalFormatting sqref="I9:I65">
    <cfRule type="expression" dxfId="21" priority="1" stopIfTrue="1">
      <formula>OR($G9="M",$G9="A")</formula>
    </cfRule>
  </conditionalFormatting>
  <dataValidations disablePrompts="1" count="2">
    <dataValidation type="list" allowBlank="1" showInputMessage="1" showErrorMessage="1" sqref="B15:B63" xr:uid="{00000000-0002-0000-0100-000000000000}">
      <formula1>"SINAPI,SINAPI-I,SICRO,Composição,Cotação"</formula1>
    </dataValidation>
    <dataValidation type="decimal" operator="greaterThan" allowBlank="1" showInputMessage="1" showErrorMessage="1" errorTitle="Dado inválido" error="Informar número maior que zero!" sqref="G15:G63" xr:uid="{00000000-0002-0000-0100-000001000000}">
      <formula1>0</formula1>
    </dataValidation>
  </dataValidations>
  <pageMargins left="0.51181102362204722" right="0.51181102362204722" top="0.78740157480314965" bottom="0.78740157480314965" header="0.31496062992125984" footer="0.31496062992125984"/>
  <pageSetup paperSize="9" scale="80" orientation="portrait" horizontalDpi="360" verticalDpi="36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4:O26"/>
  <sheetViews>
    <sheetView view="pageBreakPreview" topLeftCell="A22" zoomScale="115" zoomScaleNormal="100" zoomScaleSheetLayoutView="115" workbookViewId="0">
      <selection activeCell="B10" sqref="B10:C10"/>
    </sheetView>
  </sheetViews>
  <sheetFormatPr defaultRowHeight="21.75" customHeight="1"/>
  <cols>
    <col min="4" max="4" width="10.88671875" bestFit="1" customWidth="1"/>
    <col min="6" max="14" width="9.5546875" bestFit="1" customWidth="1"/>
    <col min="15" max="15" width="10.88671875" bestFit="1" customWidth="1"/>
  </cols>
  <sheetData>
    <row r="4" spans="1:15" ht="21.75" customHeight="1">
      <c r="A4" s="780" t="s">
        <v>5</v>
      </c>
      <c r="B4" s="780"/>
      <c r="C4" s="780"/>
      <c r="D4" s="780"/>
      <c r="E4" s="780"/>
      <c r="F4" s="780"/>
      <c r="G4" s="780"/>
      <c r="H4" s="780"/>
      <c r="I4" s="780"/>
      <c r="J4" s="780"/>
      <c r="K4" s="780"/>
      <c r="L4" s="780"/>
      <c r="M4" s="780"/>
      <c r="N4" s="780"/>
      <c r="O4" s="780"/>
    </row>
    <row r="5" spans="1:15" ht="21.75" customHeight="1">
      <c r="A5" s="780" t="s">
        <v>990</v>
      </c>
      <c r="B5" s="780"/>
      <c r="C5" s="780"/>
      <c r="D5" s="780"/>
      <c r="E5" s="780"/>
      <c r="F5" s="780"/>
      <c r="G5" s="780"/>
      <c r="H5" s="780"/>
      <c r="I5" s="780"/>
      <c r="J5" s="780"/>
      <c r="K5" s="780"/>
      <c r="L5" s="780"/>
      <c r="M5" s="780"/>
      <c r="N5" s="780"/>
      <c r="O5" s="780"/>
    </row>
    <row r="6" spans="1:15" ht="21.75" customHeight="1">
      <c r="A6" s="780" t="s">
        <v>6</v>
      </c>
      <c r="B6" s="780"/>
      <c r="C6" s="780"/>
      <c r="D6" s="780"/>
      <c r="E6" s="780"/>
      <c r="F6" s="780"/>
      <c r="G6" s="780"/>
      <c r="H6" s="780"/>
      <c r="I6" s="780"/>
      <c r="J6" s="780"/>
      <c r="K6" s="780"/>
      <c r="L6" s="780"/>
      <c r="M6" s="780"/>
      <c r="N6" s="780"/>
      <c r="O6" s="780"/>
    </row>
    <row r="7" spans="1:15" ht="21.75" customHeight="1">
      <c r="A7" s="787" t="s">
        <v>1014</v>
      </c>
      <c r="B7" s="787"/>
      <c r="C7" s="787"/>
      <c r="D7" s="787"/>
      <c r="E7" s="787"/>
      <c r="F7" s="787"/>
      <c r="G7" s="787"/>
      <c r="H7" s="787"/>
      <c r="I7" s="787"/>
      <c r="J7" s="787"/>
      <c r="K7" s="787"/>
      <c r="L7" s="787"/>
      <c r="M7" s="787"/>
      <c r="N7" s="787"/>
      <c r="O7" s="787"/>
    </row>
    <row r="8" spans="1:15" ht="21.75" customHeight="1">
      <c r="A8" s="634" t="s">
        <v>991</v>
      </c>
      <c r="B8" s="635"/>
      <c r="C8" s="636"/>
      <c r="D8" s="637" t="s">
        <v>992</v>
      </c>
      <c r="E8" s="637" t="s">
        <v>993</v>
      </c>
      <c r="F8" s="638" t="s">
        <v>951</v>
      </c>
      <c r="G8" s="639">
        <v>1</v>
      </c>
      <c r="H8" s="640" t="s">
        <v>951</v>
      </c>
      <c r="I8" s="641">
        <v>2</v>
      </c>
      <c r="J8" s="640" t="s">
        <v>951</v>
      </c>
      <c r="K8" s="641">
        <v>3</v>
      </c>
      <c r="L8" s="640" t="s">
        <v>951</v>
      </c>
      <c r="M8" s="641">
        <v>4</v>
      </c>
      <c r="N8" s="640" t="s">
        <v>951</v>
      </c>
      <c r="O8" s="641">
        <v>5</v>
      </c>
    </row>
    <row r="9" spans="1:15" ht="21.75" customHeight="1">
      <c r="A9" s="642" t="s">
        <v>994</v>
      </c>
      <c r="B9" s="788" t="s">
        <v>8</v>
      </c>
      <c r="C9" s="789"/>
      <c r="D9" s="643" t="s">
        <v>995</v>
      </c>
      <c r="E9" s="644" t="s">
        <v>303</v>
      </c>
      <c r="F9" s="645" t="s">
        <v>996</v>
      </c>
      <c r="G9" s="645" t="s">
        <v>997</v>
      </c>
      <c r="H9" s="645" t="s">
        <v>996</v>
      </c>
      <c r="I9" s="645" t="s">
        <v>997</v>
      </c>
      <c r="J9" s="645" t="s">
        <v>996</v>
      </c>
      <c r="K9" s="645" t="s">
        <v>997</v>
      </c>
      <c r="L9" s="645" t="s">
        <v>996</v>
      </c>
      <c r="M9" s="645" t="s">
        <v>997</v>
      </c>
      <c r="N9" s="645" t="s">
        <v>996</v>
      </c>
      <c r="O9" s="645" t="s">
        <v>997</v>
      </c>
    </row>
    <row r="10" spans="1:15" ht="21.75" customHeight="1">
      <c r="A10" s="634">
        <v>1</v>
      </c>
      <c r="B10" s="783" t="s">
        <v>1072</v>
      </c>
      <c r="C10" s="784"/>
      <c r="D10" s="646">
        <v>1025913.12</v>
      </c>
      <c r="E10" s="647">
        <v>1</v>
      </c>
      <c r="F10" s="660"/>
      <c r="G10" s="646">
        <v>0</v>
      </c>
      <c r="H10" s="660"/>
      <c r="I10" s="646">
        <v>0</v>
      </c>
      <c r="J10" s="660"/>
      <c r="K10" s="646">
        <v>0</v>
      </c>
      <c r="L10" s="660"/>
      <c r="M10" s="646">
        <v>0</v>
      </c>
      <c r="N10" s="660"/>
      <c r="O10" s="646">
        <v>0</v>
      </c>
    </row>
    <row r="11" spans="1:15" ht="21.75" customHeight="1">
      <c r="A11" s="648" t="s">
        <v>58</v>
      </c>
      <c r="B11" s="785" t="s">
        <v>9</v>
      </c>
      <c r="C11" s="786"/>
      <c r="D11" s="649">
        <v>61752.14</v>
      </c>
      <c r="E11" s="647">
        <v>6.0199999999999997E-2</v>
      </c>
      <c r="F11" s="660">
        <v>50</v>
      </c>
      <c r="G11" s="649">
        <v>50</v>
      </c>
      <c r="H11" s="660">
        <v>50</v>
      </c>
      <c r="I11" s="649">
        <v>100</v>
      </c>
      <c r="J11" s="650"/>
      <c r="K11" s="649">
        <v>100</v>
      </c>
      <c r="L11" s="650"/>
      <c r="M11" s="649">
        <v>100</v>
      </c>
      <c r="N11" s="650"/>
      <c r="O11" s="649">
        <v>100</v>
      </c>
    </row>
    <row r="12" spans="1:15" ht="21.75" customHeight="1">
      <c r="A12" s="648" t="s">
        <v>59</v>
      </c>
      <c r="B12" s="678" t="s">
        <v>1030</v>
      </c>
      <c r="C12" s="679"/>
      <c r="D12" s="649">
        <v>0</v>
      </c>
      <c r="E12" s="647">
        <v>0</v>
      </c>
      <c r="F12" s="660"/>
      <c r="G12" s="649">
        <v>0</v>
      </c>
      <c r="H12" s="660"/>
      <c r="I12" s="649">
        <v>0</v>
      </c>
      <c r="J12" s="660"/>
      <c r="K12" s="649">
        <v>0</v>
      </c>
      <c r="L12" s="660"/>
      <c r="M12" s="649">
        <v>0</v>
      </c>
      <c r="N12" s="660"/>
      <c r="O12" s="649">
        <v>0</v>
      </c>
    </row>
    <row r="13" spans="1:15" ht="21.75" customHeight="1">
      <c r="A13" s="648" t="s">
        <v>60</v>
      </c>
      <c r="B13" s="678" t="s">
        <v>908</v>
      </c>
      <c r="C13" s="679"/>
      <c r="D13" s="649">
        <v>671.88</v>
      </c>
      <c r="E13" s="647">
        <v>6.9999999999999999E-4</v>
      </c>
      <c r="F13" s="660"/>
      <c r="G13" s="649">
        <v>0</v>
      </c>
      <c r="H13" s="660">
        <v>75</v>
      </c>
      <c r="I13" s="649">
        <v>75</v>
      </c>
      <c r="J13" s="660">
        <v>25</v>
      </c>
      <c r="K13" s="649">
        <v>100</v>
      </c>
      <c r="L13" s="650"/>
      <c r="M13" s="649">
        <v>100</v>
      </c>
      <c r="N13" s="650"/>
      <c r="O13" s="649">
        <v>100</v>
      </c>
    </row>
    <row r="14" spans="1:15" ht="21.75" customHeight="1">
      <c r="A14" s="648" t="s">
        <v>62</v>
      </c>
      <c r="B14" s="678" t="s">
        <v>925</v>
      </c>
      <c r="C14" s="679"/>
      <c r="D14" s="649">
        <v>3412.14</v>
      </c>
      <c r="E14" s="647">
        <v>3.3E-3</v>
      </c>
      <c r="F14" s="660"/>
      <c r="G14" s="649">
        <v>0</v>
      </c>
      <c r="H14" s="660">
        <v>50</v>
      </c>
      <c r="I14" s="649">
        <v>50</v>
      </c>
      <c r="J14" s="660">
        <v>50</v>
      </c>
      <c r="K14" s="649">
        <v>100</v>
      </c>
      <c r="L14" s="650"/>
      <c r="M14" s="649">
        <v>100</v>
      </c>
      <c r="N14" s="650"/>
      <c r="O14" s="649">
        <v>100</v>
      </c>
    </row>
    <row r="15" spans="1:15" ht="21.75" customHeight="1">
      <c r="A15" s="648" t="s">
        <v>912</v>
      </c>
      <c r="B15" s="678" t="s">
        <v>193</v>
      </c>
      <c r="C15" s="679"/>
      <c r="D15" s="649">
        <v>230350.07999999999</v>
      </c>
      <c r="E15" s="647">
        <v>0.22450000000000001</v>
      </c>
      <c r="F15" s="660"/>
      <c r="G15" s="649">
        <v>0</v>
      </c>
      <c r="H15" s="660"/>
      <c r="I15" s="649">
        <v>0</v>
      </c>
      <c r="J15" s="660">
        <v>100</v>
      </c>
      <c r="K15" s="649">
        <v>100</v>
      </c>
      <c r="L15" s="650">
        <v>0</v>
      </c>
      <c r="M15" s="649">
        <v>100</v>
      </c>
      <c r="N15" s="650"/>
      <c r="O15" s="649">
        <v>100</v>
      </c>
    </row>
    <row r="16" spans="1:15" ht="21.75" customHeight="1">
      <c r="A16" s="648" t="s">
        <v>915</v>
      </c>
      <c r="B16" s="678" t="s">
        <v>929</v>
      </c>
      <c r="C16" s="679"/>
      <c r="D16" s="649">
        <v>120858.04</v>
      </c>
      <c r="E16" s="647">
        <v>0.1178</v>
      </c>
      <c r="F16" s="660"/>
      <c r="G16" s="649">
        <v>0</v>
      </c>
      <c r="H16" s="660"/>
      <c r="I16" s="649">
        <v>0</v>
      </c>
      <c r="J16" s="660">
        <v>50</v>
      </c>
      <c r="K16" s="649">
        <v>50</v>
      </c>
      <c r="L16" s="660">
        <v>50</v>
      </c>
      <c r="M16" s="649">
        <v>100</v>
      </c>
      <c r="N16" s="650"/>
      <c r="O16" s="649">
        <v>100</v>
      </c>
    </row>
    <row r="17" spans="1:15" ht="21.75" customHeight="1">
      <c r="A17" s="648" t="s">
        <v>917</v>
      </c>
      <c r="B17" s="678" t="s">
        <v>203</v>
      </c>
      <c r="C17" s="679"/>
      <c r="D17" s="649">
        <v>132902.19</v>
      </c>
      <c r="E17" s="647">
        <v>0.1295</v>
      </c>
      <c r="F17" s="660"/>
      <c r="G17" s="649">
        <v>0</v>
      </c>
      <c r="H17" s="660"/>
      <c r="I17" s="649">
        <v>0</v>
      </c>
      <c r="J17" s="660"/>
      <c r="K17" s="649">
        <v>0</v>
      </c>
      <c r="L17" s="660">
        <v>100</v>
      </c>
      <c r="M17" s="649">
        <v>100</v>
      </c>
      <c r="N17" s="650"/>
      <c r="O17" s="649">
        <v>100</v>
      </c>
    </row>
    <row r="18" spans="1:15" ht="21.75" customHeight="1">
      <c r="A18" s="648" t="s">
        <v>923</v>
      </c>
      <c r="B18" s="678" t="s">
        <v>930</v>
      </c>
      <c r="C18" s="679"/>
      <c r="D18" s="649">
        <v>52066.46</v>
      </c>
      <c r="E18" s="647">
        <v>5.0799999999999998E-2</v>
      </c>
      <c r="F18" s="660"/>
      <c r="G18" s="649">
        <v>0</v>
      </c>
      <c r="H18" s="660"/>
      <c r="I18" s="649">
        <v>0</v>
      </c>
      <c r="J18" s="660">
        <v>50</v>
      </c>
      <c r="K18" s="649">
        <v>50</v>
      </c>
      <c r="L18" s="660">
        <v>50</v>
      </c>
      <c r="M18" s="649">
        <v>100</v>
      </c>
      <c r="N18" s="650"/>
      <c r="O18" s="649">
        <v>100</v>
      </c>
    </row>
    <row r="19" spans="1:15" ht="21.75" customHeight="1">
      <c r="A19" s="648" t="s">
        <v>1038</v>
      </c>
      <c r="B19" s="678" t="s">
        <v>216</v>
      </c>
      <c r="C19" s="679"/>
      <c r="D19" s="649">
        <v>96456.35</v>
      </c>
      <c r="E19" s="647">
        <v>9.4E-2</v>
      </c>
      <c r="F19" s="660"/>
      <c r="G19" s="649">
        <v>0</v>
      </c>
      <c r="H19" s="660"/>
      <c r="I19" s="649">
        <v>0</v>
      </c>
      <c r="J19" s="660">
        <v>25</v>
      </c>
      <c r="K19" s="649">
        <v>25</v>
      </c>
      <c r="L19" s="660">
        <v>25</v>
      </c>
      <c r="M19" s="649">
        <v>50</v>
      </c>
      <c r="N19" s="660">
        <v>50</v>
      </c>
      <c r="O19" s="649">
        <v>100</v>
      </c>
    </row>
    <row r="20" spans="1:15" ht="21.75" customHeight="1">
      <c r="A20" s="648" t="s">
        <v>1048</v>
      </c>
      <c r="B20" s="678" t="s">
        <v>946</v>
      </c>
      <c r="C20" s="679"/>
      <c r="D20" s="649">
        <v>137460.25</v>
      </c>
      <c r="E20" s="647">
        <v>0.13400000000000001</v>
      </c>
      <c r="F20" s="660"/>
      <c r="G20" s="649">
        <v>0</v>
      </c>
      <c r="H20" s="660"/>
      <c r="I20" s="649">
        <v>0</v>
      </c>
      <c r="J20" s="660"/>
      <c r="K20" s="649">
        <v>0</v>
      </c>
      <c r="L20" s="660">
        <v>50</v>
      </c>
      <c r="M20" s="649">
        <v>50</v>
      </c>
      <c r="N20" s="660">
        <v>50</v>
      </c>
      <c r="O20" s="649">
        <v>100</v>
      </c>
    </row>
    <row r="21" spans="1:15" ht="21.75" customHeight="1">
      <c r="A21" s="648" t="s">
        <v>1050</v>
      </c>
      <c r="B21" s="678" t="s">
        <v>150</v>
      </c>
      <c r="C21" s="679"/>
      <c r="D21" s="649">
        <v>74585.63</v>
      </c>
      <c r="E21" s="647">
        <v>7.2700000000000001E-2</v>
      </c>
      <c r="F21" s="660"/>
      <c r="G21" s="649">
        <v>0</v>
      </c>
      <c r="H21" s="660"/>
      <c r="I21" s="649">
        <v>0</v>
      </c>
      <c r="J21" s="660"/>
      <c r="K21" s="649">
        <v>0</v>
      </c>
      <c r="L21" s="660">
        <v>100</v>
      </c>
      <c r="M21" s="649">
        <v>100</v>
      </c>
      <c r="N21" s="650"/>
      <c r="O21" s="649">
        <v>100</v>
      </c>
    </row>
    <row r="22" spans="1:15" ht="21.75" customHeight="1">
      <c r="A22" s="648" t="s">
        <v>1057</v>
      </c>
      <c r="B22" s="678" t="s">
        <v>985</v>
      </c>
      <c r="C22" s="679"/>
      <c r="D22" s="649">
        <v>23151.119999999999</v>
      </c>
      <c r="E22" s="647">
        <v>2.2599999999999999E-2</v>
      </c>
      <c r="F22" s="660"/>
      <c r="G22" s="649">
        <v>0</v>
      </c>
      <c r="H22" s="660"/>
      <c r="I22" s="649">
        <v>0</v>
      </c>
      <c r="J22" s="660"/>
      <c r="K22" s="649">
        <v>0</v>
      </c>
      <c r="L22" s="660">
        <v>100</v>
      </c>
      <c r="M22" s="649">
        <v>100</v>
      </c>
      <c r="N22" s="650"/>
      <c r="O22" s="649">
        <v>100</v>
      </c>
    </row>
    <row r="23" spans="1:15" ht="21.75" customHeight="1">
      <c r="A23" s="648" t="s">
        <v>1059</v>
      </c>
      <c r="B23" s="678" t="s">
        <v>246</v>
      </c>
      <c r="C23" s="679"/>
      <c r="D23" s="649">
        <v>90774.84</v>
      </c>
      <c r="E23" s="647">
        <v>8.8499999999999995E-2</v>
      </c>
      <c r="F23" s="660"/>
      <c r="G23" s="649">
        <v>0</v>
      </c>
      <c r="H23" s="660"/>
      <c r="I23" s="649">
        <v>0</v>
      </c>
      <c r="J23" s="660"/>
      <c r="K23" s="649">
        <v>0</v>
      </c>
      <c r="L23" s="660"/>
      <c r="M23" s="649">
        <v>0</v>
      </c>
      <c r="N23" s="660">
        <v>100</v>
      </c>
      <c r="O23" s="649">
        <v>100</v>
      </c>
    </row>
    <row r="24" spans="1:15" ht="21.75" customHeight="1" thickBot="1">
      <c r="A24" s="648" t="s">
        <v>1063</v>
      </c>
      <c r="B24" s="678" t="s">
        <v>1066</v>
      </c>
      <c r="C24" s="679"/>
      <c r="D24" s="649">
        <v>1472</v>
      </c>
      <c r="E24" s="647">
        <v>1.4E-3</v>
      </c>
      <c r="F24" s="660"/>
      <c r="G24" s="649">
        <v>0</v>
      </c>
      <c r="H24" s="660"/>
      <c r="I24" s="649">
        <v>0</v>
      </c>
      <c r="J24" s="660"/>
      <c r="K24" s="649">
        <v>0</v>
      </c>
      <c r="L24" s="660"/>
      <c r="M24" s="649">
        <v>0</v>
      </c>
      <c r="N24" s="660">
        <v>100</v>
      </c>
      <c r="O24" s="649">
        <v>100</v>
      </c>
    </row>
    <row r="25" spans="1:15" ht="21.75" customHeight="1" thickTop="1">
      <c r="A25" s="651"/>
      <c r="B25" s="652" t="s">
        <v>998</v>
      </c>
      <c r="C25" s="653"/>
      <c r="D25" s="654"/>
      <c r="E25" s="654"/>
      <c r="F25" s="654">
        <v>3.01</v>
      </c>
      <c r="G25" s="654">
        <v>3.01</v>
      </c>
      <c r="H25" s="654">
        <v>3.23</v>
      </c>
      <c r="I25" s="654">
        <v>6.23</v>
      </c>
      <c r="J25" s="654">
        <v>33.409999999999997</v>
      </c>
      <c r="K25" s="654">
        <v>39.65</v>
      </c>
      <c r="L25" s="654">
        <v>39.96</v>
      </c>
      <c r="M25" s="654">
        <v>79.61</v>
      </c>
      <c r="N25" s="654">
        <v>20.39</v>
      </c>
      <c r="O25" s="654">
        <v>100</v>
      </c>
    </row>
    <row r="26" spans="1:15" ht="21.75" customHeight="1">
      <c r="A26" s="655"/>
      <c r="B26" s="656" t="s">
        <v>999</v>
      </c>
      <c r="C26" s="657"/>
      <c r="D26" s="658">
        <v>1025913.12</v>
      </c>
      <c r="E26" s="659">
        <v>1</v>
      </c>
      <c r="F26" s="658">
        <v>30876.07</v>
      </c>
      <c r="G26" s="658">
        <v>30876.07</v>
      </c>
      <c r="H26" s="658">
        <v>33086.050000000003</v>
      </c>
      <c r="I26" s="658">
        <v>63962.12</v>
      </c>
      <c r="J26" s="658">
        <v>342800.46</v>
      </c>
      <c r="K26" s="658">
        <v>406762.58</v>
      </c>
      <c r="L26" s="658">
        <v>409945.4</v>
      </c>
      <c r="M26" s="658">
        <v>816707.98</v>
      </c>
      <c r="N26" s="658">
        <v>209205.14</v>
      </c>
      <c r="O26" s="658">
        <v>1025913.12</v>
      </c>
    </row>
  </sheetData>
  <mergeCells count="7">
    <mergeCell ref="B10:C10"/>
    <mergeCell ref="B11:C11"/>
    <mergeCell ref="A7:O7"/>
    <mergeCell ref="A4:O4"/>
    <mergeCell ref="A5:O5"/>
    <mergeCell ref="A6:O6"/>
    <mergeCell ref="B9:C9"/>
  </mergeCells>
  <conditionalFormatting sqref="A10:E24">
    <cfRule type="expression" dxfId="20" priority="1" stopIfTrue="1">
      <formula>$BI10="M"</formula>
    </cfRule>
  </conditionalFormatting>
  <conditionalFormatting sqref="J11 L11 N11 L13:L15 N13:N18 N21:N22">
    <cfRule type="expression" dxfId="19" priority="2" stopIfTrue="1">
      <formula>OR($BI11&lt;&gt;"A",I11&gt;99.9999)</formula>
    </cfRule>
    <cfRule type="expression" dxfId="18" priority="3" stopIfTrue="1">
      <formula>AND($BI11="A")</formula>
    </cfRule>
  </conditionalFormatting>
  <dataValidations count="1">
    <dataValidation type="decimal" operator="lessThanOrEqual" allowBlank="1" showInputMessage="1" showErrorMessage="1" error="Soma das porcentagens maior que 100%" sqref="F10:O24" xr:uid="{00000000-0002-0000-0300-000000000000}">
      <formula1>IF($BI10="A",100-$BG10+F10,0)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80" orientation="landscape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4:R18"/>
  <sheetViews>
    <sheetView view="pageBreakPreview" zoomScale="115" zoomScaleNormal="100" zoomScaleSheetLayoutView="115" workbookViewId="0">
      <selection activeCell="J19" sqref="J19"/>
    </sheetView>
  </sheetViews>
  <sheetFormatPr defaultRowHeight="13.2"/>
  <cols>
    <col min="2" max="2" width="12.6640625" customWidth="1"/>
    <col min="3" max="3" width="13.44140625" customWidth="1"/>
    <col min="4" max="4" width="22.88671875" customWidth="1"/>
    <col min="5" max="5" width="12.44140625" customWidth="1"/>
    <col min="9" max="9" width="12.44140625" bestFit="1" customWidth="1"/>
    <col min="10" max="10" width="13.44140625" customWidth="1"/>
    <col min="12" max="12" width="12.109375" customWidth="1"/>
    <col min="14" max="14" width="15.88671875" bestFit="1" customWidth="1"/>
    <col min="15" max="15" width="11.33203125" bestFit="1" customWidth="1"/>
  </cols>
  <sheetData>
    <row r="4" spans="1:18">
      <c r="A4" s="780" t="s">
        <v>5</v>
      </c>
      <c r="B4" s="780"/>
      <c r="C4" s="780"/>
      <c r="D4" s="780"/>
      <c r="E4" s="780"/>
      <c r="F4" s="780"/>
      <c r="G4" s="780"/>
      <c r="H4" s="780"/>
      <c r="I4" s="780"/>
      <c r="J4" s="780"/>
      <c r="K4" s="780"/>
      <c r="L4" s="780"/>
      <c r="M4" s="780"/>
      <c r="N4" s="12"/>
      <c r="O4" s="12"/>
      <c r="P4" s="12"/>
      <c r="Q4" s="12"/>
      <c r="R4" s="12"/>
    </row>
    <row r="5" spans="1:18">
      <c r="A5" s="780" t="s">
        <v>990</v>
      </c>
      <c r="B5" s="780"/>
      <c r="C5" s="780"/>
      <c r="D5" s="780"/>
      <c r="E5" s="780"/>
      <c r="F5" s="780"/>
      <c r="G5" s="780"/>
      <c r="H5" s="780"/>
      <c r="I5" s="780"/>
      <c r="J5" s="780"/>
      <c r="K5" s="780"/>
      <c r="L5" s="780"/>
      <c r="M5" s="780"/>
      <c r="N5" s="12"/>
      <c r="O5" s="12"/>
      <c r="P5" s="12"/>
      <c r="Q5" s="12"/>
      <c r="R5" s="12"/>
    </row>
    <row r="6" spans="1:18">
      <c r="A6" s="780" t="s">
        <v>6</v>
      </c>
      <c r="B6" s="780"/>
      <c r="C6" s="780"/>
      <c r="D6" s="780"/>
      <c r="E6" s="780"/>
      <c r="F6" s="780"/>
      <c r="G6" s="780"/>
      <c r="H6" s="780"/>
      <c r="I6" s="780"/>
      <c r="J6" s="780"/>
      <c r="K6" s="780"/>
      <c r="L6" s="780"/>
      <c r="M6" s="780"/>
      <c r="N6" s="12"/>
      <c r="O6" s="12"/>
      <c r="P6" s="12"/>
      <c r="Q6" s="12"/>
      <c r="R6" s="12"/>
    </row>
    <row r="7" spans="1:18">
      <c r="A7" s="780" t="s">
        <v>1071</v>
      </c>
      <c r="B7" s="780"/>
      <c r="C7" s="780"/>
      <c r="D7" s="780"/>
      <c r="E7" s="780"/>
      <c r="F7" s="780"/>
      <c r="G7" s="780"/>
      <c r="H7" s="780"/>
      <c r="I7" s="780"/>
      <c r="J7" s="780"/>
      <c r="K7" s="780"/>
      <c r="L7" s="780"/>
      <c r="M7" s="780"/>
    </row>
    <row r="8" spans="1:18" ht="36" hidden="1">
      <c r="A8" s="661" t="s">
        <v>1000</v>
      </c>
      <c r="B8" s="661" t="s">
        <v>1001</v>
      </c>
      <c r="C8" s="661" t="s">
        <v>1002</v>
      </c>
      <c r="D8" s="662" t="s">
        <v>89</v>
      </c>
      <c r="E8" s="662" t="s">
        <v>1003</v>
      </c>
      <c r="F8" s="662" t="s">
        <v>1004</v>
      </c>
      <c r="G8" s="662" t="s">
        <v>1005</v>
      </c>
      <c r="H8" s="661" t="s">
        <v>1006</v>
      </c>
      <c r="I8" s="661" t="s">
        <v>1013</v>
      </c>
      <c r="J8" s="661" t="s">
        <v>1007</v>
      </c>
      <c r="K8" s="661" t="s">
        <v>1008</v>
      </c>
      <c r="L8" s="661" t="s">
        <v>1009</v>
      </c>
      <c r="M8" s="661" t="s">
        <v>1010</v>
      </c>
    </row>
    <row r="9" spans="1:18" hidden="1">
      <c r="A9" s="791"/>
      <c r="B9" s="791"/>
      <c r="C9" s="791"/>
      <c r="D9" s="790"/>
      <c r="E9" s="790"/>
      <c r="F9" s="790"/>
      <c r="G9" s="790"/>
      <c r="H9" s="663"/>
      <c r="I9" s="664">
        <v>0.92600000000000005</v>
      </c>
      <c r="J9" s="664">
        <v>7.3999999999999996E-2</v>
      </c>
      <c r="K9" s="664">
        <v>0</v>
      </c>
      <c r="L9" s="664">
        <v>1</v>
      </c>
      <c r="M9" s="665"/>
    </row>
    <row r="10" spans="1:18" ht="13.8" hidden="1">
      <c r="A10" s="791"/>
      <c r="B10" s="791"/>
      <c r="C10" s="791"/>
      <c r="D10" s="790"/>
      <c r="E10" s="790"/>
      <c r="F10" s="790"/>
      <c r="G10" s="790"/>
      <c r="H10" s="666" t="s">
        <v>4</v>
      </c>
      <c r="I10" s="667">
        <v>950000</v>
      </c>
      <c r="J10" s="667">
        <v>75913.119999999995</v>
      </c>
      <c r="K10" s="667">
        <v>0</v>
      </c>
      <c r="L10" s="667">
        <v>1025913.12</v>
      </c>
      <c r="M10" s="668"/>
    </row>
    <row r="11" spans="1:18" ht="24" hidden="1">
      <c r="A11" s="669">
        <v>1</v>
      </c>
      <c r="B11" s="670" t="s">
        <v>1069</v>
      </c>
      <c r="C11" s="670" t="s">
        <v>1070</v>
      </c>
      <c r="D11" s="671" t="s">
        <v>1072</v>
      </c>
      <c r="E11" s="670" t="s">
        <v>1011</v>
      </c>
      <c r="F11" s="672">
        <v>1</v>
      </c>
      <c r="G11" s="673" t="e">
        <v>#N/A</v>
      </c>
      <c r="H11" s="674" t="s">
        <v>1012</v>
      </c>
      <c r="I11" s="675">
        <v>950000</v>
      </c>
      <c r="J11" s="675">
        <v>75913.119999999995</v>
      </c>
      <c r="K11" s="675">
        <v>0</v>
      </c>
      <c r="L11" s="675">
        <v>1025913.12</v>
      </c>
      <c r="M11" s="676">
        <v>1</v>
      </c>
    </row>
    <row r="12" spans="1:18" hidden="1">
      <c r="A12" s="792"/>
      <c r="B12" s="792"/>
      <c r="C12" s="792"/>
      <c r="D12" s="792"/>
      <c r="E12" s="792"/>
      <c r="F12" s="792"/>
      <c r="G12" s="792"/>
      <c r="H12" s="792"/>
      <c r="I12" s="792"/>
      <c r="J12" s="792"/>
      <c r="K12" s="792"/>
      <c r="L12" s="792"/>
      <c r="M12" s="792"/>
    </row>
    <row r="14" spans="1:18" hidden="1"/>
    <row r="15" spans="1:18" ht="36">
      <c r="A15" s="661" t="s">
        <v>1000</v>
      </c>
      <c r="B15" s="661" t="s">
        <v>1001</v>
      </c>
      <c r="C15" s="661" t="s">
        <v>1002</v>
      </c>
      <c r="D15" s="662" t="s">
        <v>89</v>
      </c>
      <c r="E15" s="662" t="s">
        <v>1003</v>
      </c>
      <c r="F15" s="662" t="s">
        <v>1004</v>
      </c>
      <c r="G15" s="662" t="s">
        <v>1005</v>
      </c>
      <c r="H15" s="661" t="s">
        <v>1006</v>
      </c>
      <c r="I15" s="661" t="s">
        <v>1013</v>
      </c>
      <c r="J15" s="661" t="s">
        <v>1007</v>
      </c>
      <c r="K15" s="661" t="s">
        <v>1008</v>
      </c>
      <c r="L15" s="661" t="s">
        <v>1009</v>
      </c>
      <c r="M15" s="661" t="s">
        <v>1010</v>
      </c>
      <c r="N15" s="761" t="e">
        <f>#REF!</f>
        <v>#REF!</v>
      </c>
      <c r="O15" s="406" t="e">
        <f>N15-I18</f>
        <v>#REF!</v>
      </c>
    </row>
    <row r="16" spans="1:18">
      <c r="A16" s="791"/>
      <c r="B16" s="791"/>
      <c r="C16" s="791"/>
      <c r="D16" s="790"/>
      <c r="E16" s="790"/>
      <c r="F16" s="790"/>
      <c r="G16" s="790"/>
      <c r="H16" s="663"/>
      <c r="I16" s="664">
        <f>I17/L18</f>
        <v>0.62749999999999995</v>
      </c>
      <c r="J16" s="664">
        <f>J17/L18</f>
        <v>0.3725</v>
      </c>
      <c r="K16" s="664">
        <f>IF(ISERROR($Q$24/$R$24),0,ROUND($Q$24/$R$24,4))</f>
        <v>0</v>
      </c>
      <c r="L16" s="664">
        <f>J16+I16</f>
        <v>1</v>
      </c>
      <c r="M16" s="665"/>
    </row>
    <row r="17" spans="1:13" ht="13.8">
      <c r="A17" s="791"/>
      <c r="B17" s="791"/>
      <c r="C17" s="791"/>
      <c r="D17" s="790"/>
      <c r="E17" s="790"/>
      <c r="F17" s="790"/>
      <c r="G17" s="790"/>
      <c r="H17" s="666" t="s">
        <v>4</v>
      </c>
      <c r="I17" s="667">
        <v>684800</v>
      </c>
      <c r="J17" s="667">
        <f>J18</f>
        <v>406579.36</v>
      </c>
      <c r="K17" s="667">
        <f>SUM(K18:K42)</f>
        <v>0</v>
      </c>
      <c r="L17" s="667">
        <f>L18</f>
        <v>1091379.3600000001</v>
      </c>
      <c r="M17" s="668"/>
    </row>
    <row r="18" spans="1:13" ht="24">
      <c r="A18" s="669">
        <v>1</v>
      </c>
      <c r="B18" s="670" t="s">
        <v>1069</v>
      </c>
      <c r="C18" s="670" t="s">
        <v>1070</v>
      </c>
      <c r="D18" s="671" t="s">
        <v>1072</v>
      </c>
      <c r="E18" s="670" t="s">
        <v>1011</v>
      </c>
      <c r="F18" s="672">
        <v>1</v>
      </c>
      <c r="G18" s="673" t="e">
        <f t="shared" ref="G18" ca="1" si="0">VLOOKUP($I18,OFFSET($AS$24,1,MATCH($H18,$AS$24:$CC$24,0)-1,100,100),2,FALSE)</f>
        <v>#N/A</v>
      </c>
      <c r="H18" s="674" t="s">
        <v>1012</v>
      </c>
      <c r="I18" s="675">
        <f>I17</f>
        <v>684800</v>
      </c>
      <c r="J18" s="675">
        <v>406579.36</v>
      </c>
      <c r="K18" s="675">
        <f>ROUND(Z18,2)</f>
        <v>0</v>
      </c>
      <c r="L18" s="675">
        <f>SUM(I18:J18)</f>
        <v>1091379.3600000001</v>
      </c>
      <c r="M18" s="676">
        <v>1</v>
      </c>
    </row>
  </sheetData>
  <mergeCells count="19">
    <mergeCell ref="A12:M12"/>
    <mergeCell ref="G9:G10"/>
    <mergeCell ref="A4:M4"/>
    <mergeCell ref="A5:M5"/>
    <mergeCell ref="A6:M6"/>
    <mergeCell ref="A7:M7"/>
    <mergeCell ref="A9:A10"/>
    <mergeCell ref="B9:B10"/>
    <mergeCell ref="C9:C10"/>
    <mergeCell ref="D9:D10"/>
    <mergeCell ref="E9:E10"/>
    <mergeCell ref="F9:F10"/>
    <mergeCell ref="D16:D17"/>
    <mergeCell ref="E16:E17"/>
    <mergeCell ref="F16:F17"/>
    <mergeCell ref="G16:G17"/>
    <mergeCell ref="A16:A17"/>
    <mergeCell ref="B16:B17"/>
    <mergeCell ref="C16:C17"/>
  </mergeCells>
  <conditionalFormatting sqref="F11">
    <cfRule type="cellIs" dxfId="17" priority="20" stopIfTrue="1" operator="notEqual">
      <formula>""</formula>
    </cfRule>
  </conditionalFormatting>
  <conditionalFormatting sqref="F18">
    <cfRule type="cellIs" dxfId="16" priority="5" stopIfTrue="1" operator="notEqual">
      <formula>""</formula>
    </cfRule>
  </conditionalFormatting>
  <conditionalFormatting sqref="G11">
    <cfRule type="expression" dxfId="15" priority="21" stopIfTrue="1">
      <formula>ISERROR($M11)</formula>
    </cfRule>
  </conditionalFormatting>
  <conditionalFormatting sqref="G18">
    <cfRule type="expression" dxfId="14" priority="6" stopIfTrue="1">
      <formula>ISERROR($M18)</formula>
    </cfRule>
  </conditionalFormatting>
  <conditionalFormatting sqref="H11">
    <cfRule type="expression" dxfId="13" priority="16" stopIfTrue="1">
      <formula>AND($K11&lt;&gt;"",$K11&lt;&gt;"Em Análise",$K11&lt;&gt;"Análise Concluída / A Licitar")</formula>
    </cfRule>
  </conditionalFormatting>
  <conditionalFormatting sqref="H18">
    <cfRule type="expression" dxfId="12" priority="1" stopIfTrue="1">
      <formula>AND($K18&lt;&gt;"",$K18&lt;&gt;"Em Análise",$K18&lt;&gt;"Análise Concluída / A Licitar")</formula>
    </cfRule>
  </conditionalFormatting>
  <conditionalFormatting sqref="I8:I9">
    <cfRule type="containsText" dxfId="11" priority="22" stopIfTrue="1" operator="containsText" text="DADOS">
      <formula>NOT(ISERROR(SEARCH("DADOS",I8)))</formula>
    </cfRule>
  </conditionalFormatting>
  <conditionalFormatting sqref="I15:I16">
    <cfRule type="containsText" dxfId="10" priority="7" stopIfTrue="1" operator="containsText" text="DADOS">
      <formula>NOT(ISERROR(SEARCH("DADOS",I15)))</formula>
    </cfRule>
  </conditionalFormatting>
  <conditionalFormatting sqref="J9:L9">
    <cfRule type="containsText" dxfId="9" priority="17" stopIfTrue="1" operator="containsText" text="DADOS">
      <formula>NOT(ISERROR(SEARCH("DADOS",J9)))</formula>
    </cfRule>
  </conditionalFormatting>
  <conditionalFormatting sqref="J16:L16">
    <cfRule type="containsText" dxfId="8" priority="2" stopIfTrue="1" operator="containsText" text="DADOS">
      <formula>NOT(ISERROR(SEARCH("DADOS",J16)))</formula>
    </cfRule>
  </conditionalFormatting>
  <dataValidations disablePrompts="1" count="4">
    <dataValidation type="list" allowBlank="1" showInputMessage="1" showErrorMessage="1" sqref="B11 B18" xr:uid="{00000000-0002-0000-0400-000000000000}">
      <formula1>itensdeinvestimento</formula1>
    </dataValidation>
    <dataValidation type="list" allowBlank="1" showInputMessage="1" showErrorMessage="1" sqref="C11 C18" xr:uid="{00000000-0002-0000-0400-000001000000}">
      <formula1>subitemdeinvestimento</formula1>
    </dataValidation>
    <dataValidation type="list" allowBlank="1" showInputMessage="1" showErrorMessage="1" sqref="E11 E18" xr:uid="{00000000-0002-0000-0400-000002000000}">
      <formula1>"Sem Projeto,Em Análise,Análise Concluída / A Licitar,Licitado / Em Execução, Concluído"</formula1>
    </dataValidation>
    <dataValidation type="list" allowBlank="1" showInputMessage="1" showErrorMessage="1" sqref="H11 H18" xr:uid="{00000000-0002-0000-0400-000003000000}">
      <formula1>IF(OR($K11="Em Análise",$K11="Análise Concluída / a licitar"),listalotes,listaCTEF)</formula1>
    </dataValidation>
  </dataValidations>
  <pageMargins left="0.51181102362204722" right="0.51181102362204722" top="0.78740157480314965" bottom="0.78740157480314965" header="0.31496062992125984" footer="0.31496062992125984"/>
  <pageSetup paperSize="9" scale="88" orientation="landscape" horizontalDpi="360" verticalDpi="360" r:id="rId1"/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9259A-F61D-41D0-86EC-C94C811C53E9}">
  <dimension ref="A2:E29"/>
  <sheetViews>
    <sheetView tabSelected="1" view="pageLayout" topLeftCell="A13" zoomScale="98" zoomScaleNormal="100" zoomScalePageLayoutView="98" workbookViewId="0">
      <selection activeCell="A5" sqref="A5:C5"/>
    </sheetView>
  </sheetViews>
  <sheetFormatPr defaultRowHeight="13.2"/>
  <cols>
    <col min="1" max="1" width="18.5546875" style="487" customWidth="1"/>
    <col min="2" max="2" width="17" style="487" customWidth="1"/>
    <col min="3" max="3" width="33.33203125" style="487" customWidth="1"/>
    <col min="4" max="4" width="12.33203125" style="487" bestFit="1" customWidth="1"/>
    <col min="5" max="5" width="11.33203125" style="487" customWidth="1"/>
  </cols>
  <sheetData>
    <row r="2" spans="1:5" ht="18" thickBot="1">
      <c r="C2" s="762"/>
    </row>
    <row r="3" spans="1:5" ht="18" thickBot="1">
      <c r="A3" s="803" t="s">
        <v>1221</v>
      </c>
      <c r="B3" s="804"/>
      <c r="C3" s="804"/>
      <c r="D3" s="804"/>
      <c r="E3" s="805"/>
    </row>
    <row r="4" spans="1:5" ht="17.399999999999999">
      <c r="C4" s="762"/>
    </row>
    <row r="5" spans="1:5" ht="27.6">
      <c r="A5" s="806" t="s">
        <v>1222</v>
      </c>
      <c r="B5" s="807"/>
      <c r="C5" s="808"/>
      <c r="D5" s="763" t="s">
        <v>1223</v>
      </c>
      <c r="E5" s="764" t="s">
        <v>1224</v>
      </c>
    </row>
    <row r="6" spans="1:5">
      <c r="A6" s="794" t="s">
        <v>1225</v>
      </c>
      <c r="B6" s="795"/>
      <c r="C6" s="796"/>
      <c r="D6" s="765" t="s">
        <v>1226</v>
      </c>
      <c r="E6" s="766">
        <v>0.03</v>
      </c>
    </row>
    <row r="7" spans="1:5">
      <c r="A7" s="794" t="s">
        <v>1227</v>
      </c>
      <c r="B7" s="795"/>
      <c r="C7" s="796"/>
      <c r="D7" s="765" t="s">
        <v>1228</v>
      </c>
      <c r="E7" s="766">
        <v>8.0000000000000002E-3</v>
      </c>
    </row>
    <row r="8" spans="1:5">
      <c r="A8" s="794" t="s">
        <v>1229</v>
      </c>
      <c r="B8" s="795"/>
      <c r="C8" s="796"/>
      <c r="D8" s="765" t="s">
        <v>1230</v>
      </c>
      <c r="E8" s="766">
        <v>9.7000000000000003E-3</v>
      </c>
    </row>
    <row r="9" spans="1:5">
      <c r="A9" s="794" t="s">
        <v>1231</v>
      </c>
      <c r="B9" s="795"/>
      <c r="C9" s="796"/>
      <c r="D9" s="765" t="s">
        <v>1232</v>
      </c>
      <c r="E9" s="766">
        <v>5.8999999999999999E-3</v>
      </c>
    </row>
    <row r="10" spans="1:5">
      <c r="A10" s="794" t="s">
        <v>1233</v>
      </c>
      <c r="B10" s="795"/>
      <c r="C10" s="796"/>
      <c r="D10" s="765" t="s">
        <v>1234</v>
      </c>
      <c r="E10" s="766">
        <v>6.1600000000000002E-2</v>
      </c>
    </row>
    <row r="11" spans="1:5">
      <c r="A11" s="794" t="s">
        <v>1235</v>
      </c>
      <c r="B11" s="795"/>
      <c r="C11" s="796"/>
      <c r="D11" s="765" t="s">
        <v>1236</v>
      </c>
      <c r="E11" s="766">
        <v>3.6499999999999998E-2</v>
      </c>
    </row>
    <row r="12" spans="1:5">
      <c r="A12" s="794" t="s">
        <v>1237</v>
      </c>
      <c r="B12" s="795"/>
      <c r="C12" s="796"/>
      <c r="D12" s="765" t="s">
        <v>1238</v>
      </c>
      <c r="E12" s="766">
        <v>0.05</v>
      </c>
    </row>
    <row r="13" spans="1:5">
      <c r="A13" s="797" t="s">
        <v>1239</v>
      </c>
      <c r="B13" s="798"/>
      <c r="C13" s="799"/>
      <c r="D13" s="765" t="s">
        <v>1240</v>
      </c>
      <c r="E13" s="767">
        <v>4.4999999999999998E-2</v>
      </c>
    </row>
    <row r="14" spans="1:5">
      <c r="A14" s="800" t="s">
        <v>1241</v>
      </c>
      <c r="B14" s="801"/>
      <c r="C14" s="802"/>
      <c r="D14" s="771" t="s">
        <v>1242</v>
      </c>
      <c r="E14" s="772">
        <f>(((1+E6+E7+E8)*(1+E9)*(1+E10))/(1-E11-E12-E13))-1</f>
        <v>0.28820000000000001</v>
      </c>
    </row>
    <row r="15" spans="1:5" ht="15">
      <c r="A15" s="71"/>
      <c r="B15" s="71"/>
      <c r="C15" s="70"/>
      <c r="D15" s="71"/>
      <c r="E15" s="71"/>
    </row>
    <row r="16" spans="1:5" ht="15">
      <c r="A16" s="71"/>
      <c r="B16" s="71"/>
      <c r="C16" s="70" t="s">
        <v>1243</v>
      </c>
      <c r="D16" s="71"/>
      <c r="E16" s="71"/>
    </row>
    <row r="17" spans="1:5" ht="15">
      <c r="A17" s="71"/>
      <c r="B17" s="768" t="s">
        <v>1244</v>
      </c>
      <c r="C17" s="769" t="s">
        <v>1245</v>
      </c>
      <c r="D17" s="770">
        <v>-1</v>
      </c>
      <c r="E17" s="71"/>
    </row>
    <row r="18" spans="1:5" ht="15">
      <c r="A18" s="71"/>
      <c r="B18" s="71"/>
      <c r="C18" s="70" t="s">
        <v>1246</v>
      </c>
      <c r="D18" s="71"/>
      <c r="E18" s="71"/>
    </row>
    <row r="19" spans="1:5" ht="15">
      <c r="A19" s="71"/>
      <c r="B19" s="71"/>
      <c r="C19" s="71"/>
      <c r="D19" s="71"/>
      <c r="E19" s="71"/>
    </row>
    <row r="20" spans="1:5" ht="15">
      <c r="A20" s="71"/>
      <c r="B20" s="71"/>
      <c r="C20" s="71"/>
      <c r="D20" s="71"/>
      <c r="E20" s="71"/>
    </row>
    <row r="22" spans="1:5" ht="29.4" customHeight="1">
      <c r="A22" s="797" t="s">
        <v>1247</v>
      </c>
      <c r="B22" s="798"/>
      <c r="C22" s="798"/>
      <c r="D22" s="798"/>
      <c r="E22" s="799"/>
    </row>
    <row r="28" spans="1:5" ht="64.2" customHeight="1">
      <c r="A28" s="793" t="s">
        <v>1248</v>
      </c>
      <c r="B28" s="793"/>
      <c r="C28" s="793"/>
      <c r="D28" s="793"/>
      <c r="E28" s="793"/>
    </row>
    <row r="29" spans="1:5">
      <c r="A29" s="793" t="s">
        <v>1249</v>
      </c>
      <c r="B29" s="793"/>
      <c r="C29" s="793"/>
      <c r="D29" s="793"/>
      <c r="E29" s="793"/>
    </row>
  </sheetData>
  <mergeCells count="14">
    <mergeCell ref="A9:C9"/>
    <mergeCell ref="A3:E3"/>
    <mergeCell ref="A5:C5"/>
    <mergeCell ref="A6:C6"/>
    <mergeCell ref="A7:C7"/>
    <mergeCell ref="A8:C8"/>
    <mergeCell ref="A28:E28"/>
    <mergeCell ref="A29:E29"/>
    <mergeCell ref="A10:C10"/>
    <mergeCell ref="A11:C11"/>
    <mergeCell ref="A12:C12"/>
    <mergeCell ref="A13:C13"/>
    <mergeCell ref="A14:C14"/>
    <mergeCell ref="A22:E22"/>
  </mergeCells>
  <pageMargins left="0.511811024" right="0.511811024" top="1.5208333333333333" bottom="0.78740157499999996" header="0.31496062000000002" footer="0.31496062000000002"/>
  <pageSetup paperSize="9" orientation="portrait" horizontalDpi="1200" verticalDpi="1200" r:id="rId1"/>
  <headerFooter>
    <oddHeader>&amp;L&amp;G&amp;C&amp;"Arial,Negrito"&amp;15GOVERNO DO ESTADO DO PARÁ&amp;10
&amp;12PREFEITURA MUNICIPAL DE PRAINHA&amp;10
MUDANÇA SE FAZ COM RESPONSABILIDADE&amp;R&amp;G</oddHead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7D961-F0B4-4BA9-AD1F-ACD939C0D62F}">
  <dimension ref="A1:P67"/>
  <sheetViews>
    <sheetView view="pageBreakPreview" topLeftCell="F1" zoomScaleNormal="100" zoomScaleSheetLayoutView="100" workbookViewId="0">
      <selection activeCell="L13" sqref="L13"/>
    </sheetView>
  </sheetViews>
  <sheetFormatPr defaultRowHeight="13.2"/>
  <cols>
    <col min="1" max="1" width="9.109375" style="382"/>
    <col min="2" max="2" width="14.88671875" style="476" customWidth="1"/>
    <col min="3" max="3" width="9.109375" style="476"/>
    <col min="4" max="4" width="50.88671875" style="498" customWidth="1"/>
    <col min="5" max="5" width="9.109375" style="476"/>
    <col min="6" max="6" width="11.5546875" style="542" customWidth="1"/>
    <col min="7" max="8" width="10.33203125" style="542" bestFit="1" customWidth="1"/>
    <col min="9" max="9" width="15.88671875" style="740" bestFit="1" customWidth="1"/>
    <col min="10" max="10" width="16.44140625" style="741" customWidth="1"/>
    <col min="11" max="11" width="14.5546875" style="741" customWidth="1"/>
    <col min="12" max="12" width="14.33203125" style="476" customWidth="1"/>
  </cols>
  <sheetData>
    <row r="1" spans="1:16">
      <c r="B1"/>
      <c r="C1"/>
      <c r="D1"/>
      <c r="E1" s="559"/>
      <c r="F1"/>
      <c r="G1"/>
      <c r="H1"/>
      <c r="I1"/>
    </row>
    <row r="2" spans="1:16">
      <c r="B2"/>
      <c r="C2"/>
      <c r="D2"/>
      <c r="E2" s="559"/>
      <c r="F2"/>
      <c r="G2"/>
      <c r="H2"/>
      <c r="I2"/>
    </row>
    <row r="3" spans="1:16">
      <c r="B3"/>
      <c r="C3"/>
      <c r="D3"/>
      <c r="E3" s="559"/>
      <c r="F3"/>
      <c r="G3"/>
      <c r="H3"/>
      <c r="I3"/>
    </row>
    <row r="4" spans="1:16">
      <c r="B4"/>
      <c r="C4"/>
      <c r="D4"/>
      <c r="E4" s="559"/>
      <c r="F4"/>
      <c r="G4"/>
      <c r="H4"/>
      <c r="I4"/>
    </row>
    <row r="5" spans="1:16">
      <c r="A5" s="780" t="s">
        <v>5</v>
      </c>
      <c r="B5" s="780"/>
      <c r="C5" s="780"/>
      <c r="D5" s="780"/>
      <c r="E5" s="780"/>
      <c r="F5" s="780"/>
      <c r="G5" s="780"/>
      <c r="H5" s="780"/>
      <c r="I5" s="780"/>
      <c r="J5" s="780"/>
      <c r="K5" s="780"/>
      <c r="L5" s="780"/>
    </row>
    <row r="6" spans="1:16">
      <c r="A6" s="780" t="s">
        <v>990</v>
      </c>
      <c r="B6" s="780"/>
      <c r="C6" s="780"/>
      <c r="D6" s="780"/>
      <c r="E6" s="780"/>
      <c r="F6" s="780"/>
      <c r="G6" s="780"/>
      <c r="H6" s="780"/>
      <c r="I6" s="780"/>
      <c r="J6" s="780"/>
      <c r="K6" s="780"/>
      <c r="L6" s="780"/>
    </row>
    <row r="7" spans="1:16">
      <c r="A7" s="780" t="s">
        <v>6</v>
      </c>
      <c r="B7" s="780"/>
      <c r="C7" s="780"/>
      <c r="D7" s="780"/>
      <c r="E7" s="780"/>
      <c r="F7" s="780"/>
      <c r="G7" s="780"/>
      <c r="H7" s="780"/>
      <c r="I7" s="780"/>
      <c r="J7" s="780"/>
      <c r="K7" s="780"/>
      <c r="L7" s="780"/>
    </row>
    <row r="8" spans="1:16">
      <c r="A8" s="780" t="s">
        <v>1068</v>
      </c>
      <c r="B8" s="780"/>
      <c r="C8" s="780"/>
      <c r="D8" s="780"/>
      <c r="E8" s="780"/>
      <c r="F8" s="780"/>
      <c r="G8" s="780"/>
      <c r="H8" s="780"/>
      <c r="I8" s="780"/>
      <c r="J8" s="780"/>
      <c r="K8" s="780"/>
      <c r="L8" s="780"/>
    </row>
    <row r="9" spans="1:16">
      <c r="A9" s="680"/>
      <c r="B9" s="681"/>
      <c r="C9" s="681"/>
      <c r="D9" s="681"/>
      <c r="E9" s="686"/>
      <c r="F9" s="681"/>
      <c r="G9" s="743"/>
      <c r="H9" s="744" t="s">
        <v>1023</v>
      </c>
      <c r="I9" s="745">
        <v>0.29770000000000002</v>
      </c>
    </row>
    <row r="10" spans="1:16">
      <c r="A10" s="743"/>
      <c r="B10" s="744"/>
      <c r="C10" s="744" t="s">
        <v>1015</v>
      </c>
      <c r="D10" s="746" t="s">
        <v>1212</v>
      </c>
      <c r="E10" s="686"/>
      <c r="F10" s="682"/>
      <c r="G10" s="743"/>
      <c r="H10" s="744" t="s">
        <v>1025</v>
      </c>
      <c r="I10" s="745" t="s">
        <v>949</v>
      </c>
    </row>
    <row r="11" spans="1:16">
      <c r="A11" s="743"/>
      <c r="B11" s="744"/>
      <c r="C11" s="744" t="s">
        <v>1016</v>
      </c>
      <c r="D11" s="746" t="s">
        <v>1020</v>
      </c>
      <c r="E11" s="686"/>
      <c r="F11" s="682"/>
      <c r="G11" s="743"/>
      <c r="H11" s="744" t="s">
        <v>1026</v>
      </c>
      <c r="I11" s="745">
        <v>0</v>
      </c>
    </row>
    <row r="12" spans="1:16" ht="60.75" customHeight="1">
      <c r="A12" s="756" t="s">
        <v>14</v>
      </c>
      <c r="B12" s="756" t="s">
        <v>1076</v>
      </c>
      <c r="C12" s="756" t="s">
        <v>1077</v>
      </c>
      <c r="D12" s="757" t="s">
        <v>89</v>
      </c>
      <c r="E12" s="757" t="s">
        <v>1005</v>
      </c>
      <c r="F12" s="758" t="s">
        <v>1004</v>
      </c>
      <c r="G12" s="758" t="s">
        <v>1107</v>
      </c>
      <c r="H12" s="758" t="s">
        <v>1078</v>
      </c>
      <c r="I12" s="759" t="s">
        <v>1079</v>
      </c>
      <c r="J12" s="760" t="s">
        <v>1213</v>
      </c>
      <c r="K12" s="760" t="s">
        <v>1214</v>
      </c>
      <c r="L12" s="758" t="s">
        <v>1220</v>
      </c>
      <c r="O12" s="476" t="s">
        <v>1215</v>
      </c>
      <c r="P12" s="476" t="s">
        <v>1216</v>
      </c>
    </row>
    <row r="13" spans="1:16" ht="58.5" customHeight="1">
      <c r="A13" s="748" t="s">
        <v>1168</v>
      </c>
      <c r="B13" s="749" t="s">
        <v>1083</v>
      </c>
      <c r="C13" s="749" t="s">
        <v>1104</v>
      </c>
      <c r="D13" s="750" t="s">
        <v>1169</v>
      </c>
      <c r="E13" s="749" t="s">
        <v>1123</v>
      </c>
      <c r="F13" s="751">
        <v>415.15</v>
      </c>
      <c r="G13" s="751">
        <v>191.52</v>
      </c>
      <c r="H13" s="751">
        <v>248.54</v>
      </c>
      <c r="I13" s="752">
        <f t="shared" ref="I13:I44" si="0">F13*H13</f>
        <v>103181.38</v>
      </c>
      <c r="J13" s="753">
        <f>I13/I$67</f>
        <v>9.2600000000000002E-2</v>
      </c>
      <c r="K13" s="754">
        <f>J13</f>
        <v>9.2600000000000002E-2</v>
      </c>
      <c r="L13" s="749" t="str">
        <f>IF(K13&lt;=$P$13,"A",IF(K13&lt;=$P$14,"B","C"))</f>
        <v>A</v>
      </c>
      <c r="O13" s="476" t="s">
        <v>1217</v>
      </c>
      <c r="P13" s="742">
        <v>0.5</v>
      </c>
    </row>
    <row r="14" spans="1:16" ht="79.2">
      <c r="A14" s="748" t="s">
        <v>1115</v>
      </c>
      <c r="B14" s="749" t="s">
        <v>987</v>
      </c>
      <c r="C14" s="749" t="s">
        <v>953</v>
      </c>
      <c r="D14" s="750" t="s">
        <v>920</v>
      </c>
      <c r="E14" s="749" t="s">
        <v>188</v>
      </c>
      <c r="F14" s="751">
        <v>1326.66</v>
      </c>
      <c r="G14" s="751">
        <v>53.44</v>
      </c>
      <c r="H14" s="751">
        <v>69.349999999999994</v>
      </c>
      <c r="I14" s="752">
        <f t="shared" si="0"/>
        <v>92003.87</v>
      </c>
      <c r="J14" s="753">
        <f t="shared" ref="J14:J66" si="1">I14/I$67</f>
        <v>8.2600000000000007E-2</v>
      </c>
      <c r="K14" s="754">
        <f>J14+K13</f>
        <v>0.17519999999999999</v>
      </c>
      <c r="L14" s="749" t="str">
        <f t="shared" ref="L14:L66" si="2">IF(K14&lt;=$P$13,"A",IF(K14&lt;=$P$14,"B","C"))</f>
        <v>A</v>
      </c>
      <c r="O14" s="476" t="s">
        <v>1218</v>
      </c>
      <c r="P14" s="742">
        <v>0.8</v>
      </c>
    </row>
    <row r="15" spans="1:16" ht="26.4">
      <c r="A15" s="748" t="s">
        <v>1209</v>
      </c>
      <c r="B15" s="749" t="s">
        <v>987</v>
      </c>
      <c r="C15" s="749" t="s">
        <v>1210</v>
      </c>
      <c r="D15" s="750" t="s">
        <v>1211</v>
      </c>
      <c r="E15" s="749" t="s">
        <v>188</v>
      </c>
      <c r="F15" s="751">
        <v>901.36</v>
      </c>
      <c r="G15" s="751">
        <v>68.39</v>
      </c>
      <c r="H15" s="751">
        <v>88.75</v>
      </c>
      <c r="I15" s="752">
        <f t="shared" si="0"/>
        <v>79995.7</v>
      </c>
      <c r="J15" s="753">
        <f t="shared" si="1"/>
        <v>7.1800000000000003E-2</v>
      </c>
      <c r="K15" s="754">
        <f t="shared" ref="K15:K65" si="3">J15+K14</f>
        <v>0.247</v>
      </c>
      <c r="L15" s="749" t="str">
        <f t="shared" si="2"/>
        <v>A</v>
      </c>
      <c r="O15" s="476" t="s">
        <v>1219</v>
      </c>
      <c r="P15" s="742">
        <v>1</v>
      </c>
    </row>
    <row r="16" spans="1:16" ht="52.8">
      <c r="A16" s="748" t="s">
        <v>1121</v>
      </c>
      <c r="B16" s="749" t="s">
        <v>987</v>
      </c>
      <c r="C16" s="749" t="s">
        <v>1082</v>
      </c>
      <c r="D16" s="750" t="s">
        <v>1122</v>
      </c>
      <c r="E16" s="749" t="s">
        <v>188</v>
      </c>
      <c r="F16" s="751">
        <v>1075.53</v>
      </c>
      <c r="G16" s="751">
        <v>52.33</v>
      </c>
      <c r="H16" s="751">
        <v>67.91</v>
      </c>
      <c r="I16" s="752">
        <f t="shared" si="0"/>
        <v>73039.240000000005</v>
      </c>
      <c r="J16" s="753">
        <f t="shared" si="1"/>
        <v>6.5600000000000006E-2</v>
      </c>
      <c r="K16" s="754">
        <f t="shared" si="3"/>
        <v>0.31259999999999999</v>
      </c>
      <c r="L16" s="749" t="str">
        <f t="shared" si="2"/>
        <v>A</v>
      </c>
    </row>
    <row r="17" spans="1:12" ht="39.6">
      <c r="A17" s="748" t="s">
        <v>1130</v>
      </c>
      <c r="B17" s="749" t="s">
        <v>987</v>
      </c>
      <c r="C17" s="749" t="s">
        <v>1087</v>
      </c>
      <c r="D17" s="750" t="s">
        <v>1131</v>
      </c>
      <c r="E17" s="749" t="s">
        <v>152</v>
      </c>
      <c r="F17" s="751">
        <v>8685</v>
      </c>
      <c r="G17" s="751">
        <v>6.12</v>
      </c>
      <c r="H17" s="751">
        <v>7.94</v>
      </c>
      <c r="I17" s="752">
        <f t="shared" si="0"/>
        <v>68958.899999999994</v>
      </c>
      <c r="J17" s="753">
        <f t="shared" si="1"/>
        <v>6.1899999999999997E-2</v>
      </c>
      <c r="K17" s="754">
        <f t="shared" si="3"/>
        <v>0.3745</v>
      </c>
      <c r="L17" s="749" t="str">
        <f t="shared" si="2"/>
        <v>A</v>
      </c>
    </row>
    <row r="18" spans="1:12" ht="39.6">
      <c r="A18" s="748" t="s">
        <v>1109</v>
      </c>
      <c r="B18" s="749" t="s">
        <v>987</v>
      </c>
      <c r="C18" s="749" t="s">
        <v>948</v>
      </c>
      <c r="D18" s="750" t="s">
        <v>907</v>
      </c>
      <c r="E18" s="749" t="s">
        <v>188</v>
      </c>
      <c r="F18" s="751">
        <v>80</v>
      </c>
      <c r="G18" s="751">
        <v>599.77</v>
      </c>
      <c r="H18" s="751">
        <v>778.32</v>
      </c>
      <c r="I18" s="752">
        <f t="shared" si="0"/>
        <v>62265.599999999999</v>
      </c>
      <c r="J18" s="753">
        <f t="shared" si="1"/>
        <v>5.5899999999999998E-2</v>
      </c>
      <c r="K18" s="754">
        <f t="shared" si="3"/>
        <v>0.4304</v>
      </c>
      <c r="L18" s="749" t="str">
        <f t="shared" si="2"/>
        <v>A</v>
      </c>
    </row>
    <row r="19" spans="1:12" ht="39.6">
      <c r="A19" s="748" t="s">
        <v>1197</v>
      </c>
      <c r="B19" s="749" t="s">
        <v>987</v>
      </c>
      <c r="C19" s="749" t="s">
        <v>1198</v>
      </c>
      <c r="D19" s="750" t="s">
        <v>1199</v>
      </c>
      <c r="E19" s="749" t="s">
        <v>188</v>
      </c>
      <c r="F19" s="751">
        <v>467.53</v>
      </c>
      <c r="G19" s="751">
        <v>84.1</v>
      </c>
      <c r="H19" s="751">
        <v>109.14</v>
      </c>
      <c r="I19" s="752">
        <f t="shared" si="0"/>
        <v>51026.22</v>
      </c>
      <c r="J19" s="753">
        <f t="shared" si="1"/>
        <v>4.58E-2</v>
      </c>
      <c r="K19" s="754">
        <f t="shared" si="3"/>
        <v>0.47620000000000001</v>
      </c>
      <c r="L19" s="749" t="str">
        <f t="shared" si="2"/>
        <v>A</v>
      </c>
    </row>
    <row r="20" spans="1:12">
      <c r="A20" s="748" t="s">
        <v>1117</v>
      </c>
      <c r="B20" s="749" t="s">
        <v>988</v>
      </c>
      <c r="C20" s="749" t="s">
        <v>1081</v>
      </c>
      <c r="D20" s="750" t="s">
        <v>1074</v>
      </c>
      <c r="E20" s="749" t="s">
        <v>188</v>
      </c>
      <c r="F20" s="751">
        <v>948.19</v>
      </c>
      <c r="G20" s="751">
        <v>39.5</v>
      </c>
      <c r="H20" s="751">
        <v>51.26</v>
      </c>
      <c r="I20" s="752">
        <f t="shared" si="0"/>
        <v>48604.22</v>
      </c>
      <c r="J20" s="753">
        <f t="shared" si="1"/>
        <v>4.36E-2</v>
      </c>
      <c r="K20" s="754">
        <f t="shared" si="3"/>
        <v>0.51980000000000004</v>
      </c>
      <c r="L20" s="749" t="str">
        <f t="shared" si="2"/>
        <v>B</v>
      </c>
    </row>
    <row r="21" spans="1:12" ht="39.6">
      <c r="A21" s="748" t="s">
        <v>1124</v>
      </c>
      <c r="B21" s="749" t="s">
        <v>1083</v>
      </c>
      <c r="C21" s="749" t="s">
        <v>1084</v>
      </c>
      <c r="D21" s="750" t="s">
        <v>1125</v>
      </c>
      <c r="E21" s="749" t="s">
        <v>1123</v>
      </c>
      <c r="F21" s="751">
        <v>64.540000000000006</v>
      </c>
      <c r="G21" s="751">
        <v>450.35</v>
      </c>
      <c r="H21" s="751">
        <v>584.41999999999996</v>
      </c>
      <c r="I21" s="752">
        <f t="shared" si="0"/>
        <v>37718.47</v>
      </c>
      <c r="J21" s="753">
        <f t="shared" si="1"/>
        <v>3.39E-2</v>
      </c>
      <c r="K21" s="754">
        <f t="shared" si="3"/>
        <v>0.55369999999999997</v>
      </c>
      <c r="L21" s="749" t="str">
        <f t="shared" si="2"/>
        <v>B</v>
      </c>
    </row>
    <row r="22" spans="1:12" ht="39.6">
      <c r="A22" s="748" t="s">
        <v>1171</v>
      </c>
      <c r="B22" s="749" t="s">
        <v>987</v>
      </c>
      <c r="C22" s="749" t="s">
        <v>982</v>
      </c>
      <c r="D22" s="750" t="s">
        <v>1172</v>
      </c>
      <c r="E22" s="749" t="s">
        <v>188</v>
      </c>
      <c r="F22" s="751">
        <v>907.44</v>
      </c>
      <c r="G22" s="751">
        <v>31.3</v>
      </c>
      <c r="H22" s="751">
        <v>40.619999999999997</v>
      </c>
      <c r="I22" s="752">
        <f t="shared" si="0"/>
        <v>36860.21</v>
      </c>
      <c r="J22" s="753">
        <f t="shared" si="1"/>
        <v>3.3099999999999997E-2</v>
      </c>
      <c r="K22" s="754">
        <f t="shared" si="3"/>
        <v>0.58679999999999999</v>
      </c>
      <c r="L22" s="749" t="str">
        <f t="shared" si="2"/>
        <v>B</v>
      </c>
    </row>
    <row r="23" spans="1:12" ht="52.8">
      <c r="A23" s="748" t="s">
        <v>1119</v>
      </c>
      <c r="B23" s="749" t="s">
        <v>987</v>
      </c>
      <c r="C23" s="749" t="s">
        <v>968</v>
      </c>
      <c r="D23" s="750" t="s">
        <v>932</v>
      </c>
      <c r="E23" s="749" t="s">
        <v>188</v>
      </c>
      <c r="F23" s="751">
        <v>480</v>
      </c>
      <c r="G23" s="751">
        <v>50.51</v>
      </c>
      <c r="H23" s="751">
        <v>65.55</v>
      </c>
      <c r="I23" s="752">
        <f t="shared" si="0"/>
        <v>31464</v>
      </c>
      <c r="J23" s="753">
        <f t="shared" si="1"/>
        <v>2.8199999999999999E-2</v>
      </c>
      <c r="K23" s="754">
        <f t="shared" si="3"/>
        <v>0.61499999999999999</v>
      </c>
      <c r="L23" s="749" t="str">
        <f t="shared" si="2"/>
        <v>B</v>
      </c>
    </row>
    <row r="24" spans="1:12">
      <c r="A24" s="748" t="s">
        <v>1182</v>
      </c>
      <c r="B24" s="749" t="s">
        <v>988</v>
      </c>
      <c r="C24" s="749" t="s">
        <v>1106</v>
      </c>
      <c r="D24" s="750" t="s">
        <v>1183</v>
      </c>
      <c r="E24" s="749" t="s">
        <v>1</v>
      </c>
      <c r="F24" s="751">
        <v>1</v>
      </c>
      <c r="G24" s="751">
        <v>31035.46</v>
      </c>
      <c r="H24" s="751">
        <v>31035.46</v>
      </c>
      <c r="I24" s="752">
        <f t="shared" si="0"/>
        <v>31035.46</v>
      </c>
      <c r="J24" s="753">
        <f t="shared" si="1"/>
        <v>2.7900000000000001E-2</v>
      </c>
      <c r="K24" s="754">
        <f t="shared" si="3"/>
        <v>0.64290000000000003</v>
      </c>
      <c r="L24" s="749" t="str">
        <f t="shared" si="2"/>
        <v>B</v>
      </c>
    </row>
    <row r="25" spans="1:12" ht="52.8">
      <c r="A25" s="748" t="s">
        <v>1156</v>
      </c>
      <c r="B25" s="749" t="s">
        <v>987</v>
      </c>
      <c r="C25" s="749" t="s">
        <v>1098</v>
      </c>
      <c r="D25" s="750" t="s">
        <v>1157</v>
      </c>
      <c r="E25" s="749" t="s">
        <v>152</v>
      </c>
      <c r="F25" s="751">
        <v>2538</v>
      </c>
      <c r="G25" s="751">
        <v>9.0299999999999994</v>
      </c>
      <c r="H25" s="751">
        <v>11.72</v>
      </c>
      <c r="I25" s="752">
        <f t="shared" si="0"/>
        <v>29745.360000000001</v>
      </c>
      <c r="J25" s="753">
        <f t="shared" si="1"/>
        <v>2.6700000000000002E-2</v>
      </c>
      <c r="K25" s="754">
        <f t="shared" si="3"/>
        <v>0.66959999999999997</v>
      </c>
      <c r="L25" s="749" t="str">
        <f t="shared" si="2"/>
        <v>B</v>
      </c>
    </row>
    <row r="26" spans="1:12" ht="39.6">
      <c r="A26" s="748" t="s">
        <v>1207</v>
      </c>
      <c r="B26" s="749" t="s">
        <v>987</v>
      </c>
      <c r="C26" s="749" t="s">
        <v>961</v>
      </c>
      <c r="D26" s="750" t="s">
        <v>966</v>
      </c>
      <c r="E26" s="749" t="s">
        <v>189</v>
      </c>
      <c r="F26" s="751">
        <f>51.12+20.46</f>
        <v>71.58</v>
      </c>
      <c r="G26" s="751">
        <v>408.46</v>
      </c>
      <c r="H26" s="751">
        <v>530.05999999999995</v>
      </c>
      <c r="I26" s="752">
        <f t="shared" si="0"/>
        <v>37941.69</v>
      </c>
      <c r="J26" s="753">
        <f t="shared" si="1"/>
        <v>3.4099999999999998E-2</v>
      </c>
      <c r="K26" s="754">
        <f t="shared" si="3"/>
        <v>0.70369999999999999</v>
      </c>
      <c r="L26" s="749" t="str">
        <f t="shared" si="2"/>
        <v>B</v>
      </c>
    </row>
    <row r="27" spans="1:12" ht="92.4">
      <c r="A27" s="748" t="s">
        <v>1118</v>
      </c>
      <c r="B27" s="749" t="s">
        <v>987</v>
      </c>
      <c r="C27" s="749" t="s">
        <v>967</v>
      </c>
      <c r="D27" s="750" t="s">
        <v>931</v>
      </c>
      <c r="E27" s="749" t="s">
        <v>188</v>
      </c>
      <c r="F27" s="751">
        <v>480</v>
      </c>
      <c r="G27" s="751">
        <v>41.49</v>
      </c>
      <c r="H27" s="751">
        <v>53.84</v>
      </c>
      <c r="I27" s="752">
        <f t="shared" si="0"/>
        <v>25843.200000000001</v>
      </c>
      <c r="J27" s="753">
        <f t="shared" si="1"/>
        <v>2.3199999999999998E-2</v>
      </c>
      <c r="K27" s="754">
        <f t="shared" si="3"/>
        <v>0.72689999999999999</v>
      </c>
      <c r="L27" s="749" t="str">
        <f t="shared" si="2"/>
        <v>B</v>
      </c>
    </row>
    <row r="28" spans="1:12" ht="66">
      <c r="A28" s="748" t="s">
        <v>1173</v>
      </c>
      <c r="B28" s="749" t="s">
        <v>987</v>
      </c>
      <c r="C28" s="749" t="s">
        <v>983</v>
      </c>
      <c r="D28" s="750" t="s">
        <v>943</v>
      </c>
      <c r="E28" s="749" t="s">
        <v>188</v>
      </c>
      <c r="F28" s="751">
        <v>907.44</v>
      </c>
      <c r="G28" s="751">
        <v>21.7</v>
      </c>
      <c r="H28" s="751">
        <v>28.16</v>
      </c>
      <c r="I28" s="752">
        <f t="shared" si="0"/>
        <v>25553.51</v>
      </c>
      <c r="J28" s="753">
        <f t="shared" si="1"/>
        <v>2.29E-2</v>
      </c>
      <c r="K28" s="754">
        <f t="shared" si="3"/>
        <v>0.74980000000000002</v>
      </c>
      <c r="L28" s="749" t="str">
        <f t="shared" si="2"/>
        <v>B</v>
      </c>
    </row>
    <row r="29" spans="1:12" ht="39.6">
      <c r="A29" s="748" t="s">
        <v>1176</v>
      </c>
      <c r="B29" s="749" t="s">
        <v>987</v>
      </c>
      <c r="C29" s="749" t="s">
        <v>984</v>
      </c>
      <c r="D29" s="750" t="s">
        <v>944</v>
      </c>
      <c r="E29" s="749" t="s">
        <v>188</v>
      </c>
      <c r="F29" s="751">
        <v>480</v>
      </c>
      <c r="G29" s="751">
        <v>39.01</v>
      </c>
      <c r="H29" s="751">
        <v>50.62</v>
      </c>
      <c r="I29" s="752">
        <f t="shared" si="0"/>
        <v>24297.599999999999</v>
      </c>
      <c r="J29" s="753">
        <f t="shared" si="1"/>
        <v>2.18E-2</v>
      </c>
      <c r="K29" s="754">
        <f t="shared" si="3"/>
        <v>0.77159999999999995</v>
      </c>
      <c r="L29" s="749" t="str">
        <f t="shared" si="2"/>
        <v>B</v>
      </c>
    </row>
    <row r="30" spans="1:12" ht="52.8">
      <c r="A30" s="748" t="s">
        <v>1203</v>
      </c>
      <c r="B30" s="749" t="s">
        <v>987</v>
      </c>
      <c r="C30" s="749" t="s">
        <v>1204</v>
      </c>
      <c r="D30" s="750" t="s">
        <v>1205</v>
      </c>
      <c r="E30" s="749" t="s">
        <v>1073</v>
      </c>
      <c r="F30" s="751">
        <v>2123.6</v>
      </c>
      <c r="G30" s="751">
        <v>8.2200000000000006</v>
      </c>
      <c r="H30" s="751">
        <v>10.67</v>
      </c>
      <c r="I30" s="752">
        <f t="shared" si="0"/>
        <v>22658.81</v>
      </c>
      <c r="J30" s="753">
        <f t="shared" si="1"/>
        <v>2.0299999999999999E-2</v>
      </c>
      <c r="K30" s="754">
        <f t="shared" si="3"/>
        <v>0.79190000000000005</v>
      </c>
      <c r="L30" s="749" t="str">
        <f t="shared" si="2"/>
        <v>B</v>
      </c>
    </row>
    <row r="31" spans="1:12" ht="52.8">
      <c r="A31" s="748" t="s">
        <v>1114</v>
      </c>
      <c r="B31" s="749" t="s">
        <v>987</v>
      </c>
      <c r="C31" s="749" t="s">
        <v>1195</v>
      </c>
      <c r="D31" s="750" t="s">
        <v>1196</v>
      </c>
      <c r="E31" s="749" t="s">
        <v>1073</v>
      </c>
      <c r="F31" s="751">
        <f>1821.6+273.1</f>
        <v>2094.6999999999998</v>
      </c>
      <c r="G31" s="751">
        <v>7.18</v>
      </c>
      <c r="H31" s="751">
        <v>9.32</v>
      </c>
      <c r="I31" s="752">
        <f t="shared" si="0"/>
        <v>19522.599999999999</v>
      </c>
      <c r="J31" s="753">
        <f t="shared" si="1"/>
        <v>1.7500000000000002E-2</v>
      </c>
      <c r="K31" s="754">
        <f t="shared" si="3"/>
        <v>0.80940000000000001</v>
      </c>
      <c r="L31" s="749" t="str">
        <f t="shared" si="2"/>
        <v>C</v>
      </c>
    </row>
    <row r="32" spans="1:12" ht="39.6">
      <c r="A32" s="748" t="s">
        <v>1110</v>
      </c>
      <c r="B32" s="749" t="s">
        <v>987</v>
      </c>
      <c r="C32" s="749" t="s">
        <v>1080</v>
      </c>
      <c r="D32" s="750" t="s">
        <v>1075</v>
      </c>
      <c r="E32" s="749" t="s">
        <v>152</v>
      </c>
      <c r="F32" s="751">
        <v>354</v>
      </c>
      <c r="G32" s="751">
        <v>35.85</v>
      </c>
      <c r="H32" s="751">
        <v>46.52</v>
      </c>
      <c r="I32" s="752">
        <f t="shared" si="0"/>
        <v>16468.080000000002</v>
      </c>
      <c r="J32" s="753">
        <f t="shared" si="1"/>
        <v>1.4800000000000001E-2</v>
      </c>
      <c r="K32" s="754">
        <f t="shared" si="3"/>
        <v>0.82420000000000004</v>
      </c>
      <c r="L32" s="749" t="str">
        <f t="shared" si="2"/>
        <v>C</v>
      </c>
    </row>
    <row r="33" spans="1:12" ht="66">
      <c r="A33" s="748" t="s">
        <v>1158</v>
      </c>
      <c r="B33" s="749" t="s">
        <v>1083</v>
      </c>
      <c r="C33" s="749" t="s">
        <v>1099</v>
      </c>
      <c r="D33" s="750" t="s">
        <v>1159</v>
      </c>
      <c r="E33" s="749" t="s">
        <v>1141</v>
      </c>
      <c r="F33" s="751">
        <v>2</v>
      </c>
      <c r="G33" s="751">
        <v>6280.05</v>
      </c>
      <c r="H33" s="751">
        <v>8149.62</v>
      </c>
      <c r="I33" s="752">
        <f t="shared" si="0"/>
        <v>16299.24</v>
      </c>
      <c r="J33" s="753">
        <f t="shared" si="1"/>
        <v>1.46E-2</v>
      </c>
      <c r="K33" s="754">
        <f t="shared" si="3"/>
        <v>0.83879999999999999</v>
      </c>
      <c r="L33" s="749" t="str">
        <f t="shared" si="2"/>
        <v>C</v>
      </c>
    </row>
    <row r="34" spans="1:12" ht="26.4">
      <c r="A34" s="748" t="s">
        <v>1178</v>
      </c>
      <c r="B34" s="749" t="s">
        <v>987</v>
      </c>
      <c r="C34" s="749" t="s">
        <v>957</v>
      </c>
      <c r="D34" s="750" t="s">
        <v>922</v>
      </c>
      <c r="E34" s="749" t="s">
        <v>188</v>
      </c>
      <c r="F34" s="751">
        <v>949.18</v>
      </c>
      <c r="G34" s="751">
        <v>12.51</v>
      </c>
      <c r="H34" s="751">
        <v>16.23</v>
      </c>
      <c r="I34" s="752">
        <f t="shared" si="0"/>
        <v>15405.19</v>
      </c>
      <c r="J34" s="753">
        <f t="shared" si="1"/>
        <v>1.38E-2</v>
      </c>
      <c r="K34" s="754">
        <f t="shared" si="3"/>
        <v>0.85260000000000002</v>
      </c>
      <c r="L34" s="749" t="str">
        <f t="shared" si="2"/>
        <v>C</v>
      </c>
    </row>
    <row r="35" spans="1:12" ht="52.8">
      <c r="A35" s="748" t="s">
        <v>1190</v>
      </c>
      <c r="B35" s="749" t="s">
        <v>987</v>
      </c>
      <c r="C35" s="749" t="s">
        <v>1191</v>
      </c>
      <c r="D35" s="750" t="s">
        <v>1192</v>
      </c>
      <c r="E35" s="749" t="s">
        <v>188</v>
      </c>
      <c r="F35" s="751">
        <v>78.67</v>
      </c>
      <c r="G35" s="751">
        <v>126.4</v>
      </c>
      <c r="H35" s="751">
        <v>164.03</v>
      </c>
      <c r="I35" s="752">
        <f t="shared" si="0"/>
        <v>12904.24</v>
      </c>
      <c r="J35" s="753">
        <f t="shared" si="1"/>
        <v>1.1599999999999999E-2</v>
      </c>
      <c r="K35" s="754">
        <f t="shared" si="3"/>
        <v>0.86419999999999997</v>
      </c>
      <c r="L35" s="749" t="str">
        <f t="shared" si="2"/>
        <v>C</v>
      </c>
    </row>
    <row r="36" spans="1:12" ht="39.6">
      <c r="A36" s="748" t="s">
        <v>1150</v>
      </c>
      <c r="B36" s="749" t="s">
        <v>987</v>
      </c>
      <c r="C36" s="749" t="s">
        <v>1095</v>
      </c>
      <c r="D36" s="750" t="s">
        <v>1151</v>
      </c>
      <c r="E36" s="749" t="s">
        <v>155</v>
      </c>
      <c r="F36" s="751">
        <v>100</v>
      </c>
      <c r="G36" s="751">
        <v>95.31</v>
      </c>
      <c r="H36" s="751">
        <v>123.68</v>
      </c>
      <c r="I36" s="752">
        <f t="shared" si="0"/>
        <v>12368</v>
      </c>
      <c r="J36" s="753">
        <f t="shared" si="1"/>
        <v>1.11E-2</v>
      </c>
      <c r="K36" s="754">
        <f t="shared" si="3"/>
        <v>0.87529999999999997</v>
      </c>
      <c r="L36" s="749" t="str">
        <f t="shared" si="2"/>
        <v>C</v>
      </c>
    </row>
    <row r="37" spans="1:12" ht="26.4">
      <c r="A37" s="748" t="s">
        <v>1179</v>
      </c>
      <c r="B37" s="749" t="s">
        <v>987</v>
      </c>
      <c r="C37" s="749" t="s">
        <v>986</v>
      </c>
      <c r="D37" s="750" t="s">
        <v>945</v>
      </c>
      <c r="E37" s="749" t="s">
        <v>188</v>
      </c>
      <c r="F37" s="751">
        <v>949.18</v>
      </c>
      <c r="G37" s="751">
        <v>10.039999999999999</v>
      </c>
      <c r="H37" s="751">
        <v>13.03</v>
      </c>
      <c r="I37" s="752">
        <f t="shared" si="0"/>
        <v>12367.82</v>
      </c>
      <c r="J37" s="753">
        <f t="shared" si="1"/>
        <v>1.11E-2</v>
      </c>
      <c r="K37" s="754">
        <f t="shared" si="3"/>
        <v>0.88639999999999997</v>
      </c>
      <c r="L37" s="749" t="str">
        <f t="shared" si="2"/>
        <v>C</v>
      </c>
    </row>
    <row r="38" spans="1:12" ht="52.8">
      <c r="A38" s="748" t="s">
        <v>1206</v>
      </c>
      <c r="B38" s="749" t="s">
        <v>987</v>
      </c>
      <c r="C38" s="749" t="s">
        <v>1193</v>
      </c>
      <c r="D38" s="750" t="s">
        <v>1194</v>
      </c>
      <c r="E38" s="749" t="s">
        <v>1073</v>
      </c>
      <c r="F38" s="751">
        <f>864+558</f>
        <v>1422</v>
      </c>
      <c r="G38" s="751">
        <v>10.130000000000001</v>
      </c>
      <c r="H38" s="751">
        <v>13.15</v>
      </c>
      <c r="I38" s="752">
        <f t="shared" si="0"/>
        <v>18699.3</v>
      </c>
      <c r="J38" s="753">
        <f t="shared" si="1"/>
        <v>1.6799999999999999E-2</v>
      </c>
      <c r="K38" s="754">
        <f t="shared" si="3"/>
        <v>0.9032</v>
      </c>
      <c r="L38" s="749" t="str">
        <f t="shared" si="2"/>
        <v>C</v>
      </c>
    </row>
    <row r="39" spans="1:12" ht="39.6">
      <c r="A39" s="748" t="s">
        <v>1126</v>
      </c>
      <c r="B39" s="749" t="s">
        <v>987</v>
      </c>
      <c r="C39" s="749" t="s">
        <v>1085</v>
      </c>
      <c r="D39" s="750" t="s">
        <v>1127</v>
      </c>
      <c r="E39" s="749" t="s">
        <v>152</v>
      </c>
      <c r="F39" s="751">
        <v>3075</v>
      </c>
      <c r="G39" s="751">
        <v>2.5</v>
      </c>
      <c r="H39" s="751">
        <v>3.24</v>
      </c>
      <c r="I39" s="752">
        <f t="shared" si="0"/>
        <v>9963</v>
      </c>
      <c r="J39" s="753">
        <f t="shared" si="1"/>
        <v>8.8999999999999999E-3</v>
      </c>
      <c r="K39" s="754">
        <f t="shared" si="3"/>
        <v>0.91210000000000002</v>
      </c>
      <c r="L39" s="749" t="str">
        <f t="shared" si="2"/>
        <v>C</v>
      </c>
    </row>
    <row r="40" spans="1:12" ht="39.6">
      <c r="A40" s="748" t="s">
        <v>1113</v>
      </c>
      <c r="B40" s="749" t="s">
        <v>987</v>
      </c>
      <c r="C40" s="749" t="s">
        <v>1186</v>
      </c>
      <c r="D40" s="750" t="s">
        <v>1187</v>
      </c>
      <c r="E40" s="749" t="s">
        <v>189</v>
      </c>
      <c r="F40" s="751">
        <v>19.47</v>
      </c>
      <c r="G40" s="751">
        <v>385.98</v>
      </c>
      <c r="H40" s="751">
        <v>500.89</v>
      </c>
      <c r="I40" s="752">
        <f t="shared" si="0"/>
        <v>9752.33</v>
      </c>
      <c r="J40" s="753">
        <f t="shared" si="1"/>
        <v>8.8000000000000005E-3</v>
      </c>
      <c r="K40" s="754">
        <f t="shared" si="3"/>
        <v>0.92090000000000005</v>
      </c>
      <c r="L40" s="749" t="str">
        <f t="shared" si="2"/>
        <v>C</v>
      </c>
    </row>
    <row r="41" spans="1:12" ht="52.8">
      <c r="A41" s="748" t="s">
        <v>1152</v>
      </c>
      <c r="B41" s="749" t="s">
        <v>987</v>
      </c>
      <c r="C41" s="749" t="s">
        <v>1096</v>
      </c>
      <c r="D41" s="750" t="s">
        <v>1153</v>
      </c>
      <c r="E41" s="749" t="s">
        <v>155</v>
      </c>
      <c r="F41" s="751">
        <v>100</v>
      </c>
      <c r="G41" s="751">
        <v>74.900000000000006</v>
      </c>
      <c r="H41" s="751">
        <v>97.2</v>
      </c>
      <c r="I41" s="752">
        <f t="shared" si="0"/>
        <v>9720</v>
      </c>
      <c r="J41" s="753">
        <f t="shared" si="1"/>
        <v>8.6999999999999994E-3</v>
      </c>
      <c r="K41" s="754">
        <f t="shared" si="3"/>
        <v>0.92959999999999998</v>
      </c>
      <c r="L41" s="749" t="str">
        <f t="shared" si="2"/>
        <v>C</v>
      </c>
    </row>
    <row r="42" spans="1:12" ht="39.6">
      <c r="A42" s="748" t="s">
        <v>1174</v>
      </c>
      <c r="B42" s="749" t="s">
        <v>987</v>
      </c>
      <c r="C42" s="749" t="s">
        <v>1055</v>
      </c>
      <c r="D42" s="750" t="s">
        <v>1175</v>
      </c>
      <c r="E42" s="749" t="s">
        <v>152</v>
      </c>
      <c r="F42" s="751">
        <v>217.3</v>
      </c>
      <c r="G42" s="751">
        <v>32.39</v>
      </c>
      <c r="H42" s="751">
        <v>42.03</v>
      </c>
      <c r="I42" s="752">
        <f t="shared" si="0"/>
        <v>9133.1200000000008</v>
      </c>
      <c r="J42" s="753">
        <f t="shared" si="1"/>
        <v>8.2000000000000007E-3</v>
      </c>
      <c r="K42" s="754">
        <f t="shared" si="3"/>
        <v>0.93779999999999997</v>
      </c>
      <c r="L42" s="749" t="str">
        <f t="shared" si="2"/>
        <v>C</v>
      </c>
    </row>
    <row r="43" spans="1:12" ht="52.8">
      <c r="A43" s="748" t="s">
        <v>1154</v>
      </c>
      <c r="B43" s="749" t="s">
        <v>987</v>
      </c>
      <c r="C43" s="749" t="s">
        <v>1097</v>
      </c>
      <c r="D43" s="750" t="s">
        <v>1155</v>
      </c>
      <c r="E43" s="749" t="s">
        <v>152</v>
      </c>
      <c r="F43" s="751">
        <v>972</v>
      </c>
      <c r="G43" s="751">
        <v>6.6</v>
      </c>
      <c r="H43" s="751">
        <v>8.56</v>
      </c>
      <c r="I43" s="752">
        <f t="shared" si="0"/>
        <v>8320.32</v>
      </c>
      <c r="J43" s="753">
        <f t="shared" si="1"/>
        <v>7.4999999999999997E-3</v>
      </c>
      <c r="K43" s="754">
        <f t="shared" si="3"/>
        <v>0.94530000000000003</v>
      </c>
      <c r="L43" s="749" t="str">
        <f t="shared" si="2"/>
        <v>C</v>
      </c>
    </row>
    <row r="44" spans="1:12" ht="39.6">
      <c r="A44" s="748" t="s">
        <v>1120</v>
      </c>
      <c r="B44" s="749" t="s">
        <v>987</v>
      </c>
      <c r="C44" s="749" t="s">
        <v>1036</v>
      </c>
      <c r="D44" s="750" t="s">
        <v>1037</v>
      </c>
      <c r="E44" s="749" t="s">
        <v>152</v>
      </c>
      <c r="F44" s="751">
        <v>880</v>
      </c>
      <c r="G44" s="751">
        <v>6.06</v>
      </c>
      <c r="H44" s="751">
        <v>7.86</v>
      </c>
      <c r="I44" s="752">
        <f t="shared" si="0"/>
        <v>6916.8</v>
      </c>
      <c r="J44" s="753">
        <f t="shared" si="1"/>
        <v>6.1999999999999998E-3</v>
      </c>
      <c r="K44" s="754">
        <f t="shared" si="3"/>
        <v>0.95150000000000001</v>
      </c>
      <c r="L44" s="749" t="str">
        <f t="shared" si="2"/>
        <v>C</v>
      </c>
    </row>
    <row r="45" spans="1:12" ht="39.6">
      <c r="A45" s="748" t="s">
        <v>1112</v>
      </c>
      <c r="B45" s="749" t="s">
        <v>987</v>
      </c>
      <c r="C45" s="749" t="s">
        <v>1184</v>
      </c>
      <c r="D45" s="750" t="s">
        <v>1185</v>
      </c>
      <c r="E45" s="749" t="s">
        <v>1073</v>
      </c>
      <c r="F45" s="751">
        <v>589</v>
      </c>
      <c r="G45" s="751">
        <v>8.82</v>
      </c>
      <c r="H45" s="751">
        <v>11.45</v>
      </c>
      <c r="I45" s="752">
        <f t="shared" ref="I45:I63" si="4">F45*H45</f>
        <v>6744.05</v>
      </c>
      <c r="J45" s="753">
        <f t="shared" si="1"/>
        <v>6.1000000000000004E-3</v>
      </c>
      <c r="K45" s="754">
        <f t="shared" si="3"/>
        <v>0.95760000000000001</v>
      </c>
      <c r="L45" s="749" t="str">
        <f t="shared" si="2"/>
        <v>C</v>
      </c>
    </row>
    <row r="46" spans="1:12" ht="26.4">
      <c r="A46" s="748" t="s">
        <v>1170</v>
      </c>
      <c r="B46" s="749" t="s">
        <v>987</v>
      </c>
      <c r="C46" s="749" t="s">
        <v>981</v>
      </c>
      <c r="D46" s="750" t="s">
        <v>941</v>
      </c>
      <c r="E46" s="749" t="s">
        <v>188</v>
      </c>
      <c r="F46" s="751">
        <v>907.44</v>
      </c>
      <c r="G46" s="751">
        <v>4.99</v>
      </c>
      <c r="H46" s="751">
        <v>6.48</v>
      </c>
      <c r="I46" s="752">
        <f t="shared" si="4"/>
        <v>5880.21</v>
      </c>
      <c r="J46" s="753">
        <f t="shared" si="1"/>
        <v>5.3E-3</v>
      </c>
      <c r="K46" s="754">
        <f t="shared" si="3"/>
        <v>0.96289999999999998</v>
      </c>
      <c r="L46" s="749" t="str">
        <f t="shared" si="2"/>
        <v>C</v>
      </c>
    </row>
    <row r="47" spans="1:12" ht="39.6">
      <c r="A47" s="748" t="s">
        <v>1128</v>
      </c>
      <c r="B47" s="749" t="s">
        <v>987</v>
      </c>
      <c r="C47" s="749" t="s">
        <v>1086</v>
      </c>
      <c r="D47" s="750" t="s">
        <v>1129</v>
      </c>
      <c r="E47" s="749" t="s">
        <v>152</v>
      </c>
      <c r="F47" s="751">
        <v>900</v>
      </c>
      <c r="G47" s="751">
        <v>4.03</v>
      </c>
      <c r="H47" s="751">
        <v>5.23</v>
      </c>
      <c r="I47" s="752">
        <f t="shared" si="4"/>
        <v>4707</v>
      </c>
      <c r="J47" s="753">
        <f t="shared" si="1"/>
        <v>4.1999999999999997E-3</v>
      </c>
      <c r="K47" s="754">
        <f t="shared" si="3"/>
        <v>0.96709999999999996</v>
      </c>
      <c r="L47" s="749" t="str">
        <f t="shared" si="2"/>
        <v>C</v>
      </c>
    </row>
    <row r="48" spans="1:12" ht="39.6">
      <c r="A48" s="748" t="s">
        <v>1148</v>
      </c>
      <c r="B48" s="749" t="s">
        <v>987</v>
      </c>
      <c r="C48" s="749" t="s">
        <v>1094</v>
      </c>
      <c r="D48" s="750" t="s">
        <v>1149</v>
      </c>
      <c r="E48" s="749" t="s">
        <v>155</v>
      </c>
      <c r="F48" s="751">
        <v>100</v>
      </c>
      <c r="G48" s="751">
        <v>31.96</v>
      </c>
      <c r="H48" s="751">
        <v>41.47</v>
      </c>
      <c r="I48" s="752">
        <f t="shared" si="4"/>
        <v>4147</v>
      </c>
      <c r="J48" s="753">
        <f t="shared" si="1"/>
        <v>3.7000000000000002E-3</v>
      </c>
      <c r="K48" s="754">
        <f t="shared" si="3"/>
        <v>0.9708</v>
      </c>
      <c r="L48" s="749" t="str">
        <f t="shared" si="2"/>
        <v>C</v>
      </c>
    </row>
    <row r="49" spans="1:12" ht="39.6">
      <c r="A49" s="748" t="s">
        <v>1139</v>
      </c>
      <c r="B49" s="749" t="s">
        <v>1083</v>
      </c>
      <c r="C49" s="749" t="s">
        <v>1090</v>
      </c>
      <c r="D49" s="750" t="s">
        <v>1140</v>
      </c>
      <c r="E49" s="749" t="s">
        <v>1141</v>
      </c>
      <c r="F49" s="751">
        <v>4</v>
      </c>
      <c r="G49" s="751">
        <v>759.52</v>
      </c>
      <c r="H49" s="751">
        <v>985.63</v>
      </c>
      <c r="I49" s="752">
        <f t="shared" si="4"/>
        <v>3942.52</v>
      </c>
      <c r="J49" s="753">
        <f t="shared" si="1"/>
        <v>3.5000000000000001E-3</v>
      </c>
      <c r="K49" s="754">
        <f t="shared" si="3"/>
        <v>0.97430000000000005</v>
      </c>
      <c r="L49" s="749" t="str">
        <f t="shared" si="2"/>
        <v>C</v>
      </c>
    </row>
    <row r="50" spans="1:12" ht="52.8">
      <c r="A50" s="748" t="s">
        <v>1116</v>
      </c>
      <c r="B50" s="749" t="s">
        <v>987</v>
      </c>
      <c r="C50" s="749" t="s">
        <v>954</v>
      </c>
      <c r="D50" s="750" t="s">
        <v>958</v>
      </c>
      <c r="E50" s="749" t="s">
        <v>188</v>
      </c>
      <c r="F50" s="751">
        <v>948.19</v>
      </c>
      <c r="G50" s="751">
        <v>3.11</v>
      </c>
      <c r="H50" s="751">
        <v>4.04</v>
      </c>
      <c r="I50" s="752">
        <f t="shared" si="4"/>
        <v>3830.69</v>
      </c>
      <c r="J50" s="753">
        <f t="shared" si="1"/>
        <v>3.3999999999999998E-3</v>
      </c>
      <c r="K50" s="754">
        <f t="shared" si="3"/>
        <v>0.97770000000000001</v>
      </c>
      <c r="L50" s="749" t="str">
        <f t="shared" si="2"/>
        <v>C</v>
      </c>
    </row>
    <row r="51" spans="1:12" ht="26.4">
      <c r="A51" s="748" t="s">
        <v>1146</v>
      </c>
      <c r="B51" s="749" t="s">
        <v>1083</v>
      </c>
      <c r="C51" s="749" t="s">
        <v>1093</v>
      </c>
      <c r="D51" s="750" t="s">
        <v>1147</v>
      </c>
      <c r="E51" s="749" t="s">
        <v>1141</v>
      </c>
      <c r="F51" s="751">
        <v>198</v>
      </c>
      <c r="G51" s="751">
        <v>11.95</v>
      </c>
      <c r="H51" s="751">
        <v>15.51</v>
      </c>
      <c r="I51" s="752">
        <f t="shared" si="4"/>
        <v>3070.98</v>
      </c>
      <c r="J51" s="753">
        <f t="shared" si="1"/>
        <v>2.8E-3</v>
      </c>
      <c r="K51" s="754">
        <f t="shared" si="3"/>
        <v>0.98050000000000004</v>
      </c>
      <c r="L51" s="749" t="str">
        <f t="shared" si="2"/>
        <v>C</v>
      </c>
    </row>
    <row r="52" spans="1:12">
      <c r="A52" s="748" t="s">
        <v>1108</v>
      </c>
      <c r="B52" s="749" t="s">
        <v>987</v>
      </c>
      <c r="C52" s="749" t="s">
        <v>947</v>
      </c>
      <c r="D52" s="750" t="s">
        <v>950</v>
      </c>
      <c r="E52" s="749" t="s">
        <v>188</v>
      </c>
      <c r="F52" s="751">
        <v>6</v>
      </c>
      <c r="G52" s="751">
        <v>375.79</v>
      </c>
      <c r="H52" s="751">
        <v>487.66</v>
      </c>
      <c r="I52" s="752">
        <f t="shared" si="4"/>
        <v>2925.96</v>
      </c>
      <c r="J52" s="753">
        <f t="shared" si="1"/>
        <v>2.5999999999999999E-3</v>
      </c>
      <c r="K52" s="754">
        <f t="shared" si="3"/>
        <v>0.98309999999999997</v>
      </c>
      <c r="L52" s="749" t="str">
        <f t="shared" si="2"/>
        <v>C</v>
      </c>
    </row>
    <row r="53" spans="1:12" ht="39.6">
      <c r="A53" s="748" t="s">
        <v>1132</v>
      </c>
      <c r="B53" s="749" t="s">
        <v>987</v>
      </c>
      <c r="C53" s="749" t="s">
        <v>1088</v>
      </c>
      <c r="D53" s="750" t="s">
        <v>1133</v>
      </c>
      <c r="E53" s="749" t="s">
        <v>152</v>
      </c>
      <c r="F53" s="751">
        <v>135</v>
      </c>
      <c r="G53" s="751">
        <v>14.63</v>
      </c>
      <c r="H53" s="751">
        <v>18.989999999999998</v>
      </c>
      <c r="I53" s="752">
        <f t="shared" si="4"/>
        <v>2563.65</v>
      </c>
      <c r="J53" s="753">
        <f t="shared" si="1"/>
        <v>2.3E-3</v>
      </c>
      <c r="K53" s="754">
        <f t="shared" si="3"/>
        <v>0.98540000000000005</v>
      </c>
      <c r="L53" s="749" t="str">
        <f t="shared" si="2"/>
        <v>C</v>
      </c>
    </row>
    <row r="54" spans="1:12" ht="26.4">
      <c r="A54" s="748" t="s">
        <v>1111</v>
      </c>
      <c r="B54" s="749" t="s">
        <v>987</v>
      </c>
      <c r="C54" s="749" t="s">
        <v>952</v>
      </c>
      <c r="D54" s="750" t="s">
        <v>989</v>
      </c>
      <c r="E54" s="749" t="s">
        <v>189</v>
      </c>
      <c r="F54" s="751">
        <v>32.79</v>
      </c>
      <c r="G54" s="751">
        <v>57</v>
      </c>
      <c r="H54" s="751">
        <v>73.97</v>
      </c>
      <c r="I54" s="752">
        <f t="shared" si="4"/>
        <v>2425.48</v>
      </c>
      <c r="J54" s="753">
        <f t="shared" si="1"/>
        <v>2.2000000000000001E-3</v>
      </c>
      <c r="K54" s="754">
        <f t="shared" si="3"/>
        <v>0.98760000000000003</v>
      </c>
      <c r="L54" s="749" t="str">
        <f t="shared" si="2"/>
        <v>C</v>
      </c>
    </row>
    <row r="55" spans="1:12" ht="26.4">
      <c r="A55" s="748" t="s">
        <v>1177</v>
      </c>
      <c r="B55" s="749" t="s">
        <v>987</v>
      </c>
      <c r="C55" s="749" t="s">
        <v>956</v>
      </c>
      <c r="D55" s="750" t="s">
        <v>921</v>
      </c>
      <c r="E55" s="749" t="s">
        <v>188</v>
      </c>
      <c r="F55" s="751">
        <v>949.18</v>
      </c>
      <c r="G55" s="751">
        <v>1.87</v>
      </c>
      <c r="H55" s="751">
        <v>2.4300000000000002</v>
      </c>
      <c r="I55" s="752">
        <f t="shared" si="4"/>
        <v>2306.5100000000002</v>
      </c>
      <c r="J55" s="753">
        <f t="shared" si="1"/>
        <v>2.0999999999999999E-3</v>
      </c>
      <c r="K55" s="754">
        <f t="shared" si="3"/>
        <v>0.98970000000000002</v>
      </c>
      <c r="L55" s="749" t="str">
        <f t="shared" si="2"/>
        <v>C</v>
      </c>
    </row>
    <row r="56" spans="1:12" ht="39.6">
      <c r="A56" s="748" t="s">
        <v>1208</v>
      </c>
      <c r="B56" s="749" t="s">
        <v>987</v>
      </c>
      <c r="C56" s="749" t="s">
        <v>1188</v>
      </c>
      <c r="D56" s="750" t="s">
        <v>1189</v>
      </c>
      <c r="E56" s="749" t="s">
        <v>189</v>
      </c>
      <c r="F56" s="751">
        <v>91.05</v>
      </c>
      <c r="G56" s="751">
        <v>24.47</v>
      </c>
      <c r="H56" s="751">
        <v>31.75</v>
      </c>
      <c r="I56" s="752">
        <f t="shared" si="4"/>
        <v>2890.84</v>
      </c>
      <c r="J56" s="753">
        <f t="shared" si="1"/>
        <v>2.5999999999999999E-3</v>
      </c>
      <c r="K56" s="754">
        <f t="shared" si="3"/>
        <v>0.99229999999999996</v>
      </c>
      <c r="L56" s="749" t="str">
        <f t="shared" si="2"/>
        <v>C</v>
      </c>
    </row>
    <row r="57" spans="1:12" ht="66">
      <c r="A57" s="748" t="s">
        <v>1160</v>
      </c>
      <c r="B57" s="749" t="s">
        <v>1083</v>
      </c>
      <c r="C57" s="749" t="s">
        <v>1100</v>
      </c>
      <c r="D57" s="750" t="s">
        <v>1161</v>
      </c>
      <c r="E57" s="749" t="s">
        <v>1141</v>
      </c>
      <c r="F57" s="751">
        <v>1</v>
      </c>
      <c r="G57" s="751">
        <v>1094.48</v>
      </c>
      <c r="H57" s="751">
        <v>1420.31</v>
      </c>
      <c r="I57" s="752">
        <f t="shared" si="4"/>
        <v>1420.31</v>
      </c>
      <c r="J57" s="753">
        <f t="shared" si="1"/>
        <v>1.2999999999999999E-3</v>
      </c>
      <c r="K57" s="754">
        <f t="shared" si="3"/>
        <v>0.99360000000000004</v>
      </c>
      <c r="L57" s="749" t="str">
        <f t="shared" si="2"/>
        <v>C</v>
      </c>
    </row>
    <row r="58" spans="1:12" ht="39.6">
      <c r="A58" s="748" t="s">
        <v>1162</v>
      </c>
      <c r="B58" s="749" t="s">
        <v>987</v>
      </c>
      <c r="C58" s="749" t="s">
        <v>1101</v>
      </c>
      <c r="D58" s="750" t="s">
        <v>1163</v>
      </c>
      <c r="E58" s="749" t="s">
        <v>155</v>
      </c>
      <c r="F58" s="751">
        <v>100</v>
      </c>
      <c r="G58" s="751">
        <v>9.98</v>
      </c>
      <c r="H58" s="751">
        <v>12.95</v>
      </c>
      <c r="I58" s="752">
        <f t="shared" si="4"/>
        <v>1295</v>
      </c>
      <c r="J58" s="753">
        <f t="shared" si="1"/>
        <v>1.1999999999999999E-3</v>
      </c>
      <c r="K58" s="754">
        <f t="shared" si="3"/>
        <v>0.99480000000000002</v>
      </c>
      <c r="L58" s="749" t="str">
        <f t="shared" si="2"/>
        <v>C</v>
      </c>
    </row>
    <row r="59" spans="1:12" ht="26.4">
      <c r="A59" s="748" t="s">
        <v>1180</v>
      </c>
      <c r="B59" s="749" t="s">
        <v>987</v>
      </c>
      <c r="C59" s="749" t="s">
        <v>1105</v>
      </c>
      <c r="D59" s="750" t="s">
        <v>1181</v>
      </c>
      <c r="E59" s="749" t="s">
        <v>188</v>
      </c>
      <c r="F59" s="751">
        <v>755.82</v>
      </c>
      <c r="G59" s="751">
        <v>1.3</v>
      </c>
      <c r="H59" s="751">
        <v>1.69</v>
      </c>
      <c r="I59" s="752">
        <f t="shared" si="4"/>
        <v>1277.3399999999999</v>
      </c>
      <c r="J59" s="753">
        <f t="shared" si="1"/>
        <v>1.1000000000000001E-3</v>
      </c>
      <c r="K59" s="754">
        <f t="shared" si="3"/>
        <v>0.99590000000000001</v>
      </c>
      <c r="L59" s="749" t="str">
        <f t="shared" si="2"/>
        <v>C</v>
      </c>
    </row>
    <row r="60" spans="1:12" ht="39.6">
      <c r="A60" s="748" t="s">
        <v>1166</v>
      </c>
      <c r="B60" s="749" t="s">
        <v>987</v>
      </c>
      <c r="C60" s="749" t="s">
        <v>1103</v>
      </c>
      <c r="D60" s="750" t="s">
        <v>1167</v>
      </c>
      <c r="E60" s="749" t="s">
        <v>155</v>
      </c>
      <c r="F60" s="751">
        <v>100</v>
      </c>
      <c r="G60" s="751">
        <v>8.25</v>
      </c>
      <c r="H60" s="751">
        <v>10.71</v>
      </c>
      <c r="I60" s="752">
        <f t="shared" si="4"/>
        <v>1071</v>
      </c>
      <c r="J60" s="753">
        <f t="shared" si="1"/>
        <v>1E-3</v>
      </c>
      <c r="K60" s="754">
        <f t="shared" si="3"/>
        <v>0.99690000000000001</v>
      </c>
      <c r="L60" s="749" t="str">
        <f t="shared" si="2"/>
        <v>C</v>
      </c>
    </row>
    <row r="61" spans="1:12" ht="39.6">
      <c r="A61" s="748" t="s">
        <v>1164</v>
      </c>
      <c r="B61" s="749" t="s">
        <v>987</v>
      </c>
      <c r="C61" s="749" t="s">
        <v>1102</v>
      </c>
      <c r="D61" s="750" t="s">
        <v>1165</v>
      </c>
      <c r="E61" s="749" t="s">
        <v>155</v>
      </c>
      <c r="F61" s="751">
        <v>100</v>
      </c>
      <c r="G61" s="751">
        <v>7.83</v>
      </c>
      <c r="H61" s="751">
        <v>10.16</v>
      </c>
      <c r="I61" s="752">
        <f t="shared" si="4"/>
        <v>1016</v>
      </c>
      <c r="J61" s="753">
        <f t="shared" si="1"/>
        <v>8.9999999999999998E-4</v>
      </c>
      <c r="K61" s="754">
        <f t="shared" si="3"/>
        <v>0.99780000000000002</v>
      </c>
      <c r="L61" s="749" t="str">
        <f t="shared" si="2"/>
        <v>C</v>
      </c>
    </row>
    <row r="62" spans="1:12">
      <c r="A62" s="748" t="s">
        <v>1137</v>
      </c>
      <c r="B62" s="749" t="s">
        <v>158</v>
      </c>
      <c r="C62" s="749" t="s">
        <v>976</v>
      </c>
      <c r="D62" s="750" t="s">
        <v>1138</v>
      </c>
      <c r="E62" s="749" t="s">
        <v>155</v>
      </c>
      <c r="F62" s="751">
        <v>6</v>
      </c>
      <c r="G62" s="751">
        <v>116.66</v>
      </c>
      <c r="H62" s="751">
        <v>151.38999999999999</v>
      </c>
      <c r="I62" s="752">
        <f t="shared" si="4"/>
        <v>908.34</v>
      </c>
      <c r="J62" s="753">
        <f t="shared" si="1"/>
        <v>8.0000000000000004E-4</v>
      </c>
      <c r="K62" s="754">
        <f t="shared" si="3"/>
        <v>0.99860000000000004</v>
      </c>
      <c r="L62" s="749" t="str">
        <f t="shared" si="2"/>
        <v>C</v>
      </c>
    </row>
    <row r="63" spans="1:12" ht="26.4">
      <c r="A63" s="748" t="s">
        <v>1142</v>
      </c>
      <c r="B63" s="749" t="s">
        <v>987</v>
      </c>
      <c r="C63" s="749" t="s">
        <v>1091</v>
      </c>
      <c r="D63" s="750" t="s">
        <v>1143</v>
      </c>
      <c r="E63" s="749" t="s">
        <v>152</v>
      </c>
      <c r="F63" s="751">
        <v>24</v>
      </c>
      <c r="G63" s="751">
        <v>23.34</v>
      </c>
      <c r="H63" s="751">
        <v>30.29</v>
      </c>
      <c r="I63" s="752">
        <f t="shared" si="4"/>
        <v>726.96</v>
      </c>
      <c r="J63" s="753">
        <f t="shared" si="1"/>
        <v>6.9999999999999999E-4</v>
      </c>
      <c r="K63" s="754">
        <f t="shared" si="3"/>
        <v>0.99929999999999997</v>
      </c>
      <c r="L63" s="749" t="str">
        <f t="shared" si="2"/>
        <v>C</v>
      </c>
    </row>
    <row r="64" spans="1:12">
      <c r="A64" s="748" t="s">
        <v>1134</v>
      </c>
      <c r="B64" s="749" t="s">
        <v>1083</v>
      </c>
      <c r="C64" s="749" t="s">
        <v>1089</v>
      </c>
      <c r="D64" s="750" t="s">
        <v>1135</v>
      </c>
      <c r="E64" s="749" t="s">
        <v>1136</v>
      </c>
      <c r="F64" s="751">
        <v>45</v>
      </c>
      <c r="G64" s="751">
        <v>8.4700000000000006</v>
      </c>
      <c r="H64" s="751">
        <v>10.99</v>
      </c>
      <c r="I64" s="752">
        <f>ROUNDUP(F64*H64,2)</f>
        <v>494.55</v>
      </c>
      <c r="J64" s="753">
        <f t="shared" si="1"/>
        <v>4.0000000000000002E-4</v>
      </c>
      <c r="K64" s="754">
        <f t="shared" si="3"/>
        <v>0.99970000000000003</v>
      </c>
      <c r="L64" s="749" t="str">
        <f t="shared" si="2"/>
        <v>C</v>
      </c>
    </row>
    <row r="65" spans="1:12" ht="52.8">
      <c r="A65" s="748" t="s">
        <v>1200</v>
      </c>
      <c r="B65" s="749" t="s">
        <v>987</v>
      </c>
      <c r="C65" s="749" t="s">
        <v>1201</v>
      </c>
      <c r="D65" s="750" t="s">
        <v>1202</v>
      </c>
      <c r="E65" s="749" t="s">
        <v>1073</v>
      </c>
      <c r="F65" s="751">
        <v>22.2</v>
      </c>
      <c r="G65" s="751">
        <v>9.1</v>
      </c>
      <c r="H65" s="751">
        <v>11.81</v>
      </c>
      <c r="I65" s="752">
        <f>ROUNDUP(F65*H65,2)</f>
        <v>262.19</v>
      </c>
      <c r="J65" s="753">
        <f t="shared" si="1"/>
        <v>2.0000000000000001E-4</v>
      </c>
      <c r="K65" s="754">
        <f t="shared" si="3"/>
        <v>0.99990000000000001</v>
      </c>
      <c r="L65" s="749" t="str">
        <f t="shared" si="2"/>
        <v>C</v>
      </c>
    </row>
    <row r="66" spans="1:12" ht="26.4">
      <c r="A66" s="748" t="s">
        <v>1144</v>
      </c>
      <c r="B66" s="749" t="s">
        <v>1083</v>
      </c>
      <c r="C66" s="749" t="s">
        <v>1092</v>
      </c>
      <c r="D66" s="750" t="s">
        <v>1145</v>
      </c>
      <c r="E66" s="749" t="s">
        <v>1141</v>
      </c>
      <c r="F66" s="751">
        <v>12</v>
      </c>
      <c r="G66" s="751">
        <v>13.16</v>
      </c>
      <c r="H66" s="751">
        <v>17.079999999999998</v>
      </c>
      <c r="I66" s="752">
        <f>F66*H66</f>
        <v>204.96</v>
      </c>
      <c r="J66" s="753">
        <f t="shared" si="1"/>
        <v>2.0000000000000001E-4</v>
      </c>
      <c r="K66" s="755">
        <f>J66+K65</f>
        <v>1</v>
      </c>
      <c r="L66" s="749" t="str">
        <f t="shared" si="2"/>
        <v>C</v>
      </c>
    </row>
    <row r="67" spans="1:12">
      <c r="A67" s="778" t="s">
        <v>4</v>
      </c>
      <c r="B67" s="778"/>
      <c r="C67" s="778"/>
      <c r="D67" s="778"/>
      <c r="E67" s="778"/>
      <c r="F67" s="778"/>
      <c r="G67" s="778"/>
      <c r="H67" s="778"/>
      <c r="I67" s="747">
        <f>SUM(I13:I66)</f>
        <v>1114145.02</v>
      </c>
    </row>
  </sheetData>
  <autoFilter ref="A12:I67" xr:uid="{E5E829EA-C2C9-4E6F-A329-72B3F2C9FB1A}"/>
  <sortState xmlns:xlrd2="http://schemas.microsoft.com/office/spreadsheetml/2017/richdata2" ref="A13:I66">
    <sortCondition descending="1" ref="I13:I66"/>
  </sortState>
  <mergeCells count="5">
    <mergeCell ref="A67:H67"/>
    <mergeCell ref="A5:L5"/>
    <mergeCell ref="A6:L6"/>
    <mergeCell ref="A7:L7"/>
    <mergeCell ref="A8:L8"/>
  </mergeCells>
  <conditionalFormatting sqref="B9:C11 E9:H11">
    <cfRule type="expression" dxfId="7" priority="7" stopIfTrue="1">
      <formula>OR($G9="M",$G9="A")</formula>
    </cfRule>
  </conditionalFormatting>
  <conditionalFormatting sqref="D9:D11">
    <cfRule type="expression" dxfId="6" priority="5" stopIfTrue="1">
      <formula>OR($G9="M",$G9="A")</formula>
    </cfRule>
  </conditionalFormatting>
  <conditionalFormatting sqref="I9:I11">
    <cfRule type="expression" dxfId="5" priority="4" stopIfTrue="1">
      <formula>OR($G9="M",$G9="A")</formula>
    </cfRule>
  </conditionalFormatting>
  <conditionalFormatting sqref="L13:L66">
    <cfRule type="cellIs" dxfId="4" priority="1" operator="equal">
      <formula>"C"</formula>
    </cfRule>
    <cfRule type="cellIs" dxfId="3" priority="2" operator="equal">
      <formula>"B"</formula>
    </cfRule>
    <cfRule type="cellIs" dxfId="2" priority="3" operator="equal">
      <formula>"A"</formula>
    </cfRule>
  </conditionalFormatting>
  <pageMargins left="0.51181102362204722" right="0.51181102362204722" top="0.78740157480314965" bottom="0.78740157480314965" header="0.31496062992125984" footer="0.31496062992125984"/>
  <pageSetup paperSize="9" scale="49" orientation="portrait" horizontalDpi="360" verticalDpi="360" r:id="rId1"/>
  <headerFooter>
    <oddFooter>&amp;R&amp;G
Engº Diego dos Santos Rego
CREA -PA 150202717-8</oddFooter>
  </headerFooter>
  <drawing r:id="rId2"/>
  <legacyDrawing r:id="rId3"/>
  <legacyDrawingHF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XFD368"/>
  <sheetViews>
    <sheetView view="pageBreakPreview" zoomScale="115" zoomScaleNormal="100" zoomScaleSheetLayoutView="115" workbookViewId="0">
      <selection activeCell="B1" sqref="A1:G9"/>
    </sheetView>
  </sheetViews>
  <sheetFormatPr defaultRowHeight="13.2"/>
  <cols>
    <col min="1" max="1" width="18" style="476" customWidth="1"/>
    <col min="2" max="2" width="10.88671875" style="476" bestFit="1" customWidth="1"/>
    <col min="3" max="3" width="45.6640625" style="498" customWidth="1"/>
    <col min="4" max="4" width="9.109375" style="476"/>
    <col min="5" max="5" width="9.33203125" style="542" bestFit="1" customWidth="1"/>
    <col min="6" max="6" width="10.33203125" style="542" bestFit="1" customWidth="1"/>
    <col min="7" max="7" width="12.88671875" style="619" bestFit="1" customWidth="1"/>
  </cols>
  <sheetData>
    <row r="1" spans="1:13">
      <c r="A1" s="809"/>
      <c r="B1" s="810" t="s">
        <v>904</v>
      </c>
      <c r="C1" s="810"/>
      <c r="D1" s="810"/>
      <c r="E1" s="810"/>
      <c r="F1" s="810"/>
      <c r="G1" s="810"/>
      <c r="H1" s="778"/>
      <c r="I1" s="778"/>
      <c r="J1" s="778"/>
      <c r="K1" s="778"/>
      <c r="L1" s="778"/>
      <c r="M1" s="778"/>
    </row>
    <row r="2" spans="1:13">
      <c r="A2" s="809"/>
      <c r="B2" s="810" t="s">
        <v>765</v>
      </c>
      <c r="C2" s="810"/>
      <c r="D2" s="810"/>
      <c r="E2" s="810"/>
      <c r="F2" s="810"/>
      <c r="G2" s="810"/>
      <c r="H2" s="778"/>
      <c r="I2" s="778"/>
      <c r="J2" s="778"/>
      <c r="K2" s="778"/>
      <c r="L2" s="778"/>
      <c r="M2" s="778"/>
    </row>
    <row r="3" spans="1:13">
      <c r="A3" s="809"/>
      <c r="B3" s="811" t="s">
        <v>874</v>
      </c>
      <c r="C3" s="812"/>
      <c r="D3" s="813"/>
      <c r="E3" s="820" t="s">
        <v>755</v>
      </c>
      <c r="F3" s="821"/>
      <c r="G3" s="822"/>
      <c r="H3" s="778"/>
      <c r="I3" s="778"/>
      <c r="J3" s="778"/>
      <c r="K3" s="824"/>
      <c r="L3" s="824"/>
      <c r="M3" s="824"/>
    </row>
    <row r="4" spans="1:13">
      <c r="A4" s="809"/>
      <c r="B4" s="814"/>
      <c r="C4" s="815"/>
      <c r="D4" s="816"/>
      <c r="E4" s="823"/>
      <c r="F4" s="824"/>
      <c r="G4" s="825"/>
      <c r="H4" s="778"/>
      <c r="I4" s="778"/>
      <c r="J4" s="778"/>
      <c r="K4" s="824"/>
      <c r="L4" s="824"/>
      <c r="M4" s="824"/>
    </row>
    <row r="5" spans="1:13">
      <c r="A5" s="809"/>
      <c r="B5" s="814"/>
      <c r="C5" s="815"/>
      <c r="D5" s="816"/>
      <c r="E5" s="823"/>
      <c r="F5" s="824"/>
      <c r="G5" s="825"/>
      <c r="H5" s="778"/>
      <c r="I5" s="778"/>
      <c r="J5" s="778"/>
      <c r="K5" s="824"/>
      <c r="L5" s="824"/>
      <c r="M5" s="824"/>
    </row>
    <row r="6" spans="1:13" ht="12.75" customHeight="1">
      <c r="A6" s="809"/>
      <c r="B6" s="814"/>
      <c r="C6" s="815"/>
      <c r="D6" s="816"/>
      <c r="E6" s="823"/>
      <c r="F6" s="824"/>
      <c r="G6" s="825"/>
      <c r="H6" s="778"/>
      <c r="I6" s="778"/>
      <c r="J6" s="778"/>
      <c r="K6" s="824"/>
      <c r="L6" s="824"/>
      <c r="M6" s="824"/>
    </row>
    <row r="7" spans="1:13">
      <c r="A7" s="809"/>
      <c r="B7" s="814"/>
      <c r="C7" s="815"/>
      <c r="D7" s="816"/>
      <c r="E7" s="823"/>
      <c r="F7" s="824"/>
      <c r="G7" s="825"/>
      <c r="H7" s="778"/>
      <c r="I7" s="778"/>
      <c r="J7" s="778"/>
      <c r="K7" s="824"/>
      <c r="L7" s="824"/>
      <c r="M7" s="824"/>
    </row>
    <row r="8" spans="1:13">
      <c r="A8" s="809"/>
      <c r="B8" s="817"/>
      <c r="C8" s="818"/>
      <c r="D8" s="819"/>
      <c r="E8" s="826"/>
      <c r="F8" s="827"/>
      <c r="G8" s="828"/>
      <c r="H8" s="778"/>
      <c r="I8" s="778"/>
      <c r="J8" s="778"/>
      <c r="K8" s="824"/>
      <c r="L8" s="824"/>
      <c r="M8" s="824"/>
    </row>
    <row r="9" spans="1:13" s="12" customFormat="1" ht="26.4">
      <c r="A9" s="564" t="s">
        <v>878</v>
      </c>
      <c r="B9" s="17" t="s">
        <v>0</v>
      </c>
      <c r="C9" s="564" t="s">
        <v>8</v>
      </c>
      <c r="D9" s="17" t="s">
        <v>1</v>
      </c>
      <c r="E9" s="140" t="s">
        <v>2</v>
      </c>
      <c r="F9" s="563" t="s">
        <v>882</v>
      </c>
      <c r="G9" s="563" t="s">
        <v>883</v>
      </c>
      <c r="H9" s="24"/>
      <c r="I9" s="24"/>
      <c r="J9" s="24"/>
      <c r="K9" s="561"/>
      <c r="L9" s="561"/>
      <c r="M9" s="561"/>
    </row>
    <row r="10" spans="1:13" s="610" customFormat="1">
      <c r="A10" s="606"/>
      <c r="B10" s="606" t="e">
        <f>#REF!</f>
        <v>#REF!</v>
      </c>
      <c r="C10" s="608" t="e">
        <f>#REF!</f>
        <v>#REF!</v>
      </c>
      <c r="D10" s="606"/>
      <c r="E10" s="609"/>
      <c r="F10" s="609"/>
      <c r="G10" s="609" t="e">
        <f>#REF!</f>
        <v>#REF!</v>
      </c>
    </row>
    <row r="11" spans="1:13">
      <c r="A11" s="538" t="e">
        <f>#REF!</f>
        <v>#REF!</v>
      </c>
      <c r="B11" s="538" t="e">
        <f>#REF!</f>
        <v>#REF!</v>
      </c>
      <c r="C11" s="548" t="e">
        <f>#REF!</f>
        <v>#REF!</v>
      </c>
      <c r="D11" s="538" t="e">
        <f>#REF!</f>
        <v>#REF!</v>
      </c>
      <c r="E11" s="562" t="e">
        <f>#REF!</f>
        <v>#REF!</v>
      </c>
      <c r="F11" s="562" t="e">
        <f>#REF!</f>
        <v>#REF!</v>
      </c>
      <c r="G11" s="575" t="e">
        <f>#REF!</f>
        <v>#REF!</v>
      </c>
    </row>
    <row r="12" spans="1:13">
      <c r="A12" s="538" t="e">
        <f>#REF!</f>
        <v>#REF!</v>
      </c>
      <c r="B12" s="538" t="e">
        <f>#REF!</f>
        <v>#REF!</v>
      </c>
      <c r="C12" s="548" t="e">
        <f>#REF!</f>
        <v>#REF!</v>
      </c>
      <c r="D12" s="538" t="e">
        <f>#REF!</f>
        <v>#REF!</v>
      </c>
      <c r="E12" s="562" t="e">
        <f>#REF!</f>
        <v>#REF!</v>
      </c>
      <c r="F12" s="562" t="e">
        <f>#REF!</f>
        <v>#REF!</v>
      </c>
      <c r="G12" s="575" t="e">
        <f>#REF!</f>
        <v>#REF!</v>
      </c>
    </row>
    <row r="13" spans="1:13">
      <c r="A13" s="538" t="e">
        <f>#REF!</f>
        <v>#REF!</v>
      </c>
      <c r="B13" s="538" t="e">
        <f>#REF!</f>
        <v>#REF!</v>
      </c>
      <c r="C13" s="548" t="e">
        <f>#REF!</f>
        <v>#REF!</v>
      </c>
      <c r="D13" s="538" t="e">
        <f>#REF!</f>
        <v>#REF!</v>
      </c>
      <c r="E13" s="562" t="e">
        <f>#REF!</f>
        <v>#REF!</v>
      </c>
      <c r="F13" s="562" t="e">
        <f>#REF!</f>
        <v>#REF!</v>
      </c>
      <c r="G13" s="575" t="e">
        <f>#REF!</f>
        <v>#REF!</v>
      </c>
    </row>
    <row r="14" spans="1:13">
      <c r="A14" s="611" t="e">
        <f>#REF!</f>
        <v>#REF!</v>
      </c>
      <c r="B14" s="611" t="e">
        <f>#REF!</f>
        <v>#REF!</v>
      </c>
      <c r="C14" s="612" t="e">
        <f>#REF!</f>
        <v>#REF!</v>
      </c>
      <c r="D14" s="611" t="e">
        <f>#REF!</f>
        <v>#REF!</v>
      </c>
      <c r="E14" s="613" t="e">
        <f>#REF!</f>
        <v>#REF!</v>
      </c>
      <c r="F14" s="613" t="e">
        <f>#REF!</f>
        <v>#REF!</v>
      </c>
      <c r="G14" s="575" t="e">
        <f>#REF!</f>
        <v>#REF!</v>
      </c>
    </row>
    <row r="15" spans="1:13">
      <c r="A15" s="526"/>
      <c r="B15" s="528"/>
      <c r="C15" s="527"/>
      <c r="D15" s="528"/>
      <c r="E15" s="618"/>
      <c r="F15" s="618"/>
      <c r="G15" s="575" t="e">
        <f>#REF!</f>
        <v>#REF!</v>
      </c>
    </row>
    <row r="16" spans="1:13" s="607" customFormat="1">
      <c r="A16" s="615"/>
      <c r="B16" s="615" t="e">
        <f>#REF!</f>
        <v>#REF!</v>
      </c>
      <c r="C16" s="616" t="e">
        <f>#REF!</f>
        <v>#REF!</v>
      </c>
      <c r="D16" s="615"/>
      <c r="E16" s="617"/>
      <c r="F16" s="617"/>
      <c r="G16" s="609" t="e">
        <f>#REF!</f>
        <v>#REF!</v>
      </c>
    </row>
    <row r="17" spans="1:7">
      <c r="A17" s="538" t="e">
        <f>#REF!</f>
        <v>#REF!</v>
      </c>
      <c r="B17" s="538" t="e">
        <f>#REF!</f>
        <v>#REF!</v>
      </c>
      <c r="C17" s="548" t="e">
        <f>#REF!</f>
        <v>#REF!</v>
      </c>
      <c r="D17" s="538" t="e">
        <f>#REF!</f>
        <v>#REF!</v>
      </c>
      <c r="E17" s="562" t="e">
        <f>#REF!</f>
        <v>#REF!</v>
      </c>
      <c r="F17" s="562" t="e">
        <f>#REF!</f>
        <v>#REF!</v>
      </c>
      <c r="G17" s="575" t="e">
        <f>#REF!</f>
        <v>#REF!</v>
      </c>
    </row>
    <row r="18" spans="1:7">
      <c r="A18" s="538" t="e">
        <f>#REF!</f>
        <v>#REF!</v>
      </c>
      <c r="B18" s="538" t="e">
        <f>#REF!</f>
        <v>#REF!</v>
      </c>
      <c r="C18" s="548" t="e">
        <f>#REF!</f>
        <v>#REF!</v>
      </c>
      <c r="D18" s="538" t="e">
        <f>#REF!</f>
        <v>#REF!</v>
      </c>
      <c r="E18" s="562" t="e">
        <f>#REF!</f>
        <v>#REF!</v>
      </c>
      <c r="F18" s="562" t="e">
        <f>#REF!</f>
        <v>#REF!</v>
      </c>
      <c r="G18" s="575" t="e">
        <f>#REF!</f>
        <v>#REF!</v>
      </c>
    </row>
    <row r="19" spans="1:7">
      <c r="A19" s="538" t="e">
        <f>#REF!</f>
        <v>#REF!</v>
      </c>
      <c r="B19" s="538" t="e">
        <f>#REF!</f>
        <v>#REF!</v>
      </c>
      <c r="C19" s="548" t="e">
        <f>#REF!</f>
        <v>#REF!</v>
      </c>
      <c r="D19" s="538" t="e">
        <f>#REF!</f>
        <v>#REF!</v>
      </c>
      <c r="E19" s="562" t="e">
        <f>#REF!</f>
        <v>#REF!</v>
      </c>
      <c r="F19" s="562" t="e">
        <f>#REF!</f>
        <v>#REF!</v>
      </c>
      <c r="G19" s="575" t="e">
        <f>#REF!</f>
        <v>#REF!</v>
      </c>
    </row>
    <row r="20" spans="1:7">
      <c r="A20" s="611" t="e">
        <f>#REF!</f>
        <v>#REF!</v>
      </c>
      <c r="B20" s="611" t="e">
        <f>#REF!</f>
        <v>#REF!</v>
      </c>
      <c r="C20" s="612" t="e">
        <f>#REF!</f>
        <v>#REF!</v>
      </c>
      <c r="D20" s="611" t="e">
        <f>#REF!</f>
        <v>#REF!</v>
      </c>
      <c r="E20" s="613" t="e">
        <f>#REF!</f>
        <v>#REF!</v>
      </c>
      <c r="F20" s="613" t="e">
        <f>#REF!</f>
        <v>#REF!</v>
      </c>
      <c r="G20" s="575" t="e">
        <f>#REF!</f>
        <v>#REF!</v>
      </c>
    </row>
    <row r="21" spans="1:7">
      <c r="A21" s="526"/>
      <c r="B21" s="528"/>
      <c r="C21" s="527"/>
      <c r="D21" s="528"/>
      <c r="E21" s="618"/>
      <c r="F21" s="618"/>
      <c r="G21" s="575" t="e">
        <f>#REF!</f>
        <v>#REF!</v>
      </c>
    </row>
    <row r="22" spans="1:7">
      <c r="A22" s="615"/>
      <c r="B22" s="615" t="e">
        <f>#REF!</f>
        <v>#REF!</v>
      </c>
      <c r="C22" s="616" t="e">
        <f>#REF!</f>
        <v>#REF!</v>
      </c>
      <c r="D22" s="615"/>
      <c r="E22" s="617"/>
      <c r="F22" s="617"/>
      <c r="G22" s="609" t="e">
        <f>#REF!</f>
        <v>#REF!</v>
      </c>
    </row>
    <row r="23" spans="1:7">
      <c r="A23" s="538" t="e">
        <f>#REF!</f>
        <v>#REF!</v>
      </c>
      <c r="B23" s="538" t="e">
        <f>#REF!</f>
        <v>#REF!</v>
      </c>
      <c r="C23" s="548" t="e">
        <f>#REF!</f>
        <v>#REF!</v>
      </c>
      <c r="D23" s="538" t="e">
        <f>#REF!</f>
        <v>#REF!</v>
      </c>
      <c r="E23" s="562" t="e">
        <f>#REF!</f>
        <v>#REF!</v>
      </c>
      <c r="F23" s="562" t="e">
        <f>#REF!</f>
        <v>#REF!</v>
      </c>
      <c r="G23" s="575" t="e">
        <f>#REF!</f>
        <v>#REF!</v>
      </c>
    </row>
    <row r="24" spans="1:7">
      <c r="A24" s="611" t="e">
        <f>#REF!</f>
        <v>#REF!</v>
      </c>
      <c r="B24" s="611" t="e">
        <f>#REF!</f>
        <v>#REF!</v>
      </c>
      <c r="C24" s="612" t="e">
        <f>#REF!</f>
        <v>#REF!</v>
      </c>
      <c r="D24" s="611" t="e">
        <f>#REF!</f>
        <v>#REF!</v>
      </c>
      <c r="E24" s="613" t="e">
        <f>#REF!</f>
        <v>#REF!</v>
      </c>
      <c r="F24" s="613" t="e">
        <f>#REF!</f>
        <v>#REF!</v>
      </c>
      <c r="G24" s="575" t="e">
        <f>#REF!</f>
        <v>#REF!</v>
      </c>
    </row>
    <row r="25" spans="1:7">
      <c r="A25" s="526"/>
      <c r="B25" s="528"/>
      <c r="C25" s="527"/>
      <c r="D25" s="528"/>
      <c r="E25" s="618"/>
      <c r="F25" s="618"/>
      <c r="G25" s="575" t="e">
        <f>#REF!</f>
        <v>#REF!</v>
      </c>
    </row>
    <row r="26" spans="1:7">
      <c r="A26" s="615"/>
      <c r="B26" s="615" t="e">
        <f>#REF!</f>
        <v>#REF!</v>
      </c>
      <c r="C26" s="616" t="e">
        <f>#REF!</f>
        <v>#REF!</v>
      </c>
      <c r="D26" s="615"/>
      <c r="E26" s="617"/>
      <c r="F26" s="617"/>
      <c r="G26" s="609" t="e">
        <f>#REF!</f>
        <v>#REF!</v>
      </c>
    </row>
    <row r="27" spans="1:7">
      <c r="A27" s="538" t="e">
        <f>#REF!</f>
        <v>#REF!</v>
      </c>
      <c r="B27" s="538" t="e">
        <f>#REF!</f>
        <v>#REF!</v>
      </c>
      <c r="C27" s="548" t="e">
        <f>#REF!</f>
        <v>#REF!</v>
      </c>
      <c r="D27" s="538" t="e">
        <f>#REF!</f>
        <v>#REF!</v>
      </c>
      <c r="E27" s="562" t="e">
        <f>#REF!</f>
        <v>#REF!</v>
      </c>
      <c r="F27" s="562" t="e">
        <f>#REF!</f>
        <v>#REF!</v>
      </c>
      <c r="G27" s="575" t="e">
        <f>#REF!</f>
        <v>#REF!</v>
      </c>
    </row>
    <row r="28" spans="1:7">
      <c r="A28" s="538" t="e">
        <f>#REF!</f>
        <v>#REF!</v>
      </c>
      <c r="B28" s="538" t="e">
        <f>#REF!</f>
        <v>#REF!</v>
      </c>
      <c r="C28" s="548" t="e">
        <f>#REF!</f>
        <v>#REF!</v>
      </c>
      <c r="D28" s="538" t="e">
        <f>#REF!</f>
        <v>#REF!</v>
      </c>
      <c r="E28" s="562" t="e">
        <f>#REF!</f>
        <v>#REF!</v>
      </c>
      <c r="F28" s="562" t="e">
        <f>#REF!</f>
        <v>#REF!</v>
      </c>
      <c r="G28" s="575" t="e">
        <f>#REF!</f>
        <v>#REF!</v>
      </c>
    </row>
    <row r="29" spans="1:7">
      <c r="A29" s="538" t="e">
        <f>#REF!</f>
        <v>#REF!</v>
      </c>
      <c r="B29" s="538" t="e">
        <f>#REF!</f>
        <v>#REF!</v>
      </c>
      <c r="C29" s="548" t="e">
        <f>#REF!</f>
        <v>#REF!</v>
      </c>
      <c r="D29" s="538" t="e">
        <f>#REF!</f>
        <v>#REF!</v>
      </c>
      <c r="E29" s="562" t="e">
        <f>#REF!</f>
        <v>#REF!</v>
      </c>
      <c r="F29" s="562" t="e">
        <f>#REF!</f>
        <v>#REF!</v>
      </c>
      <c r="G29" s="575" t="e">
        <f>#REF!</f>
        <v>#REF!</v>
      </c>
    </row>
    <row r="30" spans="1:7">
      <c r="A30" s="538" t="e">
        <f>#REF!</f>
        <v>#REF!</v>
      </c>
      <c r="B30" s="538" t="e">
        <f>#REF!</f>
        <v>#REF!</v>
      </c>
      <c r="C30" s="548" t="e">
        <f>#REF!</f>
        <v>#REF!</v>
      </c>
      <c r="D30" s="538" t="e">
        <f>#REF!</f>
        <v>#REF!</v>
      </c>
      <c r="E30" s="562" t="e">
        <f>#REF!</f>
        <v>#REF!</v>
      </c>
      <c r="F30" s="562" t="e">
        <f>#REF!</f>
        <v>#REF!</v>
      </c>
      <c r="G30" s="575" t="e">
        <f>#REF!</f>
        <v>#REF!</v>
      </c>
    </row>
    <row r="31" spans="1:7">
      <c r="A31" s="538" t="e">
        <f>#REF!</f>
        <v>#REF!</v>
      </c>
      <c r="B31" s="538" t="e">
        <f>#REF!</f>
        <v>#REF!</v>
      </c>
      <c r="C31" s="548" t="e">
        <f>#REF!</f>
        <v>#REF!</v>
      </c>
      <c r="D31" s="538" t="e">
        <f>#REF!</f>
        <v>#REF!</v>
      </c>
      <c r="E31" s="562" t="e">
        <f>#REF!</f>
        <v>#REF!</v>
      </c>
      <c r="F31" s="562" t="e">
        <f>#REF!</f>
        <v>#REF!</v>
      </c>
      <c r="G31" s="575" t="e">
        <f>#REF!</f>
        <v>#REF!</v>
      </c>
    </row>
    <row r="32" spans="1:7">
      <c r="A32" s="538" t="e">
        <f>#REF!</f>
        <v>#REF!</v>
      </c>
      <c r="B32" s="538" t="e">
        <f>#REF!</f>
        <v>#REF!</v>
      </c>
      <c r="C32" s="548" t="e">
        <f>#REF!</f>
        <v>#REF!</v>
      </c>
      <c r="D32" s="538" t="e">
        <f>#REF!</f>
        <v>#REF!</v>
      </c>
      <c r="E32" s="562" t="e">
        <f>#REF!</f>
        <v>#REF!</v>
      </c>
      <c r="F32" s="562" t="e">
        <f>#REF!</f>
        <v>#REF!</v>
      </c>
      <c r="G32" s="575" t="e">
        <f>#REF!</f>
        <v>#REF!</v>
      </c>
    </row>
    <row r="33" spans="1:7">
      <c r="A33" s="611" t="e">
        <f>#REF!</f>
        <v>#REF!</v>
      </c>
      <c r="B33" s="611" t="e">
        <f>#REF!</f>
        <v>#REF!</v>
      </c>
      <c r="C33" s="612" t="e">
        <f>#REF!</f>
        <v>#REF!</v>
      </c>
      <c r="D33" s="611" t="e">
        <f>#REF!</f>
        <v>#REF!</v>
      </c>
      <c r="E33" s="613" t="e">
        <f>#REF!</f>
        <v>#REF!</v>
      </c>
      <c r="F33" s="613" t="e">
        <f>#REF!</f>
        <v>#REF!</v>
      </c>
      <c r="G33" s="575" t="e">
        <f>#REF!</f>
        <v>#REF!</v>
      </c>
    </row>
    <row r="34" spans="1:7">
      <c r="A34" s="526"/>
      <c r="B34" s="528"/>
      <c r="C34" s="527"/>
      <c r="D34" s="528"/>
      <c r="E34" s="618"/>
      <c r="F34" s="618"/>
      <c r="G34" s="575" t="e">
        <f>#REF!</f>
        <v>#REF!</v>
      </c>
    </row>
    <row r="35" spans="1:7">
      <c r="A35" s="615"/>
      <c r="B35" s="615" t="e">
        <f>#REF!</f>
        <v>#REF!</v>
      </c>
      <c r="C35" s="616" t="e">
        <f>#REF!</f>
        <v>#REF!</v>
      </c>
      <c r="D35" s="615"/>
      <c r="E35" s="617"/>
      <c r="F35" s="617"/>
      <c r="G35" s="609" t="e">
        <f>#REF!</f>
        <v>#REF!</v>
      </c>
    </row>
    <row r="36" spans="1:7">
      <c r="A36" s="538" t="e">
        <f>#REF!</f>
        <v>#REF!</v>
      </c>
      <c r="B36" s="538" t="e">
        <f>#REF!</f>
        <v>#REF!</v>
      </c>
      <c r="C36" s="548" t="e">
        <f>#REF!</f>
        <v>#REF!</v>
      </c>
      <c r="D36" s="538" t="e">
        <f>#REF!</f>
        <v>#REF!</v>
      </c>
      <c r="E36" s="562" t="e">
        <f>#REF!</f>
        <v>#REF!</v>
      </c>
      <c r="F36" s="562" t="e">
        <f>#REF!</f>
        <v>#REF!</v>
      </c>
      <c r="G36" s="575" t="e">
        <f>#REF!</f>
        <v>#REF!</v>
      </c>
    </row>
    <row r="37" spans="1:7">
      <c r="A37" s="538" t="e">
        <f>#REF!</f>
        <v>#REF!</v>
      </c>
      <c r="B37" s="538" t="e">
        <f>#REF!</f>
        <v>#REF!</v>
      </c>
      <c r="C37" s="548" t="e">
        <f>#REF!</f>
        <v>#REF!</v>
      </c>
      <c r="D37" s="538" t="e">
        <f>#REF!</f>
        <v>#REF!</v>
      </c>
      <c r="E37" s="562" t="e">
        <f>#REF!</f>
        <v>#REF!</v>
      </c>
      <c r="F37" s="562" t="e">
        <f>#REF!</f>
        <v>#REF!</v>
      </c>
      <c r="G37" s="575" t="e">
        <f>#REF!</f>
        <v>#REF!</v>
      </c>
    </row>
    <row r="38" spans="1:7">
      <c r="A38" s="538" t="e">
        <f>#REF!</f>
        <v>#REF!</v>
      </c>
      <c r="B38" s="538" t="e">
        <f>#REF!</f>
        <v>#REF!</v>
      </c>
      <c r="C38" s="548" t="e">
        <f>#REF!</f>
        <v>#REF!</v>
      </c>
      <c r="D38" s="538" t="e">
        <f>#REF!</f>
        <v>#REF!</v>
      </c>
      <c r="E38" s="562" t="e">
        <f>#REF!</f>
        <v>#REF!</v>
      </c>
      <c r="F38" s="562" t="e">
        <f>#REF!</f>
        <v>#REF!</v>
      </c>
      <c r="G38" s="575" t="e">
        <f>#REF!</f>
        <v>#REF!</v>
      </c>
    </row>
    <row r="39" spans="1:7">
      <c r="A39" s="538" t="e">
        <f>#REF!</f>
        <v>#REF!</v>
      </c>
      <c r="B39" s="538" t="e">
        <f>#REF!</f>
        <v>#REF!</v>
      </c>
      <c r="C39" s="548" t="e">
        <f>#REF!</f>
        <v>#REF!</v>
      </c>
      <c r="D39" s="538" t="e">
        <f>#REF!</f>
        <v>#REF!</v>
      </c>
      <c r="E39" s="562" t="e">
        <f>#REF!</f>
        <v>#REF!</v>
      </c>
      <c r="F39" s="562" t="e">
        <f>#REF!</f>
        <v>#REF!</v>
      </c>
      <c r="G39" s="575" t="e">
        <f>#REF!</f>
        <v>#REF!</v>
      </c>
    </row>
    <row r="40" spans="1:7">
      <c r="A40" s="538"/>
      <c r="B40" s="538"/>
      <c r="C40" s="548"/>
      <c r="D40" s="538"/>
      <c r="E40" s="562"/>
      <c r="F40" s="562"/>
      <c r="G40" s="575" t="e">
        <f>#REF!</f>
        <v>#REF!</v>
      </c>
    </row>
    <row r="41" spans="1:7">
      <c r="A41" s="615"/>
      <c r="B41" s="615" t="e">
        <f>#REF!</f>
        <v>#REF!</v>
      </c>
      <c r="C41" s="616" t="e">
        <f>#REF!</f>
        <v>#REF!</v>
      </c>
      <c r="D41" s="615"/>
      <c r="E41" s="617"/>
      <c r="F41" s="617"/>
      <c r="G41" s="609" t="e">
        <f>#REF!</f>
        <v>#REF!</v>
      </c>
    </row>
    <row r="42" spans="1:7">
      <c r="A42" s="615"/>
      <c r="B42" s="615" t="e">
        <f>#REF!</f>
        <v>#REF!</v>
      </c>
      <c r="C42" s="616" t="e">
        <f>#REF!</f>
        <v>#REF!</v>
      </c>
      <c r="D42" s="615"/>
      <c r="E42" s="617"/>
      <c r="F42" s="617"/>
      <c r="G42" s="609" t="e">
        <f>#REF!</f>
        <v>#REF!</v>
      </c>
    </row>
    <row r="43" spans="1:7" s="12" customFormat="1">
      <c r="A43" s="17"/>
      <c r="B43" s="17" t="e">
        <f>#REF!</f>
        <v>#REF!</v>
      </c>
      <c r="C43" s="109" t="e">
        <f>#REF!</f>
        <v>#REF!</v>
      </c>
      <c r="D43" s="17"/>
      <c r="E43" s="121"/>
      <c r="F43" s="121"/>
      <c r="G43" s="121"/>
    </row>
    <row r="44" spans="1:7">
      <c r="A44" s="538" t="e">
        <f>#REF!</f>
        <v>#REF!</v>
      </c>
      <c r="B44" s="538" t="e">
        <f>#REF!</f>
        <v>#REF!</v>
      </c>
      <c r="C44" s="548" t="e">
        <f>#REF!</f>
        <v>#REF!</v>
      </c>
      <c r="D44" s="538" t="e">
        <f>#REF!</f>
        <v>#REF!</v>
      </c>
      <c r="E44" s="562" t="e">
        <f>#REF!</f>
        <v>#REF!</v>
      </c>
      <c r="F44" s="562" t="e">
        <f>#REF!</f>
        <v>#REF!</v>
      </c>
      <c r="G44" s="575" t="e">
        <f>#REF!</f>
        <v>#REF!</v>
      </c>
    </row>
    <row r="45" spans="1:7" s="12" customFormat="1">
      <c r="A45" s="17"/>
      <c r="B45" s="17" t="e">
        <f>#REF!</f>
        <v>#REF!</v>
      </c>
      <c r="C45" s="109" t="e">
        <f>#REF!</f>
        <v>#REF!</v>
      </c>
      <c r="D45" s="17"/>
      <c r="E45" s="121"/>
      <c r="F45" s="121"/>
      <c r="G45" s="121"/>
    </row>
    <row r="46" spans="1:7">
      <c r="A46" s="538" t="e">
        <f>#REF!</f>
        <v>#REF!</v>
      </c>
      <c r="B46" s="538" t="e">
        <f>#REF!</f>
        <v>#REF!</v>
      </c>
      <c r="C46" s="548" t="e">
        <f>#REF!</f>
        <v>#REF!</v>
      </c>
      <c r="D46" s="538" t="e">
        <f>#REF!</f>
        <v>#REF!</v>
      </c>
      <c r="E46" s="562" t="e">
        <f>#REF!</f>
        <v>#REF!</v>
      </c>
      <c r="F46" s="562" t="e">
        <f>#REF!</f>
        <v>#REF!</v>
      </c>
      <c r="G46" s="575" t="e">
        <f>#REF!</f>
        <v>#REF!</v>
      </c>
    </row>
    <row r="47" spans="1:7">
      <c r="A47" s="538" t="e">
        <f>#REF!</f>
        <v>#REF!</v>
      </c>
      <c r="B47" s="538" t="e">
        <f>#REF!</f>
        <v>#REF!</v>
      </c>
      <c r="C47" s="548" t="e">
        <f>#REF!</f>
        <v>#REF!</v>
      </c>
      <c r="D47" s="538" t="e">
        <f>#REF!</f>
        <v>#REF!</v>
      </c>
      <c r="E47" s="562" t="e">
        <f>#REF!</f>
        <v>#REF!</v>
      </c>
      <c r="F47" s="562" t="e">
        <f>#REF!</f>
        <v>#REF!</v>
      </c>
      <c r="G47" s="575" t="e">
        <f>#REF!</f>
        <v>#REF!</v>
      </c>
    </row>
    <row r="48" spans="1:7">
      <c r="A48" s="17"/>
      <c r="B48" s="17" t="e">
        <f>#REF!</f>
        <v>#REF!</v>
      </c>
      <c r="C48" s="109" t="e">
        <f>#REF!</f>
        <v>#REF!</v>
      </c>
      <c r="D48" s="17"/>
      <c r="E48" s="121"/>
      <c r="F48" s="121"/>
      <c r="G48" s="121"/>
    </row>
    <row r="49" spans="1:7">
      <c r="A49" s="538" t="e">
        <f>#REF!</f>
        <v>#REF!</v>
      </c>
      <c r="B49" s="538" t="e">
        <f>#REF!</f>
        <v>#REF!</v>
      </c>
      <c r="C49" s="548" t="e">
        <f>#REF!</f>
        <v>#REF!</v>
      </c>
      <c r="D49" s="538" t="e">
        <f>#REF!</f>
        <v>#REF!</v>
      </c>
      <c r="E49" s="562" t="e">
        <f>#REF!</f>
        <v>#REF!</v>
      </c>
      <c r="F49" s="562" t="e">
        <f>#REF!</f>
        <v>#REF!</v>
      </c>
      <c r="G49" s="575" t="e">
        <f>#REF!</f>
        <v>#REF!</v>
      </c>
    </row>
    <row r="50" spans="1:7">
      <c r="A50" s="538" t="e">
        <f>#REF!</f>
        <v>#REF!</v>
      </c>
      <c r="B50" s="538" t="e">
        <f>#REF!</f>
        <v>#REF!</v>
      </c>
      <c r="C50" s="548" t="e">
        <f>#REF!</f>
        <v>#REF!</v>
      </c>
      <c r="D50" s="538" t="e">
        <f>#REF!</f>
        <v>#REF!</v>
      </c>
      <c r="E50" s="562" t="e">
        <f>#REF!</f>
        <v>#REF!</v>
      </c>
      <c r="F50" s="562" t="e">
        <f>#REF!</f>
        <v>#REF!</v>
      </c>
      <c r="G50" s="575" t="e">
        <f>#REF!</f>
        <v>#REF!</v>
      </c>
    </row>
    <row r="51" spans="1:7">
      <c r="A51" s="538" t="e">
        <f>#REF!</f>
        <v>#REF!</v>
      </c>
      <c r="B51" s="538" t="e">
        <f>#REF!</f>
        <v>#REF!</v>
      </c>
      <c r="C51" s="548" t="e">
        <f>#REF!</f>
        <v>#REF!</v>
      </c>
      <c r="D51" s="538" t="e">
        <f>#REF!</f>
        <v>#REF!</v>
      </c>
      <c r="E51" s="562" t="e">
        <f>#REF!</f>
        <v>#REF!</v>
      </c>
      <c r="F51" s="562" t="e">
        <f>#REF!</f>
        <v>#REF!</v>
      </c>
      <c r="G51" s="575" t="e">
        <f>#REF!</f>
        <v>#REF!</v>
      </c>
    </row>
    <row r="52" spans="1:7">
      <c r="A52" s="538" t="e">
        <f>#REF!</f>
        <v>#REF!</v>
      </c>
      <c r="B52" s="538" t="e">
        <f>#REF!</f>
        <v>#REF!</v>
      </c>
      <c r="C52" s="548" t="e">
        <f>#REF!</f>
        <v>#REF!</v>
      </c>
      <c r="D52" s="538" t="e">
        <f>#REF!</f>
        <v>#REF!</v>
      </c>
      <c r="E52" s="562" t="e">
        <f>#REF!</f>
        <v>#REF!</v>
      </c>
      <c r="F52" s="562" t="e">
        <f>#REF!</f>
        <v>#REF!</v>
      </c>
      <c r="G52" s="575" t="e">
        <f>#REF!</f>
        <v>#REF!</v>
      </c>
    </row>
    <row r="53" spans="1:7">
      <c r="A53" s="17"/>
      <c r="B53" s="17" t="e">
        <f>#REF!</f>
        <v>#REF!</v>
      </c>
      <c r="C53" s="109" t="e">
        <f>#REF!</f>
        <v>#REF!</v>
      </c>
      <c r="D53" s="17"/>
      <c r="E53" s="121"/>
      <c r="F53" s="121"/>
      <c r="G53" s="121"/>
    </row>
    <row r="54" spans="1:7">
      <c r="A54" s="538" t="e">
        <f>#REF!</f>
        <v>#REF!</v>
      </c>
      <c r="B54" s="538" t="e">
        <f>#REF!</f>
        <v>#REF!</v>
      </c>
      <c r="C54" s="548" t="e">
        <f>#REF!</f>
        <v>#REF!</v>
      </c>
      <c r="D54" s="538" t="e">
        <f>#REF!</f>
        <v>#REF!</v>
      </c>
      <c r="E54" s="562" t="e">
        <f>#REF!</f>
        <v>#REF!</v>
      </c>
      <c r="F54" s="562" t="e">
        <f>#REF!</f>
        <v>#REF!</v>
      </c>
      <c r="G54" s="575" t="e">
        <f>#REF!</f>
        <v>#REF!</v>
      </c>
    </row>
    <row r="55" spans="1:7">
      <c r="A55" s="17"/>
      <c r="B55" s="17" t="e">
        <f>#REF!</f>
        <v>#REF!</v>
      </c>
      <c r="C55" s="109" t="e">
        <f>#REF!</f>
        <v>#REF!</v>
      </c>
      <c r="D55" s="17"/>
      <c r="E55" s="121"/>
      <c r="F55" s="121"/>
      <c r="G55" s="121"/>
    </row>
    <row r="56" spans="1:7">
      <c r="A56" s="538" t="e">
        <f>#REF!</f>
        <v>#REF!</v>
      </c>
      <c r="B56" s="538" t="e">
        <f>#REF!</f>
        <v>#REF!</v>
      </c>
      <c r="C56" s="548" t="e">
        <f>#REF!</f>
        <v>#REF!</v>
      </c>
      <c r="D56" s="538" t="e">
        <f>#REF!</f>
        <v>#REF!</v>
      </c>
      <c r="E56" s="562" t="e">
        <f>#REF!</f>
        <v>#REF!</v>
      </c>
      <c r="F56" s="562" t="e">
        <f>#REF!</f>
        <v>#REF!</v>
      </c>
      <c r="G56" s="575" t="e">
        <f>#REF!</f>
        <v>#REF!</v>
      </c>
    </row>
    <row r="57" spans="1:7">
      <c r="A57" s="538" t="e">
        <f>#REF!</f>
        <v>#REF!</v>
      </c>
      <c r="B57" s="538" t="e">
        <f>#REF!</f>
        <v>#REF!</v>
      </c>
      <c r="C57" s="548" t="e">
        <f>#REF!</f>
        <v>#REF!</v>
      </c>
      <c r="D57" s="538" t="e">
        <f>#REF!</f>
        <v>#REF!</v>
      </c>
      <c r="E57" s="562" t="e">
        <f>#REF!</f>
        <v>#REF!</v>
      </c>
      <c r="F57" s="562" t="e">
        <f>#REF!</f>
        <v>#REF!</v>
      </c>
      <c r="G57" s="575" t="e">
        <f>#REF!</f>
        <v>#REF!</v>
      </c>
    </row>
    <row r="58" spans="1:7">
      <c r="A58" s="538" t="e">
        <f>#REF!</f>
        <v>#REF!</v>
      </c>
      <c r="B58" s="538" t="e">
        <f>#REF!</f>
        <v>#REF!</v>
      </c>
      <c r="C58" s="548" t="e">
        <f>#REF!</f>
        <v>#REF!</v>
      </c>
      <c r="D58" s="538" t="e">
        <f>#REF!</f>
        <v>#REF!</v>
      </c>
      <c r="E58" s="562" t="e">
        <f>#REF!</f>
        <v>#REF!</v>
      </c>
      <c r="F58" s="562" t="e">
        <f>#REF!</f>
        <v>#REF!</v>
      </c>
      <c r="G58" s="575" t="e">
        <f>#REF!</f>
        <v>#REF!</v>
      </c>
    </row>
    <row r="59" spans="1:7">
      <c r="A59" s="17"/>
      <c r="B59" s="17" t="e">
        <f>#REF!</f>
        <v>#REF!</v>
      </c>
      <c r="C59" s="109" t="e">
        <f>#REF!</f>
        <v>#REF!</v>
      </c>
      <c r="D59" s="17"/>
      <c r="E59" s="121"/>
      <c r="F59" s="121"/>
      <c r="G59" s="121"/>
    </row>
    <row r="60" spans="1:7">
      <c r="A60" s="538" t="e">
        <f>#REF!</f>
        <v>#REF!</v>
      </c>
      <c r="B60" s="538" t="e">
        <f>#REF!</f>
        <v>#REF!</v>
      </c>
      <c r="C60" s="548" t="e">
        <f>#REF!</f>
        <v>#REF!</v>
      </c>
      <c r="D60" s="538" t="e">
        <f>#REF!</f>
        <v>#REF!</v>
      </c>
      <c r="E60" s="562" t="e">
        <f>#REF!</f>
        <v>#REF!</v>
      </c>
      <c r="F60" s="562" t="e">
        <f>#REF!</f>
        <v>#REF!</v>
      </c>
      <c r="G60" s="575" t="e">
        <f>#REF!</f>
        <v>#REF!</v>
      </c>
    </row>
    <row r="61" spans="1:7">
      <c r="A61" s="538" t="e">
        <f>#REF!</f>
        <v>#REF!</v>
      </c>
      <c r="B61" s="538" t="e">
        <f>#REF!</f>
        <v>#REF!</v>
      </c>
      <c r="C61" s="548" t="e">
        <f>#REF!</f>
        <v>#REF!</v>
      </c>
      <c r="D61" s="538" t="e">
        <f>#REF!</f>
        <v>#REF!</v>
      </c>
      <c r="E61" s="562" t="e">
        <f>#REF!</f>
        <v>#REF!</v>
      </c>
      <c r="F61" s="562" t="e">
        <f>#REF!</f>
        <v>#REF!</v>
      </c>
      <c r="G61" s="575" t="e">
        <f>#REF!</f>
        <v>#REF!</v>
      </c>
    </row>
    <row r="62" spans="1:7">
      <c r="A62" s="538" t="e">
        <f>#REF!</f>
        <v>#REF!</v>
      </c>
      <c r="B62" s="538" t="e">
        <f>#REF!</f>
        <v>#REF!</v>
      </c>
      <c r="C62" s="548" t="e">
        <f>#REF!</f>
        <v>#REF!</v>
      </c>
      <c r="D62" s="538" t="e">
        <f>#REF!</f>
        <v>#REF!</v>
      </c>
      <c r="E62" s="562" t="e">
        <f>#REF!</f>
        <v>#REF!</v>
      </c>
      <c r="F62" s="562" t="e">
        <f>#REF!</f>
        <v>#REF!</v>
      </c>
      <c r="G62" s="575" t="e">
        <f>#REF!</f>
        <v>#REF!</v>
      </c>
    </row>
    <row r="63" spans="1:7">
      <c r="A63" s="538" t="e">
        <f>#REF!</f>
        <v>#REF!</v>
      </c>
      <c r="B63" s="538" t="e">
        <f>#REF!</f>
        <v>#REF!</v>
      </c>
      <c r="C63" s="548" t="e">
        <f>#REF!</f>
        <v>#REF!</v>
      </c>
      <c r="D63" s="538" t="e">
        <f>#REF!</f>
        <v>#REF!</v>
      </c>
      <c r="E63" s="562" t="e">
        <f>#REF!</f>
        <v>#REF!</v>
      </c>
      <c r="F63" s="562" t="e">
        <f>#REF!</f>
        <v>#REF!</v>
      </c>
      <c r="G63" s="575" t="e">
        <f>#REF!</f>
        <v>#REF!</v>
      </c>
    </row>
    <row r="64" spans="1:7">
      <c r="A64" s="538" t="e">
        <f>#REF!</f>
        <v>#REF!</v>
      </c>
      <c r="B64" s="538" t="e">
        <f>#REF!</f>
        <v>#REF!</v>
      </c>
      <c r="C64" s="548" t="e">
        <f>#REF!</f>
        <v>#REF!</v>
      </c>
      <c r="D64" s="538" t="e">
        <f>#REF!</f>
        <v>#REF!</v>
      </c>
      <c r="E64" s="562" t="e">
        <f>#REF!</f>
        <v>#REF!</v>
      </c>
      <c r="F64" s="562" t="e">
        <f>#REF!</f>
        <v>#REF!</v>
      </c>
      <c r="G64" s="575" t="e">
        <f>#REF!</f>
        <v>#REF!</v>
      </c>
    </row>
    <row r="65" spans="1:7" s="12" customFormat="1">
      <c r="A65" s="17"/>
      <c r="B65" s="17" t="e">
        <f>#REF!</f>
        <v>#REF!</v>
      </c>
      <c r="C65" s="109" t="e">
        <f>#REF!</f>
        <v>#REF!</v>
      </c>
      <c r="D65" s="17"/>
      <c r="E65" s="121"/>
      <c r="F65" s="121"/>
      <c r="G65" s="121"/>
    </row>
    <row r="66" spans="1:7">
      <c r="A66" s="538" t="e">
        <f>#REF!</f>
        <v>#REF!</v>
      </c>
      <c r="B66" s="538" t="e">
        <f>#REF!</f>
        <v>#REF!</v>
      </c>
      <c r="C66" s="548" t="e">
        <f>#REF!</f>
        <v>#REF!</v>
      </c>
      <c r="D66" s="538" t="e">
        <f>#REF!</f>
        <v>#REF!</v>
      </c>
      <c r="E66" s="562" t="e">
        <f>#REF!</f>
        <v>#REF!</v>
      </c>
      <c r="F66" s="562" t="e">
        <f>#REF!</f>
        <v>#REF!</v>
      </c>
      <c r="G66" s="575" t="e">
        <f>#REF!</f>
        <v>#REF!</v>
      </c>
    </row>
    <row r="67" spans="1:7">
      <c r="A67" s="538" t="e">
        <f>#REF!</f>
        <v>#REF!</v>
      </c>
      <c r="B67" s="538" t="e">
        <f>#REF!</f>
        <v>#REF!</v>
      </c>
      <c r="C67" s="548" t="e">
        <f>#REF!</f>
        <v>#REF!</v>
      </c>
      <c r="D67" s="538" t="e">
        <f>#REF!</f>
        <v>#REF!</v>
      </c>
      <c r="E67" s="562" t="e">
        <f>#REF!</f>
        <v>#REF!</v>
      </c>
      <c r="F67" s="562" t="e">
        <f>#REF!</f>
        <v>#REF!</v>
      </c>
      <c r="G67" s="575" t="e">
        <f>#REF!</f>
        <v>#REF!</v>
      </c>
    </row>
    <row r="68" spans="1:7">
      <c r="A68" s="538" t="e">
        <f>#REF!</f>
        <v>#REF!</v>
      </c>
      <c r="B68" s="538" t="e">
        <f>#REF!</f>
        <v>#REF!</v>
      </c>
      <c r="C68" s="548" t="e">
        <f>#REF!</f>
        <v>#REF!</v>
      </c>
      <c r="D68" s="538" t="e">
        <f>#REF!</f>
        <v>#REF!</v>
      </c>
      <c r="E68" s="562" t="e">
        <f>#REF!</f>
        <v>#REF!</v>
      </c>
      <c r="F68" s="562" t="e">
        <f>#REF!</f>
        <v>#REF!</v>
      </c>
      <c r="G68" s="575" t="e">
        <f>#REF!</f>
        <v>#REF!</v>
      </c>
    </row>
    <row r="69" spans="1:7">
      <c r="A69" s="538" t="e">
        <f>#REF!</f>
        <v>#REF!</v>
      </c>
      <c r="B69" s="538" t="e">
        <f>#REF!</f>
        <v>#REF!</v>
      </c>
      <c r="C69" s="548" t="e">
        <f>#REF!</f>
        <v>#REF!</v>
      </c>
      <c r="D69" s="538" t="e">
        <f>#REF!</f>
        <v>#REF!</v>
      </c>
      <c r="E69" s="562" t="e">
        <f>#REF!</f>
        <v>#REF!</v>
      </c>
      <c r="F69" s="562" t="e">
        <f>#REF!</f>
        <v>#REF!</v>
      </c>
      <c r="G69" s="575" t="e">
        <f>#REF!</f>
        <v>#REF!</v>
      </c>
    </row>
    <row r="70" spans="1:7">
      <c r="A70" s="538" t="e">
        <f>#REF!</f>
        <v>#REF!</v>
      </c>
      <c r="B70" s="538" t="e">
        <f>#REF!</f>
        <v>#REF!</v>
      </c>
      <c r="C70" s="548" t="e">
        <f>#REF!</f>
        <v>#REF!</v>
      </c>
      <c r="D70" s="538" t="e">
        <f>#REF!</f>
        <v>#REF!</v>
      </c>
      <c r="E70" s="562" t="e">
        <f>#REF!</f>
        <v>#REF!</v>
      </c>
      <c r="F70" s="562" t="e">
        <f>#REF!</f>
        <v>#REF!</v>
      </c>
      <c r="G70" s="575" t="e">
        <f>#REF!</f>
        <v>#REF!</v>
      </c>
    </row>
    <row r="71" spans="1:7">
      <c r="A71" s="538" t="e">
        <f>#REF!</f>
        <v>#REF!</v>
      </c>
      <c r="B71" s="538" t="e">
        <f>#REF!</f>
        <v>#REF!</v>
      </c>
      <c r="C71" s="548" t="e">
        <f>#REF!</f>
        <v>#REF!</v>
      </c>
      <c r="D71" s="538" t="e">
        <f>#REF!</f>
        <v>#REF!</v>
      </c>
      <c r="E71" s="562" t="e">
        <f>#REF!</f>
        <v>#REF!</v>
      </c>
      <c r="F71" s="562" t="e">
        <f>#REF!</f>
        <v>#REF!</v>
      </c>
      <c r="G71" s="575" t="e">
        <f>#REF!</f>
        <v>#REF!</v>
      </c>
    </row>
    <row r="72" spans="1:7">
      <c r="A72" s="538" t="e">
        <f>#REF!</f>
        <v>#REF!</v>
      </c>
      <c r="B72" s="538" t="e">
        <f>#REF!</f>
        <v>#REF!</v>
      </c>
      <c r="C72" s="548" t="e">
        <f>#REF!</f>
        <v>#REF!</v>
      </c>
      <c r="D72" s="538" t="e">
        <f>#REF!</f>
        <v>#REF!</v>
      </c>
      <c r="E72" s="562" t="e">
        <f>#REF!</f>
        <v>#REF!</v>
      </c>
      <c r="F72" s="562" t="e">
        <f>#REF!</f>
        <v>#REF!</v>
      </c>
      <c r="G72" s="575" t="e">
        <f>#REF!</f>
        <v>#REF!</v>
      </c>
    </row>
    <row r="73" spans="1:7">
      <c r="A73" s="538" t="e">
        <f>#REF!</f>
        <v>#REF!</v>
      </c>
      <c r="B73" s="538" t="e">
        <f>#REF!</f>
        <v>#REF!</v>
      </c>
      <c r="C73" s="548" t="e">
        <f>#REF!</f>
        <v>#REF!</v>
      </c>
      <c r="D73" s="538" t="e">
        <f>#REF!</f>
        <v>#REF!</v>
      </c>
      <c r="E73" s="562" t="e">
        <f>#REF!</f>
        <v>#REF!</v>
      </c>
      <c r="F73" s="562" t="e">
        <f>#REF!</f>
        <v>#REF!</v>
      </c>
      <c r="G73" s="575" t="e">
        <f>#REF!</f>
        <v>#REF!</v>
      </c>
    </row>
    <row r="74" spans="1:7">
      <c r="A74" s="538" t="e">
        <f>#REF!</f>
        <v>#REF!</v>
      </c>
      <c r="B74" s="538" t="e">
        <f>#REF!</f>
        <v>#REF!</v>
      </c>
      <c r="C74" s="548" t="e">
        <f>#REF!</f>
        <v>#REF!</v>
      </c>
      <c r="D74" s="538" t="e">
        <f>#REF!</f>
        <v>#REF!</v>
      </c>
      <c r="E74" s="562" t="e">
        <f>#REF!</f>
        <v>#REF!</v>
      </c>
      <c r="F74" s="562" t="e">
        <f>#REF!</f>
        <v>#REF!</v>
      </c>
      <c r="G74" s="575" t="e">
        <f>#REF!</f>
        <v>#REF!</v>
      </c>
    </row>
    <row r="75" spans="1:7">
      <c r="A75" s="538" t="e">
        <f>#REF!</f>
        <v>#REF!</v>
      </c>
      <c r="B75" s="538" t="e">
        <f>#REF!</f>
        <v>#REF!</v>
      </c>
      <c r="C75" s="548" t="e">
        <f>#REF!</f>
        <v>#REF!</v>
      </c>
      <c r="D75" s="538" t="e">
        <f>#REF!</f>
        <v>#REF!</v>
      </c>
      <c r="E75" s="562" t="e">
        <f>#REF!</f>
        <v>#REF!</v>
      </c>
      <c r="F75" s="562" t="e">
        <f>#REF!</f>
        <v>#REF!</v>
      </c>
      <c r="G75" s="575" t="e">
        <f>#REF!</f>
        <v>#REF!</v>
      </c>
    </row>
    <row r="76" spans="1:7">
      <c r="A76" s="538" t="e">
        <f>#REF!</f>
        <v>#REF!</v>
      </c>
      <c r="B76" s="538" t="e">
        <f>#REF!</f>
        <v>#REF!</v>
      </c>
      <c r="C76" s="548" t="e">
        <f>#REF!</f>
        <v>#REF!</v>
      </c>
      <c r="D76" s="538" t="e">
        <f>#REF!</f>
        <v>#REF!</v>
      </c>
      <c r="E76" s="562" t="e">
        <f>#REF!</f>
        <v>#REF!</v>
      </c>
      <c r="F76" s="562" t="e">
        <f>#REF!</f>
        <v>#REF!</v>
      </c>
      <c r="G76" s="575" t="e">
        <f>#REF!</f>
        <v>#REF!</v>
      </c>
    </row>
    <row r="77" spans="1:7">
      <c r="A77" s="538" t="e">
        <f>#REF!</f>
        <v>#REF!</v>
      </c>
      <c r="B77" s="538" t="e">
        <f>#REF!</f>
        <v>#REF!</v>
      </c>
      <c r="C77" s="548" t="e">
        <f>#REF!</f>
        <v>#REF!</v>
      </c>
      <c r="D77" s="538" t="e">
        <f>#REF!</f>
        <v>#REF!</v>
      </c>
      <c r="E77" s="562" t="e">
        <f>#REF!</f>
        <v>#REF!</v>
      </c>
      <c r="F77" s="562" t="e">
        <f>#REF!</f>
        <v>#REF!</v>
      </c>
      <c r="G77" s="575" t="e">
        <f>#REF!</f>
        <v>#REF!</v>
      </c>
    </row>
    <row r="78" spans="1:7">
      <c r="A78" s="538" t="e">
        <f>#REF!</f>
        <v>#REF!</v>
      </c>
      <c r="B78" s="538" t="e">
        <f>#REF!</f>
        <v>#REF!</v>
      </c>
      <c r="C78" s="548" t="e">
        <f>#REF!</f>
        <v>#REF!</v>
      </c>
      <c r="D78" s="538" t="e">
        <f>#REF!</f>
        <v>#REF!</v>
      </c>
      <c r="E78" s="562" t="e">
        <f>#REF!</f>
        <v>#REF!</v>
      </c>
      <c r="F78" s="562" t="e">
        <f>#REF!</f>
        <v>#REF!</v>
      </c>
      <c r="G78" s="575" t="e">
        <f>#REF!</f>
        <v>#REF!</v>
      </c>
    </row>
    <row r="79" spans="1:7">
      <c r="A79" s="538" t="e">
        <f>#REF!</f>
        <v>#REF!</v>
      </c>
      <c r="B79" s="538" t="e">
        <f>#REF!</f>
        <v>#REF!</v>
      </c>
      <c r="C79" s="548" t="e">
        <f>#REF!</f>
        <v>#REF!</v>
      </c>
      <c r="D79" s="538" t="e">
        <f>#REF!</f>
        <v>#REF!</v>
      </c>
      <c r="E79" s="562" t="e">
        <f>#REF!</f>
        <v>#REF!</v>
      </c>
      <c r="F79" s="562" t="e">
        <f>#REF!</f>
        <v>#REF!</v>
      </c>
      <c r="G79" s="575" t="e">
        <f>#REF!</f>
        <v>#REF!</v>
      </c>
    </row>
    <row r="80" spans="1:7">
      <c r="A80" s="538" t="e">
        <f>#REF!</f>
        <v>#REF!</v>
      </c>
      <c r="B80" s="538" t="e">
        <f>#REF!</f>
        <v>#REF!</v>
      </c>
      <c r="C80" s="548" t="e">
        <f>#REF!</f>
        <v>#REF!</v>
      </c>
      <c r="D80" s="538" t="e">
        <f>#REF!</f>
        <v>#REF!</v>
      </c>
      <c r="E80" s="562" t="e">
        <f>#REF!</f>
        <v>#REF!</v>
      </c>
      <c r="F80" s="562" t="e">
        <f>#REF!</f>
        <v>#REF!</v>
      </c>
      <c r="G80" s="575" t="e">
        <f>#REF!</f>
        <v>#REF!</v>
      </c>
    </row>
    <row r="81" spans="1:7">
      <c r="A81" s="538" t="e">
        <f>#REF!</f>
        <v>#REF!</v>
      </c>
      <c r="B81" s="538" t="e">
        <f>#REF!</f>
        <v>#REF!</v>
      </c>
      <c r="C81" s="548" t="e">
        <f>#REF!</f>
        <v>#REF!</v>
      </c>
      <c r="D81" s="538" t="e">
        <f>#REF!</f>
        <v>#REF!</v>
      </c>
      <c r="E81" s="562" t="e">
        <f>#REF!</f>
        <v>#REF!</v>
      </c>
      <c r="F81" s="562" t="e">
        <f>#REF!</f>
        <v>#REF!</v>
      </c>
      <c r="G81" s="575" t="e">
        <f>#REF!</f>
        <v>#REF!</v>
      </c>
    </row>
    <row r="82" spans="1:7">
      <c r="A82" s="538" t="e">
        <f>#REF!</f>
        <v>#REF!</v>
      </c>
      <c r="B82" s="538" t="e">
        <f>#REF!</f>
        <v>#REF!</v>
      </c>
      <c r="C82" s="548" t="e">
        <f>#REF!</f>
        <v>#REF!</v>
      </c>
      <c r="D82" s="538" t="e">
        <f>#REF!</f>
        <v>#REF!</v>
      </c>
      <c r="E82" s="562" t="e">
        <f>#REF!</f>
        <v>#REF!</v>
      </c>
      <c r="F82" s="562" t="e">
        <f>#REF!</f>
        <v>#REF!</v>
      </c>
      <c r="G82" s="575" t="e">
        <f>#REF!</f>
        <v>#REF!</v>
      </c>
    </row>
    <row r="83" spans="1:7">
      <c r="A83" s="538" t="e">
        <f>#REF!</f>
        <v>#REF!</v>
      </c>
      <c r="B83" s="538" t="e">
        <f>#REF!</f>
        <v>#REF!</v>
      </c>
      <c r="C83" s="548" t="e">
        <f>#REF!</f>
        <v>#REF!</v>
      </c>
      <c r="D83" s="538" t="e">
        <f>#REF!</f>
        <v>#REF!</v>
      </c>
      <c r="E83" s="562" t="e">
        <f>#REF!</f>
        <v>#REF!</v>
      </c>
      <c r="F83" s="562" t="e">
        <f>#REF!</f>
        <v>#REF!</v>
      </c>
      <c r="G83" s="575" t="e">
        <f>#REF!</f>
        <v>#REF!</v>
      </c>
    </row>
    <row r="84" spans="1:7">
      <c r="A84" s="538" t="e">
        <f>#REF!</f>
        <v>#REF!</v>
      </c>
      <c r="B84" s="538" t="e">
        <f>#REF!</f>
        <v>#REF!</v>
      </c>
      <c r="C84" s="548" t="e">
        <f>#REF!</f>
        <v>#REF!</v>
      </c>
      <c r="D84" s="538" t="e">
        <f>#REF!</f>
        <v>#REF!</v>
      </c>
      <c r="E84" s="562" t="e">
        <f>#REF!</f>
        <v>#REF!</v>
      </c>
      <c r="F84" s="562" t="e">
        <f>#REF!</f>
        <v>#REF!</v>
      </c>
      <c r="G84" s="575" t="e">
        <f>#REF!</f>
        <v>#REF!</v>
      </c>
    </row>
    <row r="85" spans="1:7">
      <c r="A85" s="538" t="e">
        <f>#REF!</f>
        <v>#REF!</v>
      </c>
      <c r="B85" s="538" t="e">
        <f>#REF!</f>
        <v>#REF!</v>
      </c>
      <c r="C85" s="548" t="e">
        <f>#REF!</f>
        <v>#REF!</v>
      </c>
      <c r="D85" s="538" t="e">
        <f>#REF!</f>
        <v>#REF!</v>
      </c>
      <c r="E85" s="562" t="e">
        <f>#REF!</f>
        <v>#REF!</v>
      </c>
      <c r="F85" s="562" t="e">
        <f>#REF!</f>
        <v>#REF!</v>
      </c>
      <c r="G85" s="575" t="e">
        <f>#REF!</f>
        <v>#REF!</v>
      </c>
    </row>
    <row r="86" spans="1:7">
      <c r="A86" s="538" t="e">
        <f>#REF!</f>
        <v>#REF!</v>
      </c>
      <c r="B86" s="538" t="e">
        <f>#REF!</f>
        <v>#REF!</v>
      </c>
      <c r="C86" s="548" t="e">
        <f>#REF!</f>
        <v>#REF!</v>
      </c>
      <c r="D86" s="538" t="e">
        <f>#REF!</f>
        <v>#REF!</v>
      </c>
      <c r="E86" s="562" t="e">
        <f>#REF!</f>
        <v>#REF!</v>
      </c>
      <c r="F86" s="562" t="e">
        <f>#REF!</f>
        <v>#REF!</v>
      </c>
      <c r="G86" s="575" t="e">
        <f>#REF!</f>
        <v>#REF!</v>
      </c>
    </row>
    <row r="87" spans="1:7">
      <c r="A87" s="538" t="e">
        <f>#REF!</f>
        <v>#REF!</v>
      </c>
      <c r="B87" s="538" t="e">
        <f>#REF!</f>
        <v>#REF!</v>
      </c>
      <c r="C87" s="548" t="e">
        <f>#REF!</f>
        <v>#REF!</v>
      </c>
      <c r="D87" s="538" t="e">
        <f>#REF!</f>
        <v>#REF!</v>
      </c>
      <c r="E87" s="562" t="e">
        <f>#REF!</f>
        <v>#REF!</v>
      </c>
      <c r="F87" s="562" t="e">
        <f>#REF!</f>
        <v>#REF!</v>
      </c>
      <c r="G87" s="575" t="e">
        <f>#REF!</f>
        <v>#REF!</v>
      </c>
    </row>
    <row r="88" spans="1:7">
      <c r="A88" s="538" t="e">
        <f>#REF!</f>
        <v>#REF!</v>
      </c>
      <c r="B88" s="538" t="e">
        <f>#REF!</f>
        <v>#REF!</v>
      </c>
      <c r="C88" s="548" t="e">
        <f>#REF!</f>
        <v>#REF!</v>
      </c>
      <c r="D88" s="538" t="e">
        <f>#REF!</f>
        <v>#REF!</v>
      </c>
      <c r="E88" s="562" t="e">
        <f>#REF!</f>
        <v>#REF!</v>
      </c>
      <c r="F88" s="562" t="e">
        <f>#REF!</f>
        <v>#REF!</v>
      </c>
      <c r="G88" s="575" t="e">
        <f>#REF!</f>
        <v>#REF!</v>
      </c>
    </row>
    <row r="89" spans="1:7">
      <c r="A89" s="538" t="e">
        <f>#REF!</f>
        <v>#REF!</v>
      </c>
      <c r="B89" s="538" t="e">
        <f>#REF!</f>
        <v>#REF!</v>
      </c>
      <c r="C89" s="548" t="e">
        <f>#REF!</f>
        <v>#REF!</v>
      </c>
      <c r="D89" s="538" t="e">
        <f>#REF!</f>
        <v>#REF!</v>
      </c>
      <c r="E89" s="562" t="e">
        <f>#REF!</f>
        <v>#REF!</v>
      </c>
      <c r="F89" s="562" t="e">
        <f>#REF!</f>
        <v>#REF!</v>
      </c>
      <c r="G89" s="575" t="e">
        <f>#REF!</f>
        <v>#REF!</v>
      </c>
    </row>
    <row r="90" spans="1:7" s="12" customFormat="1">
      <c r="A90" s="17"/>
      <c r="B90" s="17" t="e">
        <f>#REF!</f>
        <v>#REF!</v>
      </c>
      <c r="C90" s="109" t="e">
        <f>#REF!</f>
        <v>#REF!</v>
      </c>
      <c r="D90" s="17"/>
      <c r="E90" s="121"/>
      <c r="F90" s="121"/>
      <c r="G90" s="121"/>
    </row>
    <row r="91" spans="1:7">
      <c r="A91" s="538" t="e">
        <f>#REF!</f>
        <v>#REF!</v>
      </c>
      <c r="B91" s="538" t="e">
        <f>#REF!</f>
        <v>#REF!</v>
      </c>
      <c r="C91" s="548" t="e">
        <f>#REF!</f>
        <v>#REF!</v>
      </c>
      <c r="D91" s="538" t="e">
        <f>#REF!</f>
        <v>#REF!</v>
      </c>
      <c r="E91" s="562" t="e">
        <f>#REF!</f>
        <v>#REF!</v>
      </c>
      <c r="F91" s="562" t="e">
        <f>#REF!</f>
        <v>#REF!</v>
      </c>
      <c r="G91" s="575" t="e">
        <f>#REF!</f>
        <v>#REF!</v>
      </c>
    </row>
    <row r="92" spans="1:7">
      <c r="A92" s="538" t="e">
        <f>#REF!</f>
        <v>#REF!</v>
      </c>
      <c r="B92" s="538" t="e">
        <f>#REF!</f>
        <v>#REF!</v>
      </c>
      <c r="C92" s="548" t="e">
        <f>#REF!</f>
        <v>#REF!</v>
      </c>
      <c r="D92" s="538" t="e">
        <f>#REF!</f>
        <v>#REF!</v>
      </c>
      <c r="E92" s="562" t="e">
        <f>#REF!</f>
        <v>#REF!</v>
      </c>
      <c r="F92" s="562" t="e">
        <f>#REF!</f>
        <v>#REF!</v>
      </c>
      <c r="G92" s="575" t="e">
        <f>#REF!</f>
        <v>#REF!</v>
      </c>
    </row>
    <row r="93" spans="1:7">
      <c r="A93" s="538" t="e">
        <f>#REF!</f>
        <v>#REF!</v>
      </c>
      <c r="B93" s="538" t="e">
        <f>#REF!</f>
        <v>#REF!</v>
      </c>
      <c r="C93" s="548" t="e">
        <f>#REF!</f>
        <v>#REF!</v>
      </c>
      <c r="D93" s="538" t="e">
        <f>#REF!</f>
        <v>#REF!</v>
      </c>
      <c r="E93" s="562" t="e">
        <f>#REF!</f>
        <v>#REF!</v>
      </c>
      <c r="F93" s="562" t="e">
        <f>#REF!</f>
        <v>#REF!</v>
      </c>
      <c r="G93" s="575" t="e">
        <f>#REF!</f>
        <v>#REF!</v>
      </c>
    </row>
    <row r="94" spans="1:7">
      <c r="A94" s="538" t="e">
        <f>#REF!</f>
        <v>#REF!</v>
      </c>
      <c r="B94" s="538" t="e">
        <f>#REF!</f>
        <v>#REF!</v>
      </c>
      <c r="C94" s="548" t="e">
        <f>#REF!</f>
        <v>#REF!</v>
      </c>
      <c r="D94" s="538" t="e">
        <f>#REF!</f>
        <v>#REF!</v>
      </c>
      <c r="E94" s="562" t="e">
        <f>#REF!</f>
        <v>#REF!</v>
      </c>
      <c r="F94" s="562" t="e">
        <f>#REF!</f>
        <v>#REF!</v>
      </c>
      <c r="G94" s="575" t="e">
        <f>#REF!</f>
        <v>#REF!</v>
      </c>
    </row>
    <row r="95" spans="1:7">
      <c r="A95" s="538" t="e">
        <f>#REF!</f>
        <v>#REF!</v>
      </c>
      <c r="B95" s="538" t="e">
        <f>#REF!</f>
        <v>#REF!</v>
      </c>
      <c r="C95" s="548" t="e">
        <f>#REF!</f>
        <v>#REF!</v>
      </c>
      <c r="D95" s="538" t="e">
        <f>#REF!</f>
        <v>#REF!</v>
      </c>
      <c r="E95" s="562" t="e">
        <f>#REF!</f>
        <v>#REF!</v>
      </c>
      <c r="F95" s="562" t="e">
        <f>#REF!</f>
        <v>#REF!</v>
      </c>
      <c r="G95" s="575" t="e">
        <f>#REF!</f>
        <v>#REF!</v>
      </c>
    </row>
    <row r="96" spans="1:7">
      <c r="A96" s="538" t="e">
        <f>#REF!</f>
        <v>#REF!</v>
      </c>
      <c r="B96" s="538" t="e">
        <f>#REF!</f>
        <v>#REF!</v>
      </c>
      <c r="C96" s="548" t="e">
        <f>#REF!</f>
        <v>#REF!</v>
      </c>
      <c r="D96" s="538" t="e">
        <f>#REF!</f>
        <v>#REF!</v>
      </c>
      <c r="E96" s="562" t="e">
        <f>#REF!</f>
        <v>#REF!</v>
      </c>
      <c r="F96" s="562" t="e">
        <f>#REF!</f>
        <v>#REF!</v>
      </c>
      <c r="G96" s="575" t="e">
        <f>#REF!</f>
        <v>#REF!</v>
      </c>
    </row>
    <row r="97" spans="1:7">
      <c r="A97" s="538" t="e">
        <f>#REF!</f>
        <v>#REF!</v>
      </c>
      <c r="B97" s="538" t="e">
        <f>#REF!</f>
        <v>#REF!</v>
      </c>
      <c r="C97" s="548" t="e">
        <f>#REF!</f>
        <v>#REF!</v>
      </c>
      <c r="D97" s="538" t="e">
        <f>#REF!</f>
        <v>#REF!</v>
      </c>
      <c r="E97" s="562" t="e">
        <f>#REF!</f>
        <v>#REF!</v>
      </c>
      <c r="F97" s="562" t="e">
        <f>#REF!</f>
        <v>#REF!</v>
      </c>
      <c r="G97" s="575" t="e">
        <f>#REF!</f>
        <v>#REF!</v>
      </c>
    </row>
    <row r="98" spans="1:7">
      <c r="A98" s="538" t="e">
        <f>#REF!</f>
        <v>#REF!</v>
      </c>
      <c r="B98" s="538" t="e">
        <f>#REF!</f>
        <v>#REF!</v>
      </c>
      <c r="C98" s="548" t="e">
        <f>#REF!</f>
        <v>#REF!</v>
      </c>
      <c r="D98" s="538" t="e">
        <f>#REF!</f>
        <v>#REF!</v>
      </c>
      <c r="E98" s="562" t="e">
        <f>#REF!</f>
        <v>#REF!</v>
      </c>
      <c r="F98" s="562" t="e">
        <f>#REF!</f>
        <v>#REF!</v>
      </c>
      <c r="G98" s="575" t="e">
        <f>#REF!</f>
        <v>#REF!</v>
      </c>
    </row>
    <row r="99" spans="1:7" s="12" customFormat="1">
      <c r="A99" s="17"/>
      <c r="B99" s="17" t="e">
        <f>#REF!</f>
        <v>#REF!</v>
      </c>
      <c r="C99" s="109" t="e">
        <f>#REF!</f>
        <v>#REF!</v>
      </c>
      <c r="D99" s="17"/>
      <c r="E99" s="121"/>
      <c r="F99" s="121"/>
      <c r="G99" s="121"/>
    </row>
    <row r="100" spans="1:7">
      <c r="A100" s="538" t="e">
        <f>#REF!</f>
        <v>#REF!</v>
      </c>
      <c r="B100" s="538" t="e">
        <f>#REF!</f>
        <v>#REF!</v>
      </c>
      <c r="C100" s="548" t="e">
        <f>#REF!</f>
        <v>#REF!</v>
      </c>
      <c r="D100" s="538" t="e">
        <f>#REF!</f>
        <v>#REF!</v>
      </c>
      <c r="E100" s="562" t="e">
        <f>#REF!</f>
        <v>#REF!</v>
      </c>
      <c r="F100" s="562" t="e">
        <f>#REF!</f>
        <v>#REF!</v>
      </c>
      <c r="G100" s="575" t="e">
        <f>#REF!</f>
        <v>#REF!</v>
      </c>
    </row>
    <row r="101" spans="1:7">
      <c r="A101" s="538" t="e">
        <f>#REF!</f>
        <v>#REF!</v>
      </c>
      <c r="B101" s="538" t="e">
        <f>#REF!</f>
        <v>#REF!</v>
      </c>
      <c r="C101" s="548" t="e">
        <f>#REF!</f>
        <v>#REF!</v>
      </c>
      <c r="D101" s="538" t="e">
        <f>#REF!</f>
        <v>#REF!</v>
      </c>
      <c r="E101" s="562" t="e">
        <f>#REF!</f>
        <v>#REF!</v>
      </c>
      <c r="F101" s="562" t="e">
        <f>#REF!</f>
        <v>#REF!</v>
      </c>
      <c r="G101" s="575" t="e">
        <f>#REF!</f>
        <v>#REF!</v>
      </c>
    </row>
    <row r="102" spans="1:7">
      <c r="A102" s="538" t="e">
        <f>#REF!</f>
        <v>#REF!</v>
      </c>
      <c r="B102" s="538" t="e">
        <f>#REF!</f>
        <v>#REF!</v>
      </c>
      <c r="C102" s="548" t="e">
        <f>#REF!</f>
        <v>#REF!</v>
      </c>
      <c r="D102" s="538" t="e">
        <f>#REF!</f>
        <v>#REF!</v>
      </c>
      <c r="E102" s="562" t="e">
        <f>#REF!</f>
        <v>#REF!</v>
      </c>
      <c r="F102" s="562" t="e">
        <f>#REF!</f>
        <v>#REF!</v>
      </c>
      <c r="G102" s="575" t="e">
        <f>#REF!</f>
        <v>#REF!</v>
      </c>
    </row>
    <row r="103" spans="1:7">
      <c r="A103" s="538" t="e">
        <f>#REF!</f>
        <v>#REF!</v>
      </c>
      <c r="B103" s="538" t="e">
        <f>#REF!</f>
        <v>#REF!</v>
      </c>
      <c r="C103" s="548" t="e">
        <f>#REF!</f>
        <v>#REF!</v>
      </c>
      <c r="D103" s="538" t="e">
        <f>#REF!</f>
        <v>#REF!</v>
      </c>
      <c r="E103" s="562" t="e">
        <f>#REF!</f>
        <v>#REF!</v>
      </c>
      <c r="F103" s="562" t="e">
        <f>#REF!</f>
        <v>#REF!</v>
      </c>
      <c r="G103" s="575" t="e">
        <f>#REF!</f>
        <v>#REF!</v>
      </c>
    </row>
    <row r="104" spans="1:7" s="12" customFormat="1">
      <c r="A104" s="17"/>
      <c r="B104" s="17" t="e">
        <f>#REF!</f>
        <v>#REF!</v>
      </c>
      <c r="C104" s="109" t="e">
        <f>#REF!</f>
        <v>#REF!</v>
      </c>
      <c r="D104" s="17"/>
      <c r="E104" s="121"/>
      <c r="F104" s="121"/>
      <c r="G104" s="121"/>
    </row>
    <row r="105" spans="1:7">
      <c r="A105" s="538" t="e">
        <f>#REF!</f>
        <v>#REF!</v>
      </c>
      <c r="B105" s="538" t="e">
        <f>#REF!</f>
        <v>#REF!</v>
      </c>
      <c r="C105" s="548" t="e">
        <f>#REF!</f>
        <v>#REF!</v>
      </c>
      <c r="D105" s="538" t="e">
        <f>#REF!</f>
        <v>#REF!</v>
      </c>
      <c r="E105" s="562" t="e">
        <f>#REF!</f>
        <v>#REF!</v>
      </c>
      <c r="F105" s="562" t="e">
        <f>#REF!</f>
        <v>#REF!</v>
      </c>
      <c r="G105" s="575" t="e">
        <f>#REF!</f>
        <v>#REF!</v>
      </c>
    </row>
    <row r="106" spans="1:7">
      <c r="A106" s="538" t="e">
        <f>#REF!</f>
        <v>#REF!</v>
      </c>
      <c r="B106" s="538" t="e">
        <f>#REF!</f>
        <v>#REF!</v>
      </c>
      <c r="C106" s="548" t="e">
        <f>#REF!</f>
        <v>#REF!</v>
      </c>
      <c r="D106" s="538" t="e">
        <f>#REF!</f>
        <v>#REF!</v>
      </c>
      <c r="E106" s="562" t="e">
        <f>#REF!</f>
        <v>#REF!</v>
      </c>
      <c r="F106" s="562" t="e">
        <f>#REF!</f>
        <v>#REF!</v>
      </c>
      <c r="G106" s="575" t="e">
        <f>#REF!</f>
        <v>#REF!</v>
      </c>
    </row>
    <row r="107" spans="1:7">
      <c r="A107" s="538" t="e">
        <f>#REF!</f>
        <v>#REF!</v>
      </c>
      <c r="B107" s="538" t="e">
        <f>#REF!</f>
        <v>#REF!</v>
      </c>
      <c r="C107" s="548" t="e">
        <f>#REF!</f>
        <v>#REF!</v>
      </c>
      <c r="D107" s="538" t="e">
        <f>#REF!</f>
        <v>#REF!</v>
      </c>
      <c r="E107" s="562" t="e">
        <f>#REF!</f>
        <v>#REF!</v>
      </c>
      <c r="F107" s="562" t="e">
        <f>#REF!</f>
        <v>#REF!</v>
      </c>
      <c r="G107" s="575" t="e">
        <f>#REF!</f>
        <v>#REF!</v>
      </c>
    </row>
    <row r="108" spans="1:7">
      <c r="A108" s="538" t="e">
        <f>#REF!</f>
        <v>#REF!</v>
      </c>
      <c r="B108" s="538" t="e">
        <f>#REF!</f>
        <v>#REF!</v>
      </c>
      <c r="C108" s="548" t="e">
        <f>#REF!</f>
        <v>#REF!</v>
      </c>
      <c r="D108" s="538" t="e">
        <f>#REF!</f>
        <v>#REF!</v>
      </c>
      <c r="E108" s="562" t="e">
        <f>#REF!</f>
        <v>#REF!</v>
      </c>
      <c r="F108" s="562" t="e">
        <f>#REF!</f>
        <v>#REF!</v>
      </c>
      <c r="G108" s="575" t="e">
        <f>#REF!</f>
        <v>#REF!</v>
      </c>
    </row>
    <row r="109" spans="1:7">
      <c r="A109" s="538" t="e">
        <f>#REF!</f>
        <v>#REF!</v>
      </c>
      <c r="B109" s="538" t="e">
        <f>#REF!</f>
        <v>#REF!</v>
      </c>
      <c r="C109" s="548" t="e">
        <f>#REF!</f>
        <v>#REF!</v>
      </c>
      <c r="D109" s="538" t="e">
        <f>#REF!</f>
        <v>#REF!</v>
      </c>
      <c r="E109" s="562" t="e">
        <f>#REF!</f>
        <v>#REF!</v>
      </c>
      <c r="F109" s="562" t="e">
        <f>#REF!</f>
        <v>#REF!</v>
      </c>
      <c r="G109" s="575" t="e">
        <f>#REF!</f>
        <v>#REF!</v>
      </c>
    </row>
    <row r="110" spans="1:7">
      <c r="A110" s="538" t="e">
        <f>#REF!</f>
        <v>#REF!</v>
      </c>
      <c r="B110" s="538" t="e">
        <f>#REF!</f>
        <v>#REF!</v>
      </c>
      <c r="C110" s="548" t="e">
        <f>#REF!</f>
        <v>#REF!</v>
      </c>
      <c r="D110" s="538" t="e">
        <f>#REF!</f>
        <v>#REF!</v>
      </c>
      <c r="E110" s="562" t="e">
        <f>#REF!</f>
        <v>#REF!</v>
      </c>
      <c r="F110" s="562" t="e">
        <f>#REF!</f>
        <v>#REF!</v>
      </c>
      <c r="G110" s="575" t="e">
        <f>#REF!</f>
        <v>#REF!</v>
      </c>
    </row>
    <row r="111" spans="1:7">
      <c r="A111" s="538" t="e">
        <f>#REF!</f>
        <v>#REF!</v>
      </c>
      <c r="B111" s="538" t="e">
        <f>#REF!</f>
        <v>#REF!</v>
      </c>
      <c r="C111" s="548" t="e">
        <f>#REF!</f>
        <v>#REF!</v>
      </c>
      <c r="D111" s="538" t="e">
        <f>#REF!</f>
        <v>#REF!</v>
      </c>
      <c r="E111" s="562" t="e">
        <f>#REF!</f>
        <v>#REF!</v>
      </c>
      <c r="F111" s="562" t="e">
        <f>#REF!</f>
        <v>#REF!</v>
      </c>
      <c r="G111" s="575" t="e">
        <f>#REF!</f>
        <v>#REF!</v>
      </c>
    </row>
    <row r="112" spans="1:7">
      <c r="A112" s="615"/>
      <c r="B112" s="615" t="e">
        <f>#REF!</f>
        <v>#REF!</v>
      </c>
      <c r="C112" s="616" t="e">
        <f>#REF!</f>
        <v>#REF!</v>
      </c>
      <c r="D112" s="615" t="e">
        <f>#REF!</f>
        <v>#REF!</v>
      </c>
      <c r="E112" s="617"/>
      <c r="F112" s="617" t="e">
        <f>#REF!</f>
        <v>#REF!</v>
      </c>
      <c r="G112" s="609" t="e">
        <f>#REF!</f>
        <v>#REF!</v>
      </c>
    </row>
    <row r="113" spans="1:7" s="12" customFormat="1">
      <c r="A113" s="17"/>
      <c r="B113" s="17" t="e">
        <f>#REF!</f>
        <v>#REF!</v>
      </c>
      <c r="C113" s="109" t="e">
        <f>#REF!</f>
        <v>#REF!</v>
      </c>
      <c r="D113" s="17"/>
      <c r="E113" s="121"/>
      <c r="F113" s="121"/>
      <c r="G113" s="121"/>
    </row>
    <row r="114" spans="1:7">
      <c r="A114" s="538" t="e">
        <f>#REF!</f>
        <v>#REF!</v>
      </c>
      <c r="B114" s="538" t="e">
        <f>#REF!</f>
        <v>#REF!</v>
      </c>
      <c r="C114" s="548" t="e">
        <f>#REF!</f>
        <v>#REF!</v>
      </c>
      <c r="D114" s="538" t="e">
        <f>#REF!</f>
        <v>#REF!</v>
      </c>
      <c r="E114" s="562" t="e">
        <f>#REF!</f>
        <v>#REF!</v>
      </c>
      <c r="F114" s="562" t="e">
        <f>#REF!</f>
        <v>#REF!</v>
      </c>
      <c r="G114" s="575" t="e">
        <f>#REF!</f>
        <v>#REF!</v>
      </c>
    </row>
    <row r="115" spans="1:7" s="12" customFormat="1">
      <c r="A115" s="17"/>
      <c r="B115" s="17" t="e">
        <f>#REF!</f>
        <v>#REF!</v>
      </c>
      <c r="C115" s="109" t="e">
        <f>#REF!</f>
        <v>#REF!</v>
      </c>
      <c r="D115" s="17"/>
      <c r="E115" s="121"/>
      <c r="F115" s="121"/>
      <c r="G115" s="121"/>
    </row>
    <row r="116" spans="1:7">
      <c r="A116" s="538" t="e">
        <f>#REF!</f>
        <v>#REF!</v>
      </c>
      <c r="B116" s="538" t="e">
        <f>#REF!</f>
        <v>#REF!</v>
      </c>
      <c r="C116" s="548" t="e">
        <f>#REF!</f>
        <v>#REF!</v>
      </c>
      <c r="D116" s="538" t="e">
        <f>#REF!</f>
        <v>#REF!</v>
      </c>
      <c r="E116" s="562" t="e">
        <f>#REF!</f>
        <v>#REF!</v>
      </c>
      <c r="F116" s="562" t="e">
        <f>#REF!</f>
        <v>#REF!</v>
      </c>
      <c r="G116" s="575" t="e">
        <f>#REF!</f>
        <v>#REF!</v>
      </c>
    </row>
    <row r="117" spans="1:7">
      <c r="A117" s="538" t="e">
        <f>#REF!</f>
        <v>#REF!</v>
      </c>
      <c r="B117" s="538" t="e">
        <f>#REF!</f>
        <v>#REF!</v>
      </c>
      <c r="C117" s="548" t="e">
        <f>#REF!</f>
        <v>#REF!</v>
      </c>
      <c r="D117" s="538" t="e">
        <f>#REF!</f>
        <v>#REF!</v>
      </c>
      <c r="E117" s="562" t="e">
        <f>#REF!</f>
        <v>#REF!</v>
      </c>
      <c r="F117" s="562" t="e">
        <f>#REF!</f>
        <v>#REF!</v>
      </c>
      <c r="G117" s="575" t="e">
        <f>#REF!</f>
        <v>#REF!</v>
      </c>
    </row>
    <row r="118" spans="1:7" s="12" customFormat="1">
      <c r="A118" s="17"/>
      <c r="B118" s="17" t="e">
        <f>#REF!</f>
        <v>#REF!</v>
      </c>
      <c r="C118" s="109" t="e">
        <f>#REF!</f>
        <v>#REF!</v>
      </c>
      <c r="D118" s="17"/>
      <c r="E118" s="121"/>
      <c r="F118" s="121"/>
      <c r="G118" s="121"/>
    </row>
    <row r="119" spans="1:7">
      <c r="A119" s="538" t="e">
        <f>#REF!</f>
        <v>#REF!</v>
      </c>
      <c r="B119" s="538" t="e">
        <f>#REF!</f>
        <v>#REF!</v>
      </c>
      <c r="C119" s="548" t="e">
        <f>#REF!</f>
        <v>#REF!</v>
      </c>
      <c r="D119" s="538" t="e">
        <f>#REF!</f>
        <v>#REF!</v>
      </c>
      <c r="E119" s="562" t="e">
        <f>#REF!</f>
        <v>#REF!</v>
      </c>
      <c r="F119" s="562" t="e">
        <f>#REF!</f>
        <v>#REF!</v>
      </c>
      <c r="G119" s="575" t="e">
        <f>#REF!</f>
        <v>#REF!</v>
      </c>
    </row>
    <row r="120" spans="1:7">
      <c r="A120" s="538" t="e">
        <f>#REF!</f>
        <v>#REF!</v>
      </c>
      <c r="B120" s="538" t="e">
        <f>#REF!</f>
        <v>#REF!</v>
      </c>
      <c r="C120" s="548" t="e">
        <f>#REF!</f>
        <v>#REF!</v>
      </c>
      <c r="D120" s="538" t="e">
        <f>#REF!</f>
        <v>#REF!</v>
      </c>
      <c r="E120" s="562" t="e">
        <f>#REF!</f>
        <v>#REF!</v>
      </c>
      <c r="F120" s="562" t="e">
        <f>#REF!</f>
        <v>#REF!</v>
      </c>
      <c r="G120" s="575" t="e">
        <f>#REF!</f>
        <v>#REF!</v>
      </c>
    </row>
    <row r="121" spans="1:7">
      <c r="A121" s="538" t="e">
        <f>#REF!</f>
        <v>#REF!</v>
      </c>
      <c r="B121" s="538" t="e">
        <f>#REF!</f>
        <v>#REF!</v>
      </c>
      <c r="C121" s="548" t="e">
        <f>#REF!</f>
        <v>#REF!</v>
      </c>
      <c r="D121" s="538" t="e">
        <f>#REF!</f>
        <v>#REF!</v>
      </c>
      <c r="E121" s="562" t="e">
        <f>#REF!</f>
        <v>#REF!</v>
      </c>
      <c r="F121" s="562" t="e">
        <f>#REF!</f>
        <v>#REF!</v>
      </c>
      <c r="G121" s="575" t="e">
        <f>#REF!</f>
        <v>#REF!</v>
      </c>
    </row>
    <row r="122" spans="1:7" s="12" customFormat="1">
      <c r="A122" s="17"/>
      <c r="B122" s="17" t="e">
        <f>#REF!</f>
        <v>#REF!</v>
      </c>
      <c r="C122" s="109" t="e">
        <f>#REF!</f>
        <v>#REF!</v>
      </c>
      <c r="D122" s="17"/>
      <c r="E122" s="121"/>
      <c r="F122" s="121"/>
      <c r="G122" s="121"/>
    </row>
    <row r="123" spans="1:7">
      <c r="A123" s="538" t="e">
        <f>#REF!</f>
        <v>#REF!</v>
      </c>
      <c r="B123" s="538" t="e">
        <f>#REF!</f>
        <v>#REF!</v>
      </c>
      <c r="C123" s="548" t="e">
        <f>#REF!</f>
        <v>#REF!</v>
      </c>
      <c r="D123" s="538" t="e">
        <f>#REF!</f>
        <v>#REF!</v>
      </c>
      <c r="E123" s="562" t="e">
        <f>#REF!</f>
        <v>#REF!</v>
      </c>
      <c r="F123" s="562" t="e">
        <f>#REF!</f>
        <v>#REF!</v>
      </c>
      <c r="G123" s="575" t="e">
        <f>#REF!</f>
        <v>#REF!</v>
      </c>
    </row>
    <row r="124" spans="1:7" s="12" customFormat="1">
      <c r="A124" s="17"/>
      <c r="B124" s="17" t="e">
        <f>#REF!</f>
        <v>#REF!</v>
      </c>
      <c r="C124" s="109" t="e">
        <f>#REF!</f>
        <v>#REF!</v>
      </c>
      <c r="D124" s="17"/>
      <c r="E124" s="121"/>
      <c r="F124" s="121"/>
      <c r="G124" s="121"/>
    </row>
    <row r="125" spans="1:7">
      <c r="A125" s="538" t="e">
        <f>#REF!</f>
        <v>#REF!</v>
      </c>
      <c r="B125" s="538" t="e">
        <f>#REF!</f>
        <v>#REF!</v>
      </c>
      <c r="C125" s="548" t="e">
        <f>#REF!</f>
        <v>#REF!</v>
      </c>
      <c r="D125" s="538" t="e">
        <f>#REF!</f>
        <v>#REF!</v>
      </c>
      <c r="E125" s="562" t="e">
        <f>#REF!</f>
        <v>#REF!</v>
      </c>
      <c r="F125" s="562" t="e">
        <f>#REF!</f>
        <v>#REF!</v>
      </c>
      <c r="G125" s="575" t="e">
        <f>#REF!</f>
        <v>#REF!</v>
      </c>
    </row>
    <row r="126" spans="1:7">
      <c r="A126" s="538" t="e">
        <f>#REF!</f>
        <v>#REF!</v>
      </c>
      <c r="B126" s="538" t="e">
        <f>#REF!</f>
        <v>#REF!</v>
      </c>
      <c r="C126" s="548" t="e">
        <f>#REF!</f>
        <v>#REF!</v>
      </c>
      <c r="D126" s="538" t="e">
        <f>#REF!</f>
        <v>#REF!</v>
      </c>
      <c r="E126" s="562" t="e">
        <f>#REF!</f>
        <v>#REF!</v>
      </c>
      <c r="F126" s="562" t="e">
        <f>#REF!</f>
        <v>#REF!</v>
      </c>
      <c r="G126" s="575" t="e">
        <f>#REF!</f>
        <v>#REF!</v>
      </c>
    </row>
    <row r="127" spans="1:7">
      <c r="A127" s="538" t="e">
        <f>#REF!</f>
        <v>#REF!</v>
      </c>
      <c r="B127" s="538" t="e">
        <f>#REF!</f>
        <v>#REF!</v>
      </c>
      <c r="C127" s="548" t="e">
        <f>#REF!</f>
        <v>#REF!</v>
      </c>
      <c r="D127" s="538" t="e">
        <f>#REF!</f>
        <v>#REF!</v>
      </c>
      <c r="E127" s="562" t="e">
        <f>#REF!</f>
        <v>#REF!</v>
      </c>
      <c r="F127" s="562" t="e">
        <f>#REF!</f>
        <v>#REF!</v>
      </c>
      <c r="G127" s="575" t="e">
        <f>#REF!</f>
        <v>#REF!</v>
      </c>
    </row>
    <row r="128" spans="1:7" s="12" customFormat="1">
      <c r="A128" s="17"/>
      <c r="B128" s="17" t="e">
        <f>#REF!</f>
        <v>#REF!</v>
      </c>
      <c r="C128" s="109" t="e">
        <f>#REF!</f>
        <v>#REF!</v>
      </c>
      <c r="D128" s="17"/>
      <c r="E128" s="121"/>
      <c r="F128" s="121"/>
      <c r="G128" s="121"/>
    </row>
    <row r="129" spans="1:7">
      <c r="A129" s="538" t="e">
        <f>#REF!</f>
        <v>#REF!</v>
      </c>
      <c r="B129" s="538" t="e">
        <f>#REF!</f>
        <v>#REF!</v>
      </c>
      <c r="C129" s="548" t="e">
        <f>#REF!</f>
        <v>#REF!</v>
      </c>
      <c r="D129" s="538" t="e">
        <f>#REF!</f>
        <v>#REF!</v>
      </c>
      <c r="E129" s="562" t="e">
        <f>#REF!</f>
        <v>#REF!</v>
      </c>
      <c r="F129" s="562" t="e">
        <f>#REF!</f>
        <v>#REF!</v>
      </c>
      <c r="G129" s="575" t="e">
        <f>#REF!</f>
        <v>#REF!</v>
      </c>
    </row>
    <row r="130" spans="1:7">
      <c r="A130" s="538" t="e">
        <f>#REF!</f>
        <v>#REF!</v>
      </c>
      <c r="B130" s="538" t="e">
        <f>#REF!</f>
        <v>#REF!</v>
      </c>
      <c r="C130" s="548" t="e">
        <f>#REF!</f>
        <v>#REF!</v>
      </c>
      <c r="D130" s="538" t="e">
        <f>#REF!</f>
        <v>#REF!</v>
      </c>
      <c r="E130" s="562" t="e">
        <f>#REF!</f>
        <v>#REF!</v>
      </c>
      <c r="F130" s="562" t="e">
        <f>#REF!</f>
        <v>#REF!</v>
      </c>
      <c r="G130" s="575" t="e">
        <f>#REF!</f>
        <v>#REF!</v>
      </c>
    </row>
    <row r="131" spans="1:7">
      <c r="A131" s="538" t="e">
        <f>#REF!</f>
        <v>#REF!</v>
      </c>
      <c r="B131" s="538" t="e">
        <f>#REF!</f>
        <v>#REF!</v>
      </c>
      <c r="C131" s="548" t="e">
        <f>#REF!</f>
        <v>#REF!</v>
      </c>
      <c r="D131" s="538" t="e">
        <f>#REF!</f>
        <v>#REF!</v>
      </c>
      <c r="E131" s="562" t="e">
        <f>#REF!</f>
        <v>#REF!</v>
      </c>
      <c r="F131" s="562" t="e">
        <f>#REF!</f>
        <v>#REF!</v>
      </c>
      <c r="G131" s="575" t="e">
        <f>#REF!</f>
        <v>#REF!</v>
      </c>
    </row>
    <row r="132" spans="1:7">
      <c r="A132" s="538" t="e">
        <f>#REF!</f>
        <v>#REF!</v>
      </c>
      <c r="B132" s="538" t="e">
        <f>#REF!</f>
        <v>#REF!</v>
      </c>
      <c r="C132" s="548" t="e">
        <f>#REF!</f>
        <v>#REF!</v>
      </c>
      <c r="D132" s="538" t="e">
        <f>#REF!</f>
        <v>#REF!</v>
      </c>
      <c r="E132" s="562" t="e">
        <f>#REF!</f>
        <v>#REF!</v>
      </c>
      <c r="F132" s="562" t="e">
        <f>#REF!</f>
        <v>#REF!</v>
      </c>
      <c r="G132" s="575" t="e">
        <f>#REF!</f>
        <v>#REF!</v>
      </c>
    </row>
    <row r="133" spans="1:7">
      <c r="A133" s="538" t="e">
        <f>#REF!</f>
        <v>#REF!</v>
      </c>
      <c r="B133" s="538" t="e">
        <f>#REF!</f>
        <v>#REF!</v>
      </c>
      <c r="C133" s="548" t="e">
        <f>#REF!</f>
        <v>#REF!</v>
      </c>
      <c r="D133" s="538" t="e">
        <f>#REF!</f>
        <v>#REF!</v>
      </c>
      <c r="E133" s="562" t="e">
        <f>#REF!</f>
        <v>#REF!</v>
      </c>
      <c r="F133" s="562" t="e">
        <f>#REF!</f>
        <v>#REF!</v>
      </c>
      <c r="G133" s="575" t="e">
        <f>#REF!</f>
        <v>#REF!</v>
      </c>
    </row>
    <row r="134" spans="1:7" s="12" customFormat="1">
      <c r="A134" s="17"/>
      <c r="B134" s="17" t="e">
        <f>#REF!</f>
        <v>#REF!</v>
      </c>
      <c r="C134" s="109" t="e">
        <f>#REF!</f>
        <v>#REF!</v>
      </c>
      <c r="D134" s="17"/>
      <c r="E134" s="121"/>
      <c r="F134" s="121"/>
      <c r="G134" s="121"/>
    </row>
    <row r="135" spans="1:7">
      <c r="A135" s="538" t="e">
        <f>#REF!</f>
        <v>#REF!</v>
      </c>
      <c r="B135" s="538" t="e">
        <f>#REF!</f>
        <v>#REF!</v>
      </c>
      <c r="C135" s="548" t="e">
        <f>#REF!</f>
        <v>#REF!</v>
      </c>
      <c r="D135" s="538" t="e">
        <f>#REF!</f>
        <v>#REF!</v>
      </c>
      <c r="E135" s="562" t="e">
        <f>#REF!</f>
        <v>#REF!</v>
      </c>
      <c r="F135" s="562" t="e">
        <f>#REF!</f>
        <v>#REF!</v>
      </c>
      <c r="G135" s="575" t="e">
        <f>#REF!</f>
        <v>#REF!</v>
      </c>
    </row>
    <row r="136" spans="1:7">
      <c r="A136" s="538" t="e">
        <f>#REF!</f>
        <v>#REF!</v>
      </c>
      <c r="B136" s="538" t="e">
        <f>#REF!</f>
        <v>#REF!</v>
      </c>
      <c r="C136" s="548" t="e">
        <f>#REF!</f>
        <v>#REF!</v>
      </c>
      <c r="D136" s="538" t="e">
        <f>#REF!</f>
        <v>#REF!</v>
      </c>
      <c r="E136" s="562" t="e">
        <f>#REF!</f>
        <v>#REF!</v>
      </c>
      <c r="F136" s="562" t="e">
        <f>#REF!</f>
        <v>#REF!</v>
      </c>
      <c r="G136" s="575" t="e">
        <f>#REF!</f>
        <v>#REF!</v>
      </c>
    </row>
    <row r="137" spans="1:7">
      <c r="A137" s="538" t="e">
        <f>#REF!</f>
        <v>#REF!</v>
      </c>
      <c r="B137" s="538" t="e">
        <f>#REF!</f>
        <v>#REF!</v>
      </c>
      <c r="C137" s="548" t="e">
        <f>#REF!</f>
        <v>#REF!</v>
      </c>
      <c r="D137" s="538" t="e">
        <f>#REF!</f>
        <v>#REF!</v>
      </c>
      <c r="E137" s="562" t="e">
        <f>#REF!</f>
        <v>#REF!</v>
      </c>
      <c r="F137" s="562" t="e">
        <f>#REF!</f>
        <v>#REF!</v>
      </c>
      <c r="G137" s="575" t="e">
        <f>#REF!</f>
        <v>#REF!</v>
      </c>
    </row>
    <row r="138" spans="1:7">
      <c r="A138" s="538" t="e">
        <f>#REF!</f>
        <v>#REF!</v>
      </c>
      <c r="B138" s="538" t="e">
        <f>#REF!</f>
        <v>#REF!</v>
      </c>
      <c r="C138" s="548" t="e">
        <f>#REF!</f>
        <v>#REF!</v>
      </c>
      <c r="D138" s="538" t="e">
        <f>#REF!</f>
        <v>#REF!</v>
      </c>
      <c r="E138" s="562" t="e">
        <f>#REF!</f>
        <v>#REF!</v>
      </c>
      <c r="F138" s="562" t="e">
        <f>#REF!</f>
        <v>#REF!</v>
      </c>
      <c r="G138" s="575" t="e">
        <f>#REF!</f>
        <v>#REF!</v>
      </c>
    </row>
    <row r="139" spans="1:7">
      <c r="A139" s="538" t="e">
        <f>#REF!</f>
        <v>#REF!</v>
      </c>
      <c r="B139" s="538" t="e">
        <f>#REF!</f>
        <v>#REF!</v>
      </c>
      <c r="C139" s="548" t="e">
        <f>#REF!</f>
        <v>#REF!</v>
      </c>
      <c r="D139" s="538" t="e">
        <f>#REF!</f>
        <v>#REF!</v>
      </c>
      <c r="E139" s="562" t="e">
        <f>#REF!</f>
        <v>#REF!</v>
      </c>
      <c r="F139" s="562" t="e">
        <f>#REF!</f>
        <v>#REF!</v>
      </c>
      <c r="G139" s="575" t="e">
        <f>#REF!</f>
        <v>#REF!</v>
      </c>
    </row>
    <row r="140" spans="1:7">
      <c r="A140" s="538" t="e">
        <f>#REF!</f>
        <v>#REF!</v>
      </c>
      <c r="B140" s="538" t="e">
        <f>#REF!</f>
        <v>#REF!</v>
      </c>
      <c r="C140" s="548" t="e">
        <f>#REF!</f>
        <v>#REF!</v>
      </c>
      <c r="D140" s="538" t="e">
        <f>#REF!</f>
        <v>#REF!</v>
      </c>
      <c r="E140" s="562" t="e">
        <f>#REF!</f>
        <v>#REF!</v>
      </c>
      <c r="F140" s="562" t="e">
        <f>#REF!</f>
        <v>#REF!</v>
      </c>
      <c r="G140" s="575" t="e">
        <f>#REF!</f>
        <v>#REF!</v>
      </c>
    </row>
    <row r="141" spans="1:7">
      <c r="A141" s="538" t="e">
        <f>#REF!</f>
        <v>#REF!</v>
      </c>
      <c r="B141" s="538" t="e">
        <f>#REF!</f>
        <v>#REF!</v>
      </c>
      <c r="C141" s="548" t="e">
        <f>#REF!</f>
        <v>#REF!</v>
      </c>
      <c r="D141" s="538" t="e">
        <f>#REF!</f>
        <v>#REF!</v>
      </c>
      <c r="E141" s="562" t="e">
        <f>#REF!</f>
        <v>#REF!</v>
      </c>
      <c r="F141" s="562" t="e">
        <f>#REF!</f>
        <v>#REF!</v>
      </c>
      <c r="G141" s="575" t="e">
        <f>#REF!</f>
        <v>#REF!</v>
      </c>
    </row>
    <row r="142" spans="1:7">
      <c r="A142" s="538" t="e">
        <f>#REF!</f>
        <v>#REF!</v>
      </c>
      <c r="B142" s="538" t="e">
        <f>#REF!</f>
        <v>#REF!</v>
      </c>
      <c r="C142" s="548" t="e">
        <f>#REF!</f>
        <v>#REF!</v>
      </c>
      <c r="D142" s="538" t="e">
        <f>#REF!</f>
        <v>#REF!</v>
      </c>
      <c r="E142" s="562" t="e">
        <f>#REF!</f>
        <v>#REF!</v>
      </c>
      <c r="F142" s="562" t="e">
        <f>#REF!</f>
        <v>#REF!</v>
      </c>
      <c r="G142" s="575" t="e">
        <f>#REF!</f>
        <v>#REF!</v>
      </c>
    </row>
    <row r="143" spans="1:7">
      <c r="A143" s="538" t="e">
        <f>#REF!</f>
        <v>#REF!</v>
      </c>
      <c r="B143" s="538" t="e">
        <f>#REF!</f>
        <v>#REF!</v>
      </c>
      <c r="C143" s="548" t="e">
        <f>#REF!</f>
        <v>#REF!</v>
      </c>
      <c r="D143" s="538" t="e">
        <f>#REF!</f>
        <v>#REF!</v>
      </c>
      <c r="E143" s="562" t="e">
        <f>#REF!</f>
        <v>#REF!</v>
      </c>
      <c r="F143" s="562" t="e">
        <f>#REF!</f>
        <v>#REF!</v>
      </c>
      <c r="G143" s="575" t="e">
        <f>#REF!</f>
        <v>#REF!</v>
      </c>
    </row>
    <row r="144" spans="1:7">
      <c r="A144" s="538" t="e">
        <f>#REF!</f>
        <v>#REF!</v>
      </c>
      <c r="B144" s="538" t="e">
        <f>#REF!</f>
        <v>#REF!</v>
      </c>
      <c r="C144" s="548" t="e">
        <f>#REF!</f>
        <v>#REF!</v>
      </c>
      <c r="D144" s="538" t="e">
        <f>#REF!</f>
        <v>#REF!</v>
      </c>
      <c r="E144" s="562" t="e">
        <f>#REF!</f>
        <v>#REF!</v>
      </c>
      <c r="F144" s="562" t="e">
        <f>#REF!</f>
        <v>#REF!</v>
      </c>
      <c r="G144" s="575" t="e">
        <f>#REF!</f>
        <v>#REF!</v>
      </c>
    </row>
    <row r="145" spans="1:7">
      <c r="A145" s="538" t="e">
        <f>#REF!</f>
        <v>#REF!</v>
      </c>
      <c r="B145" s="538" t="e">
        <f>#REF!</f>
        <v>#REF!</v>
      </c>
      <c r="C145" s="548" t="e">
        <f>#REF!</f>
        <v>#REF!</v>
      </c>
      <c r="D145" s="538" t="e">
        <f>#REF!</f>
        <v>#REF!</v>
      </c>
      <c r="E145" s="562" t="e">
        <f>#REF!</f>
        <v>#REF!</v>
      </c>
      <c r="F145" s="562" t="e">
        <f>#REF!</f>
        <v>#REF!</v>
      </c>
      <c r="G145" s="575" t="e">
        <f>#REF!</f>
        <v>#REF!</v>
      </c>
    </row>
    <row r="146" spans="1:7">
      <c r="A146" s="538" t="e">
        <f>#REF!</f>
        <v>#REF!</v>
      </c>
      <c r="B146" s="538" t="e">
        <f>#REF!</f>
        <v>#REF!</v>
      </c>
      <c r="C146" s="548" t="e">
        <f>#REF!</f>
        <v>#REF!</v>
      </c>
      <c r="D146" s="538" t="e">
        <f>#REF!</f>
        <v>#REF!</v>
      </c>
      <c r="E146" s="562" t="e">
        <f>#REF!</f>
        <v>#REF!</v>
      </c>
      <c r="F146" s="562" t="e">
        <f>#REF!</f>
        <v>#REF!</v>
      </c>
      <c r="G146" s="575" t="e">
        <f>#REF!</f>
        <v>#REF!</v>
      </c>
    </row>
    <row r="147" spans="1:7">
      <c r="A147" s="538" t="e">
        <f>#REF!</f>
        <v>#REF!</v>
      </c>
      <c r="B147" s="538" t="e">
        <f>#REF!</f>
        <v>#REF!</v>
      </c>
      <c r="C147" s="548" t="e">
        <f>#REF!</f>
        <v>#REF!</v>
      </c>
      <c r="D147" s="538" t="e">
        <f>#REF!</f>
        <v>#REF!</v>
      </c>
      <c r="E147" s="562" t="e">
        <f>#REF!</f>
        <v>#REF!</v>
      </c>
      <c r="F147" s="562" t="e">
        <f>#REF!</f>
        <v>#REF!</v>
      </c>
      <c r="G147" s="575" t="e">
        <f>#REF!</f>
        <v>#REF!</v>
      </c>
    </row>
    <row r="148" spans="1:7">
      <c r="A148" s="538" t="e">
        <f>#REF!</f>
        <v>#REF!</v>
      </c>
      <c r="B148" s="538" t="e">
        <f>#REF!</f>
        <v>#REF!</v>
      </c>
      <c r="C148" s="548" t="e">
        <f>#REF!</f>
        <v>#REF!</v>
      </c>
      <c r="D148" s="538" t="e">
        <f>#REF!</f>
        <v>#REF!</v>
      </c>
      <c r="E148" s="562" t="e">
        <f>#REF!</f>
        <v>#REF!</v>
      </c>
      <c r="F148" s="562" t="e">
        <f>#REF!</f>
        <v>#REF!</v>
      </c>
      <c r="G148" s="575" t="e">
        <f>#REF!</f>
        <v>#REF!</v>
      </c>
    </row>
    <row r="149" spans="1:7">
      <c r="A149" s="538" t="e">
        <f>#REF!</f>
        <v>#REF!</v>
      </c>
      <c r="B149" s="538" t="e">
        <f>#REF!</f>
        <v>#REF!</v>
      </c>
      <c r="C149" s="548" t="e">
        <f>#REF!</f>
        <v>#REF!</v>
      </c>
      <c r="D149" s="538" t="e">
        <f>#REF!</f>
        <v>#REF!</v>
      </c>
      <c r="E149" s="562" t="e">
        <f>#REF!</f>
        <v>#REF!</v>
      </c>
      <c r="F149" s="562" t="e">
        <f>#REF!</f>
        <v>#REF!</v>
      </c>
      <c r="G149" s="575" t="e">
        <f>#REF!</f>
        <v>#REF!</v>
      </c>
    </row>
    <row r="150" spans="1:7">
      <c r="A150" s="538" t="e">
        <f>#REF!</f>
        <v>#REF!</v>
      </c>
      <c r="B150" s="538" t="e">
        <f>#REF!</f>
        <v>#REF!</v>
      </c>
      <c r="C150" s="548" t="e">
        <f>#REF!</f>
        <v>#REF!</v>
      </c>
      <c r="D150" s="538" t="e">
        <f>#REF!</f>
        <v>#REF!</v>
      </c>
      <c r="E150" s="562" t="e">
        <f>#REF!</f>
        <v>#REF!</v>
      </c>
      <c r="F150" s="562" t="e">
        <f>#REF!</f>
        <v>#REF!</v>
      </c>
      <c r="G150" s="575" t="e">
        <f>#REF!</f>
        <v>#REF!</v>
      </c>
    </row>
    <row r="151" spans="1:7">
      <c r="A151" s="538" t="e">
        <f>#REF!</f>
        <v>#REF!</v>
      </c>
      <c r="B151" s="538" t="e">
        <f>#REF!</f>
        <v>#REF!</v>
      </c>
      <c r="C151" s="548" t="e">
        <f>#REF!</f>
        <v>#REF!</v>
      </c>
      <c r="D151" s="538" t="e">
        <f>#REF!</f>
        <v>#REF!</v>
      </c>
      <c r="E151" s="562" t="e">
        <f>#REF!</f>
        <v>#REF!</v>
      </c>
      <c r="F151" s="562" t="e">
        <f>#REF!</f>
        <v>#REF!</v>
      </c>
      <c r="G151" s="575" t="e">
        <f>#REF!</f>
        <v>#REF!</v>
      </c>
    </row>
    <row r="152" spans="1:7">
      <c r="A152" s="538" t="e">
        <f>#REF!</f>
        <v>#REF!</v>
      </c>
      <c r="B152" s="538" t="e">
        <f>#REF!</f>
        <v>#REF!</v>
      </c>
      <c r="C152" s="548" t="e">
        <f>#REF!</f>
        <v>#REF!</v>
      </c>
      <c r="D152" s="538" t="e">
        <f>#REF!</f>
        <v>#REF!</v>
      </c>
      <c r="E152" s="562" t="e">
        <f>#REF!</f>
        <v>#REF!</v>
      </c>
      <c r="F152" s="562" t="e">
        <f>#REF!</f>
        <v>#REF!</v>
      </c>
      <c r="G152" s="575" t="e">
        <f>#REF!</f>
        <v>#REF!</v>
      </c>
    </row>
    <row r="153" spans="1:7">
      <c r="A153" s="538" t="e">
        <f>#REF!</f>
        <v>#REF!</v>
      </c>
      <c r="B153" s="538" t="e">
        <f>#REF!</f>
        <v>#REF!</v>
      </c>
      <c r="C153" s="548" t="e">
        <f>#REF!</f>
        <v>#REF!</v>
      </c>
      <c r="D153" s="538" t="e">
        <f>#REF!</f>
        <v>#REF!</v>
      </c>
      <c r="E153" s="562" t="e">
        <f>#REF!</f>
        <v>#REF!</v>
      </c>
      <c r="F153" s="562" t="e">
        <f>#REF!</f>
        <v>#REF!</v>
      </c>
      <c r="G153" s="575" t="e">
        <f>#REF!</f>
        <v>#REF!</v>
      </c>
    </row>
    <row r="154" spans="1:7">
      <c r="A154" s="538" t="e">
        <f>#REF!</f>
        <v>#REF!</v>
      </c>
      <c r="B154" s="538" t="e">
        <f>#REF!</f>
        <v>#REF!</v>
      </c>
      <c r="C154" s="548" t="e">
        <f>#REF!</f>
        <v>#REF!</v>
      </c>
      <c r="D154" s="538" t="e">
        <f>#REF!</f>
        <v>#REF!</v>
      </c>
      <c r="E154" s="562" t="e">
        <f>#REF!</f>
        <v>#REF!</v>
      </c>
      <c r="F154" s="562" t="e">
        <f>#REF!</f>
        <v>#REF!</v>
      </c>
      <c r="G154" s="575" t="e">
        <f>#REF!</f>
        <v>#REF!</v>
      </c>
    </row>
    <row r="155" spans="1:7">
      <c r="A155" s="538" t="e">
        <f>#REF!</f>
        <v>#REF!</v>
      </c>
      <c r="B155" s="538" t="e">
        <f>#REF!</f>
        <v>#REF!</v>
      </c>
      <c r="C155" s="548" t="e">
        <f>#REF!</f>
        <v>#REF!</v>
      </c>
      <c r="D155" s="538" t="e">
        <f>#REF!</f>
        <v>#REF!</v>
      </c>
      <c r="E155" s="562" t="e">
        <f>#REF!</f>
        <v>#REF!</v>
      </c>
      <c r="F155" s="562" t="e">
        <f>#REF!</f>
        <v>#REF!</v>
      </c>
      <c r="G155" s="575" t="e">
        <f>#REF!</f>
        <v>#REF!</v>
      </c>
    </row>
    <row r="156" spans="1:7">
      <c r="A156" s="538" t="e">
        <f>#REF!</f>
        <v>#REF!</v>
      </c>
      <c r="B156" s="538" t="e">
        <f>#REF!</f>
        <v>#REF!</v>
      </c>
      <c r="C156" s="548" t="e">
        <f>#REF!</f>
        <v>#REF!</v>
      </c>
      <c r="D156" s="538" t="e">
        <f>#REF!</f>
        <v>#REF!</v>
      </c>
      <c r="E156" s="562" t="e">
        <f>#REF!</f>
        <v>#REF!</v>
      </c>
      <c r="F156" s="562" t="e">
        <f>#REF!</f>
        <v>#REF!</v>
      </c>
      <c r="G156" s="575" t="e">
        <f>#REF!</f>
        <v>#REF!</v>
      </c>
    </row>
    <row r="157" spans="1:7">
      <c r="A157" s="538" t="e">
        <f>#REF!</f>
        <v>#REF!</v>
      </c>
      <c r="B157" s="538" t="e">
        <f>#REF!</f>
        <v>#REF!</v>
      </c>
      <c r="C157" s="548" t="e">
        <f>#REF!</f>
        <v>#REF!</v>
      </c>
      <c r="D157" s="538" t="e">
        <f>#REF!</f>
        <v>#REF!</v>
      </c>
      <c r="E157" s="562" t="e">
        <f>#REF!</f>
        <v>#REF!</v>
      </c>
      <c r="F157" s="562" t="e">
        <f>#REF!</f>
        <v>#REF!</v>
      </c>
      <c r="G157" s="575" t="e">
        <f>#REF!</f>
        <v>#REF!</v>
      </c>
    </row>
    <row r="158" spans="1:7">
      <c r="A158" s="538" t="e">
        <f>#REF!</f>
        <v>#REF!</v>
      </c>
      <c r="B158" s="538" t="e">
        <f>#REF!</f>
        <v>#REF!</v>
      </c>
      <c r="C158" s="548" t="e">
        <f>#REF!</f>
        <v>#REF!</v>
      </c>
      <c r="D158" s="538" t="e">
        <f>#REF!</f>
        <v>#REF!</v>
      </c>
      <c r="E158" s="562" t="e">
        <f>#REF!</f>
        <v>#REF!</v>
      </c>
      <c r="F158" s="562" t="e">
        <f>#REF!</f>
        <v>#REF!</v>
      </c>
      <c r="G158" s="575" t="e">
        <f>#REF!</f>
        <v>#REF!</v>
      </c>
    </row>
    <row r="159" spans="1:7">
      <c r="A159" s="538" t="e">
        <f>#REF!</f>
        <v>#REF!</v>
      </c>
      <c r="B159" s="538" t="e">
        <f>#REF!</f>
        <v>#REF!</v>
      </c>
      <c r="C159" s="548" t="e">
        <f>#REF!</f>
        <v>#REF!</v>
      </c>
      <c r="D159" s="538" t="e">
        <f>#REF!</f>
        <v>#REF!</v>
      </c>
      <c r="E159" s="562" t="e">
        <f>#REF!</f>
        <v>#REF!</v>
      </c>
      <c r="F159" s="562" t="e">
        <f>#REF!</f>
        <v>#REF!</v>
      </c>
      <c r="G159" s="575" t="e">
        <f>#REF!</f>
        <v>#REF!</v>
      </c>
    </row>
    <row r="160" spans="1:7" s="12" customFormat="1">
      <c r="A160" s="17"/>
      <c r="B160" s="17" t="e">
        <f>#REF!</f>
        <v>#REF!</v>
      </c>
      <c r="C160" s="109" t="e">
        <f>#REF!</f>
        <v>#REF!</v>
      </c>
      <c r="D160" s="17"/>
      <c r="E160" s="121"/>
      <c r="F160" s="121"/>
      <c r="G160" s="121"/>
    </row>
    <row r="161" spans="1:7">
      <c r="A161" s="538" t="e">
        <f>#REF!</f>
        <v>#REF!</v>
      </c>
      <c r="B161" s="538" t="e">
        <f>#REF!</f>
        <v>#REF!</v>
      </c>
      <c r="C161" s="548" t="e">
        <f>#REF!</f>
        <v>#REF!</v>
      </c>
      <c r="D161" s="538" t="e">
        <f>#REF!</f>
        <v>#REF!</v>
      </c>
      <c r="E161" s="562" t="e">
        <f>#REF!</f>
        <v>#REF!</v>
      </c>
      <c r="F161" s="562" t="e">
        <f>#REF!</f>
        <v>#REF!</v>
      </c>
      <c r="G161" s="575" t="e">
        <f>#REF!</f>
        <v>#REF!</v>
      </c>
    </row>
    <row r="162" spans="1:7">
      <c r="A162" s="538" t="e">
        <f>#REF!</f>
        <v>#REF!</v>
      </c>
      <c r="B162" s="538" t="e">
        <f>#REF!</f>
        <v>#REF!</v>
      </c>
      <c r="C162" s="548" t="e">
        <f>#REF!</f>
        <v>#REF!</v>
      </c>
      <c r="D162" s="538" t="e">
        <f>#REF!</f>
        <v>#REF!</v>
      </c>
      <c r="E162" s="562" t="e">
        <f>#REF!</f>
        <v>#REF!</v>
      </c>
      <c r="F162" s="562" t="e">
        <f>#REF!</f>
        <v>#REF!</v>
      </c>
      <c r="G162" s="575" t="e">
        <f>#REF!</f>
        <v>#REF!</v>
      </c>
    </row>
    <row r="163" spans="1:7">
      <c r="A163" s="538" t="e">
        <f>#REF!</f>
        <v>#REF!</v>
      </c>
      <c r="B163" s="538" t="e">
        <f>#REF!</f>
        <v>#REF!</v>
      </c>
      <c r="C163" s="548" t="e">
        <f>#REF!</f>
        <v>#REF!</v>
      </c>
      <c r="D163" s="538" t="e">
        <f>#REF!</f>
        <v>#REF!</v>
      </c>
      <c r="E163" s="562" t="e">
        <f>#REF!</f>
        <v>#REF!</v>
      </c>
      <c r="F163" s="562" t="e">
        <f>#REF!</f>
        <v>#REF!</v>
      </c>
      <c r="G163" s="575" t="e">
        <f>#REF!</f>
        <v>#REF!</v>
      </c>
    </row>
    <row r="164" spans="1:7">
      <c r="A164" s="538" t="e">
        <f>#REF!</f>
        <v>#REF!</v>
      </c>
      <c r="B164" s="538" t="e">
        <f>#REF!</f>
        <v>#REF!</v>
      </c>
      <c r="C164" s="548" t="e">
        <f>#REF!</f>
        <v>#REF!</v>
      </c>
      <c r="D164" s="538" t="e">
        <f>#REF!</f>
        <v>#REF!</v>
      </c>
      <c r="E164" s="562" t="e">
        <f>#REF!</f>
        <v>#REF!</v>
      </c>
      <c r="F164" s="562" t="e">
        <f>#REF!</f>
        <v>#REF!</v>
      </c>
      <c r="G164" s="575" t="e">
        <f>#REF!</f>
        <v>#REF!</v>
      </c>
    </row>
    <row r="165" spans="1:7">
      <c r="A165" s="538" t="e">
        <f>#REF!</f>
        <v>#REF!</v>
      </c>
      <c r="B165" s="538" t="e">
        <f>#REF!</f>
        <v>#REF!</v>
      </c>
      <c r="C165" s="548" t="e">
        <f>#REF!</f>
        <v>#REF!</v>
      </c>
      <c r="D165" s="538" t="e">
        <f>#REF!</f>
        <v>#REF!</v>
      </c>
      <c r="E165" s="562" t="e">
        <f>#REF!</f>
        <v>#REF!</v>
      </c>
      <c r="F165" s="562" t="e">
        <f>#REF!</f>
        <v>#REF!</v>
      </c>
      <c r="G165" s="575" t="e">
        <f>#REF!</f>
        <v>#REF!</v>
      </c>
    </row>
    <row r="166" spans="1:7">
      <c r="A166" s="538" t="e">
        <f>#REF!</f>
        <v>#REF!</v>
      </c>
      <c r="B166" s="538" t="e">
        <f>#REF!</f>
        <v>#REF!</v>
      </c>
      <c r="C166" s="548" t="e">
        <f>#REF!</f>
        <v>#REF!</v>
      </c>
      <c r="D166" s="538" t="e">
        <f>#REF!</f>
        <v>#REF!</v>
      </c>
      <c r="E166" s="562" t="e">
        <f>#REF!</f>
        <v>#REF!</v>
      </c>
      <c r="F166" s="562" t="e">
        <f>#REF!</f>
        <v>#REF!</v>
      </c>
      <c r="G166" s="575" t="e">
        <f>#REF!</f>
        <v>#REF!</v>
      </c>
    </row>
    <row r="167" spans="1:7">
      <c r="A167" s="538" t="e">
        <f>#REF!</f>
        <v>#REF!</v>
      </c>
      <c r="B167" s="538" t="e">
        <f>#REF!</f>
        <v>#REF!</v>
      </c>
      <c r="C167" s="548" t="e">
        <f>#REF!</f>
        <v>#REF!</v>
      </c>
      <c r="D167" s="538" t="e">
        <f>#REF!</f>
        <v>#REF!</v>
      </c>
      <c r="E167" s="562" t="e">
        <f>#REF!</f>
        <v>#REF!</v>
      </c>
      <c r="F167" s="562" t="e">
        <f>#REF!</f>
        <v>#REF!</v>
      </c>
      <c r="G167" s="575" t="e">
        <f>#REF!</f>
        <v>#REF!</v>
      </c>
    </row>
    <row r="168" spans="1:7">
      <c r="A168" s="538" t="e">
        <f>#REF!</f>
        <v>#REF!</v>
      </c>
      <c r="B168" s="538" t="e">
        <f>#REF!</f>
        <v>#REF!</v>
      </c>
      <c r="C168" s="548" t="e">
        <f>#REF!</f>
        <v>#REF!</v>
      </c>
      <c r="D168" s="538" t="e">
        <f>#REF!</f>
        <v>#REF!</v>
      </c>
      <c r="E168" s="562" t="e">
        <f>#REF!</f>
        <v>#REF!</v>
      </c>
      <c r="F168" s="562" t="e">
        <f>#REF!</f>
        <v>#REF!</v>
      </c>
      <c r="G168" s="575" t="e">
        <f>#REF!</f>
        <v>#REF!</v>
      </c>
    </row>
    <row r="169" spans="1:7">
      <c r="A169" s="538" t="e">
        <f>#REF!</f>
        <v>#REF!</v>
      </c>
      <c r="B169" s="538" t="e">
        <f>#REF!</f>
        <v>#REF!</v>
      </c>
      <c r="C169" s="548" t="e">
        <f>#REF!</f>
        <v>#REF!</v>
      </c>
      <c r="D169" s="538" t="e">
        <f>#REF!</f>
        <v>#REF!</v>
      </c>
      <c r="E169" s="562" t="e">
        <f>#REF!</f>
        <v>#REF!</v>
      </c>
      <c r="F169" s="562" t="e">
        <f>#REF!</f>
        <v>#REF!</v>
      </c>
      <c r="G169" s="575" t="e">
        <f>#REF!</f>
        <v>#REF!</v>
      </c>
    </row>
    <row r="170" spans="1:7">
      <c r="A170" s="538" t="e">
        <f>#REF!</f>
        <v>#REF!</v>
      </c>
      <c r="B170" s="538" t="e">
        <f>#REF!</f>
        <v>#REF!</v>
      </c>
      <c r="C170" s="548" t="e">
        <f>#REF!</f>
        <v>#REF!</v>
      </c>
      <c r="D170" s="538" t="e">
        <f>#REF!</f>
        <v>#REF!</v>
      </c>
      <c r="E170" s="562" t="e">
        <f>#REF!</f>
        <v>#REF!</v>
      </c>
      <c r="F170" s="562" t="e">
        <f>#REF!</f>
        <v>#REF!</v>
      </c>
      <c r="G170" s="575" t="e">
        <f>#REF!</f>
        <v>#REF!</v>
      </c>
    </row>
    <row r="171" spans="1:7">
      <c r="A171" s="538" t="e">
        <f>#REF!</f>
        <v>#REF!</v>
      </c>
      <c r="B171" s="538" t="e">
        <f>#REF!</f>
        <v>#REF!</v>
      </c>
      <c r="C171" s="548" t="e">
        <f>#REF!</f>
        <v>#REF!</v>
      </c>
      <c r="D171" s="538" t="e">
        <f>#REF!</f>
        <v>#REF!</v>
      </c>
      <c r="E171" s="562" t="e">
        <f>#REF!</f>
        <v>#REF!</v>
      </c>
      <c r="F171" s="562" t="e">
        <f>#REF!</f>
        <v>#REF!</v>
      </c>
      <c r="G171" s="575" t="e">
        <f>#REF!</f>
        <v>#REF!</v>
      </c>
    </row>
    <row r="172" spans="1:7">
      <c r="A172" s="538" t="e">
        <f>#REF!</f>
        <v>#REF!</v>
      </c>
      <c r="B172" s="538" t="e">
        <f>#REF!</f>
        <v>#REF!</v>
      </c>
      <c r="C172" s="548" t="e">
        <f>#REF!</f>
        <v>#REF!</v>
      </c>
      <c r="D172" s="538" t="e">
        <f>#REF!</f>
        <v>#REF!</v>
      </c>
      <c r="E172" s="562" t="e">
        <f>#REF!</f>
        <v>#REF!</v>
      </c>
      <c r="F172" s="562" t="e">
        <f>#REF!</f>
        <v>#REF!</v>
      </c>
      <c r="G172" s="575" t="e">
        <f>#REF!</f>
        <v>#REF!</v>
      </c>
    </row>
    <row r="173" spans="1:7">
      <c r="A173" s="538" t="e">
        <f>#REF!</f>
        <v>#REF!</v>
      </c>
      <c r="B173" s="538" t="e">
        <f>#REF!</f>
        <v>#REF!</v>
      </c>
      <c r="C173" s="548" t="e">
        <f>#REF!</f>
        <v>#REF!</v>
      </c>
      <c r="D173" s="538" t="e">
        <f>#REF!</f>
        <v>#REF!</v>
      </c>
      <c r="E173" s="562" t="e">
        <f>#REF!</f>
        <v>#REF!</v>
      </c>
      <c r="F173" s="562" t="e">
        <f>#REF!</f>
        <v>#REF!</v>
      </c>
      <c r="G173" s="575" t="e">
        <f>#REF!</f>
        <v>#REF!</v>
      </c>
    </row>
    <row r="174" spans="1:7" s="12" customFormat="1">
      <c r="A174" s="17"/>
      <c r="B174" s="17" t="e">
        <f>#REF!</f>
        <v>#REF!</v>
      </c>
      <c r="C174" s="109" t="e">
        <f>#REF!</f>
        <v>#REF!</v>
      </c>
      <c r="D174" s="17"/>
      <c r="E174" s="121"/>
      <c r="F174" s="121"/>
      <c r="G174" s="121"/>
    </row>
    <row r="175" spans="1:7">
      <c r="A175" s="538" t="e">
        <f>#REF!</f>
        <v>#REF!</v>
      </c>
      <c r="B175" s="538" t="e">
        <f>#REF!</f>
        <v>#REF!</v>
      </c>
      <c r="C175" s="548" t="e">
        <f>#REF!</f>
        <v>#REF!</v>
      </c>
      <c r="D175" s="538" t="e">
        <f>#REF!</f>
        <v>#REF!</v>
      </c>
      <c r="E175" s="562" t="e">
        <f>#REF!</f>
        <v>#REF!</v>
      </c>
      <c r="F175" s="562" t="e">
        <f>#REF!</f>
        <v>#REF!</v>
      </c>
      <c r="G175" s="575" t="e">
        <f>#REF!</f>
        <v>#REF!</v>
      </c>
    </row>
    <row r="176" spans="1:7">
      <c r="A176" s="538" t="e">
        <f>#REF!</f>
        <v>#REF!</v>
      </c>
      <c r="B176" s="538" t="e">
        <f>#REF!</f>
        <v>#REF!</v>
      </c>
      <c r="C176" s="548" t="e">
        <f>#REF!</f>
        <v>#REF!</v>
      </c>
      <c r="D176" s="538" t="e">
        <f>#REF!</f>
        <v>#REF!</v>
      </c>
      <c r="E176" s="562" t="e">
        <f>#REF!</f>
        <v>#REF!</v>
      </c>
      <c r="F176" s="562" t="e">
        <f>#REF!</f>
        <v>#REF!</v>
      </c>
      <c r="G176" s="575" t="e">
        <f>#REF!</f>
        <v>#REF!</v>
      </c>
    </row>
    <row r="177" spans="1:7">
      <c r="A177" s="538" t="e">
        <f>#REF!</f>
        <v>#REF!</v>
      </c>
      <c r="B177" s="538" t="e">
        <f>#REF!</f>
        <v>#REF!</v>
      </c>
      <c r="C177" s="548" t="e">
        <f>#REF!</f>
        <v>#REF!</v>
      </c>
      <c r="D177" s="538" t="e">
        <f>#REF!</f>
        <v>#REF!</v>
      </c>
      <c r="E177" s="562" t="e">
        <f>#REF!</f>
        <v>#REF!</v>
      </c>
      <c r="F177" s="562" t="e">
        <f>#REF!</f>
        <v>#REF!</v>
      </c>
      <c r="G177" s="575" t="e">
        <f>#REF!</f>
        <v>#REF!</v>
      </c>
    </row>
    <row r="178" spans="1:7">
      <c r="A178" s="538" t="e">
        <f>#REF!</f>
        <v>#REF!</v>
      </c>
      <c r="B178" s="538" t="e">
        <f>#REF!</f>
        <v>#REF!</v>
      </c>
      <c r="C178" s="548" t="e">
        <f>#REF!</f>
        <v>#REF!</v>
      </c>
      <c r="D178" s="538" t="e">
        <f>#REF!</f>
        <v>#REF!</v>
      </c>
      <c r="E178" s="562" t="e">
        <f>#REF!</f>
        <v>#REF!</v>
      </c>
      <c r="F178" s="562" t="e">
        <f>#REF!</f>
        <v>#REF!</v>
      </c>
      <c r="G178" s="575" t="e">
        <f>#REF!</f>
        <v>#REF!</v>
      </c>
    </row>
    <row r="179" spans="1:7">
      <c r="A179" s="538" t="e">
        <f>#REF!</f>
        <v>#REF!</v>
      </c>
      <c r="B179" s="538" t="e">
        <f>#REF!</f>
        <v>#REF!</v>
      </c>
      <c r="C179" s="548" t="e">
        <f>#REF!</f>
        <v>#REF!</v>
      </c>
      <c r="D179" s="538" t="e">
        <f>#REF!</f>
        <v>#REF!</v>
      </c>
      <c r="E179" s="562" t="e">
        <f>#REF!</f>
        <v>#REF!</v>
      </c>
      <c r="F179" s="562" t="e">
        <f>#REF!</f>
        <v>#REF!</v>
      </c>
      <c r="G179" s="575" t="e">
        <f>#REF!</f>
        <v>#REF!</v>
      </c>
    </row>
    <row r="180" spans="1:7" s="12" customFormat="1">
      <c r="A180" s="17"/>
      <c r="B180" s="17" t="e">
        <f>#REF!</f>
        <v>#REF!</v>
      </c>
      <c r="C180" s="109" t="e">
        <f>#REF!</f>
        <v>#REF!</v>
      </c>
      <c r="D180" s="17"/>
      <c r="E180" s="121"/>
      <c r="F180" s="121"/>
      <c r="G180" s="121"/>
    </row>
    <row r="181" spans="1:7">
      <c r="A181" s="538" t="e">
        <f>#REF!</f>
        <v>#REF!</v>
      </c>
      <c r="B181" s="538" t="e">
        <f>#REF!</f>
        <v>#REF!</v>
      </c>
      <c r="C181" s="548" t="e">
        <f>#REF!</f>
        <v>#REF!</v>
      </c>
      <c r="D181" s="538" t="e">
        <f>#REF!</f>
        <v>#REF!</v>
      </c>
      <c r="E181" s="562" t="e">
        <f>#REF!</f>
        <v>#REF!</v>
      </c>
      <c r="F181" s="562" t="e">
        <f>#REF!</f>
        <v>#REF!</v>
      </c>
      <c r="G181" s="575" t="e">
        <f>#REF!</f>
        <v>#REF!</v>
      </c>
    </row>
    <row r="182" spans="1:7">
      <c r="A182" s="538" t="e">
        <f>#REF!</f>
        <v>#REF!</v>
      </c>
      <c r="B182" s="538" t="e">
        <f>#REF!</f>
        <v>#REF!</v>
      </c>
      <c r="C182" s="548" t="e">
        <f>#REF!</f>
        <v>#REF!</v>
      </c>
      <c r="D182" s="538" t="e">
        <f>#REF!</f>
        <v>#REF!</v>
      </c>
      <c r="E182" s="562" t="e">
        <f>#REF!</f>
        <v>#REF!</v>
      </c>
      <c r="F182" s="562" t="e">
        <f>#REF!</f>
        <v>#REF!</v>
      </c>
      <c r="G182" s="575" t="e">
        <f>#REF!</f>
        <v>#REF!</v>
      </c>
    </row>
    <row r="183" spans="1:7" s="12" customFormat="1">
      <c r="A183" s="17"/>
      <c r="B183" s="17" t="e">
        <f>#REF!</f>
        <v>#REF!</v>
      </c>
      <c r="C183" s="109" t="e">
        <f>#REF!</f>
        <v>#REF!</v>
      </c>
      <c r="D183" s="17"/>
      <c r="E183" s="121"/>
      <c r="F183" s="121"/>
      <c r="G183" s="121"/>
    </row>
    <row r="184" spans="1:7">
      <c r="A184" s="538" t="e">
        <f>#REF!</f>
        <v>#REF!</v>
      </c>
      <c r="B184" s="538" t="e">
        <f>#REF!</f>
        <v>#REF!</v>
      </c>
      <c r="C184" s="548" t="e">
        <f>#REF!</f>
        <v>#REF!</v>
      </c>
      <c r="D184" s="538" t="e">
        <f>#REF!</f>
        <v>#REF!</v>
      </c>
      <c r="E184" s="562" t="e">
        <f>#REF!</f>
        <v>#REF!</v>
      </c>
      <c r="F184" s="562" t="e">
        <f>#REF!</f>
        <v>#REF!</v>
      </c>
      <c r="G184" s="575" t="e">
        <f>#REF!</f>
        <v>#REF!</v>
      </c>
    </row>
    <row r="185" spans="1:7">
      <c r="A185" s="538" t="e">
        <f>#REF!</f>
        <v>#REF!</v>
      </c>
      <c r="B185" s="538" t="e">
        <f>#REF!</f>
        <v>#REF!</v>
      </c>
      <c r="C185" s="548" t="e">
        <f>#REF!</f>
        <v>#REF!</v>
      </c>
      <c r="D185" s="538" t="e">
        <f>#REF!</f>
        <v>#REF!</v>
      </c>
      <c r="E185" s="562" t="e">
        <f>#REF!</f>
        <v>#REF!</v>
      </c>
      <c r="F185" s="562" t="e">
        <f>#REF!</f>
        <v>#REF!</v>
      </c>
      <c r="G185" s="575" t="e">
        <f>#REF!</f>
        <v>#REF!</v>
      </c>
    </row>
    <row r="186" spans="1:7">
      <c r="A186" s="538" t="e">
        <f>#REF!</f>
        <v>#REF!</v>
      </c>
      <c r="B186" s="538" t="e">
        <f>#REF!</f>
        <v>#REF!</v>
      </c>
      <c r="C186" s="548" t="e">
        <f>#REF!</f>
        <v>#REF!</v>
      </c>
      <c r="D186" s="538" t="e">
        <f>#REF!</f>
        <v>#REF!</v>
      </c>
      <c r="E186" s="562" t="e">
        <f>#REF!</f>
        <v>#REF!</v>
      </c>
      <c r="F186" s="562" t="e">
        <f>#REF!</f>
        <v>#REF!</v>
      </c>
      <c r="G186" s="575" t="e">
        <f>#REF!</f>
        <v>#REF!</v>
      </c>
    </row>
    <row r="187" spans="1:7">
      <c r="A187" s="538" t="e">
        <f>#REF!</f>
        <v>#REF!</v>
      </c>
      <c r="B187" s="538" t="e">
        <f>#REF!</f>
        <v>#REF!</v>
      </c>
      <c r="C187" s="548" t="e">
        <f>#REF!</f>
        <v>#REF!</v>
      </c>
      <c r="D187" s="538" t="e">
        <f>#REF!</f>
        <v>#REF!</v>
      </c>
      <c r="E187" s="562" t="e">
        <f>#REF!</f>
        <v>#REF!</v>
      </c>
      <c r="F187" s="562" t="e">
        <f>#REF!</f>
        <v>#REF!</v>
      </c>
      <c r="G187" s="575" t="e">
        <f>#REF!</f>
        <v>#REF!</v>
      </c>
    </row>
    <row r="188" spans="1:7">
      <c r="A188" s="615"/>
      <c r="B188" s="615" t="e">
        <f>#REF!</f>
        <v>#REF!</v>
      </c>
      <c r="C188" s="616" t="e">
        <f>#REF!</f>
        <v>#REF!</v>
      </c>
      <c r="D188" s="615"/>
      <c r="E188" s="617"/>
      <c r="F188" s="617"/>
      <c r="G188" s="609" t="e">
        <f>#REF!</f>
        <v>#REF!</v>
      </c>
    </row>
    <row r="189" spans="1:7" s="12" customFormat="1">
      <c r="A189" s="17"/>
      <c r="B189" s="17" t="e">
        <f>#REF!</f>
        <v>#REF!</v>
      </c>
      <c r="C189" s="109" t="e">
        <f>#REF!</f>
        <v>#REF!</v>
      </c>
      <c r="D189" s="17"/>
      <c r="E189" s="121"/>
      <c r="F189" s="121"/>
      <c r="G189" s="121"/>
    </row>
    <row r="190" spans="1:7">
      <c r="A190" s="538" t="e">
        <f>#REF!</f>
        <v>#REF!</v>
      </c>
      <c r="B190" s="538" t="e">
        <f>#REF!</f>
        <v>#REF!</v>
      </c>
      <c r="C190" s="548" t="e">
        <f>#REF!</f>
        <v>#REF!</v>
      </c>
      <c r="D190" s="538" t="e">
        <f>#REF!</f>
        <v>#REF!</v>
      </c>
      <c r="E190" s="562" t="e">
        <f>#REF!</f>
        <v>#REF!</v>
      </c>
      <c r="F190" s="562" t="e">
        <f>#REF!</f>
        <v>#REF!</v>
      </c>
      <c r="G190" s="575" t="e">
        <f>#REF!</f>
        <v>#REF!</v>
      </c>
    </row>
    <row r="191" spans="1:7" s="12" customFormat="1">
      <c r="A191" s="17"/>
      <c r="B191" s="17" t="e">
        <f>#REF!</f>
        <v>#REF!</v>
      </c>
      <c r="C191" s="109" t="e">
        <f>#REF!</f>
        <v>#REF!</v>
      </c>
      <c r="D191" s="17"/>
      <c r="E191" s="121"/>
      <c r="F191" s="121"/>
      <c r="G191" s="121"/>
    </row>
    <row r="192" spans="1:7">
      <c r="A192" s="538" t="e">
        <f>#REF!</f>
        <v>#REF!</v>
      </c>
      <c r="B192" s="538" t="e">
        <f>#REF!</f>
        <v>#REF!</v>
      </c>
      <c r="C192" s="548" t="e">
        <f>#REF!</f>
        <v>#REF!</v>
      </c>
      <c r="D192" s="538" t="e">
        <f>#REF!</f>
        <v>#REF!</v>
      </c>
      <c r="E192" s="562" t="e">
        <f>#REF!</f>
        <v>#REF!</v>
      </c>
      <c r="F192" s="562" t="e">
        <f>#REF!</f>
        <v>#REF!</v>
      </c>
      <c r="G192" s="575" t="e">
        <f>#REF!</f>
        <v>#REF!</v>
      </c>
    </row>
    <row r="193" spans="1:7">
      <c r="A193" s="538" t="e">
        <f>#REF!</f>
        <v>#REF!</v>
      </c>
      <c r="B193" s="538" t="e">
        <f>#REF!</f>
        <v>#REF!</v>
      </c>
      <c r="C193" s="548" t="e">
        <f>#REF!</f>
        <v>#REF!</v>
      </c>
      <c r="D193" s="538" t="e">
        <f>#REF!</f>
        <v>#REF!</v>
      </c>
      <c r="E193" s="562" t="e">
        <f>#REF!</f>
        <v>#REF!</v>
      </c>
      <c r="F193" s="562" t="e">
        <f>#REF!</f>
        <v>#REF!</v>
      </c>
      <c r="G193" s="575" t="e">
        <f>#REF!</f>
        <v>#REF!</v>
      </c>
    </row>
    <row r="194" spans="1:7" s="12" customFormat="1">
      <c r="A194" s="17"/>
      <c r="B194" s="17" t="e">
        <f>#REF!</f>
        <v>#REF!</v>
      </c>
      <c r="C194" s="109" t="e">
        <f>#REF!</f>
        <v>#REF!</v>
      </c>
      <c r="D194" s="17"/>
      <c r="E194" s="121"/>
      <c r="F194" s="121"/>
      <c r="G194" s="121"/>
    </row>
    <row r="195" spans="1:7">
      <c r="A195" s="538" t="e">
        <f>#REF!</f>
        <v>#REF!</v>
      </c>
      <c r="B195" s="538" t="e">
        <f>#REF!</f>
        <v>#REF!</v>
      </c>
      <c r="C195" s="548" t="e">
        <f>#REF!</f>
        <v>#REF!</v>
      </c>
      <c r="D195" s="538" t="e">
        <f>#REF!</f>
        <v>#REF!</v>
      </c>
      <c r="E195" s="562" t="e">
        <f>#REF!</f>
        <v>#REF!</v>
      </c>
      <c r="F195" s="562" t="e">
        <f>#REF!</f>
        <v>#REF!</v>
      </c>
      <c r="G195" s="575" t="e">
        <f>#REF!</f>
        <v>#REF!</v>
      </c>
    </row>
    <row r="196" spans="1:7">
      <c r="A196" s="538" t="e">
        <f>#REF!</f>
        <v>#REF!</v>
      </c>
      <c r="B196" s="538" t="e">
        <f>#REF!</f>
        <v>#REF!</v>
      </c>
      <c r="C196" s="548" t="e">
        <f>#REF!</f>
        <v>#REF!</v>
      </c>
      <c r="D196" s="538" t="e">
        <f>#REF!</f>
        <v>#REF!</v>
      </c>
      <c r="E196" s="562" t="e">
        <f>#REF!</f>
        <v>#REF!</v>
      </c>
      <c r="F196" s="562" t="e">
        <f>#REF!</f>
        <v>#REF!</v>
      </c>
      <c r="G196" s="575" t="e">
        <f>#REF!</f>
        <v>#REF!</v>
      </c>
    </row>
    <row r="197" spans="1:7">
      <c r="A197" s="538" t="e">
        <f>#REF!</f>
        <v>#REF!</v>
      </c>
      <c r="B197" s="538" t="e">
        <f>#REF!</f>
        <v>#REF!</v>
      </c>
      <c r="C197" s="548" t="e">
        <f>#REF!</f>
        <v>#REF!</v>
      </c>
      <c r="D197" s="538" t="e">
        <f>#REF!</f>
        <v>#REF!</v>
      </c>
      <c r="E197" s="562" t="e">
        <f>#REF!</f>
        <v>#REF!</v>
      </c>
      <c r="F197" s="562" t="e">
        <f>#REF!</f>
        <v>#REF!</v>
      </c>
      <c r="G197" s="575" t="e">
        <f>#REF!</f>
        <v>#REF!</v>
      </c>
    </row>
    <row r="198" spans="1:7" s="12" customFormat="1">
      <c r="A198" s="17"/>
      <c r="B198" s="17" t="e">
        <f>#REF!</f>
        <v>#REF!</v>
      </c>
      <c r="C198" s="109" t="e">
        <f>#REF!</f>
        <v>#REF!</v>
      </c>
      <c r="D198" s="17"/>
      <c r="E198" s="121"/>
      <c r="F198" s="121"/>
      <c r="G198" s="121"/>
    </row>
    <row r="199" spans="1:7">
      <c r="A199" s="538" t="e">
        <f>#REF!</f>
        <v>#REF!</v>
      </c>
      <c r="B199" s="538" t="e">
        <f>#REF!</f>
        <v>#REF!</v>
      </c>
      <c r="C199" s="548" t="e">
        <f>#REF!</f>
        <v>#REF!</v>
      </c>
      <c r="D199" s="538" t="e">
        <f>#REF!</f>
        <v>#REF!</v>
      </c>
      <c r="E199" s="562" t="e">
        <f>#REF!</f>
        <v>#REF!</v>
      </c>
      <c r="F199" s="562" t="e">
        <f>#REF!</f>
        <v>#REF!</v>
      </c>
      <c r="G199" s="575" t="e">
        <f>#REF!</f>
        <v>#REF!</v>
      </c>
    </row>
    <row r="200" spans="1:7" s="12" customFormat="1">
      <c r="A200" s="17"/>
      <c r="B200" s="17" t="e">
        <f>#REF!</f>
        <v>#REF!</v>
      </c>
      <c r="C200" s="109" t="e">
        <f>#REF!</f>
        <v>#REF!</v>
      </c>
      <c r="D200" s="17"/>
      <c r="E200" s="121"/>
      <c r="F200" s="121"/>
      <c r="G200" s="121"/>
    </row>
    <row r="201" spans="1:7">
      <c r="A201" s="538" t="e">
        <f>#REF!</f>
        <v>#REF!</v>
      </c>
      <c r="B201" s="538" t="e">
        <f>#REF!</f>
        <v>#REF!</v>
      </c>
      <c r="C201" s="548" t="e">
        <f>#REF!</f>
        <v>#REF!</v>
      </c>
      <c r="D201" s="538" t="e">
        <f>#REF!</f>
        <v>#REF!</v>
      </c>
      <c r="E201" s="562" t="e">
        <f>#REF!</f>
        <v>#REF!</v>
      </c>
      <c r="F201" s="562" t="e">
        <f>#REF!</f>
        <v>#REF!</v>
      </c>
      <c r="G201" s="575" t="e">
        <f>#REF!</f>
        <v>#REF!</v>
      </c>
    </row>
    <row r="202" spans="1:7">
      <c r="A202" s="538" t="e">
        <f>#REF!</f>
        <v>#REF!</v>
      </c>
      <c r="B202" s="538" t="e">
        <f>#REF!</f>
        <v>#REF!</v>
      </c>
      <c r="C202" s="548" t="e">
        <f>#REF!</f>
        <v>#REF!</v>
      </c>
      <c r="D202" s="538" t="e">
        <f>#REF!</f>
        <v>#REF!</v>
      </c>
      <c r="E202" s="562" t="e">
        <f>#REF!</f>
        <v>#REF!</v>
      </c>
      <c r="F202" s="562" t="e">
        <f>#REF!</f>
        <v>#REF!</v>
      </c>
      <c r="G202" s="575" t="e">
        <f>#REF!</f>
        <v>#REF!</v>
      </c>
    </row>
    <row r="203" spans="1:7">
      <c r="A203" s="538" t="e">
        <f>#REF!</f>
        <v>#REF!</v>
      </c>
      <c r="B203" s="538" t="e">
        <f>#REF!</f>
        <v>#REF!</v>
      </c>
      <c r="C203" s="548" t="e">
        <f>#REF!</f>
        <v>#REF!</v>
      </c>
      <c r="D203" s="538" t="e">
        <f>#REF!</f>
        <v>#REF!</v>
      </c>
      <c r="E203" s="562" t="e">
        <f>#REF!</f>
        <v>#REF!</v>
      </c>
      <c r="F203" s="562" t="e">
        <f>#REF!</f>
        <v>#REF!</v>
      </c>
      <c r="G203" s="575" t="e">
        <f>#REF!</f>
        <v>#REF!</v>
      </c>
    </row>
    <row r="204" spans="1:7">
      <c r="A204" s="538" t="e">
        <f>#REF!</f>
        <v>#REF!</v>
      </c>
      <c r="B204" s="538" t="e">
        <f>#REF!</f>
        <v>#REF!</v>
      </c>
      <c r="C204" s="548" t="e">
        <f>#REF!</f>
        <v>#REF!</v>
      </c>
      <c r="D204" s="538" t="e">
        <f>#REF!</f>
        <v>#REF!</v>
      </c>
      <c r="E204" s="562" t="e">
        <f>#REF!</f>
        <v>#REF!</v>
      </c>
      <c r="F204" s="562" t="e">
        <f>#REF!</f>
        <v>#REF!</v>
      </c>
      <c r="G204" s="575" t="e">
        <f>#REF!</f>
        <v>#REF!</v>
      </c>
    </row>
    <row r="205" spans="1:7" s="12" customFormat="1">
      <c r="A205" s="17"/>
      <c r="B205" s="17" t="e">
        <f>#REF!</f>
        <v>#REF!</v>
      </c>
      <c r="C205" s="109" t="e">
        <f>#REF!</f>
        <v>#REF!</v>
      </c>
      <c r="D205" s="17"/>
      <c r="E205" s="121"/>
      <c r="F205" s="121"/>
      <c r="G205" s="121"/>
    </row>
    <row r="206" spans="1:7">
      <c r="A206" s="538" t="e">
        <f>#REF!</f>
        <v>#REF!</v>
      </c>
      <c r="B206" s="538" t="e">
        <f>#REF!</f>
        <v>#REF!</v>
      </c>
      <c r="C206" s="548" t="e">
        <f>#REF!</f>
        <v>#REF!</v>
      </c>
      <c r="D206" s="538" t="e">
        <f>#REF!</f>
        <v>#REF!</v>
      </c>
      <c r="E206" s="562" t="e">
        <f>#REF!</f>
        <v>#REF!</v>
      </c>
      <c r="F206" s="562" t="e">
        <f>#REF!</f>
        <v>#REF!</v>
      </c>
      <c r="G206" s="575" t="e">
        <f>#REF!</f>
        <v>#REF!</v>
      </c>
    </row>
    <row r="207" spans="1:7">
      <c r="A207" s="538" t="e">
        <f>#REF!</f>
        <v>#REF!</v>
      </c>
      <c r="B207" s="538" t="e">
        <f>#REF!</f>
        <v>#REF!</v>
      </c>
      <c r="C207" s="548" t="e">
        <f>#REF!</f>
        <v>#REF!</v>
      </c>
      <c r="D207" s="538" t="e">
        <f>#REF!</f>
        <v>#REF!</v>
      </c>
      <c r="E207" s="562" t="e">
        <f>#REF!</f>
        <v>#REF!</v>
      </c>
      <c r="F207" s="562" t="e">
        <f>#REF!</f>
        <v>#REF!</v>
      </c>
      <c r="G207" s="575" t="e">
        <f>#REF!</f>
        <v>#REF!</v>
      </c>
    </row>
    <row r="208" spans="1:7">
      <c r="A208" s="538" t="e">
        <f>#REF!</f>
        <v>#REF!</v>
      </c>
      <c r="B208" s="538" t="e">
        <f>#REF!</f>
        <v>#REF!</v>
      </c>
      <c r="C208" s="548" t="e">
        <f>#REF!</f>
        <v>#REF!</v>
      </c>
      <c r="D208" s="538" t="e">
        <f>#REF!</f>
        <v>#REF!</v>
      </c>
      <c r="E208" s="562" t="e">
        <f>#REF!</f>
        <v>#REF!</v>
      </c>
      <c r="F208" s="562" t="e">
        <f>#REF!</f>
        <v>#REF!</v>
      </c>
      <c r="G208" s="575" t="e">
        <f>#REF!</f>
        <v>#REF!</v>
      </c>
    </row>
    <row r="209" spans="1:7">
      <c r="A209" s="538" t="e">
        <f>#REF!</f>
        <v>#REF!</v>
      </c>
      <c r="B209" s="538" t="e">
        <f>#REF!</f>
        <v>#REF!</v>
      </c>
      <c r="C209" s="548" t="e">
        <f>#REF!</f>
        <v>#REF!</v>
      </c>
      <c r="D209" s="538" t="e">
        <f>#REF!</f>
        <v>#REF!</v>
      </c>
      <c r="E209" s="562" t="e">
        <f>#REF!</f>
        <v>#REF!</v>
      </c>
      <c r="F209" s="562" t="e">
        <f>#REF!</f>
        <v>#REF!</v>
      </c>
      <c r="G209" s="575" t="e">
        <f>#REF!</f>
        <v>#REF!</v>
      </c>
    </row>
    <row r="210" spans="1:7">
      <c r="A210" s="538" t="e">
        <f>#REF!</f>
        <v>#REF!</v>
      </c>
      <c r="B210" s="538" t="e">
        <f>#REF!</f>
        <v>#REF!</v>
      </c>
      <c r="C210" s="548" t="e">
        <f>#REF!</f>
        <v>#REF!</v>
      </c>
      <c r="D210" s="538" t="e">
        <f>#REF!</f>
        <v>#REF!</v>
      </c>
      <c r="E210" s="562" t="e">
        <f>#REF!</f>
        <v>#REF!</v>
      </c>
      <c r="F210" s="562" t="e">
        <f>#REF!</f>
        <v>#REF!</v>
      </c>
      <c r="G210" s="575" t="e">
        <f>#REF!</f>
        <v>#REF!</v>
      </c>
    </row>
    <row r="211" spans="1:7" s="12" customFormat="1">
      <c r="A211" s="17"/>
      <c r="B211" s="17" t="e">
        <f>#REF!</f>
        <v>#REF!</v>
      </c>
      <c r="C211" s="109" t="e">
        <f>#REF!</f>
        <v>#REF!</v>
      </c>
      <c r="D211" s="17"/>
      <c r="E211" s="121"/>
      <c r="F211" s="121"/>
      <c r="G211" s="121"/>
    </row>
    <row r="212" spans="1:7">
      <c r="A212" s="538" t="e">
        <f>#REF!</f>
        <v>#REF!</v>
      </c>
      <c r="B212" s="538" t="e">
        <f>#REF!</f>
        <v>#REF!</v>
      </c>
      <c r="C212" s="548" t="e">
        <f>#REF!</f>
        <v>#REF!</v>
      </c>
      <c r="D212" s="538" t="e">
        <f>#REF!</f>
        <v>#REF!</v>
      </c>
      <c r="E212" s="562" t="e">
        <f>#REF!</f>
        <v>#REF!</v>
      </c>
      <c r="F212" s="562" t="e">
        <f>#REF!</f>
        <v>#REF!</v>
      </c>
      <c r="G212" s="575" t="e">
        <f>#REF!</f>
        <v>#REF!</v>
      </c>
    </row>
    <row r="213" spans="1:7">
      <c r="A213" s="538" t="e">
        <f>#REF!</f>
        <v>#REF!</v>
      </c>
      <c r="B213" s="538" t="e">
        <f>#REF!</f>
        <v>#REF!</v>
      </c>
      <c r="C213" s="548" t="e">
        <f>#REF!</f>
        <v>#REF!</v>
      </c>
      <c r="D213" s="538" t="e">
        <f>#REF!</f>
        <v>#REF!</v>
      </c>
      <c r="E213" s="562" t="e">
        <f>#REF!</f>
        <v>#REF!</v>
      </c>
      <c r="F213" s="562" t="e">
        <f>#REF!</f>
        <v>#REF!</v>
      </c>
      <c r="G213" s="575" t="e">
        <f>#REF!</f>
        <v>#REF!</v>
      </c>
    </row>
    <row r="214" spans="1:7">
      <c r="A214" s="538" t="e">
        <f>#REF!</f>
        <v>#REF!</v>
      </c>
      <c r="B214" s="538" t="e">
        <f>#REF!</f>
        <v>#REF!</v>
      </c>
      <c r="C214" s="548" t="e">
        <f>#REF!</f>
        <v>#REF!</v>
      </c>
      <c r="D214" s="538" t="e">
        <f>#REF!</f>
        <v>#REF!</v>
      </c>
      <c r="E214" s="562" t="e">
        <f>#REF!</f>
        <v>#REF!</v>
      </c>
      <c r="F214" s="562" t="e">
        <f>#REF!</f>
        <v>#REF!</v>
      </c>
      <c r="G214" s="575" t="e">
        <f>#REF!</f>
        <v>#REF!</v>
      </c>
    </row>
    <row r="215" spans="1:7">
      <c r="A215" s="538" t="e">
        <f>#REF!</f>
        <v>#REF!</v>
      </c>
      <c r="B215" s="538" t="e">
        <f>#REF!</f>
        <v>#REF!</v>
      </c>
      <c r="C215" s="548" t="e">
        <f>#REF!</f>
        <v>#REF!</v>
      </c>
      <c r="D215" s="538" t="e">
        <f>#REF!</f>
        <v>#REF!</v>
      </c>
      <c r="E215" s="562" t="e">
        <f>#REF!</f>
        <v>#REF!</v>
      </c>
      <c r="F215" s="562" t="e">
        <f>#REF!</f>
        <v>#REF!</v>
      </c>
      <c r="G215" s="575" t="e">
        <f>#REF!</f>
        <v>#REF!</v>
      </c>
    </row>
    <row r="216" spans="1:7">
      <c r="A216" s="538" t="e">
        <f>#REF!</f>
        <v>#REF!</v>
      </c>
      <c r="B216" s="538" t="e">
        <f>#REF!</f>
        <v>#REF!</v>
      </c>
      <c r="C216" s="548" t="e">
        <f>#REF!</f>
        <v>#REF!</v>
      </c>
      <c r="D216" s="538" t="e">
        <f>#REF!</f>
        <v>#REF!</v>
      </c>
      <c r="E216" s="562" t="e">
        <f>#REF!</f>
        <v>#REF!</v>
      </c>
      <c r="F216" s="562" t="e">
        <f>#REF!</f>
        <v>#REF!</v>
      </c>
      <c r="G216" s="575" t="e">
        <f>#REF!</f>
        <v>#REF!</v>
      </c>
    </row>
    <row r="217" spans="1:7">
      <c r="A217" s="538" t="e">
        <f>#REF!</f>
        <v>#REF!</v>
      </c>
      <c r="B217" s="538" t="e">
        <f>#REF!</f>
        <v>#REF!</v>
      </c>
      <c r="C217" s="548" t="e">
        <f>#REF!</f>
        <v>#REF!</v>
      </c>
      <c r="D217" s="538" t="e">
        <f>#REF!</f>
        <v>#REF!</v>
      </c>
      <c r="E217" s="562" t="e">
        <f>#REF!</f>
        <v>#REF!</v>
      </c>
      <c r="F217" s="562" t="e">
        <f>#REF!</f>
        <v>#REF!</v>
      </c>
      <c r="G217" s="575" t="e">
        <f>#REF!</f>
        <v>#REF!</v>
      </c>
    </row>
    <row r="218" spans="1:7">
      <c r="A218" s="538" t="e">
        <f>#REF!</f>
        <v>#REF!</v>
      </c>
      <c r="B218" s="538" t="e">
        <f>#REF!</f>
        <v>#REF!</v>
      </c>
      <c r="C218" s="548" t="e">
        <f>#REF!</f>
        <v>#REF!</v>
      </c>
      <c r="D218" s="538" t="e">
        <f>#REF!</f>
        <v>#REF!</v>
      </c>
      <c r="E218" s="562" t="e">
        <f>#REF!</f>
        <v>#REF!</v>
      </c>
      <c r="F218" s="562" t="e">
        <f>#REF!</f>
        <v>#REF!</v>
      </c>
      <c r="G218" s="575" t="e">
        <f>#REF!</f>
        <v>#REF!</v>
      </c>
    </row>
    <row r="219" spans="1:7">
      <c r="A219" s="538" t="e">
        <f>#REF!</f>
        <v>#REF!</v>
      </c>
      <c r="B219" s="538" t="e">
        <f>#REF!</f>
        <v>#REF!</v>
      </c>
      <c r="C219" s="548" t="e">
        <f>#REF!</f>
        <v>#REF!</v>
      </c>
      <c r="D219" s="538" t="e">
        <f>#REF!</f>
        <v>#REF!</v>
      </c>
      <c r="E219" s="562" t="e">
        <f>#REF!</f>
        <v>#REF!</v>
      </c>
      <c r="F219" s="562" t="e">
        <f>#REF!</f>
        <v>#REF!</v>
      </c>
      <c r="G219" s="575" t="e">
        <f>#REF!</f>
        <v>#REF!</v>
      </c>
    </row>
    <row r="220" spans="1:7">
      <c r="A220" s="538" t="e">
        <f>#REF!</f>
        <v>#REF!</v>
      </c>
      <c r="B220" s="538" t="e">
        <f>#REF!</f>
        <v>#REF!</v>
      </c>
      <c r="C220" s="548" t="e">
        <f>#REF!</f>
        <v>#REF!</v>
      </c>
      <c r="D220" s="538" t="e">
        <f>#REF!</f>
        <v>#REF!</v>
      </c>
      <c r="E220" s="562" t="e">
        <f>#REF!</f>
        <v>#REF!</v>
      </c>
      <c r="F220" s="562" t="e">
        <f>#REF!</f>
        <v>#REF!</v>
      </c>
      <c r="G220" s="575" t="e">
        <f>#REF!</f>
        <v>#REF!</v>
      </c>
    </row>
    <row r="221" spans="1:7">
      <c r="A221" s="538" t="e">
        <f>#REF!</f>
        <v>#REF!</v>
      </c>
      <c r="B221" s="538" t="e">
        <f>#REF!</f>
        <v>#REF!</v>
      </c>
      <c r="C221" s="548" t="e">
        <f>#REF!</f>
        <v>#REF!</v>
      </c>
      <c r="D221" s="538" t="e">
        <f>#REF!</f>
        <v>#REF!</v>
      </c>
      <c r="E221" s="562" t="e">
        <f>#REF!</f>
        <v>#REF!</v>
      </c>
      <c r="F221" s="562" t="e">
        <f>#REF!</f>
        <v>#REF!</v>
      </c>
      <c r="G221" s="575" t="e">
        <f>#REF!</f>
        <v>#REF!</v>
      </c>
    </row>
    <row r="222" spans="1:7">
      <c r="A222" s="538" t="e">
        <f>#REF!</f>
        <v>#REF!</v>
      </c>
      <c r="B222" s="538" t="e">
        <f>#REF!</f>
        <v>#REF!</v>
      </c>
      <c r="C222" s="548" t="e">
        <f>#REF!</f>
        <v>#REF!</v>
      </c>
      <c r="D222" s="538" t="e">
        <f>#REF!</f>
        <v>#REF!</v>
      </c>
      <c r="E222" s="562" t="e">
        <f>#REF!</f>
        <v>#REF!</v>
      </c>
      <c r="F222" s="562" t="e">
        <f>#REF!</f>
        <v>#REF!</v>
      </c>
      <c r="G222" s="575" t="e">
        <f>#REF!</f>
        <v>#REF!</v>
      </c>
    </row>
    <row r="223" spans="1:7">
      <c r="A223" s="538" t="e">
        <f>#REF!</f>
        <v>#REF!</v>
      </c>
      <c r="B223" s="538" t="e">
        <f>#REF!</f>
        <v>#REF!</v>
      </c>
      <c r="C223" s="548" t="e">
        <f>#REF!</f>
        <v>#REF!</v>
      </c>
      <c r="D223" s="538" t="e">
        <f>#REF!</f>
        <v>#REF!</v>
      </c>
      <c r="E223" s="562" t="e">
        <f>#REF!</f>
        <v>#REF!</v>
      </c>
      <c r="F223" s="562" t="e">
        <f>#REF!</f>
        <v>#REF!</v>
      </c>
      <c r="G223" s="575" t="e">
        <f>#REF!</f>
        <v>#REF!</v>
      </c>
    </row>
    <row r="224" spans="1:7">
      <c r="A224" s="538" t="e">
        <f>#REF!</f>
        <v>#REF!</v>
      </c>
      <c r="B224" s="538" t="e">
        <f>#REF!</f>
        <v>#REF!</v>
      </c>
      <c r="C224" s="548" t="e">
        <f>#REF!</f>
        <v>#REF!</v>
      </c>
      <c r="D224" s="538" t="e">
        <f>#REF!</f>
        <v>#REF!</v>
      </c>
      <c r="E224" s="562" t="e">
        <f>#REF!</f>
        <v>#REF!</v>
      </c>
      <c r="F224" s="562" t="e">
        <f>#REF!</f>
        <v>#REF!</v>
      </c>
      <c r="G224" s="575" t="e">
        <f>#REF!</f>
        <v>#REF!</v>
      </c>
    </row>
    <row r="225" spans="1:7">
      <c r="A225" s="538" t="e">
        <f>#REF!</f>
        <v>#REF!</v>
      </c>
      <c r="B225" s="538" t="e">
        <f>#REF!</f>
        <v>#REF!</v>
      </c>
      <c r="C225" s="548" t="e">
        <f>#REF!</f>
        <v>#REF!</v>
      </c>
      <c r="D225" s="538" t="e">
        <f>#REF!</f>
        <v>#REF!</v>
      </c>
      <c r="E225" s="562" t="e">
        <f>#REF!</f>
        <v>#REF!</v>
      </c>
      <c r="F225" s="562" t="e">
        <f>#REF!</f>
        <v>#REF!</v>
      </c>
      <c r="G225" s="575" t="e">
        <f>#REF!</f>
        <v>#REF!</v>
      </c>
    </row>
    <row r="226" spans="1:7">
      <c r="A226" s="538" t="e">
        <f>#REF!</f>
        <v>#REF!</v>
      </c>
      <c r="B226" s="538" t="e">
        <f>#REF!</f>
        <v>#REF!</v>
      </c>
      <c r="C226" s="548" t="e">
        <f>#REF!</f>
        <v>#REF!</v>
      </c>
      <c r="D226" s="538" t="e">
        <f>#REF!</f>
        <v>#REF!</v>
      </c>
      <c r="E226" s="562" t="e">
        <f>#REF!</f>
        <v>#REF!</v>
      </c>
      <c r="F226" s="562" t="e">
        <f>#REF!</f>
        <v>#REF!</v>
      </c>
      <c r="G226" s="575" t="e">
        <f>#REF!</f>
        <v>#REF!</v>
      </c>
    </row>
    <row r="227" spans="1:7">
      <c r="A227" s="538" t="e">
        <f>#REF!</f>
        <v>#REF!</v>
      </c>
      <c r="B227" s="538" t="e">
        <f>#REF!</f>
        <v>#REF!</v>
      </c>
      <c r="C227" s="548" t="e">
        <f>#REF!</f>
        <v>#REF!</v>
      </c>
      <c r="D227" s="538" t="e">
        <f>#REF!</f>
        <v>#REF!</v>
      </c>
      <c r="E227" s="562" t="e">
        <f>#REF!</f>
        <v>#REF!</v>
      </c>
      <c r="F227" s="562" t="e">
        <f>#REF!</f>
        <v>#REF!</v>
      </c>
      <c r="G227" s="575" t="e">
        <f>#REF!</f>
        <v>#REF!</v>
      </c>
    </row>
    <row r="228" spans="1:7">
      <c r="A228" s="538" t="e">
        <f>#REF!</f>
        <v>#REF!</v>
      </c>
      <c r="B228" s="538" t="e">
        <f>#REF!</f>
        <v>#REF!</v>
      </c>
      <c r="C228" s="548" t="e">
        <f>#REF!</f>
        <v>#REF!</v>
      </c>
      <c r="D228" s="538" t="e">
        <f>#REF!</f>
        <v>#REF!</v>
      </c>
      <c r="E228" s="562" t="e">
        <f>#REF!</f>
        <v>#REF!</v>
      </c>
      <c r="F228" s="562" t="e">
        <f>#REF!</f>
        <v>#REF!</v>
      </c>
      <c r="G228" s="575" t="e">
        <f>#REF!</f>
        <v>#REF!</v>
      </c>
    </row>
    <row r="229" spans="1:7">
      <c r="A229" s="538" t="e">
        <f>#REF!</f>
        <v>#REF!</v>
      </c>
      <c r="B229" s="538" t="e">
        <f>#REF!</f>
        <v>#REF!</v>
      </c>
      <c r="C229" s="548" t="e">
        <f>#REF!</f>
        <v>#REF!</v>
      </c>
      <c r="D229" s="538" t="e">
        <f>#REF!</f>
        <v>#REF!</v>
      </c>
      <c r="E229" s="562" t="e">
        <f>#REF!</f>
        <v>#REF!</v>
      </c>
      <c r="F229" s="562" t="e">
        <f>#REF!</f>
        <v>#REF!</v>
      </c>
      <c r="G229" s="575" t="e">
        <f>#REF!</f>
        <v>#REF!</v>
      </c>
    </row>
    <row r="230" spans="1:7">
      <c r="A230" s="538" t="e">
        <f>#REF!</f>
        <v>#REF!</v>
      </c>
      <c r="B230" s="538" t="e">
        <f>#REF!</f>
        <v>#REF!</v>
      </c>
      <c r="C230" s="548" t="e">
        <f>#REF!</f>
        <v>#REF!</v>
      </c>
      <c r="D230" s="538" t="e">
        <f>#REF!</f>
        <v>#REF!</v>
      </c>
      <c r="E230" s="562" t="e">
        <f>#REF!</f>
        <v>#REF!</v>
      </c>
      <c r="F230" s="562" t="e">
        <f>#REF!</f>
        <v>#REF!</v>
      </c>
      <c r="G230" s="575" t="e">
        <f>#REF!</f>
        <v>#REF!</v>
      </c>
    </row>
    <row r="231" spans="1:7">
      <c r="A231" s="538" t="e">
        <f>#REF!</f>
        <v>#REF!</v>
      </c>
      <c r="B231" s="538" t="e">
        <f>#REF!</f>
        <v>#REF!</v>
      </c>
      <c r="C231" s="548" t="e">
        <f>#REF!</f>
        <v>#REF!</v>
      </c>
      <c r="D231" s="538" t="e">
        <f>#REF!</f>
        <v>#REF!</v>
      </c>
      <c r="E231" s="562" t="e">
        <f>#REF!</f>
        <v>#REF!</v>
      </c>
      <c r="F231" s="562" t="e">
        <f>#REF!</f>
        <v>#REF!</v>
      </c>
      <c r="G231" s="575" t="e">
        <f>#REF!</f>
        <v>#REF!</v>
      </c>
    </row>
    <row r="232" spans="1:7">
      <c r="A232" s="538" t="e">
        <f>#REF!</f>
        <v>#REF!</v>
      </c>
      <c r="B232" s="538" t="e">
        <f>#REF!</f>
        <v>#REF!</v>
      </c>
      <c r="C232" s="548" t="e">
        <f>#REF!</f>
        <v>#REF!</v>
      </c>
      <c r="D232" s="538" t="e">
        <f>#REF!</f>
        <v>#REF!</v>
      </c>
      <c r="E232" s="562" t="e">
        <f>#REF!</f>
        <v>#REF!</v>
      </c>
      <c r="F232" s="562" t="e">
        <f>#REF!</f>
        <v>#REF!</v>
      </c>
      <c r="G232" s="575" t="e">
        <f>#REF!</f>
        <v>#REF!</v>
      </c>
    </row>
    <row r="233" spans="1:7">
      <c r="A233" s="538" t="e">
        <f>#REF!</f>
        <v>#REF!</v>
      </c>
      <c r="B233" s="538" t="e">
        <f>#REF!</f>
        <v>#REF!</v>
      </c>
      <c r="C233" s="548" t="e">
        <f>#REF!</f>
        <v>#REF!</v>
      </c>
      <c r="D233" s="538" t="e">
        <f>#REF!</f>
        <v>#REF!</v>
      </c>
      <c r="E233" s="562" t="e">
        <f>#REF!</f>
        <v>#REF!</v>
      </c>
      <c r="F233" s="562" t="e">
        <f>#REF!</f>
        <v>#REF!</v>
      </c>
      <c r="G233" s="575" t="e">
        <f>#REF!</f>
        <v>#REF!</v>
      </c>
    </row>
    <row r="234" spans="1:7">
      <c r="A234" s="538" t="e">
        <f>#REF!</f>
        <v>#REF!</v>
      </c>
      <c r="B234" s="538" t="e">
        <f>#REF!</f>
        <v>#REF!</v>
      </c>
      <c r="C234" s="548" t="e">
        <f>#REF!</f>
        <v>#REF!</v>
      </c>
      <c r="D234" s="538" t="e">
        <f>#REF!</f>
        <v>#REF!</v>
      </c>
      <c r="E234" s="562" t="e">
        <f>#REF!</f>
        <v>#REF!</v>
      </c>
      <c r="F234" s="562" t="e">
        <f>#REF!</f>
        <v>#REF!</v>
      </c>
      <c r="G234" s="575" t="e">
        <f>#REF!</f>
        <v>#REF!</v>
      </c>
    </row>
    <row r="235" spans="1:7" s="12" customFormat="1">
      <c r="A235" s="17"/>
      <c r="B235" s="17" t="e">
        <f>#REF!</f>
        <v>#REF!</v>
      </c>
      <c r="C235" s="109" t="e">
        <f>#REF!</f>
        <v>#REF!</v>
      </c>
      <c r="D235" s="17"/>
      <c r="E235" s="121"/>
      <c r="F235" s="121"/>
      <c r="G235" s="121"/>
    </row>
    <row r="236" spans="1:7">
      <c r="A236" s="538" t="e">
        <f>#REF!</f>
        <v>#REF!</v>
      </c>
      <c r="B236" s="538" t="e">
        <f>#REF!</f>
        <v>#REF!</v>
      </c>
      <c r="C236" s="548" t="e">
        <f>#REF!</f>
        <v>#REF!</v>
      </c>
      <c r="D236" s="538" t="e">
        <f>#REF!</f>
        <v>#REF!</v>
      </c>
      <c r="E236" s="562" t="e">
        <f>#REF!</f>
        <v>#REF!</v>
      </c>
      <c r="F236" s="562" t="e">
        <f>#REF!</f>
        <v>#REF!</v>
      </c>
      <c r="G236" s="575" t="e">
        <f>#REF!</f>
        <v>#REF!</v>
      </c>
    </row>
    <row r="237" spans="1:7">
      <c r="A237" s="538" t="e">
        <f>#REF!</f>
        <v>#REF!</v>
      </c>
      <c r="B237" s="538" t="e">
        <f>#REF!</f>
        <v>#REF!</v>
      </c>
      <c r="C237" s="548" t="e">
        <f>#REF!</f>
        <v>#REF!</v>
      </c>
      <c r="D237" s="538" t="e">
        <f>#REF!</f>
        <v>#REF!</v>
      </c>
      <c r="E237" s="562" t="e">
        <f>#REF!</f>
        <v>#REF!</v>
      </c>
      <c r="F237" s="562" t="e">
        <f>#REF!</f>
        <v>#REF!</v>
      </c>
      <c r="G237" s="575" t="e">
        <f>#REF!</f>
        <v>#REF!</v>
      </c>
    </row>
    <row r="238" spans="1:7">
      <c r="A238" s="538" t="e">
        <f>#REF!</f>
        <v>#REF!</v>
      </c>
      <c r="B238" s="538" t="e">
        <f>#REF!</f>
        <v>#REF!</v>
      </c>
      <c r="C238" s="548" t="e">
        <f>#REF!</f>
        <v>#REF!</v>
      </c>
      <c r="D238" s="538" t="e">
        <f>#REF!</f>
        <v>#REF!</v>
      </c>
      <c r="E238" s="562" t="e">
        <f>#REF!</f>
        <v>#REF!</v>
      </c>
      <c r="F238" s="562" t="e">
        <f>#REF!</f>
        <v>#REF!</v>
      </c>
      <c r="G238" s="575" t="e">
        <f>#REF!</f>
        <v>#REF!</v>
      </c>
    </row>
    <row r="239" spans="1:7">
      <c r="A239" s="538" t="e">
        <f>#REF!</f>
        <v>#REF!</v>
      </c>
      <c r="B239" s="538" t="e">
        <f>#REF!</f>
        <v>#REF!</v>
      </c>
      <c r="C239" s="548" t="e">
        <f>#REF!</f>
        <v>#REF!</v>
      </c>
      <c r="D239" s="538" t="e">
        <f>#REF!</f>
        <v>#REF!</v>
      </c>
      <c r="E239" s="562" t="e">
        <f>#REF!</f>
        <v>#REF!</v>
      </c>
      <c r="F239" s="562" t="e">
        <f>#REF!</f>
        <v>#REF!</v>
      </c>
      <c r="G239" s="575" t="e">
        <f>#REF!</f>
        <v>#REF!</v>
      </c>
    </row>
    <row r="240" spans="1:7">
      <c r="A240" s="538" t="e">
        <f>#REF!</f>
        <v>#REF!</v>
      </c>
      <c r="B240" s="538" t="e">
        <f>#REF!</f>
        <v>#REF!</v>
      </c>
      <c r="C240" s="548" t="e">
        <f>#REF!</f>
        <v>#REF!</v>
      </c>
      <c r="D240" s="538" t="e">
        <f>#REF!</f>
        <v>#REF!</v>
      </c>
      <c r="E240" s="562" t="e">
        <f>#REF!</f>
        <v>#REF!</v>
      </c>
      <c r="F240" s="562" t="e">
        <f>#REF!</f>
        <v>#REF!</v>
      </c>
      <c r="G240" s="575" t="e">
        <f>#REF!</f>
        <v>#REF!</v>
      </c>
    </row>
    <row r="241" spans="1:7">
      <c r="A241" s="538" t="e">
        <f>#REF!</f>
        <v>#REF!</v>
      </c>
      <c r="B241" s="538" t="e">
        <f>#REF!</f>
        <v>#REF!</v>
      </c>
      <c r="C241" s="548" t="e">
        <f>#REF!</f>
        <v>#REF!</v>
      </c>
      <c r="D241" s="538" t="e">
        <f>#REF!</f>
        <v>#REF!</v>
      </c>
      <c r="E241" s="562" t="e">
        <f>#REF!</f>
        <v>#REF!</v>
      </c>
      <c r="F241" s="562" t="e">
        <f>#REF!</f>
        <v>#REF!</v>
      </c>
      <c r="G241" s="575" t="e">
        <f>#REF!</f>
        <v>#REF!</v>
      </c>
    </row>
    <row r="242" spans="1:7">
      <c r="A242" s="538" t="e">
        <f>#REF!</f>
        <v>#REF!</v>
      </c>
      <c r="B242" s="538" t="e">
        <f>#REF!</f>
        <v>#REF!</v>
      </c>
      <c r="C242" s="548" t="e">
        <f>#REF!</f>
        <v>#REF!</v>
      </c>
      <c r="D242" s="538" t="e">
        <f>#REF!</f>
        <v>#REF!</v>
      </c>
      <c r="E242" s="562" t="e">
        <f>#REF!</f>
        <v>#REF!</v>
      </c>
      <c r="F242" s="562" t="e">
        <f>#REF!</f>
        <v>#REF!</v>
      </c>
      <c r="G242" s="575" t="e">
        <f>#REF!</f>
        <v>#REF!</v>
      </c>
    </row>
    <row r="243" spans="1:7">
      <c r="A243" s="538" t="e">
        <f>#REF!</f>
        <v>#REF!</v>
      </c>
      <c r="B243" s="538" t="e">
        <f>#REF!</f>
        <v>#REF!</v>
      </c>
      <c r="C243" s="548" t="e">
        <f>#REF!</f>
        <v>#REF!</v>
      </c>
      <c r="D243" s="538" t="e">
        <f>#REF!</f>
        <v>#REF!</v>
      </c>
      <c r="E243" s="562" t="e">
        <f>#REF!</f>
        <v>#REF!</v>
      </c>
      <c r="F243" s="562" t="e">
        <f>#REF!</f>
        <v>#REF!</v>
      </c>
      <c r="G243" s="575" t="e">
        <f>#REF!</f>
        <v>#REF!</v>
      </c>
    </row>
    <row r="244" spans="1:7">
      <c r="A244" s="538" t="e">
        <f>#REF!</f>
        <v>#REF!</v>
      </c>
      <c r="B244" s="538" t="e">
        <f>#REF!</f>
        <v>#REF!</v>
      </c>
      <c r="C244" s="548" t="e">
        <f>#REF!</f>
        <v>#REF!</v>
      </c>
      <c r="D244" s="538" t="e">
        <f>#REF!</f>
        <v>#REF!</v>
      </c>
      <c r="E244" s="562" t="e">
        <f>#REF!</f>
        <v>#REF!</v>
      </c>
      <c r="F244" s="562" t="e">
        <f>#REF!</f>
        <v>#REF!</v>
      </c>
      <c r="G244" s="575" t="e">
        <f>#REF!</f>
        <v>#REF!</v>
      </c>
    </row>
    <row r="245" spans="1:7">
      <c r="A245" s="538" t="e">
        <f>#REF!</f>
        <v>#REF!</v>
      </c>
      <c r="B245" s="538" t="e">
        <f>#REF!</f>
        <v>#REF!</v>
      </c>
      <c r="C245" s="548" t="e">
        <f>#REF!</f>
        <v>#REF!</v>
      </c>
      <c r="D245" s="538" t="e">
        <f>#REF!</f>
        <v>#REF!</v>
      </c>
      <c r="E245" s="562" t="e">
        <f>#REF!</f>
        <v>#REF!</v>
      </c>
      <c r="F245" s="562" t="e">
        <f>#REF!</f>
        <v>#REF!</v>
      </c>
      <c r="G245" s="575" t="e">
        <f>#REF!</f>
        <v>#REF!</v>
      </c>
    </row>
    <row r="246" spans="1:7">
      <c r="A246" s="538" t="e">
        <f>#REF!</f>
        <v>#REF!</v>
      </c>
      <c r="B246" s="538" t="e">
        <f>#REF!</f>
        <v>#REF!</v>
      </c>
      <c r="C246" s="548" t="e">
        <f>#REF!</f>
        <v>#REF!</v>
      </c>
      <c r="D246" s="538" t="e">
        <f>#REF!</f>
        <v>#REF!</v>
      </c>
      <c r="E246" s="562" t="e">
        <f>#REF!</f>
        <v>#REF!</v>
      </c>
      <c r="F246" s="562" t="e">
        <f>#REF!</f>
        <v>#REF!</v>
      </c>
      <c r="G246" s="575" t="e">
        <f>#REF!</f>
        <v>#REF!</v>
      </c>
    </row>
    <row r="247" spans="1:7">
      <c r="A247" s="538" t="e">
        <f>#REF!</f>
        <v>#REF!</v>
      </c>
      <c r="B247" s="538" t="e">
        <f>#REF!</f>
        <v>#REF!</v>
      </c>
      <c r="C247" s="548" t="e">
        <f>#REF!</f>
        <v>#REF!</v>
      </c>
      <c r="D247" s="538" t="e">
        <f>#REF!</f>
        <v>#REF!</v>
      </c>
      <c r="E247" s="562" t="e">
        <f>#REF!</f>
        <v>#REF!</v>
      </c>
      <c r="F247" s="562" t="e">
        <f>#REF!</f>
        <v>#REF!</v>
      </c>
      <c r="G247" s="575" t="e">
        <f>#REF!</f>
        <v>#REF!</v>
      </c>
    </row>
    <row r="248" spans="1:7">
      <c r="A248" s="538" t="e">
        <f>#REF!</f>
        <v>#REF!</v>
      </c>
      <c r="B248" s="538" t="e">
        <f>#REF!</f>
        <v>#REF!</v>
      </c>
      <c r="C248" s="548" t="e">
        <f>#REF!</f>
        <v>#REF!</v>
      </c>
      <c r="D248" s="538" t="e">
        <f>#REF!</f>
        <v>#REF!</v>
      </c>
      <c r="E248" s="562" t="e">
        <f>#REF!</f>
        <v>#REF!</v>
      </c>
      <c r="F248" s="562" t="e">
        <f>#REF!</f>
        <v>#REF!</v>
      </c>
      <c r="G248" s="575" t="e">
        <f>#REF!</f>
        <v>#REF!</v>
      </c>
    </row>
    <row r="249" spans="1:7">
      <c r="A249" s="538" t="e">
        <f>#REF!</f>
        <v>#REF!</v>
      </c>
      <c r="B249" s="538" t="e">
        <f>#REF!</f>
        <v>#REF!</v>
      </c>
      <c r="C249" s="548" t="e">
        <f>#REF!</f>
        <v>#REF!</v>
      </c>
      <c r="D249" s="538" t="e">
        <f>#REF!</f>
        <v>#REF!</v>
      </c>
      <c r="E249" s="562" t="e">
        <f>#REF!</f>
        <v>#REF!</v>
      </c>
      <c r="F249" s="562" t="e">
        <f>#REF!</f>
        <v>#REF!</v>
      </c>
      <c r="G249" s="575" t="e">
        <f>#REF!</f>
        <v>#REF!</v>
      </c>
    </row>
    <row r="250" spans="1:7">
      <c r="A250" s="538" t="e">
        <f>#REF!</f>
        <v>#REF!</v>
      </c>
      <c r="B250" s="538" t="e">
        <f>#REF!</f>
        <v>#REF!</v>
      </c>
      <c r="C250" s="548" t="e">
        <f>#REF!</f>
        <v>#REF!</v>
      </c>
      <c r="D250" s="538" t="e">
        <f>#REF!</f>
        <v>#REF!</v>
      </c>
      <c r="E250" s="562" t="e">
        <f>#REF!</f>
        <v>#REF!</v>
      </c>
      <c r="F250" s="562" t="e">
        <f>#REF!</f>
        <v>#REF!</v>
      </c>
      <c r="G250" s="575" t="e">
        <f>#REF!</f>
        <v>#REF!</v>
      </c>
    </row>
    <row r="251" spans="1:7">
      <c r="A251" s="538" t="e">
        <f>#REF!</f>
        <v>#REF!</v>
      </c>
      <c r="B251" s="538" t="e">
        <f>#REF!</f>
        <v>#REF!</v>
      </c>
      <c r="C251" s="548" t="e">
        <f>#REF!</f>
        <v>#REF!</v>
      </c>
      <c r="D251" s="538" t="e">
        <f>#REF!</f>
        <v>#REF!</v>
      </c>
      <c r="E251" s="562" t="e">
        <f>#REF!</f>
        <v>#REF!</v>
      </c>
      <c r="F251" s="562" t="e">
        <f>#REF!</f>
        <v>#REF!</v>
      </c>
      <c r="G251" s="575" t="e">
        <f>#REF!</f>
        <v>#REF!</v>
      </c>
    </row>
    <row r="252" spans="1:7">
      <c r="A252" s="538" t="e">
        <f>#REF!</f>
        <v>#REF!</v>
      </c>
      <c r="B252" s="538" t="e">
        <f>#REF!</f>
        <v>#REF!</v>
      </c>
      <c r="C252" s="548" t="e">
        <f>#REF!</f>
        <v>#REF!</v>
      </c>
      <c r="D252" s="538" t="e">
        <f>#REF!</f>
        <v>#REF!</v>
      </c>
      <c r="E252" s="562" t="e">
        <f>#REF!</f>
        <v>#REF!</v>
      </c>
      <c r="F252" s="562" t="e">
        <f>#REF!</f>
        <v>#REF!</v>
      </c>
      <c r="G252" s="575" t="e">
        <f>#REF!</f>
        <v>#REF!</v>
      </c>
    </row>
    <row r="253" spans="1:7" s="12" customFormat="1">
      <c r="A253" s="17"/>
      <c r="B253" s="17" t="e">
        <f>#REF!</f>
        <v>#REF!</v>
      </c>
      <c r="C253" s="109" t="e">
        <f>#REF!</f>
        <v>#REF!</v>
      </c>
      <c r="D253" s="17"/>
      <c r="E253" s="121"/>
      <c r="F253" s="121"/>
      <c r="G253" s="121"/>
    </row>
    <row r="254" spans="1:7">
      <c r="A254" s="538" t="e">
        <f>#REF!</f>
        <v>#REF!</v>
      </c>
      <c r="B254" s="538" t="e">
        <f>#REF!</f>
        <v>#REF!</v>
      </c>
      <c r="C254" s="548" t="e">
        <f>#REF!</f>
        <v>#REF!</v>
      </c>
      <c r="D254" s="538" t="e">
        <f>#REF!</f>
        <v>#REF!</v>
      </c>
      <c r="E254" s="562" t="e">
        <f>#REF!</f>
        <v>#REF!</v>
      </c>
      <c r="F254" s="562" t="e">
        <f>#REF!</f>
        <v>#REF!</v>
      </c>
      <c r="G254" s="575" t="e">
        <f>#REF!</f>
        <v>#REF!</v>
      </c>
    </row>
    <row r="255" spans="1:7">
      <c r="A255" s="538" t="e">
        <f>#REF!</f>
        <v>#REF!</v>
      </c>
      <c r="B255" s="538" t="e">
        <f>#REF!</f>
        <v>#REF!</v>
      </c>
      <c r="C255" s="548" t="e">
        <f>#REF!</f>
        <v>#REF!</v>
      </c>
      <c r="D255" s="538" t="e">
        <f>#REF!</f>
        <v>#REF!</v>
      </c>
      <c r="E255" s="562" t="e">
        <f>#REF!</f>
        <v>#REF!</v>
      </c>
      <c r="F255" s="562" t="e">
        <f>#REF!</f>
        <v>#REF!</v>
      </c>
      <c r="G255" s="575" t="e">
        <f>#REF!</f>
        <v>#REF!</v>
      </c>
    </row>
    <row r="256" spans="1:7">
      <c r="A256" s="538" t="e">
        <f>#REF!</f>
        <v>#REF!</v>
      </c>
      <c r="B256" s="538" t="e">
        <f>#REF!</f>
        <v>#REF!</v>
      </c>
      <c r="C256" s="548" t="e">
        <f>#REF!</f>
        <v>#REF!</v>
      </c>
      <c r="D256" s="538" t="e">
        <f>#REF!</f>
        <v>#REF!</v>
      </c>
      <c r="E256" s="562" t="e">
        <f>#REF!</f>
        <v>#REF!</v>
      </c>
      <c r="F256" s="562" t="e">
        <f>#REF!</f>
        <v>#REF!</v>
      </c>
      <c r="G256" s="575" t="e">
        <f>#REF!</f>
        <v>#REF!</v>
      </c>
    </row>
    <row r="257" spans="1:7">
      <c r="A257" s="538" t="e">
        <f>#REF!</f>
        <v>#REF!</v>
      </c>
      <c r="B257" s="538" t="e">
        <f>#REF!</f>
        <v>#REF!</v>
      </c>
      <c r="C257" s="548" t="e">
        <f>#REF!</f>
        <v>#REF!</v>
      </c>
      <c r="D257" s="538" t="e">
        <f>#REF!</f>
        <v>#REF!</v>
      </c>
      <c r="E257" s="562" t="e">
        <f>#REF!</f>
        <v>#REF!</v>
      </c>
      <c r="F257" s="562" t="e">
        <f>#REF!</f>
        <v>#REF!</v>
      </c>
      <c r="G257" s="575" t="e">
        <f>#REF!</f>
        <v>#REF!</v>
      </c>
    </row>
    <row r="258" spans="1:7">
      <c r="A258" s="538" t="e">
        <f>#REF!</f>
        <v>#REF!</v>
      </c>
      <c r="B258" s="538" t="e">
        <f>#REF!</f>
        <v>#REF!</v>
      </c>
      <c r="C258" s="548" t="e">
        <f>#REF!</f>
        <v>#REF!</v>
      </c>
      <c r="D258" s="538" t="e">
        <f>#REF!</f>
        <v>#REF!</v>
      </c>
      <c r="E258" s="562" t="e">
        <f>#REF!</f>
        <v>#REF!</v>
      </c>
      <c r="F258" s="562" t="e">
        <f>#REF!</f>
        <v>#REF!</v>
      </c>
      <c r="G258" s="575" t="e">
        <f>#REF!</f>
        <v>#REF!</v>
      </c>
    </row>
    <row r="259" spans="1:7" s="12" customFormat="1">
      <c r="A259" s="17"/>
      <c r="B259" s="17" t="e">
        <f>#REF!</f>
        <v>#REF!</v>
      </c>
      <c r="C259" s="109" t="e">
        <f>#REF!</f>
        <v>#REF!</v>
      </c>
      <c r="D259" s="17"/>
      <c r="E259" s="121"/>
      <c r="F259" s="121"/>
      <c r="G259" s="121"/>
    </row>
    <row r="260" spans="1:7">
      <c r="A260" s="538" t="e">
        <f>#REF!</f>
        <v>#REF!</v>
      </c>
      <c r="B260" s="538" t="e">
        <f>#REF!</f>
        <v>#REF!</v>
      </c>
      <c r="C260" s="548" t="e">
        <f>#REF!</f>
        <v>#REF!</v>
      </c>
      <c r="D260" s="538" t="e">
        <f>#REF!</f>
        <v>#REF!</v>
      </c>
      <c r="E260" s="562" t="e">
        <f>#REF!</f>
        <v>#REF!</v>
      </c>
      <c r="F260" s="562" t="e">
        <f>#REF!</f>
        <v>#REF!</v>
      </c>
      <c r="G260" s="575" t="e">
        <f>#REF!</f>
        <v>#REF!</v>
      </c>
    </row>
    <row r="261" spans="1:7">
      <c r="A261" s="538" t="e">
        <f>#REF!</f>
        <v>#REF!</v>
      </c>
      <c r="B261" s="538" t="e">
        <f>#REF!</f>
        <v>#REF!</v>
      </c>
      <c r="C261" s="548" t="e">
        <f>#REF!</f>
        <v>#REF!</v>
      </c>
      <c r="D261" s="538" t="e">
        <f>#REF!</f>
        <v>#REF!</v>
      </c>
      <c r="E261" s="562" t="e">
        <f>#REF!</f>
        <v>#REF!</v>
      </c>
      <c r="F261" s="562" t="e">
        <f>#REF!</f>
        <v>#REF!</v>
      </c>
      <c r="G261" s="575" t="e">
        <f>#REF!</f>
        <v>#REF!</v>
      </c>
    </row>
    <row r="262" spans="1:7" s="12" customFormat="1">
      <c r="A262" s="17"/>
      <c r="B262" s="17" t="e">
        <f>#REF!</f>
        <v>#REF!</v>
      </c>
      <c r="C262" s="109" t="e">
        <f>#REF!</f>
        <v>#REF!</v>
      </c>
      <c r="D262" s="17"/>
      <c r="E262" s="121"/>
      <c r="F262" s="121"/>
      <c r="G262" s="121"/>
    </row>
    <row r="263" spans="1:7">
      <c r="A263" s="538" t="e">
        <f>#REF!</f>
        <v>#REF!</v>
      </c>
      <c r="B263" s="538" t="e">
        <f>#REF!</f>
        <v>#REF!</v>
      </c>
      <c r="C263" s="548" t="e">
        <f>#REF!</f>
        <v>#REF!</v>
      </c>
      <c r="D263" s="538" t="e">
        <f>#REF!</f>
        <v>#REF!</v>
      </c>
      <c r="E263" s="562" t="e">
        <f>#REF!</f>
        <v>#REF!</v>
      </c>
      <c r="F263" s="562" t="e">
        <f>#REF!</f>
        <v>#REF!</v>
      </c>
      <c r="G263" s="575" t="e">
        <f>#REF!</f>
        <v>#REF!</v>
      </c>
    </row>
    <row r="264" spans="1:7">
      <c r="A264" s="538" t="e">
        <f>#REF!</f>
        <v>#REF!</v>
      </c>
      <c r="B264" s="538" t="e">
        <f>#REF!</f>
        <v>#REF!</v>
      </c>
      <c r="C264" s="548" t="e">
        <f>#REF!</f>
        <v>#REF!</v>
      </c>
      <c r="D264" s="538" t="e">
        <f>#REF!</f>
        <v>#REF!</v>
      </c>
      <c r="E264" s="562" t="e">
        <f>#REF!</f>
        <v>#REF!</v>
      </c>
      <c r="F264" s="562" t="e">
        <f>#REF!</f>
        <v>#REF!</v>
      </c>
      <c r="G264" s="575" t="e">
        <f>#REF!</f>
        <v>#REF!</v>
      </c>
    </row>
    <row r="265" spans="1:7">
      <c r="A265" s="538" t="e">
        <f>#REF!</f>
        <v>#REF!</v>
      </c>
      <c r="B265" s="538" t="e">
        <f>#REF!</f>
        <v>#REF!</v>
      </c>
      <c r="C265" s="548" t="e">
        <f>#REF!</f>
        <v>#REF!</v>
      </c>
      <c r="D265" s="538" t="e">
        <f>#REF!</f>
        <v>#REF!</v>
      </c>
      <c r="E265" s="562" t="e">
        <f>#REF!</f>
        <v>#REF!</v>
      </c>
      <c r="F265" s="562" t="e">
        <f>#REF!</f>
        <v>#REF!</v>
      </c>
      <c r="G265" s="575" t="e">
        <f>#REF!</f>
        <v>#REF!</v>
      </c>
    </row>
    <row r="266" spans="1:7">
      <c r="A266" s="538" t="e">
        <f>#REF!</f>
        <v>#REF!</v>
      </c>
      <c r="B266" s="538" t="e">
        <f>#REF!</f>
        <v>#REF!</v>
      </c>
      <c r="C266" s="548" t="e">
        <f>#REF!</f>
        <v>#REF!</v>
      </c>
      <c r="D266" s="538" t="e">
        <f>#REF!</f>
        <v>#REF!</v>
      </c>
      <c r="E266" s="562" t="e">
        <f>#REF!</f>
        <v>#REF!</v>
      </c>
      <c r="F266" s="562" t="e">
        <f>#REF!</f>
        <v>#REF!</v>
      </c>
      <c r="G266" s="575" t="e">
        <f>#REF!</f>
        <v>#REF!</v>
      </c>
    </row>
    <row r="267" spans="1:7">
      <c r="A267" s="538" t="e">
        <f>#REF!</f>
        <v>#REF!</v>
      </c>
      <c r="B267" s="538" t="e">
        <f>#REF!</f>
        <v>#REF!</v>
      </c>
      <c r="C267" s="548" t="e">
        <f>#REF!</f>
        <v>#REF!</v>
      </c>
      <c r="D267" s="538" t="e">
        <f>#REF!</f>
        <v>#REF!</v>
      </c>
      <c r="E267" s="562" t="e">
        <f>#REF!</f>
        <v>#REF!</v>
      </c>
      <c r="F267" s="562" t="e">
        <f>#REF!</f>
        <v>#REF!</v>
      </c>
      <c r="G267" s="575" t="e">
        <f>#REF!</f>
        <v>#REF!</v>
      </c>
    </row>
    <row r="268" spans="1:7">
      <c r="A268" s="615"/>
      <c r="B268" s="615" t="e">
        <f>#REF!</f>
        <v>#REF!</v>
      </c>
      <c r="C268" s="616" t="e">
        <f>#REF!</f>
        <v>#REF!</v>
      </c>
      <c r="D268" s="615"/>
      <c r="E268" s="617"/>
      <c r="F268" s="617"/>
      <c r="G268" s="609" t="e">
        <f>#REF!</f>
        <v>#REF!</v>
      </c>
    </row>
    <row r="269" spans="1:7" s="12" customFormat="1">
      <c r="A269" s="17"/>
      <c r="B269" s="17" t="e">
        <f>#REF!</f>
        <v>#REF!</v>
      </c>
      <c r="C269" s="109" t="e">
        <f>#REF!</f>
        <v>#REF!</v>
      </c>
      <c r="D269" s="17"/>
      <c r="E269" s="121"/>
      <c r="F269" s="121"/>
      <c r="G269" s="121"/>
    </row>
    <row r="270" spans="1:7">
      <c r="A270" s="538" t="e">
        <f>#REF!</f>
        <v>#REF!</v>
      </c>
      <c r="B270" s="538" t="e">
        <f>#REF!</f>
        <v>#REF!</v>
      </c>
      <c r="C270" s="548" t="e">
        <f>#REF!</f>
        <v>#REF!</v>
      </c>
      <c r="D270" s="538" t="e">
        <f>#REF!</f>
        <v>#REF!</v>
      </c>
      <c r="E270" s="562" t="e">
        <f>#REF!</f>
        <v>#REF!</v>
      </c>
      <c r="F270" s="562" t="e">
        <f>#REF!</f>
        <v>#REF!</v>
      </c>
      <c r="G270" s="575" t="e">
        <f>#REF!</f>
        <v>#REF!</v>
      </c>
    </row>
    <row r="271" spans="1:7">
      <c r="A271" s="538" t="e">
        <f>#REF!</f>
        <v>#REF!</v>
      </c>
      <c r="B271" s="538" t="e">
        <f>#REF!</f>
        <v>#REF!</v>
      </c>
      <c r="C271" s="548" t="e">
        <f>#REF!</f>
        <v>#REF!</v>
      </c>
      <c r="D271" s="538" t="e">
        <f>#REF!</f>
        <v>#REF!</v>
      </c>
      <c r="E271" s="562" t="e">
        <f>#REF!</f>
        <v>#REF!</v>
      </c>
      <c r="F271" s="562" t="e">
        <f>#REF!</f>
        <v>#REF!</v>
      </c>
      <c r="G271" s="575" t="e">
        <f>#REF!</f>
        <v>#REF!</v>
      </c>
    </row>
    <row r="272" spans="1:7" s="12" customFormat="1">
      <c r="A272" s="17"/>
      <c r="B272" s="17" t="e">
        <f>#REF!</f>
        <v>#REF!</v>
      </c>
      <c r="C272" s="109" t="e">
        <f>#REF!</f>
        <v>#REF!</v>
      </c>
      <c r="D272" s="17"/>
      <c r="E272" s="121"/>
      <c r="F272" s="121"/>
      <c r="G272" s="121"/>
    </row>
    <row r="273" spans="1:7">
      <c r="A273" s="538" t="e">
        <f>#REF!</f>
        <v>#REF!</v>
      </c>
      <c r="B273" s="538" t="e">
        <f>#REF!</f>
        <v>#REF!</v>
      </c>
      <c r="C273" s="548" t="e">
        <f>#REF!</f>
        <v>#REF!</v>
      </c>
      <c r="D273" s="538" t="e">
        <f>#REF!</f>
        <v>#REF!</v>
      </c>
      <c r="E273" s="562" t="e">
        <f>#REF!</f>
        <v>#REF!</v>
      </c>
      <c r="F273" s="562" t="e">
        <f>#REF!</f>
        <v>#REF!</v>
      </c>
      <c r="G273" s="575" t="e">
        <f>#REF!</f>
        <v>#REF!</v>
      </c>
    </row>
    <row r="274" spans="1:7" s="12" customFormat="1">
      <c r="A274" s="17"/>
      <c r="B274" s="17" t="e">
        <f>#REF!</f>
        <v>#REF!</v>
      </c>
      <c r="C274" s="109" t="e">
        <f>#REF!</f>
        <v>#REF!</v>
      </c>
      <c r="D274" s="17"/>
      <c r="E274" s="121"/>
      <c r="F274" s="121"/>
      <c r="G274" s="121"/>
    </row>
    <row r="275" spans="1:7">
      <c r="A275" s="538" t="e">
        <f>#REF!</f>
        <v>#REF!</v>
      </c>
      <c r="B275" s="538" t="e">
        <f>#REF!</f>
        <v>#REF!</v>
      </c>
      <c r="C275" s="548" t="e">
        <f>#REF!</f>
        <v>#REF!</v>
      </c>
      <c r="D275" s="538" t="e">
        <f>#REF!</f>
        <v>#REF!</v>
      </c>
      <c r="E275" s="562" t="e">
        <f>#REF!</f>
        <v>#REF!</v>
      </c>
      <c r="F275" s="562" t="e">
        <f>#REF!</f>
        <v>#REF!</v>
      </c>
      <c r="G275" s="575" t="e">
        <f>#REF!</f>
        <v>#REF!</v>
      </c>
    </row>
    <row r="276" spans="1:7">
      <c r="A276" s="538" t="e">
        <f>#REF!</f>
        <v>#REF!</v>
      </c>
      <c r="B276" s="538" t="e">
        <f>#REF!</f>
        <v>#REF!</v>
      </c>
      <c r="C276" s="548" t="e">
        <f>#REF!</f>
        <v>#REF!</v>
      </c>
      <c r="D276" s="538" t="e">
        <f>#REF!</f>
        <v>#REF!</v>
      </c>
      <c r="E276" s="562" t="e">
        <f>#REF!</f>
        <v>#REF!</v>
      </c>
      <c r="F276" s="562" t="e">
        <f>#REF!</f>
        <v>#REF!</v>
      </c>
      <c r="G276" s="575" t="e">
        <f>#REF!</f>
        <v>#REF!</v>
      </c>
    </row>
    <row r="277" spans="1:7">
      <c r="A277" s="538" t="e">
        <f>#REF!</f>
        <v>#REF!</v>
      </c>
      <c r="B277" s="538" t="e">
        <f>#REF!</f>
        <v>#REF!</v>
      </c>
      <c r="C277" s="548" t="e">
        <f>#REF!</f>
        <v>#REF!</v>
      </c>
      <c r="D277" s="538" t="e">
        <f>#REF!</f>
        <v>#REF!</v>
      </c>
      <c r="E277" s="562" t="e">
        <f>#REF!</f>
        <v>#REF!</v>
      </c>
      <c r="F277" s="562" t="e">
        <f>#REF!</f>
        <v>#REF!</v>
      </c>
      <c r="G277" s="575" t="e">
        <f>#REF!</f>
        <v>#REF!</v>
      </c>
    </row>
    <row r="278" spans="1:7">
      <c r="A278" s="538" t="e">
        <f>#REF!</f>
        <v>#REF!</v>
      </c>
      <c r="B278" s="538" t="e">
        <f>#REF!</f>
        <v>#REF!</v>
      </c>
      <c r="C278" s="548" t="e">
        <f>#REF!</f>
        <v>#REF!</v>
      </c>
      <c r="D278" s="538" t="e">
        <f>#REF!</f>
        <v>#REF!</v>
      </c>
      <c r="E278" s="562" t="e">
        <f>#REF!</f>
        <v>#REF!</v>
      </c>
      <c r="F278" s="562" t="e">
        <f>#REF!</f>
        <v>#REF!</v>
      </c>
      <c r="G278" s="575" t="e">
        <f>#REF!</f>
        <v>#REF!</v>
      </c>
    </row>
    <row r="279" spans="1:7" s="12" customFormat="1">
      <c r="A279" s="17"/>
      <c r="B279" s="17" t="e">
        <f>#REF!</f>
        <v>#REF!</v>
      </c>
      <c r="C279" s="109" t="e">
        <f>#REF!</f>
        <v>#REF!</v>
      </c>
      <c r="D279" s="17"/>
      <c r="E279" s="121"/>
      <c r="F279" s="121"/>
      <c r="G279" s="121"/>
    </row>
    <row r="280" spans="1:7">
      <c r="A280" s="538" t="e">
        <f>#REF!</f>
        <v>#REF!</v>
      </c>
      <c r="B280" s="538" t="e">
        <f>#REF!</f>
        <v>#REF!</v>
      </c>
      <c r="C280" s="548" t="e">
        <f>#REF!</f>
        <v>#REF!</v>
      </c>
      <c r="D280" s="538" t="e">
        <f>#REF!</f>
        <v>#REF!</v>
      </c>
      <c r="E280" s="562" t="e">
        <f>#REF!</f>
        <v>#REF!</v>
      </c>
      <c r="F280" s="562" t="e">
        <f>#REF!</f>
        <v>#REF!</v>
      </c>
      <c r="G280" s="575" t="e">
        <f>#REF!</f>
        <v>#REF!</v>
      </c>
    </row>
    <row r="281" spans="1:7" s="12" customFormat="1">
      <c r="A281" s="17"/>
      <c r="B281" s="17" t="e">
        <f>#REF!</f>
        <v>#REF!</v>
      </c>
      <c r="C281" s="109" t="e">
        <f>#REF!</f>
        <v>#REF!</v>
      </c>
      <c r="D281" s="17"/>
      <c r="E281" s="121"/>
      <c r="F281" s="121"/>
      <c r="G281" s="121"/>
    </row>
    <row r="282" spans="1:7">
      <c r="A282" s="538" t="e">
        <f>#REF!</f>
        <v>#REF!</v>
      </c>
      <c r="B282" s="538" t="e">
        <f>#REF!</f>
        <v>#REF!</v>
      </c>
      <c r="C282" s="548" t="e">
        <f>#REF!</f>
        <v>#REF!</v>
      </c>
      <c r="D282" s="538" t="e">
        <f>#REF!</f>
        <v>#REF!</v>
      </c>
      <c r="E282" s="562" t="e">
        <f>#REF!</f>
        <v>#REF!</v>
      </c>
      <c r="F282" s="562" t="e">
        <f>#REF!</f>
        <v>#REF!</v>
      </c>
      <c r="G282" s="575" t="e">
        <f>#REF!</f>
        <v>#REF!</v>
      </c>
    </row>
    <row r="283" spans="1:7">
      <c r="A283" s="538" t="e">
        <f>#REF!</f>
        <v>#REF!</v>
      </c>
      <c r="B283" s="538" t="e">
        <f>#REF!</f>
        <v>#REF!</v>
      </c>
      <c r="C283" s="548" t="e">
        <f>#REF!</f>
        <v>#REF!</v>
      </c>
      <c r="D283" s="538" t="e">
        <f>#REF!</f>
        <v>#REF!</v>
      </c>
      <c r="E283" s="562" t="e">
        <f>#REF!</f>
        <v>#REF!</v>
      </c>
      <c r="F283" s="562" t="e">
        <f>#REF!</f>
        <v>#REF!</v>
      </c>
      <c r="G283" s="575" t="e">
        <f>#REF!</f>
        <v>#REF!</v>
      </c>
    </row>
    <row r="284" spans="1:7" s="12" customFormat="1">
      <c r="A284" s="17"/>
      <c r="B284" s="17" t="e">
        <f>#REF!</f>
        <v>#REF!</v>
      </c>
      <c r="C284" s="109" t="e">
        <f>#REF!</f>
        <v>#REF!</v>
      </c>
      <c r="D284" s="17"/>
      <c r="E284" s="121"/>
      <c r="F284" s="121"/>
      <c r="G284" s="121"/>
    </row>
    <row r="285" spans="1:7">
      <c r="A285" s="538" t="e">
        <f>#REF!</f>
        <v>#REF!</v>
      </c>
      <c r="B285" s="538" t="e">
        <f>#REF!</f>
        <v>#REF!</v>
      </c>
      <c r="C285" s="548" t="e">
        <f>#REF!</f>
        <v>#REF!</v>
      </c>
      <c r="D285" s="538" t="e">
        <f>#REF!</f>
        <v>#REF!</v>
      </c>
      <c r="E285" s="562" t="e">
        <f>#REF!</f>
        <v>#REF!</v>
      </c>
      <c r="F285" s="562" t="e">
        <f>#REF!</f>
        <v>#REF!</v>
      </c>
      <c r="G285" s="575" t="e">
        <f>#REF!</f>
        <v>#REF!</v>
      </c>
    </row>
    <row r="286" spans="1:7">
      <c r="A286" s="538" t="e">
        <f>#REF!</f>
        <v>#REF!</v>
      </c>
      <c r="B286" s="538" t="e">
        <f>#REF!</f>
        <v>#REF!</v>
      </c>
      <c r="C286" s="548" t="e">
        <f>#REF!</f>
        <v>#REF!</v>
      </c>
      <c r="D286" s="538" t="e">
        <f>#REF!</f>
        <v>#REF!</v>
      </c>
      <c r="E286" s="562" t="e">
        <f>#REF!</f>
        <v>#REF!</v>
      </c>
      <c r="F286" s="562" t="e">
        <f>#REF!</f>
        <v>#REF!</v>
      </c>
      <c r="G286" s="575" t="e">
        <f>#REF!</f>
        <v>#REF!</v>
      </c>
    </row>
    <row r="287" spans="1:7">
      <c r="A287" s="538" t="e">
        <f>#REF!</f>
        <v>#REF!</v>
      </c>
      <c r="B287" s="538" t="e">
        <f>#REF!</f>
        <v>#REF!</v>
      </c>
      <c r="C287" s="548" t="e">
        <f>#REF!</f>
        <v>#REF!</v>
      </c>
      <c r="D287" s="538" t="e">
        <f>#REF!</f>
        <v>#REF!</v>
      </c>
      <c r="E287" s="562" t="e">
        <f>#REF!</f>
        <v>#REF!</v>
      </c>
      <c r="F287" s="562" t="e">
        <f>#REF!</f>
        <v>#REF!</v>
      </c>
      <c r="G287" s="575" t="e">
        <f>#REF!</f>
        <v>#REF!</v>
      </c>
    </row>
    <row r="288" spans="1:7" s="12" customFormat="1">
      <c r="A288" s="17"/>
      <c r="B288" s="17" t="e">
        <f>#REF!</f>
        <v>#REF!</v>
      </c>
      <c r="C288" s="109" t="e">
        <f>#REF!</f>
        <v>#REF!</v>
      </c>
      <c r="D288" s="17"/>
      <c r="E288" s="121"/>
      <c r="F288" s="121"/>
      <c r="G288" s="121"/>
    </row>
    <row r="289" spans="1:7">
      <c r="A289" s="538" t="e">
        <f>#REF!</f>
        <v>#REF!</v>
      </c>
      <c r="B289" s="538" t="e">
        <f>#REF!</f>
        <v>#REF!</v>
      </c>
      <c r="C289" s="548" t="e">
        <f>#REF!</f>
        <v>#REF!</v>
      </c>
      <c r="D289" s="538" t="e">
        <f>#REF!</f>
        <v>#REF!</v>
      </c>
      <c r="E289" s="562" t="e">
        <f>#REF!</f>
        <v>#REF!</v>
      </c>
      <c r="F289" s="562" t="e">
        <f>#REF!</f>
        <v>#REF!</v>
      </c>
      <c r="G289" s="575" t="e">
        <f>#REF!</f>
        <v>#REF!</v>
      </c>
    </row>
    <row r="290" spans="1:7">
      <c r="A290" s="538" t="e">
        <f>#REF!</f>
        <v>#REF!</v>
      </c>
      <c r="B290" s="538" t="e">
        <f>#REF!</f>
        <v>#REF!</v>
      </c>
      <c r="C290" s="548" t="e">
        <f>#REF!</f>
        <v>#REF!</v>
      </c>
      <c r="D290" s="538" t="e">
        <f>#REF!</f>
        <v>#REF!</v>
      </c>
      <c r="E290" s="562" t="e">
        <f>#REF!</f>
        <v>#REF!</v>
      </c>
      <c r="F290" s="562" t="e">
        <f>#REF!</f>
        <v>#REF!</v>
      </c>
      <c r="G290" s="575" t="e">
        <f>#REF!</f>
        <v>#REF!</v>
      </c>
    </row>
    <row r="291" spans="1:7">
      <c r="A291" s="538" t="e">
        <f>#REF!</f>
        <v>#REF!</v>
      </c>
      <c r="B291" s="538" t="e">
        <f>#REF!</f>
        <v>#REF!</v>
      </c>
      <c r="C291" s="548" t="e">
        <f>#REF!</f>
        <v>#REF!</v>
      </c>
      <c r="D291" s="538" t="e">
        <f>#REF!</f>
        <v>#REF!</v>
      </c>
      <c r="E291" s="562" t="e">
        <f>#REF!</f>
        <v>#REF!</v>
      </c>
      <c r="F291" s="562" t="e">
        <f>#REF!</f>
        <v>#REF!</v>
      </c>
      <c r="G291" s="575" t="e">
        <f>#REF!</f>
        <v>#REF!</v>
      </c>
    </row>
    <row r="292" spans="1:7">
      <c r="A292" s="538" t="e">
        <f>#REF!</f>
        <v>#REF!</v>
      </c>
      <c r="B292" s="538" t="e">
        <f>#REF!</f>
        <v>#REF!</v>
      </c>
      <c r="C292" s="548" t="e">
        <f>#REF!</f>
        <v>#REF!</v>
      </c>
      <c r="D292" s="538" t="e">
        <f>#REF!</f>
        <v>#REF!</v>
      </c>
      <c r="E292" s="562" t="e">
        <f>#REF!</f>
        <v>#REF!</v>
      </c>
      <c r="F292" s="562" t="e">
        <f>#REF!</f>
        <v>#REF!</v>
      </c>
      <c r="G292" s="575" t="e">
        <f>#REF!</f>
        <v>#REF!</v>
      </c>
    </row>
    <row r="293" spans="1:7">
      <c r="A293" s="538" t="e">
        <f>#REF!</f>
        <v>#REF!</v>
      </c>
      <c r="B293" s="538" t="e">
        <f>#REF!</f>
        <v>#REF!</v>
      </c>
      <c r="C293" s="548" t="e">
        <f>#REF!</f>
        <v>#REF!</v>
      </c>
      <c r="D293" s="538" t="e">
        <f>#REF!</f>
        <v>#REF!</v>
      </c>
      <c r="E293" s="562" t="e">
        <f>#REF!</f>
        <v>#REF!</v>
      </c>
      <c r="F293" s="562" t="e">
        <f>#REF!</f>
        <v>#REF!</v>
      </c>
      <c r="G293" s="575" t="e">
        <f>#REF!</f>
        <v>#REF!</v>
      </c>
    </row>
    <row r="294" spans="1:7">
      <c r="A294" s="538" t="e">
        <f>#REF!</f>
        <v>#REF!</v>
      </c>
      <c r="B294" s="538" t="e">
        <f>#REF!</f>
        <v>#REF!</v>
      </c>
      <c r="C294" s="548" t="e">
        <f>#REF!</f>
        <v>#REF!</v>
      </c>
      <c r="D294" s="538" t="e">
        <f>#REF!</f>
        <v>#REF!</v>
      </c>
      <c r="E294" s="562" t="e">
        <f>#REF!</f>
        <v>#REF!</v>
      </c>
      <c r="F294" s="562" t="e">
        <f>#REF!</f>
        <v>#REF!</v>
      </c>
      <c r="G294" s="575" t="e">
        <f>#REF!</f>
        <v>#REF!</v>
      </c>
    </row>
    <row r="295" spans="1:7">
      <c r="A295" s="538" t="e">
        <f>#REF!</f>
        <v>#REF!</v>
      </c>
      <c r="B295" s="538" t="e">
        <f>#REF!</f>
        <v>#REF!</v>
      </c>
      <c r="C295" s="548" t="e">
        <f>#REF!</f>
        <v>#REF!</v>
      </c>
      <c r="D295" s="538" t="e">
        <f>#REF!</f>
        <v>#REF!</v>
      </c>
      <c r="E295" s="562" t="e">
        <f>#REF!</f>
        <v>#REF!</v>
      </c>
      <c r="F295" s="562" t="e">
        <f>#REF!</f>
        <v>#REF!</v>
      </c>
      <c r="G295" s="575" t="e">
        <f>#REF!</f>
        <v>#REF!</v>
      </c>
    </row>
    <row r="296" spans="1:7">
      <c r="A296" s="538" t="e">
        <f>#REF!</f>
        <v>#REF!</v>
      </c>
      <c r="B296" s="538" t="e">
        <f>#REF!</f>
        <v>#REF!</v>
      </c>
      <c r="C296" s="548" t="e">
        <f>#REF!</f>
        <v>#REF!</v>
      </c>
      <c r="D296" s="538" t="e">
        <f>#REF!</f>
        <v>#REF!</v>
      </c>
      <c r="E296" s="562" t="e">
        <f>#REF!</f>
        <v>#REF!</v>
      </c>
      <c r="F296" s="562" t="e">
        <f>#REF!</f>
        <v>#REF!</v>
      </c>
      <c r="G296" s="575" t="e">
        <f>#REF!</f>
        <v>#REF!</v>
      </c>
    </row>
    <row r="297" spans="1:7">
      <c r="A297" s="538" t="e">
        <f>#REF!</f>
        <v>#REF!</v>
      </c>
      <c r="B297" s="538" t="e">
        <f>#REF!</f>
        <v>#REF!</v>
      </c>
      <c r="C297" s="548" t="e">
        <f>#REF!</f>
        <v>#REF!</v>
      </c>
      <c r="D297" s="538" t="e">
        <f>#REF!</f>
        <v>#REF!</v>
      </c>
      <c r="E297" s="562" t="e">
        <f>#REF!</f>
        <v>#REF!</v>
      </c>
      <c r="F297" s="562" t="e">
        <f>#REF!</f>
        <v>#REF!</v>
      </c>
      <c r="G297" s="575" t="e">
        <f>#REF!</f>
        <v>#REF!</v>
      </c>
    </row>
    <row r="298" spans="1:7">
      <c r="A298" s="538" t="e">
        <f>#REF!</f>
        <v>#REF!</v>
      </c>
      <c r="B298" s="538" t="e">
        <f>#REF!</f>
        <v>#REF!</v>
      </c>
      <c r="C298" s="548" t="e">
        <f>#REF!</f>
        <v>#REF!</v>
      </c>
      <c r="D298" s="538" t="e">
        <f>#REF!</f>
        <v>#REF!</v>
      </c>
      <c r="E298" s="562" t="e">
        <f>#REF!</f>
        <v>#REF!</v>
      </c>
      <c r="F298" s="562" t="e">
        <f>#REF!</f>
        <v>#REF!</v>
      </c>
      <c r="G298" s="575" t="e">
        <f>#REF!</f>
        <v>#REF!</v>
      </c>
    </row>
    <row r="299" spans="1:7">
      <c r="A299" s="538" t="e">
        <f>#REF!</f>
        <v>#REF!</v>
      </c>
      <c r="B299" s="538" t="e">
        <f>#REF!</f>
        <v>#REF!</v>
      </c>
      <c r="C299" s="548" t="e">
        <f>#REF!</f>
        <v>#REF!</v>
      </c>
      <c r="D299" s="538" t="e">
        <f>#REF!</f>
        <v>#REF!</v>
      </c>
      <c r="E299" s="562" t="e">
        <f>#REF!</f>
        <v>#REF!</v>
      </c>
      <c r="F299" s="562" t="e">
        <f>#REF!</f>
        <v>#REF!</v>
      </c>
      <c r="G299" s="575" t="e">
        <f>#REF!</f>
        <v>#REF!</v>
      </c>
    </row>
    <row r="300" spans="1:7">
      <c r="A300" s="538" t="e">
        <f>#REF!</f>
        <v>#REF!</v>
      </c>
      <c r="B300" s="538" t="e">
        <f>#REF!</f>
        <v>#REF!</v>
      </c>
      <c r="C300" s="548" t="e">
        <f>#REF!</f>
        <v>#REF!</v>
      </c>
      <c r="D300" s="538" t="e">
        <f>#REF!</f>
        <v>#REF!</v>
      </c>
      <c r="E300" s="562" t="e">
        <f>#REF!</f>
        <v>#REF!</v>
      </c>
      <c r="F300" s="562" t="e">
        <f>#REF!</f>
        <v>#REF!</v>
      </c>
      <c r="G300" s="575" t="e">
        <f>#REF!</f>
        <v>#REF!</v>
      </c>
    </row>
    <row r="301" spans="1:7">
      <c r="A301" s="538" t="e">
        <f>#REF!</f>
        <v>#REF!</v>
      </c>
      <c r="B301" s="538" t="e">
        <f>#REF!</f>
        <v>#REF!</v>
      </c>
      <c r="C301" s="548" t="e">
        <f>#REF!</f>
        <v>#REF!</v>
      </c>
      <c r="D301" s="538" t="e">
        <f>#REF!</f>
        <v>#REF!</v>
      </c>
      <c r="E301" s="562" t="e">
        <f>#REF!</f>
        <v>#REF!</v>
      </c>
      <c r="F301" s="562" t="e">
        <f>#REF!</f>
        <v>#REF!</v>
      </c>
      <c r="G301" s="575" t="e">
        <f>#REF!</f>
        <v>#REF!</v>
      </c>
    </row>
    <row r="302" spans="1:7">
      <c r="A302" s="538" t="e">
        <f>#REF!</f>
        <v>#REF!</v>
      </c>
      <c r="B302" s="538" t="e">
        <f>#REF!</f>
        <v>#REF!</v>
      </c>
      <c r="C302" s="548" t="e">
        <f>#REF!</f>
        <v>#REF!</v>
      </c>
      <c r="D302" s="538" t="e">
        <f>#REF!</f>
        <v>#REF!</v>
      </c>
      <c r="E302" s="562" t="e">
        <f>#REF!</f>
        <v>#REF!</v>
      </c>
      <c r="F302" s="562" t="e">
        <f>#REF!</f>
        <v>#REF!</v>
      </c>
      <c r="G302" s="575" t="e">
        <f>#REF!</f>
        <v>#REF!</v>
      </c>
    </row>
    <row r="303" spans="1:7">
      <c r="A303" s="538" t="e">
        <f>#REF!</f>
        <v>#REF!</v>
      </c>
      <c r="B303" s="538" t="e">
        <f>#REF!</f>
        <v>#REF!</v>
      </c>
      <c r="C303" s="548" t="e">
        <f>#REF!</f>
        <v>#REF!</v>
      </c>
      <c r="D303" s="538" t="e">
        <f>#REF!</f>
        <v>#REF!</v>
      </c>
      <c r="E303" s="562" t="e">
        <f>#REF!</f>
        <v>#REF!</v>
      </c>
      <c r="F303" s="562" t="e">
        <f>#REF!</f>
        <v>#REF!</v>
      </c>
      <c r="G303" s="575" t="e">
        <f>#REF!</f>
        <v>#REF!</v>
      </c>
    </row>
    <row r="304" spans="1:7">
      <c r="A304" s="538" t="e">
        <f>#REF!</f>
        <v>#REF!</v>
      </c>
      <c r="B304" s="538" t="e">
        <f>#REF!</f>
        <v>#REF!</v>
      </c>
      <c r="C304" s="548" t="e">
        <f>#REF!</f>
        <v>#REF!</v>
      </c>
      <c r="D304" s="538" t="e">
        <f>#REF!</f>
        <v>#REF!</v>
      </c>
      <c r="E304" s="562" t="e">
        <f>#REF!</f>
        <v>#REF!</v>
      </c>
      <c r="F304" s="562" t="e">
        <f>#REF!</f>
        <v>#REF!</v>
      </c>
      <c r="G304" s="575" t="e">
        <f>#REF!</f>
        <v>#REF!</v>
      </c>
    </row>
    <row r="305" spans="1:7">
      <c r="A305" s="538" t="e">
        <f>#REF!</f>
        <v>#REF!</v>
      </c>
      <c r="B305" s="538" t="e">
        <f>#REF!</f>
        <v>#REF!</v>
      </c>
      <c r="C305" s="548" t="e">
        <f>#REF!</f>
        <v>#REF!</v>
      </c>
      <c r="D305" s="538" t="e">
        <f>#REF!</f>
        <v>#REF!</v>
      </c>
      <c r="E305" s="562" t="e">
        <f>#REF!</f>
        <v>#REF!</v>
      </c>
      <c r="F305" s="562" t="e">
        <f>#REF!</f>
        <v>#REF!</v>
      </c>
      <c r="G305" s="575" t="e">
        <f>#REF!</f>
        <v>#REF!</v>
      </c>
    </row>
    <row r="306" spans="1:7" s="12" customFormat="1">
      <c r="A306" s="17"/>
      <c r="B306" s="17" t="e">
        <f>#REF!</f>
        <v>#REF!</v>
      </c>
      <c r="C306" s="109" t="e">
        <f>#REF!</f>
        <v>#REF!</v>
      </c>
      <c r="D306" s="17"/>
      <c r="E306" s="121"/>
      <c r="F306" s="121"/>
      <c r="G306" s="121"/>
    </row>
    <row r="307" spans="1:7">
      <c r="A307" s="538" t="e">
        <f>#REF!</f>
        <v>#REF!</v>
      </c>
      <c r="B307" s="538" t="e">
        <f>#REF!</f>
        <v>#REF!</v>
      </c>
      <c r="C307" s="548" t="e">
        <f>#REF!</f>
        <v>#REF!</v>
      </c>
      <c r="D307" s="538" t="e">
        <f>#REF!</f>
        <v>#REF!</v>
      </c>
      <c r="E307" s="562" t="e">
        <f>#REF!</f>
        <v>#REF!</v>
      </c>
      <c r="F307" s="562" t="e">
        <f>#REF!</f>
        <v>#REF!</v>
      </c>
      <c r="G307" s="575" t="e">
        <f>#REF!</f>
        <v>#REF!</v>
      </c>
    </row>
    <row r="308" spans="1:7">
      <c r="A308" s="538" t="e">
        <f>#REF!</f>
        <v>#REF!</v>
      </c>
      <c r="B308" s="538" t="e">
        <f>#REF!</f>
        <v>#REF!</v>
      </c>
      <c r="C308" s="548" t="e">
        <f>#REF!</f>
        <v>#REF!</v>
      </c>
      <c r="D308" s="538" t="e">
        <f>#REF!</f>
        <v>#REF!</v>
      </c>
      <c r="E308" s="562" t="e">
        <f>#REF!</f>
        <v>#REF!</v>
      </c>
      <c r="F308" s="562" t="e">
        <f>#REF!</f>
        <v>#REF!</v>
      </c>
      <c r="G308" s="575" t="e">
        <f>#REF!</f>
        <v>#REF!</v>
      </c>
    </row>
    <row r="309" spans="1:7">
      <c r="A309" s="615"/>
      <c r="B309" s="615" t="e">
        <f>#REF!</f>
        <v>#REF!</v>
      </c>
      <c r="C309" s="616" t="e">
        <f>#REF!</f>
        <v>#REF!</v>
      </c>
      <c r="D309" s="615"/>
      <c r="E309" s="617"/>
      <c r="F309" s="617"/>
      <c r="G309" s="609" t="e">
        <f>#REF!</f>
        <v>#REF!</v>
      </c>
    </row>
    <row r="310" spans="1:7" s="12" customFormat="1">
      <c r="A310" s="17"/>
      <c r="B310" s="17" t="e">
        <f>#REF!</f>
        <v>#REF!</v>
      </c>
      <c r="C310" s="109" t="e">
        <f>#REF!</f>
        <v>#REF!</v>
      </c>
      <c r="D310" s="17"/>
      <c r="E310" s="121"/>
      <c r="F310" s="121"/>
      <c r="G310" s="121"/>
    </row>
    <row r="311" spans="1:7">
      <c r="A311" s="538" t="e">
        <f>#REF!</f>
        <v>#REF!</v>
      </c>
      <c r="B311" s="538" t="e">
        <f>#REF!</f>
        <v>#REF!</v>
      </c>
      <c r="C311" s="548" t="e">
        <f>#REF!</f>
        <v>#REF!</v>
      </c>
      <c r="D311" s="538" t="e">
        <f>#REF!</f>
        <v>#REF!</v>
      </c>
      <c r="E311" s="562" t="e">
        <f>#REF!</f>
        <v>#REF!</v>
      </c>
      <c r="F311" s="562" t="e">
        <f>#REF!</f>
        <v>#REF!</v>
      </c>
      <c r="G311" s="575" t="e">
        <f>#REF!</f>
        <v>#REF!</v>
      </c>
    </row>
    <row r="312" spans="1:7">
      <c r="A312" s="538" t="e">
        <f>#REF!</f>
        <v>#REF!</v>
      </c>
      <c r="B312" s="538" t="e">
        <f>#REF!</f>
        <v>#REF!</v>
      </c>
      <c r="C312" s="548" t="e">
        <f>#REF!</f>
        <v>#REF!</v>
      </c>
      <c r="D312" s="538" t="e">
        <f>#REF!</f>
        <v>#REF!</v>
      </c>
      <c r="E312" s="562" t="e">
        <f>#REF!</f>
        <v>#REF!</v>
      </c>
      <c r="F312" s="562" t="e">
        <f>#REF!</f>
        <v>#REF!</v>
      </c>
      <c r="G312" s="575" t="e">
        <f>#REF!</f>
        <v>#REF!</v>
      </c>
    </row>
    <row r="313" spans="1:7" s="12" customFormat="1">
      <c r="A313" s="17"/>
      <c r="B313" s="17" t="e">
        <f>#REF!</f>
        <v>#REF!</v>
      </c>
      <c r="C313" s="109" t="e">
        <f>#REF!</f>
        <v>#REF!</v>
      </c>
      <c r="D313" s="17"/>
      <c r="E313" s="121"/>
      <c r="F313" s="121"/>
      <c r="G313" s="121"/>
    </row>
    <row r="314" spans="1:7">
      <c r="A314" s="538" t="e">
        <f>#REF!</f>
        <v>#REF!</v>
      </c>
      <c r="B314" s="538" t="e">
        <f>#REF!</f>
        <v>#REF!</v>
      </c>
      <c r="C314" s="548" t="e">
        <f>#REF!</f>
        <v>#REF!</v>
      </c>
      <c r="D314" s="538" t="e">
        <f>#REF!</f>
        <v>#REF!</v>
      </c>
      <c r="E314" s="562" t="e">
        <f>#REF!</f>
        <v>#REF!</v>
      </c>
      <c r="F314" s="562" t="e">
        <f>#REF!</f>
        <v>#REF!</v>
      </c>
      <c r="G314" s="575" t="e">
        <f>#REF!</f>
        <v>#REF!</v>
      </c>
    </row>
    <row r="315" spans="1:7" s="12" customFormat="1">
      <c r="A315" s="17"/>
      <c r="B315" s="17" t="e">
        <f>#REF!</f>
        <v>#REF!</v>
      </c>
      <c r="C315" s="109" t="e">
        <f>#REF!</f>
        <v>#REF!</v>
      </c>
      <c r="D315" s="17"/>
      <c r="E315" s="121"/>
      <c r="F315" s="121"/>
      <c r="G315" s="121"/>
    </row>
    <row r="316" spans="1:7">
      <c r="A316" s="538" t="e">
        <f>#REF!</f>
        <v>#REF!</v>
      </c>
      <c r="B316" s="538" t="e">
        <f>#REF!</f>
        <v>#REF!</v>
      </c>
      <c r="C316" s="548" t="e">
        <f>#REF!</f>
        <v>#REF!</v>
      </c>
      <c r="D316" s="538" t="e">
        <f>#REF!</f>
        <v>#REF!</v>
      </c>
      <c r="E316" s="562" t="e">
        <f>#REF!</f>
        <v>#REF!</v>
      </c>
      <c r="F316" s="562" t="e">
        <f>#REF!</f>
        <v>#REF!</v>
      </c>
      <c r="G316" s="575" t="e">
        <f>#REF!</f>
        <v>#REF!</v>
      </c>
    </row>
    <row r="317" spans="1:7">
      <c r="A317" s="538" t="e">
        <f>#REF!</f>
        <v>#REF!</v>
      </c>
      <c r="B317" s="538" t="e">
        <f>#REF!</f>
        <v>#REF!</v>
      </c>
      <c r="C317" s="548" t="e">
        <f>#REF!</f>
        <v>#REF!</v>
      </c>
      <c r="D317" s="538" t="e">
        <f>#REF!</f>
        <v>#REF!</v>
      </c>
      <c r="E317" s="562" t="e">
        <f>#REF!</f>
        <v>#REF!</v>
      </c>
      <c r="F317" s="562" t="e">
        <f>#REF!</f>
        <v>#REF!</v>
      </c>
      <c r="G317" s="575" t="e">
        <f>#REF!</f>
        <v>#REF!</v>
      </c>
    </row>
    <row r="318" spans="1:7">
      <c r="A318" s="538" t="e">
        <f>#REF!</f>
        <v>#REF!</v>
      </c>
      <c r="B318" s="538" t="e">
        <f>#REF!</f>
        <v>#REF!</v>
      </c>
      <c r="C318" s="548" t="e">
        <f>#REF!</f>
        <v>#REF!</v>
      </c>
      <c r="D318" s="538" t="e">
        <f>#REF!</f>
        <v>#REF!</v>
      </c>
      <c r="E318" s="562" t="e">
        <f>#REF!</f>
        <v>#REF!</v>
      </c>
      <c r="F318" s="562" t="e">
        <f>#REF!</f>
        <v>#REF!</v>
      </c>
      <c r="G318" s="575" t="e">
        <f>#REF!</f>
        <v>#REF!</v>
      </c>
    </row>
    <row r="319" spans="1:7">
      <c r="A319" s="538" t="e">
        <f>#REF!</f>
        <v>#REF!</v>
      </c>
      <c r="B319" s="538" t="e">
        <f>#REF!</f>
        <v>#REF!</v>
      </c>
      <c r="C319" s="548" t="e">
        <f>#REF!</f>
        <v>#REF!</v>
      </c>
      <c r="D319" s="538" t="e">
        <f>#REF!</f>
        <v>#REF!</v>
      </c>
      <c r="E319" s="562" t="e">
        <f>#REF!</f>
        <v>#REF!</v>
      </c>
      <c r="F319" s="562" t="e">
        <f>#REF!</f>
        <v>#REF!</v>
      </c>
      <c r="G319" s="575" t="e">
        <f>#REF!</f>
        <v>#REF!</v>
      </c>
    </row>
    <row r="320" spans="1:7" s="12" customFormat="1">
      <c r="A320" s="17"/>
      <c r="B320" s="17" t="e">
        <f>#REF!</f>
        <v>#REF!</v>
      </c>
      <c r="C320" s="109" t="e">
        <f>#REF!</f>
        <v>#REF!</v>
      </c>
      <c r="D320" s="17"/>
      <c r="E320" s="121"/>
      <c r="F320" s="121"/>
      <c r="G320" s="121"/>
    </row>
    <row r="321" spans="1:7">
      <c r="A321" s="538" t="e">
        <f>#REF!</f>
        <v>#REF!</v>
      </c>
      <c r="B321" s="538" t="e">
        <f>#REF!</f>
        <v>#REF!</v>
      </c>
      <c r="C321" s="548" t="e">
        <f>#REF!</f>
        <v>#REF!</v>
      </c>
      <c r="D321" s="538" t="e">
        <f>#REF!</f>
        <v>#REF!</v>
      </c>
      <c r="E321" s="562" t="e">
        <f>#REF!</f>
        <v>#REF!</v>
      </c>
      <c r="F321" s="562" t="e">
        <f>#REF!</f>
        <v>#REF!</v>
      </c>
      <c r="G321" s="575" t="e">
        <f>#REF!</f>
        <v>#REF!</v>
      </c>
    </row>
    <row r="322" spans="1:7" s="12" customFormat="1">
      <c r="A322" s="17"/>
      <c r="B322" s="17" t="e">
        <f>#REF!</f>
        <v>#REF!</v>
      </c>
      <c r="C322" s="109" t="e">
        <f>#REF!</f>
        <v>#REF!</v>
      </c>
      <c r="D322" s="17"/>
      <c r="E322" s="121"/>
      <c r="F322" s="121"/>
      <c r="G322" s="121"/>
    </row>
    <row r="323" spans="1:7">
      <c r="A323" s="538" t="e">
        <f>#REF!</f>
        <v>#REF!</v>
      </c>
      <c r="B323" s="538" t="e">
        <f>#REF!</f>
        <v>#REF!</v>
      </c>
      <c r="C323" s="548" t="e">
        <f>#REF!</f>
        <v>#REF!</v>
      </c>
      <c r="D323" s="538" t="e">
        <f>#REF!</f>
        <v>#REF!</v>
      </c>
      <c r="E323" s="562" t="e">
        <f>#REF!</f>
        <v>#REF!</v>
      </c>
      <c r="F323" s="562" t="e">
        <f>#REF!</f>
        <v>#REF!</v>
      </c>
      <c r="G323" s="575" t="e">
        <f>#REF!</f>
        <v>#REF!</v>
      </c>
    </row>
    <row r="324" spans="1:7">
      <c r="A324" s="538" t="e">
        <f>#REF!</f>
        <v>#REF!</v>
      </c>
      <c r="B324" s="538" t="e">
        <f>#REF!</f>
        <v>#REF!</v>
      </c>
      <c r="C324" s="548" t="e">
        <f>#REF!</f>
        <v>#REF!</v>
      </c>
      <c r="D324" s="538" t="e">
        <f>#REF!</f>
        <v>#REF!</v>
      </c>
      <c r="E324" s="562" t="e">
        <f>#REF!</f>
        <v>#REF!</v>
      </c>
      <c r="F324" s="562" t="e">
        <f>#REF!</f>
        <v>#REF!</v>
      </c>
      <c r="G324" s="575" t="e">
        <f>#REF!</f>
        <v>#REF!</v>
      </c>
    </row>
    <row r="325" spans="1:7" s="12" customFormat="1">
      <c r="A325" s="17"/>
      <c r="B325" s="17" t="e">
        <f>#REF!</f>
        <v>#REF!</v>
      </c>
      <c r="C325" s="109" t="e">
        <f>#REF!</f>
        <v>#REF!</v>
      </c>
      <c r="D325" s="17"/>
      <c r="E325" s="121"/>
      <c r="F325" s="121"/>
      <c r="G325" s="121"/>
    </row>
    <row r="326" spans="1:7">
      <c r="A326" s="538" t="e">
        <f>#REF!</f>
        <v>#REF!</v>
      </c>
      <c r="B326" s="538" t="e">
        <f>#REF!</f>
        <v>#REF!</v>
      </c>
      <c r="C326" s="548" t="e">
        <f>#REF!</f>
        <v>#REF!</v>
      </c>
      <c r="D326" s="538" t="e">
        <f>#REF!</f>
        <v>#REF!</v>
      </c>
      <c r="E326" s="562" t="e">
        <f>#REF!</f>
        <v>#REF!</v>
      </c>
      <c r="F326" s="562" t="e">
        <f>#REF!</f>
        <v>#REF!</v>
      </c>
      <c r="G326" s="575" t="e">
        <f>#REF!</f>
        <v>#REF!</v>
      </c>
    </row>
    <row r="327" spans="1:7">
      <c r="A327" s="538" t="e">
        <f>#REF!</f>
        <v>#REF!</v>
      </c>
      <c r="B327" s="538" t="e">
        <f>#REF!</f>
        <v>#REF!</v>
      </c>
      <c r="C327" s="548" t="e">
        <f>#REF!</f>
        <v>#REF!</v>
      </c>
      <c r="D327" s="538" t="e">
        <f>#REF!</f>
        <v>#REF!</v>
      </c>
      <c r="E327" s="562" t="e">
        <f>#REF!</f>
        <v>#REF!</v>
      </c>
      <c r="F327" s="562" t="e">
        <f>#REF!</f>
        <v>#REF!</v>
      </c>
      <c r="G327" s="575" t="e">
        <f>#REF!</f>
        <v>#REF!</v>
      </c>
    </row>
    <row r="328" spans="1:7">
      <c r="A328" s="538" t="e">
        <f>#REF!</f>
        <v>#REF!</v>
      </c>
      <c r="B328" s="538" t="e">
        <f>#REF!</f>
        <v>#REF!</v>
      </c>
      <c r="C328" s="548" t="e">
        <f>#REF!</f>
        <v>#REF!</v>
      </c>
      <c r="D328" s="538" t="e">
        <f>#REF!</f>
        <v>#REF!</v>
      </c>
      <c r="E328" s="562" t="e">
        <f>#REF!</f>
        <v>#REF!</v>
      </c>
      <c r="F328" s="562" t="e">
        <f>#REF!</f>
        <v>#REF!</v>
      </c>
      <c r="G328" s="575" t="e">
        <f>#REF!</f>
        <v>#REF!</v>
      </c>
    </row>
    <row r="329" spans="1:7">
      <c r="A329" s="538" t="e">
        <f>#REF!</f>
        <v>#REF!</v>
      </c>
      <c r="B329" s="538" t="e">
        <f>#REF!</f>
        <v>#REF!</v>
      </c>
      <c r="C329" s="548" t="e">
        <f>#REF!</f>
        <v>#REF!</v>
      </c>
      <c r="D329" s="538" t="e">
        <f>#REF!</f>
        <v>#REF!</v>
      </c>
      <c r="E329" s="562" t="e">
        <f>#REF!</f>
        <v>#REF!</v>
      </c>
      <c r="F329" s="562" t="e">
        <f>#REF!</f>
        <v>#REF!</v>
      </c>
      <c r="G329" s="575" t="e">
        <f>#REF!</f>
        <v>#REF!</v>
      </c>
    </row>
    <row r="330" spans="1:7">
      <c r="A330" s="538" t="e">
        <f>#REF!</f>
        <v>#REF!</v>
      </c>
      <c r="B330" s="538" t="e">
        <f>#REF!</f>
        <v>#REF!</v>
      </c>
      <c r="C330" s="548" t="e">
        <f>#REF!</f>
        <v>#REF!</v>
      </c>
      <c r="D330" s="538" t="e">
        <f>#REF!</f>
        <v>#REF!</v>
      </c>
      <c r="E330" s="562" t="e">
        <f>#REF!</f>
        <v>#REF!</v>
      </c>
      <c r="F330" s="562" t="e">
        <f>#REF!</f>
        <v>#REF!</v>
      </c>
      <c r="G330" s="575" t="e">
        <f>#REF!</f>
        <v>#REF!</v>
      </c>
    </row>
    <row r="331" spans="1:7" s="12" customFormat="1">
      <c r="A331" s="17"/>
      <c r="B331" s="17" t="e">
        <f>#REF!</f>
        <v>#REF!</v>
      </c>
      <c r="C331" s="109" t="e">
        <f>#REF!</f>
        <v>#REF!</v>
      </c>
      <c r="D331" s="17"/>
      <c r="E331" s="121"/>
      <c r="F331" s="121"/>
      <c r="G331" s="121"/>
    </row>
    <row r="332" spans="1:7">
      <c r="A332" s="538" t="e">
        <f>#REF!</f>
        <v>#REF!</v>
      </c>
      <c r="B332" s="538" t="e">
        <f>#REF!</f>
        <v>#REF!</v>
      </c>
      <c r="C332" s="548" t="e">
        <f>#REF!</f>
        <v>#REF!</v>
      </c>
      <c r="D332" s="538" t="e">
        <f>#REF!</f>
        <v>#REF!</v>
      </c>
      <c r="E332" s="562" t="e">
        <f>#REF!</f>
        <v>#REF!</v>
      </c>
      <c r="F332" s="562" t="e">
        <f>#REF!</f>
        <v>#REF!</v>
      </c>
      <c r="G332" s="575" t="e">
        <f>#REF!</f>
        <v>#REF!</v>
      </c>
    </row>
    <row r="333" spans="1:7">
      <c r="A333" s="538" t="e">
        <f>#REF!</f>
        <v>#REF!</v>
      </c>
      <c r="B333" s="538" t="e">
        <f>#REF!</f>
        <v>#REF!</v>
      </c>
      <c r="C333" s="548" t="e">
        <f>#REF!</f>
        <v>#REF!</v>
      </c>
      <c r="D333" s="538" t="e">
        <f>#REF!</f>
        <v>#REF!</v>
      </c>
      <c r="E333" s="562" t="e">
        <f>#REF!</f>
        <v>#REF!</v>
      </c>
      <c r="F333" s="562" t="e">
        <f>#REF!</f>
        <v>#REF!</v>
      </c>
      <c r="G333" s="575" t="e">
        <f>#REF!</f>
        <v>#REF!</v>
      </c>
    </row>
    <row r="334" spans="1:7">
      <c r="A334" s="538" t="e">
        <f>#REF!</f>
        <v>#REF!</v>
      </c>
      <c r="B334" s="538" t="e">
        <f>#REF!</f>
        <v>#REF!</v>
      </c>
      <c r="C334" s="548" t="e">
        <f>#REF!</f>
        <v>#REF!</v>
      </c>
      <c r="D334" s="538" t="e">
        <f>#REF!</f>
        <v>#REF!</v>
      </c>
      <c r="E334" s="562" t="e">
        <f>#REF!</f>
        <v>#REF!</v>
      </c>
      <c r="F334" s="562" t="e">
        <f>#REF!</f>
        <v>#REF!</v>
      </c>
      <c r="G334" s="575" t="e">
        <f>#REF!</f>
        <v>#REF!</v>
      </c>
    </row>
    <row r="335" spans="1:7">
      <c r="A335" s="538" t="e">
        <f>#REF!</f>
        <v>#REF!</v>
      </c>
      <c r="B335" s="538" t="e">
        <f>#REF!</f>
        <v>#REF!</v>
      </c>
      <c r="C335" s="548" t="e">
        <f>#REF!</f>
        <v>#REF!</v>
      </c>
      <c r="D335" s="538" t="e">
        <f>#REF!</f>
        <v>#REF!</v>
      </c>
      <c r="E335" s="562" t="e">
        <f>#REF!</f>
        <v>#REF!</v>
      </c>
      <c r="F335" s="562" t="e">
        <f>#REF!</f>
        <v>#REF!</v>
      </c>
      <c r="G335" s="575" t="e">
        <f>#REF!</f>
        <v>#REF!</v>
      </c>
    </row>
    <row r="336" spans="1:7">
      <c r="A336" s="538" t="e">
        <f>#REF!</f>
        <v>#REF!</v>
      </c>
      <c r="B336" s="538" t="e">
        <f>#REF!</f>
        <v>#REF!</v>
      </c>
      <c r="C336" s="548" t="e">
        <f>#REF!</f>
        <v>#REF!</v>
      </c>
      <c r="D336" s="538" t="e">
        <f>#REF!</f>
        <v>#REF!</v>
      </c>
      <c r="E336" s="562" t="e">
        <f>#REF!</f>
        <v>#REF!</v>
      </c>
      <c r="F336" s="562" t="e">
        <f>#REF!</f>
        <v>#REF!</v>
      </c>
      <c r="G336" s="575" t="e">
        <f>#REF!</f>
        <v>#REF!</v>
      </c>
    </row>
    <row r="337" spans="1:16384">
      <c r="A337" s="538" t="e">
        <f>#REF!</f>
        <v>#REF!</v>
      </c>
      <c r="B337" s="538" t="e">
        <f>#REF!</f>
        <v>#REF!</v>
      </c>
      <c r="C337" s="548" t="e">
        <f>#REF!</f>
        <v>#REF!</v>
      </c>
      <c r="D337" s="538" t="e">
        <f>#REF!</f>
        <v>#REF!</v>
      </c>
      <c r="E337" s="562" t="e">
        <f>#REF!</f>
        <v>#REF!</v>
      </c>
      <c r="F337" s="562" t="e">
        <f>#REF!</f>
        <v>#REF!</v>
      </c>
      <c r="G337" s="575" t="e">
        <f>#REF!</f>
        <v>#REF!</v>
      </c>
    </row>
    <row r="338" spans="1:16384">
      <c r="A338" s="538" t="e">
        <f>#REF!</f>
        <v>#REF!</v>
      </c>
      <c r="B338" s="538" t="e">
        <f>#REF!</f>
        <v>#REF!</v>
      </c>
      <c r="C338" s="548" t="e">
        <f>#REF!</f>
        <v>#REF!</v>
      </c>
      <c r="D338" s="538" t="e">
        <f>#REF!</f>
        <v>#REF!</v>
      </c>
      <c r="E338" s="562" t="e">
        <f>#REF!</f>
        <v>#REF!</v>
      </c>
      <c r="F338" s="562" t="e">
        <f>#REF!</f>
        <v>#REF!</v>
      </c>
      <c r="G338" s="575" t="e">
        <f>#REF!</f>
        <v>#REF!</v>
      </c>
    </row>
    <row r="339" spans="1:16384">
      <c r="A339" s="538" t="e">
        <f>#REF!</f>
        <v>#REF!</v>
      </c>
      <c r="B339" s="538" t="e">
        <f>#REF!</f>
        <v>#REF!</v>
      </c>
      <c r="C339" s="548" t="e">
        <f>#REF!</f>
        <v>#REF!</v>
      </c>
      <c r="D339" s="538" t="e">
        <f>#REF!</f>
        <v>#REF!</v>
      </c>
      <c r="E339" s="562" t="e">
        <f>#REF!</f>
        <v>#REF!</v>
      </c>
      <c r="F339" s="562" t="e">
        <f>#REF!</f>
        <v>#REF!</v>
      </c>
      <c r="G339" s="575" t="e">
        <f>#REF!</f>
        <v>#REF!</v>
      </c>
    </row>
    <row r="340" spans="1:16384">
      <c r="A340" s="538" t="e">
        <f>#REF!</f>
        <v>#REF!</v>
      </c>
      <c r="B340" s="538" t="e">
        <f>#REF!</f>
        <v>#REF!</v>
      </c>
      <c r="C340" s="548" t="e">
        <f>#REF!</f>
        <v>#REF!</v>
      </c>
      <c r="D340" s="538" t="e">
        <f>#REF!</f>
        <v>#REF!</v>
      </c>
      <c r="E340" s="562" t="e">
        <f>#REF!</f>
        <v>#REF!</v>
      </c>
      <c r="F340" s="562" t="e">
        <f>#REF!</f>
        <v>#REF!</v>
      </c>
      <c r="G340" s="575" t="e">
        <f>#REF!</f>
        <v>#REF!</v>
      </c>
    </row>
    <row r="341" spans="1:16384">
      <c r="A341" s="538" t="e">
        <f>#REF!</f>
        <v>#REF!</v>
      </c>
      <c r="B341" s="538" t="e">
        <f>#REF!</f>
        <v>#REF!</v>
      </c>
      <c r="C341" s="548" t="e">
        <f>#REF!</f>
        <v>#REF!</v>
      </c>
      <c r="D341" s="538" t="e">
        <f>#REF!</f>
        <v>#REF!</v>
      </c>
      <c r="E341" s="562" t="e">
        <f>#REF!</f>
        <v>#REF!</v>
      </c>
      <c r="F341" s="562" t="e">
        <f>#REF!</f>
        <v>#REF!</v>
      </c>
      <c r="G341" s="575" t="e">
        <f>#REF!</f>
        <v>#REF!</v>
      </c>
    </row>
    <row r="342" spans="1:16384">
      <c r="A342" s="538" t="e">
        <f>#REF!</f>
        <v>#REF!</v>
      </c>
      <c r="B342" s="538" t="e">
        <f>#REF!</f>
        <v>#REF!</v>
      </c>
      <c r="C342" s="548" t="e">
        <f>#REF!</f>
        <v>#REF!</v>
      </c>
      <c r="D342" s="538" t="e">
        <f>#REF!</f>
        <v>#REF!</v>
      </c>
      <c r="E342" s="562" t="e">
        <f>#REF!</f>
        <v>#REF!</v>
      </c>
      <c r="F342" s="562" t="e">
        <f>#REF!</f>
        <v>#REF!</v>
      </c>
      <c r="G342" s="575" t="e">
        <f>#REF!</f>
        <v>#REF!</v>
      </c>
    </row>
    <row r="343" spans="1:16384">
      <c r="A343" s="538" t="e">
        <f>#REF!</f>
        <v>#REF!</v>
      </c>
      <c r="B343" s="538" t="e">
        <f>#REF!</f>
        <v>#REF!</v>
      </c>
      <c r="C343" s="548" t="e">
        <f>#REF!</f>
        <v>#REF!</v>
      </c>
      <c r="D343" s="538" t="e">
        <f>#REF!</f>
        <v>#REF!</v>
      </c>
      <c r="E343" s="562" t="e">
        <f>#REF!</f>
        <v>#REF!</v>
      </c>
      <c r="F343" s="562" t="e">
        <f>#REF!</f>
        <v>#REF!</v>
      </c>
      <c r="G343" s="575" t="e">
        <f>#REF!</f>
        <v>#REF!</v>
      </c>
    </row>
    <row r="344" spans="1:16384">
      <c r="A344" s="538" t="e">
        <f>#REF!</f>
        <v>#REF!</v>
      </c>
      <c r="B344" s="538" t="e">
        <f>#REF!</f>
        <v>#REF!</v>
      </c>
      <c r="C344" s="548" t="e">
        <f>#REF!</f>
        <v>#REF!</v>
      </c>
      <c r="D344" s="538" t="e">
        <f>#REF!</f>
        <v>#REF!</v>
      </c>
      <c r="E344" s="562" t="e">
        <f>#REF!</f>
        <v>#REF!</v>
      </c>
      <c r="F344" s="562" t="e">
        <f>#REF!</f>
        <v>#REF!</v>
      </c>
      <c r="G344" s="575" t="e">
        <f>#REF!</f>
        <v>#REF!</v>
      </c>
    </row>
    <row r="345" spans="1:16384">
      <c r="A345" s="538" t="e">
        <f>#REF!</f>
        <v>#REF!</v>
      </c>
      <c r="B345" s="538" t="e">
        <f>#REF!</f>
        <v>#REF!</v>
      </c>
      <c r="C345" s="548" t="e">
        <f>#REF!</f>
        <v>#REF!</v>
      </c>
      <c r="D345" s="538" t="e">
        <f>#REF!</f>
        <v>#REF!</v>
      </c>
      <c r="E345" s="562" t="e">
        <f>#REF!</f>
        <v>#REF!</v>
      </c>
      <c r="F345" s="562" t="e">
        <f>#REF!</f>
        <v>#REF!</v>
      </c>
      <c r="G345" s="575" t="e">
        <f>#REF!</f>
        <v>#REF!</v>
      </c>
    </row>
    <row r="346" spans="1:16384">
      <c r="A346" s="538" t="e">
        <f>#REF!</f>
        <v>#REF!</v>
      </c>
      <c r="B346" s="538" t="e">
        <f>#REF!</f>
        <v>#REF!</v>
      </c>
      <c r="C346" s="548" t="e">
        <f>#REF!</f>
        <v>#REF!</v>
      </c>
      <c r="D346" s="538" t="e">
        <f>#REF!</f>
        <v>#REF!</v>
      </c>
      <c r="E346" s="562" t="e">
        <f>#REF!</f>
        <v>#REF!</v>
      </c>
      <c r="F346" s="562" t="e">
        <f>#REF!</f>
        <v>#REF!</v>
      </c>
      <c r="G346" s="575" t="e">
        <f>#REF!</f>
        <v>#REF!</v>
      </c>
    </row>
    <row r="347" spans="1:16384">
      <c r="A347" s="538" t="e">
        <f>#REF!</f>
        <v>#REF!</v>
      </c>
      <c r="B347" s="538" t="e">
        <f>#REF!</f>
        <v>#REF!</v>
      </c>
      <c r="C347" s="548" t="e">
        <f>#REF!</f>
        <v>#REF!</v>
      </c>
      <c r="D347" s="538" t="e">
        <f>#REF!</f>
        <v>#REF!</v>
      </c>
      <c r="E347" s="562" t="e">
        <f>#REF!</f>
        <v>#REF!</v>
      </c>
      <c r="F347" s="562" t="e">
        <f>#REF!</f>
        <v>#REF!</v>
      </c>
      <c r="G347" s="575" t="e">
        <f>#REF!</f>
        <v>#REF!</v>
      </c>
    </row>
    <row r="348" spans="1:16384">
      <c r="A348" s="538" t="e">
        <f>#REF!</f>
        <v>#REF!</v>
      </c>
      <c r="B348" s="538" t="e">
        <f>#REF!</f>
        <v>#REF!</v>
      </c>
      <c r="C348" s="548" t="e">
        <f>#REF!</f>
        <v>#REF!</v>
      </c>
      <c r="D348" s="538" t="e">
        <f>#REF!</f>
        <v>#REF!</v>
      </c>
      <c r="E348" s="562" t="e">
        <f>#REF!</f>
        <v>#REF!</v>
      </c>
      <c r="F348" s="562" t="e">
        <f>#REF!</f>
        <v>#REF!</v>
      </c>
      <c r="G348" s="575" t="e">
        <f>#REF!</f>
        <v>#REF!</v>
      </c>
    </row>
    <row r="349" spans="1:16384">
      <c r="A349" s="615"/>
      <c r="B349" s="615" t="e">
        <f>#REF!</f>
        <v>#REF!</v>
      </c>
      <c r="C349" s="616" t="e">
        <f>#REF!</f>
        <v>#REF!</v>
      </c>
      <c r="D349" s="615"/>
      <c r="E349" s="617"/>
      <c r="F349" s="617"/>
      <c r="G349" s="609" t="e">
        <f>#REF!</f>
        <v>#REF!</v>
      </c>
    </row>
    <row r="350" spans="1:16384">
      <c r="A350" s="538" t="e">
        <f>#REF!</f>
        <v>#REF!</v>
      </c>
      <c r="B350" s="538" t="e">
        <f>#REF!</f>
        <v>#REF!</v>
      </c>
      <c r="C350" s="548" t="e">
        <f>#REF!</f>
        <v>#REF!</v>
      </c>
      <c r="D350" s="538" t="e">
        <f>#REF!</f>
        <v>#REF!</v>
      </c>
      <c r="E350" s="562" t="e">
        <f>#REF!</f>
        <v>#REF!</v>
      </c>
      <c r="F350" s="562" t="e">
        <f>#REF!</f>
        <v>#REF!</v>
      </c>
      <c r="G350" s="575" t="e">
        <f>#REF!</f>
        <v>#REF!</v>
      </c>
    </row>
    <row r="351" spans="1:16384">
      <c r="A351" s="538" t="e">
        <f>#REF!</f>
        <v>#REF!</v>
      </c>
      <c r="B351" s="538" t="e">
        <f>#REF!</f>
        <v>#REF!</v>
      </c>
      <c r="C351" s="548" t="e">
        <f>#REF!</f>
        <v>#REF!</v>
      </c>
      <c r="D351" s="538" t="e">
        <f>#REF!</f>
        <v>#REF!</v>
      </c>
      <c r="E351" s="562" t="e">
        <f>#REF!</f>
        <v>#REF!</v>
      </c>
      <c r="F351" s="562" t="e">
        <f>#REF!</f>
        <v>#REF!</v>
      </c>
      <c r="G351" s="575" t="e">
        <f>#REF!</f>
        <v>#REF!</v>
      </c>
    </row>
    <row r="352" spans="1:16384">
      <c r="A352" s="615"/>
      <c r="B352" s="615" t="e">
        <f>#REF!</f>
        <v>#REF!</v>
      </c>
      <c r="C352" s="616"/>
      <c r="D352" s="615"/>
      <c r="E352" s="617"/>
      <c r="F352" s="617"/>
      <c r="G352" s="609" t="e">
        <f>#REF!</f>
        <v>#REF!</v>
      </c>
      <c r="H352" s="614"/>
      <c r="I352" s="615"/>
      <c r="J352" s="616"/>
      <c r="K352" s="615"/>
      <c r="L352" s="617"/>
      <c r="M352" s="617"/>
      <c r="N352" s="609"/>
      <c r="O352" s="614"/>
      <c r="P352" s="615"/>
      <c r="Q352" s="616"/>
      <c r="R352" s="615"/>
      <c r="S352" s="617"/>
      <c r="T352" s="617"/>
      <c r="U352" s="609"/>
      <c r="V352" s="614"/>
      <c r="W352" s="615"/>
      <c r="X352" s="616"/>
      <c r="Y352" s="615"/>
      <c r="Z352" s="617"/>
      <c r="AA352" s="617"/>
      <c r="AB352" s="609"/>
      <c r="AC352" s="614"/>
      <c r="AD352" s="615"/>
      <c r="AE352" s="616"/>
      <c r="AF352" s="615"/>
      <c r="AG352" s="617"/>
      <c r="AH352" s="617"/>
      <c r="AI352" s="609"/>
      <c r="AJ352" s="614"/>
      <c r="AK352" s="615"/>
      <c r="AL352" s="616"/>
      <c r="AM352" s="615"/>
      <c r="AN352" s="617"/>
      <c r="AO352" s="617"/>
      <c r="AP352" s="609"/>
      <c r="AQ352" s="614"/>
      <c r="AR352" s="615"/>
      <c r="AS352" s="616"/>
      <c r="AT352" s="615"/>
      <c r="AU352" s="617"/>
      <c r="AV352" s="617"/>
      <c r="AW352" s="609"/>
      <c r="AX352" s="614"/>
      <c r="AY352" s="615"/>
      <c r="AZ352" s="616"/>
      <c r="BA352" s="615"/>
      <c r="BB352" s="617"/>
      <c r="BC352" s="617"/>
      <c r="BD352" s="609"/>
      <c r="BE352" s="614"/>
      <c r="BF352" s="615"/>
      <c r="BG352" s="616"/>
      <c r="BH352" s="615"/>
      <c r="BI352" s="617"/>
      <c r="BJ352" s="617"/>
      <c r="BK352" s="609"/>
      <c r="BL352" s="614"/>
      <c r="BM352" s="615"/>
      <c r="BN352" s="616"/>
      <c r="BO352" s="615"/>
      <c r="BP352" s="617"/>
      <c r="BQ352" s="617"/>
      <c r="BR352" s="609"/>
      <c r="BS352" s="614"/>
      <c r="BT352" s="615"/>
      <c r="BU352" s="616"/>
      <c r="BV352" s="615"/>
      <c r="BW352" s="617"/>
      <c r="BX352" s="617"/>
      <c r="BY352" s="609"/>
      <c r="BZ352" s="614"/>
      <c r="CA352" s="615"/>
      <c r="CB352" s="616"/>
      <c r="CC352" s="615"/>
      <c r="CD352" s="617"/>
      <c r="CE352" s="617"/>
      <c r="CF352" s="609"/>
      <c r="CG352" s="614"/>
      <c r="CH352" s="615"/>
      <c r="CI352" s="616"/>
      <c r="CJ352" s="615"/>
      <c r="CK352" s="617"/>
      <c r="CL352" s="617"/>
      <c r="CM352" s="609"/>
      <c r="CN352" s="614"/>
      <c r="CO352" s="615"/>
      <c r="CP352" s="616"/>
      <c r="CQ352" s="615"/>
      <c r="CR352" s="617"/>
      <c r="CS352" s="617"/>
      <c r="CT352" s="609"/>
      <c r="CU352" s="614"/>
      <c r="CV352" s="615"/>
      <c r="CW352" s="616"/>
      <c r="CX352" s="615"/>
      <c r="CY352" s="617"/>
      <c r="CZ352" s="617"/>
      <c r="DA352" s="609"/>
      <c r="DB352" s="614"/>
      <c r="DC352" s="615"/>
      <c r="DD352" s="616"/>
      <c r="DE352" s="615"/>
      <c r="DF352" s="617"/>
      <c r="DG352" s="617"/>
      <c r="DH352" s="609"/>
      <c r="DI352" s="614"/>
      <c r="DJ352" s="615"/>
      <c r="DK352" s="616"/>
      <c r="DL352" s="615"/>
      <c r="DM352" s="617"/>
      <c r="DN352" s="617"/>
      <c r="DO352" s="609"/>
      <c r="DP352" s="614"/>
      <c r="DQ352" s="615"/>
      <c r="DR352" s="616"/>
      <c r="DS352" s="615"/>
      <c r="DT352" s="617"/>
      <c r="DU352" s="617"/>
      <c r="DV352" s="609"/>
      <c r="DW352" s="614"/>
      <c r="DX352" s="615"/>
      <c r="DY352" s="616"/>
      <c r="DZ352" s="615"/>
      <c r="EA352" s="617"/>
      <c r="EB352" s="617"/>
      <c r="EC352" s="609"/>
      <c r="ED352" s="614"/>
      <c r="EE352" s="615"/>
      <c r="EF352" s="616"/>
      <c r="EG352" s="615"/>
      <c r="EH352" s="617"/>
      <c r="EI352" s="617"/>
      <c r="EJ352" s="609"/>
      <c r="EK352" s="614"/>
      <c r="EL352" s="615"/>
      <c r="EM352" s="616"/>
      <c r="EN352" s="615"/>
      <c r="EO352" s="617"/>
      <c r="EP352" s="617"/>
      <c r="EQ352" s="609"/>
      <c r="ER352" s="614"/>
      <c r="ES352" s="615"/>
      <c r="ET352" s="616"/>
      <c r="EU352" s="615"/>
      <c r="EV352" s="617"/>
      <c r="EW352" s="617"/>
      <c r="EX352" s="609"/>
      <c r="EY352" s="614"/>
      <c r="EZ352" s="615"/>
      <c r="FA352" s="616"/>
      <c r="FB352" s="615"/>
      <c r="FC352" s="617"/>
      <c r="FD352" s="617"/>
      <c r="FE352" s="609"/>
      <c r="FF352" s="614"/>
      <c r="FG352" s="615"/>
      <c r="FH352" s="616"/>
      <c r="FI352" s="615"/>
      <c r="FJ352" s="617"/>
      <c r="FK352" s="617"/>
      <c r="FL352" s="609"/>
      <c r="FM352" s="614"/>
      <c r="FN352" s="615"/>
      <c r="FO352" s="616"/>
      <c r="FP352" s="615"/>
      <c r="FQ352" s="617"/>
      <c r="FR352" s="617"/>
      <c r="FS352" s="609"/>
      <c r="FT352" s="614"/>
      <c r="FU352" s="615"/>
      <c r="FV352" s="616"/>
      <c r="FW352" s="615"/>
      <c r="FX352" s="617"/>
      <c r="FY352" s="617"/>
      <c r="FZ352" s="609"/>
      <c r="GA352" s="614"/>
      <c r="GB352" s="615"/>
      <c r="GC352" s="616"/>
      <c r="GD352" s="615"/>
      <c r="GE352" s="617"/>
      <c r="GF352" s="617"/>
      <c r="GG352" s="609"/>
      <c r="GH352" s="614"/>
      <c r="GI352" s="615"/>
      <c r="GJ352" s="616"/>
      <c r="GK352" s="615"/>
      <c r="GL352" s="617"/>
      <c r="GM352" s="617"/>
      <c r="GN352" s="609"/>
      <c r="GO352" s="614"/>
      <c r="GP352" s="615"/>
      <c r="GQ352" s="616"/>
      <c r="GR352" s="615"/>
      <c r="GS352" s="617"/>
      <c r="GT352" s="617"/>
      <c r="GU352" s="609"/>
      <c r="GV352" s="614"/>
      <c r="GW352" s="615"/>
      <c r="GX352" s="616"/>
      <c r="GY352" s="615"/>
      <c r="GZ352" s="617"/>
      <c r="HA352" s="617"/>
      <c r="HB352" s="609"/>
      <c r="HC352" s="614"/>
      <c r="HD352" s="615"/>
      <c r="HE352" s="616"/>
      <c r="HF352" s="615"/>
      <c r="HG352" s="617"/>
      <c r="HH352" s="617"/>
      <c r="HI352" s="609"/>
      <c r="HJ352" s="614"/>
      <c r="HK352" s="615"/>
      <c r="HL352" s="616"/>
      <c r="HM352" s="615"/>
      <c r="HN352" s="617"/>
      <c r="HO352" s="617"/>
      <c r="HP352" s="609"/>
      <c r="HQ352" s="614"/>
      <c r="HR352" s="615"/>
      <c r="HS352" s="616"/>
      <c r="HT352" s="615"/>
      <c r="HU352" s="617"/>
      <c r="HV352" s="617"/>
      <c r="HW352" s="609"/>
      <c r="HX352" s="614"/>
      <c r="HY352" s="615"/>
      <c r="HZ352" s="616"/>
      <c r="IA352" s="615"/>
      <c r="IB352" s="617"/>
      <c r="IC352" s="617"/>
      <c r="ID352" s="609"/>
      <c r="IE352" s="614"/>
      <c r="IF352" s="615"/>
      <c r="IG352" s="616"/>
      <c r="IH352" s="615"/>
      <c r="II352" s="617"/>
      <c r="IJ352" s="617"/>
      <c r="IK352" s="609"/>
      <c r="IL352" s="614"/>
      <c r="IM352" s="615"/>
      <c r="IN352" s="616"/>
      <c r="IO352" s="615"/>
      <c r="IP352" s="617"/>
      <c r="IQ352" s="617"/>
      <c r="IR352" s="609"/>
      <c r="IS352" s="614"/>
      <c r="IT352" s="615"/>
      <c r="IU352" s="616"/>
      <c r="IV352" s="615"/>
      <c r="IW352" s="617"/>
      <c r="IX352" s="617"/>
      <c r="IY352" s="609"/>
      <c r="IZ352" s="614"/>
      <c r="JA352" s="615"/>
      <c r="JB352" s="616"/>
      <c r="JC352" s="615"/>
      <c r="JD352" s="617"/>
      <c r="JE352" s="617"/>
      <c r="JF352" s="609"/>
      <c r="JG352" s="614"/>
      <c r="JH352" s="615"/>
      <c r="JI352" s="616"/>
      <c r="JJ352" s="615"/>
      <c r="JK352" s="617"/>
      <c r="JL352" s="617"/>
      <c r="JM352" s="609"/>
      <c r="JN352" s="614"/>
      <c r="JO352" s="615"/>
      <c r="JP352" s="616"/>
      <c r="JQ352" s="615"/>
      <c r="JR352" s="617"/>
      <c r="JS352" s="617"/>
      <c r="JT352" s="609"/>
      <c r="JU352" s="614"/>
      <c r="JV352" s="615"/>
      <c r="JW352" s="616"/>
      <c r="JX352" s="615"/>
      <c r="JY352" s="617"/>
      <c r="JZ352" s="617"/>
      <c r="KA352" s="609"/>
      <c r="KB352" s="614"/>
      <c r="KC352" s="615"/>
      <c r="KD352" s="616"/>
      <c r="KE352" s="615"/>
      <c r="KF352" s="617"/>
      <c r="KG352" s="617"/>
      <c r="KH352" s="609"/>
      <c r="KI352" s="614"/>
      <c r="KJ352" s="615"/>
      <c r="KK352" s="616"/>
      <c r="KL352" s="615"/>
      <c r="KM352" s="617"/>
      <c r="KN352" s="617"/>
      <c r="KO352" s="609"/>
      <c r="KP352" s="614"/>
      <c r="KQ352" s="615"/>
      <c r="KR352" s="616"/>
      <c r="KS352" s="615"/>
      <c r="KT352" s="617"/>
      <c r="KU352" s="617"/>
      <c r="KV352" s="609"/>
      <c r="KW352" s="614"/>
      <c r="KX352" s="615"/>
      <c r="KY352" s="616"/>
      <c r="KZ352" s="615"/>
      <c r="LA352" s="617"/>
      <c r="LB352" s="617"/>
      <c r="LC352" s="609"/>
      <c r="LD352" s="614"/>
      <c r="LE352" s="615"/>
      <c r="LF352" s="616"/>
      <c r="LG352" s="615"/>
      <c r="LH352" s="617"/>
      <c r="LI352" s="617"/>
      <c r="LJ352" s="609"/>
      <c r="LK352" s="614"/>
      <c r="LL352" s="615"/>
      <c r="LM352" s="616"/>
      <c r="LN352" s="615"/>
      <c r="LO352" s="617"/>
      <c r="LP352" s="617"/>
      <c r="LQ352" s="609"/>
      <c r="LR352" s="614"/>
      <c r="LS352" s="615"/>
      <c r="LT352" s="616"/>
      <c r="LU352" s="615"/>
      <c r="LV352" s="617"/>
      <c r="LW352" s="617"/>
      <c r="LX352" s="609"/>
      <c r="LY352" s="614"/>
      <c r="LZ352" s="615"/>
      <c r="MA352" s="616"/>
      <c r="MB352" s="615"/>
      <c r="MC352" s="617"/>
      <c r="MD352" s="617"/>
      <c r="ME352" s="609"/>
      <c r="MF352" s="614"/>
      <c r="MG352" s="615"/>
      <c r="MH352" s="616"/>
      <c r="MI352" s="615"/>
      <c r="MJ352" s="617"/>
      <c r="MK352" s="617"/>
      <c r="ML352" s="609"/>
      <c r="MM352" s="614"/>
      <c r="MN352" s="615"/>
      <c r="MO352" s="616"/>
      <c r="MP352" s="615"/>
      <c r="MQ352" s="617"/>
      <c r="MR352" s="617"/>
      <c r="MS352" s="609"/>
      <c r="MT352" s="614"/>
      <c r="MU352" s="615"/>
      <c r="MV352" s="616"/>
      <c r="MW352" s="615"/>
      <c r="MX352" s="617"/>
      <c r="MY352" s="617"/>
      <c r="MZ352" s="609"/>
      <c r="NA352" s="614"/>
      <c r="NB352" s="615"/>
      <c r="NC352" s="616"/>
      <c r="ND352" s="615"/>
      <c r="NE352" s="617"/>
      <c r="NF352" s="617"/>
      <c r="NG352" s="609"/>
      <c r="NH352" s="614"/>
      <c r="NI352" s="615"/>
      <c r="NJ352" s="616"/>
      <c r="NK352" s="615"/>
      <c r="NL352" s="617"/>
      <c r="NM352" s="617"/>
      <c r="NN352" s="609"/>
      <c r="NO352" s="614"/>
      <c r="NP352" s="615"/>
      <c r="NQ352" s="616"/>
      <c r="NR352" s="615"/>
      <c r="NS352" s="617"/>
      <c r="NT352" s="617"/>
      <c r="NU352" s="609"/>
      <c r="NV352" s="614"/>
      <c r="NW352" s="615"/>
      <c r="NX352" s="616"/>
      <c r="NY352" s="615"/>
      <c r="NZ352" s="617"/>
      <c r="OA352" s="617"/>
      <c r="OB352" s="609"/>
      <c r="OC352" s="614"/>
      <c r="OD352" s="615"/>
      <c r="OE352" s="616"/>
      <c r="OF352" s="615"/>
      <c r="OG352" s="617"/>
      <c r="OH352" s="617"/>
      <c r="OI352" s="609"/>
      <c r="OJ352" s="614"/>
      <c r="OK352" s="615"/>
      <c r="OL352" s="616"/>
      <c r="OM352" s="615"/>
      <c r="ON352" s="617"/>
      <c r="OO352" s="617"/>
      <c r="OP352" s="609"/>
      <c r="OQ352" s="614"/>
      <c r="OR352" s="615"/>
      <c r="OS352" s="616"/>
      <c r="OT352" s="615"/>
      <c r="OU352" s="617"/>
      <c r="OV352" s="617"/>
      <c r="OW352" s="609"/>
      <c r="OX352" s="614"/>
      <c r="OY352" s="615"/>
      <c r="OZ352" s="616"/>
      <c r="PA352" s="615"/>
      <c r="PB352" s="617"/>
      <c r="PC352" s="617"/>
      <c r="PD352" s="609"/>
      <c r="PE352" s="614"/>
      <c r="PF352" s="615"/>
      <c r="PG352" s="616"/>
      <c r="PH352" s="615"/>
      <c r="PI352" s="617"/>
      <c r="PJ352" s="617"/>
      <c r="PK352" s="609"/>
      <c r="PL352" s="614"/>
      <c r="PM352" s="615"/>
      <c r="PN352" s="616"/>
      <c r="PO352" s="615"/>
      <c r="PP352" s="617"/>
      <c r="PQ352" s="617"/>
      <c r="PR352" s="609"/>
      <c r="PS352" s="614"/>
      <c r="PT352" s="615"/>
      <c r="PU352" s="616"/>
      <c r="PV352" s="615"/>
      <c r="PW352" s="617"/>
      <c r="PX352" s="617"/>
      <c r="PY352" s="609"/>
      <c r="PZ352" s="614"/>
      <c r="QA352" s="615"/>
      <c r="QB352" s="616"/>
      <c r="QC352" s="615"/>
      <c r="QD352" s="617"/>
      <c r="QE352" s="617"/>
      <c r="QF352" s="609"/>
      <c r="QG352" s="614"/>
      <c r="QH352" s="615"/>
      <c r="QI352" s="616"/>
      <c r="QJ352" s="615"/>
      <c r="QK352" s="617"/>
      <c r="QL352" s="617"/>
      <c r="QM352" s="609"/>
      <c r="QN352" s="614"/>
      <c r="QO352" s="615"/>
      <c r="QP352" s="616"/>
      <c r="QQ352" s="615"/>
      <c r="QR352" s="617"/>
      <c r="QS352" s="617"/>
      <c r="QT352" s="609"/>
      <c r="QU352" s="614"/>
      <c r="QV352" s="615"/>
      <c r="QW352" s="616"/>
      <c r="QX352" s="615"/>
      <c r="QY352" s="617"/>
      <c r="QZ352" s="617"/>
      <c r="RA352" s="609"/>
      <c r="RB352" s="614"/>
      <c r="RC352" s="615"/>
      <c r="RD352" s="616"/>
      <c r="RE352" s="615"/>
      <c r="RF352" s="617"/>
      <c r="RG352" s="617"/>
      <c r="RH352" s="609"/>
      <c r="RI352" s="614"/>
      <c r="RJ352" s="615"/>
      <c r="RK352" s="616"/>
      <c r="RL352" s="615"/>
      <c r="RM352" s="617"/>
      <c r="RN352" s="617"/>
      <c r="RO352" s="609"/>
      <c r="RP352" s="614"/>
      <c r="RQ352" s="615"/>
      <c r="RR352" s="616"/>
      <c r="RS352" s="615"/>
      <c r="RT352" s="617"/>
      <c r="RU352" s="617"/>
      <c r="RV352" s="609"/>
      <c r="RW352" s="614"/>
      <c r="RX352" s="615"/>
      <c r="RY352" s="616"/>
      <c r="RZ352" s="615"/>
      <c r="SA352" s="617"/>
      <c r="SB352" s="617"/>
      <c r="SC352" s="609"/>
      <c r="SD352" s="614"/>
      <c r="SE352" s="615"/>
      <c r="SF352" s="616"/>
      <c r="SG352" s="615"/>
      <c r="SH352" s="617"/>
      <c r="SI352" s="617"/>
      <c r="SJ352" s="609"/>
      <c r="SK352" s="614"/>
      <c r="SL352" s="615"/>
      <c r="SM352" s="616"/>
      <c r="SN352" s="615"/>
      <c r="SO352" s="617"/>
      <c r="SP352" s="617"/>
      <c r="SQ352" s="609"/>
      <c r="SR352" s="614"/>
      <c r="SS352" s="615"/>
      <c r="ST352" s="616"/>
      <c r="SU352" s="615"/>
      <c r="SV352" s="617"/>
      <c r="SW352" s="617"/>
      <c r="SX352" s="609"/>
      <c r="SY352" s="614"/>
      <c r="SZ352" s="615"/>
      <c r="TA352" s="616"/>
      <c r="TB352" s="615"/>
      <c r="TC352" s="617"/>
      <c r="TD352" s="617"/>
      <c r="TE352" s="609"/>
      <c r="TF352" s="614"/>
      <c r="TG352" s="615"/>
      <c r="TH352" s="616"/>
      <c r="TI352" s="615"/>
      <c r="TJ352" s="617"/>
      <c r="TK352" s="617"/>
      <c r="TL352" s="609"/>
      <c r="TM352" s="614"/>
      <c r="TN352" s="615"/>
      <c r="TO352" s="616"/>
      <c r="TP352" s="615"/>
      <c r="TQ352" s="617"/>
      <c r="TR352" s="617"/>
      <c r="TS352" s="609"/>
      <c r="TT352" s="614"/>
      <c r="TU352" s="615"/>
      <c r="TV352" s="616"/>
      <c r="TW352" s="615"/>
      <c r="TX352" s="617"/>
      <c r="TY352" s="617"/>
      <c r="TZ352" s="609"/>
      <c r="UA352" s="614"/>
      <c r="UB352" s="615"/>
      <c r="UC352" s="616"/>
      <c r="UD352" s="615"/>
      <c r="UE352" s="617"/>
      <c r="UF352" s="617"/>
      <c r="UG352" s="609"/>
      <c r="UH352" s="614"/>
      <c r="UI352" s="615"/>
      <c r="UJ352" s="616"/>
      <c r="UK352" s="615"/>
      <c r="UL352" s="617"/>
      <c r="UM352" s="617"/>
      <c r="UN352" s="609"/>
      <c r="UO352" s="614"/>
      <c r="UP352" s="615"/>
      <c r="UQ352" s="616"/>
      <c r="UR352" s="615"/>
      <c r="US352" s="617"/>
      <c r="UT352" s="617"/>
      <c r="UU352" s="609"/>
      <c r="UV352" s="614"/>
      <c r="UW352" s="615"/>
      <c r="UX352" s="616"/>
      <c r="UY352" s="615"/>
      <c r="UZ352" s="617"/>
      <c r="VA352" s="617"/>
      <c r="VB352" s="609"/>
      <c r="VC352" s="614"/>
      <c r="VD352" s="615"/>
      <c r="VE352" s="616"/>
      <c r="VF352" s="615"/>
      <c r="VG352" s="617"/>
      <c r="VH352" s="617"/>
      <c r="VI352" s="609"/>
      <c r="VJ352" s="614"/>
      <c r="VK352" s="615"/>
      <c r="VL352" s="616"/>
      <c r="VM352" s="615"/>
      <c r="VN352" s="617"/>
      <c r="VO352" s="617"/>
      <c r="VP352" s="609"/>
      <c r="VQ352" s="614"/>
      <c r="VR352" s="615"/>
      <c r="VS352" s="616"/>
      <c r="VT352" s="615"/>
      <c r="VU352" s="617"/>
      <c r="VV352" s="617"/>
      <c r="VW352" s="609"/>
      <c r="VX352" s="614"/>
      <c r="VY352" s="615"/>
      <c r="VZ352" s="616"/>
      <c r="WA352" s="615"/>
      <c r="WB352" s="617"/>
      <c r="WC352" s="617"/>
      <c r="WD352" s="609"/>
      <c r="WE352" s="614"/>
      <c r="WF352" s="615"/>
      <c r="WG352" s="616"/>
      <c r="WH352" s="615"/>
      <c r="WI352" s="617"/>
      <c r="WJ352" s="617"/>
      <c r="WK352" s="609"/>
      <c r="WL352" s="614"/>
      <c r="WM352" s="615"/>
      <c r="WN352" s="616"/>
      <c r="WO352" s="615"/>
      <c r="WP352" s="617"/>
      <c r="WQ352" s="617"/>
      <c r="WR352" s="609"/>
      <c r="WS352" s="614"/>
      <c r="WT352" s="615"/>
      <c r="WU352" s="616"/>
      <c r="WV352" s="615"/>
      <c r="WW352" s="617"/>
      <c r="WX352" s="617"/>
      <c r="WY352" s="609"/>
      <c r="WZ352" s="614"/>
      <c r="XA352" s="615"/>
      <c r="XB352" s="616"/>
      <c r="XC352" s="615"/>
      <c r="XD352" s="617"/>
      <c r="XE352" s="617"/>
      <c r="XF352" s="609"/>
      <c r="XG352" s="614"/>
      <c r="XH352" s="615"/>
      <c r="XI352" s="616"/>
      <c r="XJ352" s="615"/>
      <c r="XK352" s="617"/>
      <c r="XL352" s="617"/>
      <c r="XM352" s="609"/>
      <c r="XN352" s="614"/>
      <c r="XO352" s="615"/>
      <c r="XP352" s="616"/>
      <c r="XQ352" s="615"/>
      <c r="XR352" s="617"/>
      <c r="XS352" s="617"/>
      <c r="XT352" s="609"/>
      <c r="XU352" s="614"/>
      <c r="XV352" s="615"/>
      <c r="XW352" s="616"/>
      <c r="XX352" s="615"/>
      <c r="XY352" s="617"/>
      <c r="XZ352" s="617"/>
      <c r="YA352" s="609"/>
      <c r="YB352" s="614"/>
      <c r="YC352" s="615"/>
      <c r="YD352" s="616"/>
      <c r="YE352" s="615"/>
      <c r="YF352" s="617"/>
      <c r="YG352" s="617"/>
      <c r="YH352" s="609"/>
      <c r="YI352" s="614"/>
      <c r="YJ352" s="615"/>
      <c r="YK352" s="616"/>
      <c r="YL352" s="615"/>
      <c r="YM352" s="617"/>
      <c r="YN352" s="617"/>
      <c r="YO352" s="609"/>
      <c r="YP352" s="614"/>
      <c r="YQ352" s="615"/>
      <c r="YR352" s="616"/>
      <c r="YS352" s="615"/>
      <c r="YT352" s="617"/>
      <c r="YU352" s="617"/>
      <c r="YV352" s="609"/>
      <c r="YW352" s="614"/>
      <c r="YX352" s="615"/>
      <c r="YY352" s="616"/>
      <c r="YZ352" s="615"/>
      <c r="ZA352" s="617"/>
      <c r="ZB352" s="617"/>
      <c r="ZC352" s="609"/>
      <c r="ZD352" s="614"/>
      <c r="ZE352" s="615"/>
      <c r="ZF352" s="616"/>
      <c r="ZG352" s="615"/>
      <c r="ZH352" s="617"/>
      <c r="ZI352" s="617"/>
      <c r="ZJ352" s="609"/>
      <c r="ZK352" s="614"/>
      <c r="ZL352" s="615"/>
      <c r="ZM352" s="616"/>
      <c r="ZN352" s="615"/>
      <c r="ZO352" s="617"/>
      <c r="ZP352" s="617"/>
      <c r="ZQ352" s="609"/>
      <c r="ZR352" s="614"/>
      <c r="ZS352" s="615"/>
      <c r="ZT352" s="616"/>
      <c r="ZU352" s="615"/>
      <c r="ZV352" s="617"/>
      <c r="ZW352" s="617"/>
      <c r="ZX352" s="609"/>
      <c r="ZY352" s="614"/>
      <c r="ZZ352" s="615"/>
      <c r="AAA352" s="616"/>
      <c r="AAB352" s="615"/>
      <c r="AAC352" s="617"/>
      <c r="AAD352" s="617"/>
      <c r="AAE352" s="609"/>
      <c r="AAF352" s="614"/>
      <c r="AAG352" s="615"/>
      <c r="AAH352" s="616"/>
      <c r="AAI352" s="615"/>
      <c r="AAJ352" s="617"/>
      <c r="AAK352" s="617"/>
      <c r="AAL352" s="609"/>
      <c r="AAM352" s="614"/>
      <c r="AAN352" s="615"/>
      <c r="AAO352" s="616"/>
      <c r="AAP352" s="615"/>
      <c r="AAQ352" s="617"/>
      <c r="AAR352" s="617"/>
      <c r="AAS352" s="609"/>
      <c r="AAT352" s="614"/>
      <c r="AAU352" s="615"/>
      <c r="AAV352" s="616"/>
      <c r="AAW352" s="615"/>
      <c r="AAX352" s="617"/>
      <c r="AAY352" s="617"/>
      <c r="AAZ352" s="609"/>
      <c r="ABA352" s="614"/>
      <c r="ABB352" s="615"/>
      <c r="ABC352" s="616"/>
      <c r="ABD352" s="615"/>
      <c r="ABE352" s="617"/>
      <c r="ABF352" s="617"/>
      <c r="ABG352" s="609"/>
      <c r="ABH352" s="614"/>
      <c r="ABI352" s="615"/>
      <c r="ABJ352" s="616"/>
      <c r="ABK352" s="615"/>
      <c r="ABL352" s="617"/>
      <c r="ABM352" s="617"/>
      <c r="ABN352" s="609"/>
      <c r="ABO352" s="614"/>
      <c r="ABP352" s="615"/>
      <c r="ABQ352" s="616"/>
      <c r="ABR352" s="615"/>
      <c r="ABS352" s="617"/>
      <c r="ABT352" s="617"/>
      <c r="ABU352" s="609"/>
      <c r="ABV352" s="614"/>
      <c r="ABW352" s="615"/>
      <c r="ABX352" s="616"/>
      <c r="ABY352" s="615"/>
      <c r="ABZ352" s="617"/>
      <c r="ACA352" s="617"/>
      <c r="ACB352" s="609"/>
      <c r="ACC352" s="614"/>
      <c r="ACD352" s="615"/>
      <c r="ACE352" s="616"/>
      <c r="ACF352" s="615"/>
      <c r="ACG352" s="617"/>
      <c r="ACH352" s="617"/>
      <c r="ACI352" s="609"/>
      <c r="ACJ352" s="614"/>
      <c r="ACK352" s="615"/>
      <c r="ACL352" s="616"/>
      <c r="ACM352" s="615"/>
      <c r="ACN352" s="617"/>
      <c r="ACO352" s="617"/>
      <c r="ACP352" s="609"/>
      <c r="ACQ352" s="614"/>
      <c r="ACR352" s="615"/>
      <c r="ACS352" s="616"/>
      <c r="ACT352" s="615"/>
      <c r="ACU352" s="617"/>
      <c r="ACV352" s="617"/>
      <c r="ACW352" s="609"/>
      <c r="ACX352" s="614"/>
      <c r="ACY352" s="615"/>
      <c r="ACZ352" s="616"/>
      <c r="ADA352" s="615"/>
      <c r="ADB352" s="617"/>
      <c r="ADC352" s="617"/>
      <c r="ADD352" s="609"/>
      <c r="ADE352" s="614"/>
      <c r="ADF352" s="615"/>
      <c r="ADG352" s="616"/>
      <c r="ADH352" s="615"/>
      <c r="ADI352" s="617"/>
      <c r="ADJ352" s="617"/>
      <c r="ADK352" s="609"/>
      <c r="ADL352" s="614"/>
      <c r="ADM352" s="615"/>
      <c r="ADN352" s="616"/>
      <c r="ADO352" s="615"/>
      <c r="ADP352" s="617"/>
      <c r="ADQ352" s="617"/>
      <c r="ADR352" s="609"/>
      <c r="ADS352" s="614"/>
      <c r="ADT352" s="615"/>
      <c r="ADU352" s="616"/>
      <c r="ADV352" s="615"/>
      <c r="ADW352" s="617"/>
      <c r="ADX352" s="617"/>
      <c r="ADY352" s="609"/>
      <c r="ADZ352" s="614"/>
      <c r="AEA352" s="615"/>
      <c r="AEB352" s="616"/>
      <c r="AEC352" s="615"/>
      <c r="AED352" s="617"/>
      <c r="AEE352" s="617"/>
      <c r="AEF352" s="609"/>
      <c r="AEG352" s="614"/>
      <c r="AEH352" s="615"/>
      <c r="AEI352" s="616"/>
      <c r="AEJ352" s="615"/>
      <c r="AEK352" s="617"/>
      <c r="AEL352" s="617"/>
      <c r="AEM352" s="609"/>
      <c r="AEN352" s="614"/>
      <c r="AEO352" s="615"/>
      <c r="AEP352" s="616"/>
      <c r="AEQ352" s="615"/>
      <c r="AER352" s="617"/>
      <c r="AES352" s="617"/>
      <c r="AET352" s="609"/>
      <c r="AEU352" s="614"/>
      <c r="AEV352" s="615"/>
      <c r="AEW352" s="616"/>
      <c r="AEX352" s="615"/>
      <c r="AEY352" s="617"/>
      <c r="AEZ352" s="617"/>
      <c r="AFA352" s="609"/>
      <c r="AFB352" s="614"/>
      <c r="AFC352" s="615"/>
      <c r="AFD352" s="616"/>
      <c r="AFE352" s="615"/>
      <c r="AFF352" s="617"/>
      <c r="AFG352" s="617"/>
      <c r="AFH352" s="609"/>
      <c r="AFI352" s="614"/>
      <c r="AFJ352" s="615"/>
      <c r="AFK352" s="616"/>
      <c r="AFL352" s="615"/>
      <c r="AFM352" s="617"/>
      <c r="AFN352" s="617"/>
      <c r="AFO352" s="609"/>
      <c r="AFP352" s="614"/>
      <c r="AFQ352" s="615"/>
      <c r="AFR352" s="616"/>
      <c r="AFS352" s="615"/>
      <c r="AFT352" s="617"/>
      <c r="AFU352" s="617"/>
      <c r="AFV352" s="609"/>
      <c r="AFW352" s="614"/>
      <c r="AFX352" s="615"/>
      <c r="AFY352" s="616"/>
      <c r="AFZ352" s="615"/>
      <c r="AGA352" s="617"/>
      <c r="AGB352" s="617"/>
      <c r="AGC352" s="609"/>
      <c r="AGD352" s="614"/>
      <c r="AGE352" s="615"/>
      <c r="AGF352" s="616"/>
      <c r="AGG352" s="615"/>
      <c r="AGH352" s="617"/>
      <c r="AGI352" s="617"/>
      <c r="AGJ352" s="609"/>
      <c r="AGK352" s="614"/>
      <c r="AGL352" s="615"/>
      <c r="AGM352" s="616"/>
      <c r="AGN352" s="615"/>
      <c r="AGO352" s="617"/>
      <c r="AGP352" s="617"/>
      <c r="AGQ352" s="609"/>
      <c r="AGR352" s="614"/>
      <c r="AGS352" s="615"/>
      <c r="AGT352" s="616"/>
      <c r="AGU352" s="615"/>
      <c r="AGV352" s="617"/>
      <c r="AGW352" s="617"/>
      <c r="AGX352" s="609"/>
      <c r="AGY352" s="614"/>
      <c r="AGZ352" s="615"/>
      <c r="AHA352" s="616"/>
      <c r="AHB352" s="615"/>
      <c r="AHC352" s="617"/>
      <c r="AHD352" s="617"/>
      <c r="AHE352" s="609"/>
      <c r="AHF352" s="614"/>
      <c r="AHG352" s="615"/>
      <c r="AHH352" s="616"/>
      <c r="AHI352" s="615"/>
      <c r="AHJ352" s="617"/>
      <c r="AHK352" s="617"/>
      <c r="AHL352" s="609"/>
      <c r="AHM352" s="614"/>
      <c r="AHN352" s="615"/>
      <c r="AHO352" s="616"/>
      <c r="AHP352" s="615"/>
      <c r="AHQ352" s="617"/>
      <c r="AHR352" s="617"/>
      <c r="AHS352" s="609"/>
      <c r="AHT352" s="614"/>
      <c r="AHU352" s="615"/>
      <c r="AHV352" s="616"/>
      <c r="AHW352" s="615"/>
      <c r="AHX352" s="617"/>
      <c r="AHY352" s="617"/>
      <c r="AHZ352" s="609"/>
      <c r="AIA352" s="614"/>
      <c r="AIB352" s="615"/>
      <c r="AIC352" s="616"/>
      <c r="AID352" s="615"/>
      <c r="AIE352" s="617"/>
      <c r="AIF352" s="617"/>
      <c r="AIG352" s="609"/>
      <c r="AIH352" s="614"/>
      <c r="AII352" s="615"/>
      <c r="AIJ352" s="616"/>
      <c r="AIK352" s="615"/>
      <c r="AIL352" s="617"/>
      <c r="AIM352" s="617"/>
      <c r="AIN352" s="609"/>
      <c r="AIO352" s="614"/>
      <c r="AIP352" s="615"/>
      <c r="AIQ352" s="616"/>
      <c r="AIR352" s="615"/>
      <c r="AIS352" s="617"/>
      <c r="AIT352" s="617"/>
      <c r="AIU352" s="609"/>
      <c r="AIV352" s="614"/>
      <c r="AIW352" s="615"/>
      <c r="AIX352" s="616"/>
      <c r="AIY352" s="615"/>
      <c r="AIZ352" s="617"/>
      <c r="AJA352" s="617"/>
      <c r="AJB352" s="609"/>
      <c r="AJC352" s="614"/>
      <c r="AJD352" s="615"/>
      <c r="AJE352" s="616"/>
      <c r="AJF352" s="615"/>
      <c r="AJG352" s="617"/>
      <c r="AJH352" s="617"/>
      <c r="AJI352" s="609"/>
      <c r="AJJ352" s="614"/>
      <c r="AJK352" s="615"/>
      <c r="AJL352" s="616"/>
      <c r="AJM352" s="615"/>
      <c r="AJN352" s="617"/>
      <c r="AJO352" s="617"/>
      <c r="AJP352" s="609"/>
      <c r="AJQ352" s="614"/>
      <c r="AJR352" s="615"/>
      <c r="AJS352" s="616"/>
      <c r="AJT352" s="615"/>
      <c r="AJU352" s="617"/>
      <c r="AJV352" s="617"/>
      <c r="AJW352" s="609"/>
      <c r="AJX352" s="614"/>
      <c r="AJY352" s="615"/>
      <c r="AJZ352" s="616"/>
      <c r="AKA352" s="615"/>
      <c r="AKB352" s="617"/>
      <c r="AKC352" s="617"/>
      <c r="AKD352" s="609"/>
      <c r="AKE352" s="614"/>
      <c r="AKF352" s="615"/>
      <c r="AKG352" s="616"/>
      <c r="AKH352" s="615"/>
      <c r="AKI352" s="617"/>
      <c r="AKJ352" s="617"/>
      <c r="AKK352" s="609"/>
      <c r="AKL352" s="614"/>
      <c r="AKM352" s="615"/>
      <c r="AKN352" s="616"/>
      <c r="AKO352" s="615"/>
      <c r="AKP352" s="617"/>
      <c r="AKQ352" s="617"/>
      <c r="AKR352" s="609"/>
      <c r="AKS352" s="614"/>
      <c r="AKT352" s="615"/>
      <c r="AKU352" s="616"/>
      <c r="AKV352" s="615"/>
      <c r="AKW352" s="617"/>
      <c r="AKX352" s="617"/>
      <c r="AKY352" s="609"/>
      <c r="AKZ352" s="614"/>
      <c r="ALA352" s="615"/>
      <c r="ALB352" s="616"/>
      <c r="ALC352" s="615"/>
      <c r="ALD352" s="617"/>
      <c r="ALE352" s="617"/>
      <c r="ALF352" s="609"/>
      <c r="ALG352" s="614"/>
      <c r="ALH352" s="615"/>
      <c r="ALI352" s="616"/>
      <c r="ALJ352" s="615"/>
      <c r="ALK352" s="617"/>
      <c r="ALL352" s="617"/>
      <c r="ALM352" s="609"/>
      <c r="ALN352" s="614"/>
      <c r="ALO352" s="615"/>
      <c r="ALP352" s="616"/>
      <c r="ALQ352" s="615"/>
      <c r="ALR352" s="617"/>
      <c r="ALS352" s="617"/>
      <c r="ALT352" s="609"/>
      <c r="ALU352" s="614"/>
      <c r="ALV352" s="615"/>
      <c r="ALW352" s="616"/>
      <c r="ALX352" s="615"/>
      <c r="ALY352" s="617"/>
      <c r="ALZ352" s="617"/>
      <c r="AMA352" s="609"/>
      <c r="AMB352" s="614"/>
      <c r="AMC352" s="615"/>
      <c r="AMD352" s="616"/>
      <c r="AME352" s="615"/>
      <c r="AMF352" s="617"/>
      <c r="AMG352" s="617"/>
      <c r="AMH352" s="609"/>
      <c r="AMI352" s="614"/>
      <c r="AMJ352" s="615"/>
      <c r="AMK352" s="616"/>
      <c r="AML352" s="615"/>
      <c r="AMM352" s="617"/>
      <c r="AMN352" s="617"/>
      <c r="AMO352" s="609"/>
      <c r="AMP352" s="614"/>
      <c r="AMQ352" s="615"/>
      <c r="AMR352" s="616"/>
      <c r="AMS352" s="615"/>
      <c r="AMT352" s="617"/>
      <c r="AMU352" s="617"/>
      <c r="AMV352" s="609"/>
      <c r="AMW352" s="614"/>
      <c r="AMX352" s="615"/>
      <c r="AMY352" s="616"/>
      <c r="AMZ352" s="615"/>
      <c r="ANA352" s="617"/>
      <c r="ANB352" s="617"/>
      <c r="ANC352" s="609"/>
      <c r="AND352" s="614"/>
      <c r="ANE352" s="615"/>
      <c r="ANF352" s="616"/>
      <c r="ANG352" s="615"/>
      <c r="ANH352" s="617"/>
      <c r="ANI352" s="617"/>
      <c r="ANJ352" s="609"/>
      <c r="ANK352" s="614"/>
      <c r="ANL352" s="615"/>
      <c r="ANM352" s="616"/>
      <c r="ANN352" s="615"/>
      <c r="ANO352" s="617"/>
      <c r="ANP352" s="617"/>
      <c r="ANQ352" s="609"/>
      <c r="ANR352" s="614"/>
      <c r="ANS352" s="615"/>
      <c r="ANT352" s="616"/>
      <c r="ANU352" s="615"/>
      <c r="ANV352" s="617"/>
      <c r="ANW352" s="617"/>
      <c r="ANX352" s="609"/>
      <c r="ANY352" s="614"/>
      <c r="ANZ352" s="615"/>
      <c r="AOA352" s="616"/>
      <c r="AOB352" s="615"/>
      <c r="AOC352" s="617"/>
      <c r="AOD352" s="617"/>
      <c r="AOE352" s="609"/>
      <c r="AOF352" s="614"/>
      <c r="AOG352" s="615"/>
      <c r="AOH352" s="616"/>
      <c r="AOI352" s="615"/>
      <c r="AOJ352" s="617"/>
      <c r="AOK352" s="617"/>
      <c r="AOL352" s="609"/>
      <c r="AOM352" s="614"/>
      <c r="AON352" s="615"/>
      <c r="AOO352" s="616"/>
      <c r="AOP352" s="615"/>
      <c r="AOQ352" s="617"/>
      <c r="AOR352" s="617"/>
      <c r="AOS352" s="609"/>
      <c r="AOT352" s="614"/>
      <c r="AOU352" s="615"/>
      <c r="AOV352" s="616"/>
      <c r="AOW352" s="615"/>
      <c r="AOX352" s="617"/>
      <c r="AOY352" s="617"/>
      <c r="AOZ352" s="609"/>
      <c r="APA352" s="614"/>
      <c r="APB352" s="615"/>
      <c r="APC352" s="616"/>
      <c r="APD352" s="615"/>
      <c r="APE352" s="617"/>
      <c r="APF352" s="617"/>
      <c r="APG352" s="609"/>
      <c r="APH352" s="614"/>
      <c r="API352" s="615"/>
      <c r="APJ352" s="616"/>
      <c r="APK352" s="615"/>
      <c r="APL352" s="617"/>
      <c r="APM352" s="617"/>
      <c r="APN352" s="609"/>
      <c r="APO352" s="614"/>
      <c r="APP352" s="615"/>
      <c r="APQ352" s="616"/>
      <c r="APR352" s="615"/>
      <c r="APS352" s="617"/>
      <c r="APT352" s="617"/>
      <c r="APU352" s="609"/>
      <c r="APV352" s="614"/>
      <c r="APW352" s="615"/>
      <c r="APX352" s="616"/>
      <c r="APY352" s="615"/>
      <c r="APZ352" s="617"/>
      <c r="AQA352" s="617"/>
      <c r="AQB352" s="609"/>
      <c r="AQC352" s="614"/>
      <c r="AQD352" s="615"/>
      <c r="AQE352" s="616"/>
      <c r="AQF352" s="615"/>
      <c r="AQG352" s="617"/>
      <c r="AQH352" s="617"/>
      <c r="AQI352" s="609"/>
      <c r="AQJ352" s="614"/>
      <c r="AQK352" s="615"/>
      <c r="AQL352" s="616"/>
      <c r="AQM352" s="615"/>
      <c r="AQN352" s="617"/>
      <c r="AQO352" s="617"/>
      <c r="AQP352" s="609"/>
      <c r="AQQ352" s="614"/>
      <c r="AQR352" s="615"/>
      <c r="AQS352" s="616"/>
      <c r="AQT352" s="615"/>
      <c r="AQU352" s="617"/>
      <c r="AQV352" s="617"/>
      <c r="AQW352" s="609"/>
      <c r="AQX352" s="614"/>
      <c r="AQY352" s="615"/>
      <c r="AQZ352" s="616"/>
      <c r="ARA352" s="615"/>
      <c r="ARB352" s="617"/>
      <c r="ARC352" s="617"/>
      <c r="ARD352" s="609"/>
      <c r="ARE352" s="614"/>
      <c r="ARF352" s="615"/>
      <c r="ARG352" s="616"/>
      <c r="ARH352" s="615"/>
      <c r="ARI352" s="617"/>
      <c r="ARJ352" s="617"/>
      <c r="ARK352" s="609"/>
      <c r="ARL352" s="614"/>
      <c r="ARM352" s="615"/>
      <c r="ARN352" s="616"/>
      <c r="ARO352" s="615"/>
      <c r="ARP352" s="617"/>
      <c r="ARQ352" s="617"/>
      <c r="ARR352" s="609"/>
      <c r="ARS352" s="614"/>
      <c r="ART352" s="615"/>
      <c r="ARU352" s="616"/>
      <c r="ARV352" s="615"/>
      <c r="ARW352" s="617"/>
      <c r="ARX352" s="617"/>
      <c r="ARY352" s="609"/>
      <c r="ARZ352" s="614"/>
      <c r="ASA352" s="615"/>
      <c r="ASB352" s="616"/>
      <c r="ASC352" s="615"/>
      <c r="ASD352" s="617"/>
      <c r="ASE352" s="617"/>
      <c r="ASF352" s="609"/>
      <c r="ASG352" s="614"/>
      <c r="ASH352" s="615"/>
      <c r="ASI352" s="616"/>
      <c r="ASJ352" s="615"/>
      <c r="ASK352" s="617"/>
      <c r="ASL352" s="617"/>
      <c r="ASM352" s="609"/>
      <c r="ASN352" s="614"/>
      <c r="ASO352" s="615"/>
      <c r="ASP352" s="616"/>
      <c r="ASQ352" s="615"/>
      <c r="ASR352" s="617"/>
      <c r="ASS352" s="617"/>
      <c r="AST352" s="609"/>
      <c r="ASU352" s="614"/>
      <c r="ASV352" s="615"/>
      <c r="ASW352" s="616"/>
      <c r="ASX352" s="615"/>
      <c r="ASY352" s="617"/>
      <c r="ASZ352" s="617"/>
      <c r="ATA352" s="609"/>
      <c r="ATB352" s="614"/>
      <c r="ATC352" s="615"/>
      <c r="ATD352" s="616"/>
      <c r="ATE352" s="615"/>
      <c r="ATF352" s="617"/>
      <c r="ATG352" s="617"/>
      <c r="ATH352" s="609"/>
      <c r="ATI352" s="614"/>
      <c r="ATJ352" s="615"/>
      <c r="ATK352" s="616"/>
      <c r="ATL352" s="615"/>
      <c r="ATM352" s="617"/>
      <c r="ATN352" s="617"/>
      <c r="ATO352" s="609"/>
      <c r="ATP352" s="614"/>
      <c r="ATQ352" s="615"/>
      <c r="ATR352" s="616"/>
      <c r="ATS352" s="615"/>
      <c r="ATT352" s="617"/>
      <c r="ATU352" s="617"/>
      <c r="ATV352" s="609"/>
      <c r="ATW352" s="614"/>
      <c r="ATX352" s="615"/>
      <c r="ATY352" s="616"/>
      <c r="ATZ352" s="615"/>
      <c r="AUA352" s="617"/>
      <c r="AUB352" s="617"/>
      <c r="AUC352" s="609"/>
      <c r="AUD352" s="614"/>
      <c r="AUE352" s="615"/>
      <c r="AUF352" s="616"/>
      <c r="AUG352" s="615"/>
      <c r="AUH352" s="617"/>
      <c r="AUI352" s="617"/>
      <c r="AUJ352" s="609"/>
      <c r="AUK352" s="614"/>
      <c r="AUL352" s="615"/>
      <c r="AUM352" s="616"/>
      <c r="AUN352" s="615"/>
      <c r="AUO352" s="617"/>
      <c r="AUP352" s="617"/>
      <c r="AUQ352" s="609"/>
      <c r="AUR352" s="614"/>
      <c r="AUS352" s="615"/>
      <c r="AUT352" s="616"/>
      <c r="AUU352" s="615"/>
      <c r="AUV352" s="617"/>
      <c r="AUW352" s="617"/>
      <c r="AUX352" s="609"/>
      <c r="AUY352" s="614"/>
      <c r="AUZ352" s="615"/>
      <c r="AVA352" s="616"/>
      <c r="AVB352" s="615"/>
      <c r="AVC352" s="617"/>
      <c r="AVD352" s="617"/>
      <c r="AVE352" s="609"/>
      <c r="AVF352" s="614"/>
      <c r="AVG352" s="615"/>
      <c r="AVH352" s="616"/>
      <c r="AVI352" s="615"/>
      <c r="AVJ352" s="617"/>
      <c r="AVK352" s="617"/>
      <c r="AVL352" s="609"/>
      <c r="AVM352" s="614"/>
      <c r="AVN352" s="615"/>
      <c r="AVO352" s="616"/>
      <c r="AVP352" s="615"/>
      <c r="AVQ352" s="617"/>
      <c r="AVR352" s="617"/>
      <c r="AVS352" s="609"/>
      <c r="AVT352" s="614"/>
      <c r="AVU352" s="615"/>
      <c r="AVV352" s="616"/>
      <c r="AVW352" s="615"/>
      <c r="AVX352" s="617"/>
      <c r="AVY352" s="617"/>
      <c r="AVZ352" s="609"/>
      <c r="AWA352" s="614"/>
      <c r="AWB352" s="615"/>
      <c r="AWC352" s="616"/>
      <c r="AWD352" s="615"/>
      <c r="AWE352" s="617"/>
      <c r="AWF352" s="617"/>
      <c r="AWG352" s="609"/>
      <c r="AWH352" s="614"/>
      <c r="AWI352" s="615"/>
      <c r="AWJ352" s="616"/>
      <c r="AWK352" s="615"/>
      <c r="AWL352" s="617"/>
      <c r="AWM352" s="617"/>
      <c r="AWN352" s="609"/>
      <c r="AWO352" s="614"/>
      <c r="AWP352" s="615"/>
      <c r="AWQ352" s="616"/>
      <c r="AWR352" s="615"/>
      <c r="AWS352" s="617"/>
      <c r="AWT352" s="617"/>
      <c r="AWU352" s="609"/>
      <c r="AWV352" s="614"/>
      <c r="AWW352" s="615"/>
      <c r="AWX352" s="616"/>
      <c r="AWY352" s="615"/>
      <c r="AWZ352" s="617"/>
      <c r="AXA352" s="617"/>
      <c r="AXB352" s="609"/>
      <c r="AXC352" s="614"/>
      <c r="AXD352" s="615"/>
      <c r="AXE352" s="616"/>
      <c r="AXF352" s="615"/>
      <c r="AXG352" s="617"/>
      <c r="AXH352" s="617"/>
      <c r="AXI352" s="609"/>
      <c r="AXJ352" s="614"/>
      <c r="AXK352" s="615"/>
      <c r="AXL352" s="616"/>
      <c r="AXM352" s="615"/>
      <c r="AXN352" s="617"/>
      <c r="AXO352" s="617"/>
      <c r="AXP352" s="609"/>
      <c r="AXQ352" s="614"/>
      <c r="AXR352" s="615"/>
      <c r="AXS352" s="616"/>
      <c r="AXT352" s="615"/>
      <c r="AXU352" s="617"/>
      <c r="AXV352" s="617"/>
      <c r="AXW352" s="609"/>
      <c r="AXX352" s="614"/>
      <c r="AXY352" s="615"/>
      <c r="AXZ352" s="616"/>
      <c r="AYA352" s="615"/>
      <c r="AYB352" s="617"/>
      <c r="AYC352" s="617"/>
      <c r="AYD352" s="609"/>
      <c r="AYE352" s="614"/>
      <c r="AYF352" s="615"/>
      <c r="AYG352" s="616"/>
      <c r="AYH352" s="615"/>
      <c r="AYI352" s="617"/>
      <c r="AYJ352" s="617"/>
      <c r="AYK352" s="609"/>
      <c r="AYL352" s="614"/>
      <c r="AYM352" s="615"/>
      <c r="AYN352" s="616"/>
      <c r="AYO352" s="615"/>
      <c r="AYP352" s="617"/>
      <c r="AYQ352" s="617"/>
      <c r="AYR352" s="609"/>
      <c r="AYS352" s="614"/>
      <c r="AYT352" s="615"/>
      <c r="AYU352" s="616"/>
      <c r="AYV352" s="615"/>
      <c r="AYW352" s="617"/>
      <c r="AYX352" s="617"/>
      <c r="AYY352" s="609"/>
      <c r="AYZ352" s="614"/>
      <c r="AZA352" s="615"/>
      <c r="AZB352" s="616"/>
      <c r="AZC352" s="615"/>
      <c r="AZD352" s="617"/>
      <c r="AZE352" s="617"/>
      <c r="AZF352" s="609"/>
      <c r="AZG352" s="614"/>
      <c r="AZH352" s="615"/>
      <c r="AZI352" s="616"/>
      <c r="AZJ352" s="615"/>
      <c r="AZK352" s="617"/>
      <c r="AZL352" s="617"/>
      <c r="AZM352" s="609"/>
      <c r="AZN352" s="614"/>
      <c r="AZO352" s="615"/>
      <c r="AZP352" s="616"/>
      <c r="AZQ352" s="615"/>
      <c r="AZR352" s="617"/>
      <c r="AZS352" s="617"/>
      <c r="AZT352" s="609"/>
      <c r="AZU352" s="614"/>
      <c r="AZV352" s="615"/>
      <c r="AZW352" s="616"/>
      <c r="AZX352" s="615"/>
      <c r="AZY352" s="617"/>
      <c r="AZZ352" s="617"/>
      <c r="BAA352" s="609"/>
      <c r="BAB352" s="614"/>
      <c r="BAC352" s="615"/>
      <c r="BAD352" s="616"/>
      <c r="BAE352" s="615"/>
      <c r="BAF352" s="617"/>
      <c r="BAG352" s="617"/>
      <c r="BAH352" s="609"/>
      <c r="BAI352" s="614"/>
      <c r="BAJ352" s="615"/>
      <c r="BAK352" s="616"/>
      <c r="BAL352" s="615"/>
      <c r="BAM352" s="617"/>
      <c r="BAN352" s="617"/>
      <c r="BAO352" s="609"/>
      <c r="BAP352" s="614"/>
      <c r="BAQ352" s="615"/>
      <c r="BAR352" s="616"/>
      <c r="BAS352" s="615"/>
      <c r="BAT352" s="617"/>
      <c r="BAU352" s="617"/>
      <c r="BAV352" s="609"/>
      <c r="BAW352" s="614"/>
      <c r="BAX352" s="615"/>
      <c r="BAY352" s="616"/>
      <c r="BAZ352" s="615"/>
      <c r="BBA352" s="617"/>
      <c r="BBB352" s="617"/>
      <c r="BBC352" s="609"/>
      <c r="BBD352" s="614"/>
      <c r="BBE352" s="615"/>
      <c r="BBF352" s="616"/>
      <c r="BBG352" s="615"/>
      <c r="BBH352" s="617"/>
      <c r="BBI352" s="617"/>
      <c r="BBJ352" s="609"/>
      <c r="BBK352" s="614"/>
      <c r="BBL352" s="615"/>
      <c r="BBM352" s="616"/>
      <c r="BBN352" s="615"/>
      <c r="BBO352" s="617"/>
      <c r="BBP352" s="617"/>
      <c r="BBQ352" s="609"/>
      <c r="BBR352" s="614"/>
      <c r="BBS352" s="615"/>
      <c r="BBT352" s="616"/>
      <c r="BBU352" s="615"/>
      <c r="BBV352" s="617"/>
      <c r="BBW352" s="617"/>
      <c r="BBX352" s="609"/>
      <c r="BBY352" s="614"/>
      <c r="BBZ352" s="615"/>
      <c r="BCA352" s="616"/>
      <c r="BCB352" s="615"/>
      <c r="BCC352" s="617"/>
      <c r="BCD352" s="617"/>
      <c r="BCE352" s="609"/>
      <c r="BCF352" s="614"/>
      <c r="BCG352" s="615"/>
      <c r="BCH352" s="616"/>
      <c r="BCI352" s="615"/>
      <c r="BCJ352" s="617"/>
      <c r="BCK352" s="617"/>
      <c r="BCL352" s="609"/>
      <c r="BCM352" s="614"/>
      <c r="BCN352" s="615"/>
      <c r="BCO352" s="616"/>
      <c r="BCP352" s="615"/>
      <c r="BCQ352" s="617"/>
      <c r="BCR352" s="617"/>
      <c r="BCS352" s="609"/>
      <c r="BCT352" s="614"/>
      <c r="BCU352" s="615"/>
      <c r="BCV352" s="616"/>
      <c r="BCW352" s="615"/>
      <c r="BCX352" s="617"/>
      <c r="BCY352" s="617"/>
      <c r="BCZ352" s="609"/>
      <c r="BDA352" s="614"/>
      <c r="BDB352" s="615"/>
      <c r="BDC352" s="616"/>
      <c r="BDD352" s="615"/>
      <c r="BDE352" s="617"/>
      <c r="BDF352" s="617"/>
      <c r="BDG352" s="609"/>
      <c r="BDH352" s="614"/>
      <c r="BDI352" s="615"/>
      <c r="BDJ352" s="616"/>
      <c r="BDK352" s="615"/>
      <c r="BDL352" s="617"/>
      <c r="BDM352" s="617"/>
      <c r="BDN352" s="609"/>
      <c r="BDO352" s="614"/>
      <c r="BDP352" s="615"/>
      <c r="BDQ352" s="616"/>
      <c r="BDR352" s="615"/>
      <c r="BDS352" s="617"/>
      <c r="BDT352" s="617"/>
      <c r="BDU352" s="609"/>
      <c r="BDV352" s="614"/>
      <c r="BDW352" s="615"/>
      <c r="BDX352" s="616"/>
      <c r="BDY352" s="615"/>
      <c r="BDZ352" s="617"/>
      <c r="BEA352" s="617"/>
      <c r="BEB352" s="609"/>
      <c r="BEC352" s="614"/>
      <c r="BED352" s="615"/>
      <c r="BEE352" s="616"/>
      <c r="BEF352" s="615"/>
      <c r="BEG352" s="617"/>
      <c r="BEH352" s="617"/>
      <c r="BEI352" s="609"/>
      <c r="BEJ352" s="614"/>
      <c r="BEK352" s="615"/>
      <c r="BEL352" s="616"/>
      <c r="BEM352" s="615"/>
      <c r="BEN352" s="617"/>
      <c r="BEO352" s="617"/>
      <c r="BEP352" s="609"/>
      <c r="BEQ352" s="614"/>
      <c r="BER352" s="615"/>
      <c r="BES352" s="616"/>
      <c r="BET352" s="615"/>
      <c r="BEU352" s="617"/>
      <c r="BEV352" s="617"/>
      <c r="BEW352" s="609"/>
      <c r="BEX352" s="614"/>
      <c r="BEY352" s="615"/>
      <c r="BEZ352" s="616"/>
      <c r="BFA352" s="615"/>
      <c r="BFB352" s="617"/>
      <c r="BFC352" s="617"/>
      <c r="BFD352" s="609"/>
      <c r="BFE352" s="614"/>
      <c r="BFF352" s="615"/>
      <c r="BFG352" s="616"/>
      <c r="BFH352" s="615"/>
      <c r="BFI352" s="617"/>
      <c r="BFJ352" s="617"/>
      <c r="BFK352" s="609"/>
      <c r="BFL352" s="614"/>
      <c r="BFM352" s="615"/>
      <c r="BFN352" s="616"/>
      <c r="BFO352" s="615"/>
      <c r="BFP352" s="617"/>
      <c r="BFQ352" s="617"/>
      <c r="BFR352" s="609"/>
      <c r="BFS352" s="614"/>
      <c r="BFT352" s="615"/>
      <c r="BFU352" s="616"/>
      <c r="BFV352" s="615"/>
      <c r="BFW352" s="617"/>
      <c r="BFX352" s="617"/>
      <c r="BFY352" s="609"/>
      <c r="BFZ352" s="614"/>
      <c r="BGA352" s="615"/>
      <c r="BGB352" s="616"/>
      <c r="BGC352" s="615"/>
      <c r="BGD352" s="617"/>
      <c r="BGE352" s="617"/>
      <c r="BGF352" s="609"/>
      <c r="BGG352" s="614"/>
      <c r="BGH352" s="615"/>
      <c r="BGI352" s="616"/>
      <c r="BGJ352" s="615"/>
      <c r="BGK352" s="617"/>
      <c r="BGL352" s="617"/>
      <c r="BGM352" s="609"/>
      <c r="BGN352" s="614"/>
      <c r="BGO352" s="615"/>
      <c r="BGP352" s="616"/>
      <c r="BGQ352" s="615"/>
      <c r="BGR352" s="617"/>
      <c r="BGS352" s="617"/>
      <c r="BGT352" s="609"/>
      <c r="BGU352" s="614"/>
      <c r="BGV352" s="615"/>
      <c r="BGW352" s="616"/>
      <c r="BGX352" s="615"/>
      <c r="BGY352" s="617"/>
      <c r="BGZ352" s="617"/>
      <c r="BHA352" s="609"/>
      <c r="BHB352" s="614"/>
      <c r="BHC352" s="615"/>
      <c r="BHD352" s="616"/>
      <c r="BHE352" s="615"/>
      <c r="BHF352" s="617"/>
      <c r="BHG352" s="617"/>
      <c r="BHH352" s="609"/>
      <c r="BHI352" s="614"/>
      <c r="BHJ352" s="615"/>
      <c r="BHK352" s="616"/>
      <c r="BHL352" s="615"/>
      <c r="BHM352" s="617"/>
      <c r="BHN352" s="617"/>
      <c r="BHO352" s="609"/>
      <c r="BHP352" s="614"/>
      <c r="BHQ352" s="615"/>
      <c r="BHR352" s="616"/>
      <c r="BHS352" s="615"/>
      <c r="BHT352" s="617"/>
      <c r="BHU352" s="617"/>
      <c r="BHV352" s="609"/>
      <c r="BHW352" s="614"/>
      <c r="BHX352" s="615"/>
      <c r="BHY352" s="616"/>
      <c r="BHZ352" s="615"/>
      <c r="BIA352" s="617"/>
      <c r="BIB352" s="617"/>
      <c r="BIC352" s="609"/>
      <c r="BID352" s="614"/>
      <c r="BIE352" s="615"/>
      <c r="BIF352" s="616"/>
      <c r="BIG352" s="615"/>
      <c r="BIH352" s="617"/>
      <c r="BII352" s="617"/>
      <c r="BIJ352" s="609"/>
      <c r="BIK352" s="614"/>
      <c r="BIL352" s="615"/>
      <c r="BIM352" s="616"/>
      <c r="BIN352" s="615"/>
      <c r="BIO352" s="617"/>
      <c r="BIP352" s="617"/>
      <c r="BIQ352" s="609"/>
      <c r="BIR352" s="614"/>
      <c r="BIS352" s="615"/>
      <c r="BIT352" s="616"/>
      <c r="BIU352" s="615"/>
      <c r="BIV352" s="617"/>
      <c r="BIW352" s="617"/>
      <c r="BIX352" s="609"/>
      <c r="BIY352" s="614"/>
      <c r="BIZ352" s="615"/>
      <c r="BJA352" s="616"/>
      <c r="BJB352" s="615"/>
      <c r="BJC352" s="617"/>
      <c r="BJD352" s="617"/>
      <c r="BJE352" s="609"/>
      <c r="BJF352" s="614"/>
      <c r="BJG352" s="615"/>
      <c r="BJH352" s="616"/>
      <c r="BJI352" s="615"/>
      <c r="BJJ352" s="617"/>
      <c r="BJK352" s="617"/>
      <c r="BJL352" s="609"/>
      <c r="BJM352" s="614"/>
      <c r="BJN352" s="615"/>
      <c r="BJO352" s="616"/>
      <c r="BJP352" s="615"/>
      <c r="BJQ352" s="617"/>
      <c r="BJR352" s="617"/>
      <c r="BJS352" s="609"/>
      <c r="BJT352" s="614"/>
      <c r="BJU352" s="615"/>
      <c r="BJV352" s="616"/>
      <c r="BJW352" s="615"/>
      <c r="BJX352" s="617"/>
      <c r="BJY352" s="617"/>
      <c r="BJZ352" s="609"/>
      <c r="BKA352" s="614"/>
      <c r="BKB352" s="615"/>
      <c r="BKC352" s="616"/>
      <c r="BKD352" s="615"/>
      <c r="BKE352" s="617"/>
      <c r="BKF352" s="617"/>
      <c r="BKG352" s="609"/>
      <c r="BKH352" s="614"/>
      <c r="BKI352" s="615"/>
      <c r="BKJ352" s="616"/>
      <c r="BKK352" s="615"/>
      <c r="BKL352" s="617"/>
      <c r="BKM352" s="617"/>
      <c r="BKN352" s="609"/>
      <c r="BKO352" s="614"/>
      <c r="BKP352" s="615"/>
      <c r="BKQ352" s="616"/>
      <c r="BKR352" s="615"/>
      <c r="BKS352" s="617"/>
      <c r="BKT352" s="617"/>
      <c r="BKU352" s="609"/>
      <c r="BKV352" s="614"/>
      <c r="BKW352" s="615"/>
      <c r="BKX352" s="616"/>
      <c r="BKY352" s="615"/>
      <c r="BKZ352" s="617"/>
      <c r="BLA352" s="617"/>
      <c r="BLB352" s="609"/>
      <c r="BLC352" s="614"/>
      <c r="BLD352" s="615"/>
      <c r="BLE352" s="616"/>
      <c r="BLF352" s="615"/>
      <c r="BLG352" s="617"/>
      <c r="BLH352" s="617"/>
      <c r="BLI352" s="609"/>
      <c r="BLJ352" s="614"/>
      <c r="BLK352" s="615"/>
      <c r="BLL352" s="616"/>
      <c r="BLM352" s="615"/>
      <c r="BLN352" s="617"/>
      <c r="BLO352" s="617"/>
      <c r="BLP352" s="609"/>
      <c r="BLQ352" s="614"/>
      <c r="BLR352" s="615"/>
      <c r="BLS352" s="616"/>
      <c r="BLT352" s="615"/>
      <c r="BLU352" s="617"/>
      <c r="BLV352" s="617"/>
      <c r="BLW352" s="609"/>
      <c r="BLX352" s="614"/>
      <c r="BLY352" s="615"/>
      <c r="BLZ352" s="616"/>
      <c r="BMA352" s="615"/>
      <c r="BMB352" s="617"/>
      <c r="BMC352" s="617"/>
      <c r="BMD352" s="609"/>
      <c r="BME352" s="614"/>
      <c r="BMF352" s="615"/>
      <c r="BMG352" s="616"/>
      <c r="BMH352" s="615"/>
      <c r="BMI352" s="617"/>
      <c r="BMJ352" s="617"/>
      <c r="BMK352" s="609"/>
      <c r="BML352" s="614"/>
      <c r="BMM352" s="615"/>
      <c r="BMN352" s="616"/>
      <c r="BMO352" s="615"/>
      <c r="BMP352" s="617"/>
      <c r="BMQ352" s="617"/>
      <c r="BMR352" s="609"/>
      <c r="BMS352" s="614"/>
      <c r="BMT352" s="615"/>
      <c r="BMU352" s="616"/>
      <c r="BMV352" s="615"/>
      <c r="BMW352" s="617"/>
      <c r="BMX352" s="617"/>
      <c r="BMY352" s="609"/>
      <c r="BMZ352" s="614"/>
      <c r="BNA352" s="615"/>
      <c r="BNB352" s="616"/>
      <c r="BNC352" s="615"/>
      <c r="BND352" s="617"/>
      <c r="BNE352" s="617"/>
      <c r="BNF352" s="609"/>
      <c r="BNG352" s="614"/>
      <c r="BNH352" s="615"/>
      <c r="BNI352" s="616"/>
      <c r="BNJ352" s="615"/>
      <c r="BNK352" s="617"/>
      <c r="BNL352" s="617"/>
      <c r="BNM352" s="609"/>
      <c r="BNN352" s="614"/>
      <c r="BNO352" s="615"/>
      <c r="BNP352" s="616"/>
      <c r="BNQ352" s="615"/>
      <c r="BNR352" s="617"/>
      <c r="BNS352" s="617"/>
      <c r="BNT352" s="609"/>
      <c r="BNU352" s="614"/>
      <c r="BNV352" s="615"/>
      <c r="BNW352" s="616"/>
      <c r="BNX352" s="615"/>
      <c r="BNY352" s="617"/>
      <c r="BNZ352" s="617"/>
      <c r="BOA352" s="609"/>
      <c r="BOB352" s="614"/>
      <c r="BOC352" s="615"/>
      <c r="BOD352" s="616"/>
      <c r="BOE352" s="615"/>
      <c r="BOF352" s="617"/>
      <c r="BOG352" s="617"/>
      <c r="BOH352" s="609"/>
      <c r="BOI352" s="614"/>
      <c r="BOJ352" s="615"/>
      <c r="BOK352" s="616"/>
      <c r="BOL352" s="615"/>
      <c r="BOM352" s="617"/>
      <c r="BON352" s="617"/>
      <c r="BOO352" s="609"/>
      <c r="BOP352" s="614"/>
      <c r="BOQ352" s="615"/>
      <c r="BOR352" s="616"/>
      <c r="BOS352" s="615"/>
      <c r="BOT352" s="617"/>
      <c r="BOU352" s="617"/>
      <c r="BOV352" s="609"/>
      <c r="BOW352" s="614"/>
      <c r="BOX352" s="615"/>
      <c r="BOY352" s="616"/>
      <c r="BOZ352" s="615"/>
      <c r="BPA352" s="617"/>
      <c r="BPB352" s="617"/>
      <c r="BPC352" s="609"/>
      <c r="BPD352" s="614"/>
      <c r="BPE352" s="615"/>
      <c r="BPF352" s="616"/>
      <c r="BPG352" s="615"/>
      <c r="BPH352" s="617"/>
      <c r="BPI352" s="617"/>
      <c r="BPJ352" s="609"/>
      <c r="BPK352" s="614"/>
      <c r="BPL352" s="615"/>
      <c r="BPM352" s="616"/>
      <c r="BPN352" s="615"/>
      <c r="BPO352" s="617"/>
      <c r="BPP352" s="617"/>
      <c r="BPQ352" s="609"/>
      <c r="BPR352" s="614"/>
      <c r="BPS352" s="615"/>
      <c r="BPT352" s="616"/>
      <c r="BPU352" s="615"/>
      <c r="BPV352" s="617"/>
      <c r="BPW352" s="617"/>
      <c r="BPX352" s="609"/>
      <c r="BPY352" s="614"/>
      <c r="BPZ352" s="615"/>
      <c r="BQA352" s="616"/>
      <c r="BQB352" s="615"/>
      <c r="BQC352" s="617"/>
      <c r="BQD352" s="617"/>
      <c r="BQE352" s="609"/>
      <c r="BQF352" s="614"/>
      <c r="BQG352" s="615"/>
      <c r="BQH352" s="616"/>
      <c r="BQI352" s="615"/>
      <c r="BQJ352" s="617"/>
      <c r="BQK352" s="617"/>
      <c r="BQL352" s="609"/>
      <c r="BQM352" s="614"/>
      <c r="BQN352" s="615"/>
      <c r="BQO352" s="616"/>
      <c r="BQP352" s="615"/>
      <c r="BQQ352" s="617"/>
      <c r="BQR352" s="617"/>
      <c r="BQS352" s="609"/>
      <c r="BQT352" s="614"/>
      <c r="BQU352" s="615"/>
      <c r="BQV352" s="616"/>
      <c r="BQW352" s="615"/>
      <c r="BQX352" s="617"/>
      <c r="BQY352" s="617"/>
      <c r="BQZ352" s="609"/>
      <c r="BRA352" s="614"/>
      <c r="BRB352" s="615"/>
      <c r="BRC352" s="616"/>
      <c r="BRD352" s="615"/>
      <c r="BRE352" s="617"/>
      <c r="BRF352" s="617"/>
      <c r="BRG352" s="609"/>
      <c r="BRH352" s="614"/>
      <c r="BRI352" s="615"/>
      <c r="BRJ352" s="616"/>
      <c r="BRK352" s="615"/>
      <c r="BRL352" s="617"/>
      <c r="BRM352" s="617"/>
      <c r="BRN352" s="609"/>
      <c r="BRO352" s="614"/>
      <c r="BRP352" s="615"/>
      <c r="BRQ352" s="616"/>
      <c r="BRR352" s="615"/>
      <c r="BRS352" s="617"/>
      <c r="BRT352" s="617"/>
      <c r="BRU352" s="609"/>
      <c r="BRV352" s="614"/>
      <c r="BRW352" s="615"/>
      <c r="BRX352" s="616"/>
      <c r="BRY352" s="615"/>
      <c r="BRZ352" s="617"/>
      <c r="BSA352" s="617"/>
      <c r="BSB352" s="609"/>
      <c r="BSC352" s="614"/>
      <c r="BSD352" s="615"/>
      <c r="BSE352" s="616"/>
      <c r="BSF352" s="615"/>
      <c r="BSG352" s="617"/>
      <c r="BSH352" s="617"/>
      <c r="BSI352" s="609"/>
      <c r="BSJ352" s="614"/>
      <c r="BSK352" s="615"/>
      <c r="BSL352" s="616"/>
      <c r="BSM352" s="615"/>
      <c r="BSN352" s="617"/>
      <c r="BSO352" s="617"/>
      <c r="BSP352" s="609"/>
      <c r="BSQ352" s="614"/>
      <c r="BSR352" s="615"/>
      <c r="BSS352" s="616"/>
      <c r="BST352" s="615"/>
      <c r="BSU352" s="617"/>
      <c r="BSV352" s="617"/>
      <c r="BSW352" s="609"/>
      <c r="BSX352" s="614"/>
      <c r="BSY352" s="615"/>
      <c r="BSZ352" s="616"/>
      <c r="BTA352" s="615"/>
      <c r="BTB352" s="617"/>
      <c r="BTC352" s="617"/>
      <c r="BTD352" s="609"/>
      <c r="BTE352" s="614"/>
      <c r="BTF352" s="615"/>
      <c r="BTG352" s="616"/>
      <c r="BTH352" s="615"/>
      <c r="BTI352" s="617"/>
      <c r="BTJ352" s="617"/>
      <c r="BTK352" s="609"/>
      <c r="BTL352" s="614"/>
      <c r="BTM352" s="615"/>
      <c r="BTN352" s="616"/>
      <c r="BTO352" s="615"/>
      <c r="BTP352" s="617"/>
      <c r="BTQ352" s="617"/>
      <c r="BTR352" s="609"/>
      <c r="BTS352" s="614"/>
      <c r="BTT352" s="615"/>
      <c r="BTU352" s="616"/>
      <c r="BTV352" s="615"/>
      <c r="BTW352" s="617"/>
      <c r="BTX352" s="617"/>
      <c r="BTY352" s="609"/>
      <c r="BTZ352" s="614"/>
      <c r="BUA352" s="615"/>
      <c r="BUB352" s="616"/>
      <c r="BUC352" s="615"/>
      <c r="BUD352" s="617"/>
      <c r="BUE352" s="617"/>
      <c r="BUF352" s="609"/>
      <c r="BUG352" s="614"/>
      <c r="BUH352" s="615"/>
      <c r="BUI352" s="616"/>
      <c r="BUJ352" s="615"/>
      <c r="BUK352" s="617"/>
      <c r="BUL352" s="617"/>
      <c r="BUM352" s="609"/>
      <c r="BUN352" s="614"/>
      <c r="BUO352" s="615"/>
      <c r="BUP352" s="616"/>
      <c r="BUQ352" s="615"/>
      <c r="BUR352" s="617"/>
      <c r="BUS352" s="617"/>
      <c r="BUT352" s="609"/>
      <c r="BUU352" s="614"/>
      <c r="BUV352" s="615"/>
      <c r="BUW352" s="616"/>
      <c r="BUX352" s="615"/>
      <c r="BUY352" s="617"/>
      <c r="BUZ352" s="617"/>
      <c r="BVA352" s="609"/>
      <c r="BVB352" s="614"/>
      <c r="BVC352" s="615"/>
      <c r="BVD352" s="616"/>
      <c r="BVE352" s="615"/>
      <c r="BVF352" s="617"/>
      <c r="BVG352" s="617"/>
      <c r="BVH352" s="609"/>
      <c r="BVI352" s="614"/>
      <c r="BVJ352" s="615"/>
      <c r="BVK352" s="616"/>
      <c r="BVL352" s="615"/>
      <c r="BVM352" s="617"/>
      <c r="BVN352" s="617"/>
      <c r="BVO352" s="609"/>
      <c r="BVP352" s="614"/>
      <c r="BVQ352" s="615"/>
      <c r="BVR352" s="616"/>
      <c r="BVS352" s="615"/>
      <c r="BVT352" s="617"/>
      <c r="BVU352" s="617"/>
      <c r="BVV352" s="609"/>
      <c r="BVW352" s="614"/>
      <c r="BVX352" s="615"/>
      <c r="BVY352" s="616"/>
      <c r="BVZ352" s="615"/>
      <c r="BWA352" s="617"/>
      <c r="BWB352" s="617"/>
      <c r="BWC352" s="609"/>
      <c r="BWD352" s="614"/>
      <c r="BWE352" s="615"/>
      <c r="BWF352" s="616"/>
      <c r="BWG352" s="615"/>
      <c r="BWH352" s="617"/>
      <c r="BWI352" s="617"/>
      <c r="BWJ352" s="609"/>
      <c r="BWK352" s="614"/>
      <c r="BWL352" s="615"/>
      <c r="BWM352" s="616"/>
      <c r="BWN352" s="615"/>
      <c r="BWO352" s="617"/>
      <c r="BWP352" s="617"/>
      <c r="BWQ352" s="609"/>
      <c r="BWR352" s="614"/>
      <c r="BWS352" s="615"/>
      <c r="BWT352" s="616"/>
      <c r="BWU352" s="615"/>
      <c r="BWV352" s="617"/>
      <c r="BWW352" s="617"/>
      <c r="BWX352" s="609"/>
      <c r="BWY352" s="614"/>
      <c r="BWZ352" s="615"/>
      <c r="BXA352" s="616"/>
      <c r="BXB352" s="615"/>
      <c r="BXC352" s="617"/>
      <c r="BXD352" s="617"/>
      <c r="BXE352" s="609"/>
      <c r="BXF352" s="614"/>
      <c r="BXG352" s="615"/>
      <c r="BXH352" s="616"/>
      <c r="BXI352" s="615"/>
      <c r="BXJ352" s="617"/>
      <c r="BXK352" s="617"/>
      <c r="BXL352" s="609"/>
      <c r="BXM352" s="614"/>
      <c r="BXN352" s="615"/>
      <c r="BXO352" s="616"/>
      <c r="BXP352" s="615"/>
      <c r="BXQ352" s="617"/>
      <c r="BXR352" s="617"/>
      <c r="BXS352" s="609"/>
      <c r="BXT352" s="614"/>
      <c r="BXU352" s="615"/>
      <c r="BXV352" s="616"/>
      <c r="BXW352" s="615"/>
      <c r="BXX352" s="617"/>
      <c r="BXY352" s="617"/>
      <c r="BXZ352" s="609"/>
      <c r="BYA352" s="614"/>
      <c r="BYB352" s="615"/>
      <c r="BYC352" s="616"/>
      <c r="BYD352" s="615"/>
      <c r="BYE352" s="617"/>
      <c r="BYF352" s="617"/>
      <c r="BYG352" s="609"/>
      <c r="BYH352" s="614"/>
      <c r="BYI352" s="615"/>
      <c r="BYJ352" s="616"/>
      <c r="BYK352" s="615"/>
      <c r="BYL352" s="617"/>
      <c r="BYM352" s="617"/>
      <c r="BYN352" s="609"/>
      <c r="BYO352" s="614"/>
      <c r="BYP352" s="615"/>
      <c r="BYQ352" s="616"/>
      <c r="BYR352" s="615"/>
      <c r="BYS352" s="617"/>
      <c r="BYT352" s="617"/>
      <c r="BYU352" s="609"/>
      <c r="BYV352" s="614"/>
      <c r="BYW352" s="615"/>
      <c r="BYX352" s="616"/>
      <c r="BYY352" s="615"/>
      <c r="BYZ352" s="617"/>
      <c r="BZA352" s="617"/>
      <c r="BZB352" s="609"/>
      <c r="BZC352" s="614"/>
      <c r="BZD352" s="615"/>
      <c r="BZE352" s="616"/>
      <c r="BZF352" s="615"/>
      <c r="BZG352" s="617"/>
      <c r="BZH352" s="617"/>
      <c r="BZI352" s="609"/>
      <c r="BZJ352" s="614"/>
      <c r="BZK352" s="615"/>
      <c r="BZL352" s="616"/>
      <c r="BZM352" s="615"/>
      <c r="BZN352" s="617"/>
      <c r="BZO352" s="617"/>
      <c r="BZP352" s="609"/>
      <c r="BZQ352" s="614"/>
      <c r="BZR352" s="615"/>
      <c r="BZS352" s="616"/>
      <c r="BZT352" s="615"/>
      <c r="BZU352" s="617"/>
      <c r="BZV352" s="617"/>
      <c r="BZW352" s="609"/>
      <c r="BZX352" s="614"/>
      <c r="BZY352" s="615"/>
      <c r="BZZ352" s="616"/>
      <c r="CAA352" s="615"/>
      <c r="CAB352" s="617"/>
      <c r="CAC352" s="617"/>
      <c r="CAD352" s="609"/>
      <c r="CAE352" s="614"/>
      <c r="CAF352" s="615"/>
      <c r="CAG352" s="616"/>
      <c r="CAH352" s="615"/>
      <c r="CAI352" s="617"/>
      <c r="CAJ352" s="617"/>
      <c r="CAK352" s="609"/>
      <c r="CAL352" s="614"/>
      <c r="CAM352" s="615"/>
      <c r="CAN352" s="616"/>
      <c r="CAO352" s="615"/>
      <c r="CAP352" s="617"/>
      <c r="CAQ352" s="617"/>
      <c r="CAR352" s="609"/>
      <c r="CAS352" s="614"/>
      <c r="CAT352" s="615"/>
      <c r="CAU352" s="616"/>
      <c r="CAV352" s="615"/>
      <c r="CAW352" s="617"/>
      <c r="CAX352" s="617"/>
      <c r="CAY352" s="609"/>
      <c r="CAZ352" s="614"/>
      <c r="CBA352" s="615"/>
      <c r="CBB352" s="616"/>
      <c r="CBC352" s="615"/>
      <c r="CBD352" s="617"/>
      <c r="CBE352" s="617"/>
      <c r="CBF352" s="609"/>
      <c r="CBG352" s="614"/>
      <c r="CBH352" s="615"/>
      <c r="CBI352" s="616"/>
      <c r="CBJ352" s="615"/>
      <c r="CBK352" s="617"/>
      <c r="CBL352" s="617"/>
      <c r="CBM352" s="609"/>
      <c r="CBN352" s="614"/>
      <c r="CBO352" s="615"/>
      <c r="CBP352" s="616"/>
      <c r="CBQ352" s="615"/>
      <c r="CBR352" s="617"/>
      <c r="CBS352" s="617"/>
      <c r="CBT352" s="609"/>
      <c r="CBU352" s="614"/>
      <c r="CBV352" s="615"/>
      <c r="CBW352" s="616"/>
      <c r="CBX352" s="615"/>
      <c r="CBY352" s="617"/>
      <c r="CBZ352" s="617"/>
      <c r="CCA352" s="609"/>
      <c r="CCB352" s="614"/>
      <c r="CCC352" s="615"/>
      <c r="CCD352" s="616"/>
      <c r="CCE352" s="615"/>
      <c r="CCF352" s="617"/>
      <c r="CCG352" s="617"/>
      <c r="CCH352" s="609"/>
      <c r="CCI352" s="614"/>
      <c r="CCJ352" s="615"/>
      <c r="CCK352" s="616"/>
      <c r="CCL352" s="615"/>
      <c r="CCM352" s="617"/>
      <c r="CCN352" s="617"/>
      <c r="CCO352" s="609"/>
      <c r="CCP352" s="614"/>
      <c r="CCQ352" s="615"/>
      <c r="CCR352" s="616"/>
      <c r="CCS352" s="615"/>
      <c r="CCT352" s="617"/>
      <c r="CCU352" s="617"/>
      <c r="CCV352" s="609"/>
      <c r="CCW352" s="614"/>
      <c r="CCX352" s="615"/>
      <c r="CCY352" s="616"/>
      <c r="CCZ352" s="615"/>
      <c r="CDA352" s="617"/>
      <c r="CDB352" s="617"/>
      <c r="CDC352" s="609"/>
      <c r="CDD352" s="614"/>
      <c r="CDE352" s="615"/>
      <c r="CDF352" s="616"/>
      <c r="CDG352" s="615"/>
      <c r="CDH352" s="617"/>
      <c r="CDI352" s="617"/>
      <c r="CDJ352" s="609"/>
      <c r="CDK352" s="614"/>
      <c r="CDL352" s="615"/>
      <c r="CDM352" s="616"/>
      <c r="CDN352" s="615"/>
      <c r="CDO352" s="617"/>
      <c r="CDP352" s="617"/>
      <c r="CDQ352" s="609"/>
      <c r="CDR352" s="614"/>
      <c r="CDS352" s="615"/>
      <c r="CDT352" s="616"/>
      <c r="CDU352" s="615"/>
      <c r="CDV352" s="617"/>
      <c r="CDW352" s="617"/>
      <c r="CDX352" s="609"/>
      <c r="CDY352" s="614"/>
      <c r="CDZ352" s="615"/>
      <c r="CEA352" s="616"/>
      <c r="CEB352" s="615"/>
      <c r="CEC352" s="617"/>
      <c r="CED352" s="617"/>
      <c r="CEE352" s="609"/>
      <c r="CEF352" s="614"/>
      <c r="CEG352" s="615"/>
      <c r="CEH352" s="616"/>
      <c r="CEI352" s="615"/>
      <c r="CEJ352" s="617"/>
      <c r="CEK352" s="617"/>
      <c r="CEL352" s="609"/>
      <c r="CEM352" s="614"/>
      <c r="CEN352" s="615"/>
      <c r="CEO352" s="616"/>
      <c r="CEP352" s="615"/>
      <c r="CEQ352" s="617"/>
      <c r="CER352" s="617"/>
      <c r="CES352" s="609"/>
      <c r="CET352" s="614"/>
      <c r="CEU352" s="615"/>
      <c r="CEV352" s="616"/>
      <c r="CEW352" s="615"/>
      <c r="CEX352" s="617"/>
      <c r="CEY352" s="617"/>
      <c r="CEZ352" s="609"/>
      <c r="CFA352" s="614"/>
      <c r="CFB352" s="615"/>
      <c r="CFC352" s="616"/>
      <c r="CFD352" s="615"/>
      <c r="CFE352" s="617"/>
      <c r="CFF352" s="617"/>
      <c r="CFG352" s="609"/>
      <c r="CFH352" s="614"/>
      <c r="CFI352" s="615"/>
      <c r="CFJ352" s="616"/>
      <c r="CFK352" s="615"/>
      <c r="CFL352" s="617"/>
      <c r="CFM352" s="617"/>
      <c r="CFN352" s="609"/>
      <c r="CFO352" s="614"/>
      <c r="CFP352" s="615"/>
      <c r="CFQ352" s="616"/>
      <c r="CFR352" s="615"/>
      <c r="CFS352" s="617"/>
      <c r="CFT352" s="617"/>
      <c r="CFU352" s="609"/>
      <c r="CFV352" s="614"/>
      <c r="CFW352" s="615"/>
      <c r="CFX352" s="616"/>
      <c r="CFY352" s="615"/>
      <c r="CFZ352" s="617"/>
      <c r="CGA352" s="617"/>
      <c r="CGB352" s="609"/>
      <c r="CGC352" s="614"/>
      <c r="CGD352" s="615"/>
      <c r="CGE352" s="616"/>
      <c r="CGF352" s="615"/>
      <c r="CGG352" s="617"/>
      <c r="CGH352" s="617"/>
      <c r="CGI352" s="609"/>
      <c r="CGJ352" s="614"/>
      <c r="CGK352" s="615"/>
      <c r="CGL352" s="616"/>
      <c r="CGM352" s="615"/>
      <c r="CGN352" s="617"/>
      <c r="CGO352" s="617"/>
      <c r="CGP352" s="609"/>
      <c r="CGQ352" s="614"/>
      <c r="CGR352" s="615"/>
      <c r="CGS352" s="616"/>
      <c r="CGT352" s="615"/>
      <c r="CGU352" s="617"/>
      <c r="CGV352" s="617"/>
      <c r="CGW352" s="609"/>
      <c r="CGX352" s="614"/>
      <c r="CGY352" s="615"/>
      <c r="CGZ352" s="616"/>
      <c r="CHA352" s="615"/>
      <c r="CHB352" s="617"/>
      <c r="CHC352" s="617"/>
      <c r="CHD352" s="609"/>
      <c r="CHE352" s="614"/>
      <c r="CHF352" s="615"/>
      <c r="CHG352" s="616"/>
      <c r="CHH352" s="615"/>
      <c r="CHI352" s="617"/>
      <c r="CHJ352" s="617"/>
      <c r="CHK352" s="609"/>
      <c r="CHL352" s="614"/>
      <c r="CHM352" s="615"/>
      <c r="CHN352" s="616"/>
      <c r="CHO352" s="615"/>
      <c r="CHP352" s="617"/>
      <c r="CHQ352" s="617"/>
      <c r="CHR352" s="609"/>
      <c r="CHS352" s="614"/>
      <c r="CHT352" s="615"/>
      <c r="CHU352" s="616"/>
      <c r="CHV352" s="615"/>
      <c r="CHW352" s="617"/>
      <c r="CHX352" s="617"/>
      <c r="CHY352" s="609"/>
      <c r="CHZ352" s="614"/>
      <c r="CIA352" s="615"/>
      <c r="CIB352" s="616"/>
      <c r="CIC352" s="615"/>
      <c r="CID352" s="617"/>
      <c r="CIE352" s="617"/>
      <c r="CIF352" s="609"/>
      <c r="CIG352" s="614"/>
      <c r="CIH352" s="615"/>
      <c r="CII352" s="616"/>
      <c r="CIJ352" s="615"/>
      <c r="CIK352" s="617"/>
      <c r="CIL352" s="617"/>
      <c r="CIM352" s="609"/>
      <c r="CIN352" s="614"/>
      <c r="CIO352" s="615"/>
      <c r="CIP352" s="616"/>
      <c r="CIQ352" s="615"/>
      <c r="CIR352" s="617"/>
      <c r="CIS352" s="617"/>
      <c r="CIT352" s="609"/>
      <c r="CIU352" s="614"/>
      <c r="CIV352" s="615"/>
      <c r="CIW352" s="616"/>
      <c r="CIX352" s="615"/>
      <c r="CIY352" s="617"/>
      <c r="CIZ352" s="617"/>
      <c r="CJA352" s="609"/>
      <c r="CJB352" s="614"/>
      <c r="CJC352" s="615"/>
      <c r="CJD352" s="616"/>
      <c r="CJE352" s="615"/>
      <c r="CJF352" s="617"/>
      <c r="CJG352" s="617"/>
      <c r="CJH352" s="609"/>
      <c r="CJI352" s="614"/>
      <c r="CJJ352" s="615"/>
      <c r="CJK352" s="616"/>
      <c r="CJL352" s="615"/>
      <c r="CJM352" s="617"/>
      <c r="CJN352" s="617"/>
      <c r="CJO352" s="609"/>
      <c r="CJP352" s="614"/>
      <c r="CJQ352" s="615"/>
      <c r="CJR352" s="616"/>
      <c r="CJS352" s="615"/>
      <c r="CJT352" s="617"/>
      <c r="CJU352" s="617"/>
      <c r="CJV352" s="609"/>
      <c r="CJW352" s="614"/>
      <c r="CJX352" s="615"/>
      <c r="CJY352" s="616"/>
      <c r="CJZ352" s="615"/>
      <c r="CKA352" s="617"/>
      <c r="CKB352" s="617"/>
      <c r="CKC352" s="609"/>
      <c r="CKD352" s="614"/>
      <c r="CKE352" s="615"/>
      <c r="CKF352" s="616"/>
      <c r="CKG352" s="615"/>
      <c r="CKH352" s="617"/>
      <c r="CKI352" s="617"/>
      <c r="CKJ352" s="609"/>
      <c r="CKK352" s="614"/>
      <c r="CKL352" s="615"/>
      <c r="CKM352" s="616"/>
      <c r="CKN352" s="615"/>
      <c r="CKO352" s="617"/>
      <c r="CKP352" s="617"/>
      <c r="CKQ352" s="609"/>
      <c r="CKR352" s="614"/>
      <c r="CKS352" s="615"/>
      <c r="CKT352" s="616"/>
      <c r="CKU352" s="615"/>
      <c r="CKV352" s="617"/>
      <c r="CKW352" s="617"/>
      <c r="CKX352" s="609"/>
      <c r="CKY352" s="614"/>
      <c r="CKZ352" s="615"/>
      <c r="CLA352" s="616"/>
      <c r="CLB352" s="615"/>
      <c r="CLC352" s="617"/>
      <c r="CLD352" s="617"/>
      <c r="CLE352" s="609"/>
      <c r="CLF352" s="614"/>
      <c r="CLG352" s="615"/>
      <c r="CLH352" s="616"/>
      <c r="CLI352" s="615"/>
      <c r="CLJ352" s="617"/>
      <c r="CLK352" s="617"/>
      <c r="CLL352" s="609"/>
      <c r="CLM352" s="614"/>
      <c r="CLN352" s="615"/>
      <c r="CLO352" s="616"/>
      <c r="CLP352" s="615"/>
      <c r="CLQ352" s="617"/>
      <c r="CLR352" s="617"/>
      <c r="CLS352" s="609"/>
      <c r="CLT352" s="614"/>
      <c r="CLU352" s="615"/>
      <c r="CLV352" s="616"/>
      <c r="CLW352" s="615"/>
      <c r="CLX352" s="617"/>
      <c r="CLY352" s="617"/>
      <c r="CLZ352" s="609"/>
      <c r="CMA352" s="614"/>
      <c r="CMB352" s="615"/>
      <c r="CMC352" s="616"/>
      <c r="CMD352" s="615"/>
      <c r="CME352" s="617"/>
      <c r="CMF352" s="617"/>
      <c r="CMG352" s="609"/>
      <c r="CMH352" s="614"/>
      <c r="CMI352" s="615"/>
      <c r="CMJ352" s="616"/>
      <c r="CMK352" s="615"/>
      <c r="CML352" s="617"/>
      <c r="CMM352" s="617"/>
      <c r="CMN352" s="609"/>
      <c r="CMO352" s="614"/>
      <c r="CMP352" s="615"/>
      <c r="CMQ352" s="616"/>
      <c r="CMR352" s="615"/>
      <c r="CMS352" s="617"/>
      <c r="CMT352" s="617"/>
      <c r="CMU352" s="609"/>
      <c r="CMV352" s="614"/>
      <c r="CMW352" s="615"/>
      <c r="CMX352" s="616"/>
      <c r="CMY352" s="615"/>
      <c r="CMZ352" s="617"/>
      <c r="CNA352" s="617"/>
      <c r="CNB352" s="609"/>
      <c r="CNC352" s="614"/>
      <c r="CND352" s="615"/>
      <c r="CNE352" s="616"/>
      <c r="CNF352" s="615"/>
      <c r="CNG352" s="617"/>
      <c r="CNH352" s="617"/>
      <c r="CNI352" s="609"/>
      <c r="CNJ352" s="614"/>
      <c r="CNK352" s="615"/>
      <c r="CNL352" s="616"/>
      <c r="CNM352" s="615"/>
      <c r="CNN352" s="617"/>
      <c r="CNO352" s="617"/>
      <c r="CNP352" s="609"/>
      <c r="CNQ352" s="614"/>
      <c r="CNR352" s="615"/>
      <c r="CNS352" s="616"/>
      <c r="CNT352" s="615"/>
      <c r="CNU352" s="617"/>
      <c r="CNV352" s="617"/>
      <c r="CNW352" s="609"/>
      <c r="CNX352" s="614"/>
      <c r="CNY352" s="615"/>
      <c r="CNZ352" s="616"/>
      <c r="COA352" s="615"/>
      <c r="COB352" s="617"/>
      <c r="COC352" s="617"/>
      <c r="COD352" s="609"/>
      <c r="COE352" s="614"/>
      <c r="COF352" s="615"/>
      <c r="COG352" s="616"/>
      <c r="COH352" s="615"/>
      <c r="COI352" s="617"/>
      <c r="COJ352" s="617"/>
      <c r="COK352" s="609"/>
      <c r="COL352" s="614"/>
      <c r="COM352" s="615"/>
      <c r="CON352" s="616"/>
      <c r="COO352" s="615"/>
      <c r="COP352" s="617"/>
      <c r="COQ352" s="617"/>
      <c r="COR352" s="609"/>
      <c r="COS352" s="614"/>
      <c r="COT352" s="615"/>
      <c r="COU352" s="616"/>
      <c r="COV352" s="615"/>
      <c r="COW352" s="617"/>
      <c r="COX352" s="617"/>
      <c r="COY352" s="609"/>
      <c r="COZ352" s="614"/>
      <c r="CPA352" s="615"/>
      <c r="CPB352" s="616"/>
      <c r="CPC352" s="615"/>
      <c r="CPD352" s="617"/>
      <c r="CPE352" s="617"/>
      <c r="CPF352" s="609"/>
      <c r="CPG352" s="614"/>
      <c r="CPH352" s="615"/>
      <c r="CPI352" s="616"/>
      <c r="CPJ352" s="615"/>
      <c r="CPK352" s="617"/>
      <c r="CPL352" s="617"/>
      <c r="CPM352" s="609"/>
      <c r="CPN352" s="614"/>
      <c r="CPO352" s="615"/>
      <c r="CPP352" s="616"/>
      <c r="CPQ352" s="615"/>
      <c r="CPR352" s="617"/>
      <c r="CPS352" s="617"/>
      <c r="CPT352" s="609"/>
      <c r="CPU352" s="614"/>
      <c r="CPV352" s="615"/>
      <c r="CPW352" s="616"/>
      <c r="CPX352" s="615"/>
      <c r="CPY352" s="617"/>
      <c r="CPZ352" s="617"/>
      <c r="CQA352" s="609"/>
      <c r="CQB352" s="614"/>
      <c r="CQC352" s="615"/>
      <c r="CQD352" s="616"/>
      <c r="CQE352" s="615"/>
      <c r="CQF352" s="617"/>
      <c r="CQG352" s="617"/>
      <c r="CQH352" s="609"/>
      <c r="CQI352" s="614"/>
      <c r="CQJ352" s="615"/>
      <c r="CQK352" s="616"/>
      <c r="CQL352" s="615"/>
      <c r="CQM352" s="617"/>
      <c r="CQN352" s="617"/>
      <c r="CQO352" s="609"/>
      <c r="CQP352" s="614"/>
      <c r="CQQ352" s="615"/>
      <c r="CQR352" s="616"/>
      <c r="CQS352" s="615"/>
      <c r="CQT352" s="617"/>
      <c r="CQU352" s="617"/>
      <c r="CQV352" s="609"/>
      <c r="CQW352" s="614"/>
      <c r="CQX352" s="615"/>
      <c r="CQY352" s="616"/>
      <c r="CQZ352" s="615"/>
      <c r="CRA352" s="617"/>
      <c r="CRB352" s="617"/>
      <c r="CRC352" s="609"/>
      <c r="CRD352" s="614"/>
      <c r="CRE352" s="615"/>
      <c r="CRF352" s="616"/>
      <c r="CRG352" s="615"/>
      <c r="CRH352" s="617"/>
      <c r="CRI352" s="617"/>
      <c r="CRJ352" s="609"/>
      <c r="CRK352" s="614"/>
      <c r="CRL352" s="615"/>
      <c r="CRM352" s="616"/>
      <c r="CRN352" s="615"/>
      <c r="CRO352" s="617"/>
      <c r="CRP352" s="617"/>
      <c r="CRQ352" s="609"/>
      <c r="CRR352" s="614"/>
      <c r="CRS352" s="615"/>
      <c r="CRT352" s="616"/>
      <c r="CRU352" s="615"/>
      <c r="CRV352" s="617"/>
      <c r="CRW352" s="617"/>
      <c r="CRX352" s="609"/>
      <c r="CRY352" s="614"/>
      <c r="CRZ352" s="615"/>
      <c r="CSA352" s="616"/>
      <c r="CSB352" s="615"/>
      <c r="CSC352" s="617"/>
      <c r="CSD352" s="617"/>
      <c r="CSE352" s="609"/>
      <c r="CSF352" s="614"/>
      <c r="CSG352" s="615"/>
      <c r="CSH352" s="616"/>
      <c r="CSI352" s="615"/>
      <c r="CSJ352" s="617"/>
      <c r="CSK352" s="617"/>
      <c r="CSL352" s="609"/>
      <c r="CSM352" s="614"/>
      <c r="CSN352" s="615"/>
      <c r="CSO352" s="616"/>
      <c r="CSP352" s="615"/>
      <c r="CSQ352" s="617"/>
      <c r="CSR352" s="617"/>
      <c r="CSS352" s="609"/>
      <c r="CST352" s="614"/>
      <c r="CSU352" s="615"/>
      <c r="CSV352" s="616"/>
      <c r="CSW352" s="615"/>
      <c r="CSX352" s="617"/>
      <c r="CSY352" s="617"/>
      <c r="CSZ352" s="609"/>
      <c r="CTA352" s="614"/>
      <c r="CTB352" s="615"/>
      <c r="CTC352" s="616"/>
      <c r="CTD352" s="615"/>
      <c r="CTE352" s="617"/>
      <c r="CTF352" s="617"/>
      <c r="CTG352" s="609"/>
      <c r="CTH352" s="614"/>
      <c r="CTI352" s="615"/>
      <c r="CTJ352" s="616"/>
      <c r="CTK352" s="615"/>
      <c r="CTL352" s="617"/>
      <c r="CTM352" s="617"/>
      <c r="CTN352" s="609"/>
      <c r="CTO352" s="614"/>
      <c r="CTP352" s="615"/>
      <c r="CTQ352" s="616"/>
      <c r="CTR352" s="615"/>
      <c r="CTS352" s="617"/>
      <c r="CTT352" s="617"/>
      <c r="CTU352" s="609"/>
      <c r="CTV352" s="614"/>
      <c r="CTW352" s="615"/>
      <c r="CTX352" s="616"/>
      <c r="CTY352" s="615"/>
      <c r="CTZ352" s="617"/>
      <c r="CUA352" s="617"/>
      <c r="CUB352" s="609"/>
      <c r="CUC352" s="614"/>
      <c r="CUD352" s="615"/>
      <c r="CUE352" s="616"/>
      <c r="CUF352" s="615"/>
      <c r="CUG352" s="617"/>
      <c r="CUH352" s="617"/>
      <c r="CUI352" s="609"/>
      <c r="CUJ352" s="614"/>
      <c r="CUK352" s="615"/>
      <c r="CUL352" s="616"/>
      <c r="CUM352" s="615"/>
      <c r="CUN352" s="617"/>
      <c r="CUO352" s="617"/>
      <c r="CUP352" s="609"/>
      <c r="CUQ352" s="614"/>
      <c r="CUR352" s="615"/>
      <c r="CUS352" s="616"/>
      <c r="CUT352" s="615"/>
      <c r="CUU352" s="617"/>
      <c r="CUV352" s="617"/>
      <c r="CUW352" s="609"/>
      <c r="CUX352" s="614"/>
      <c r="CUY352" s="615"/>
      <c r="CUZ352" s="616"/>
      <c r="CVA352" s="615"/>
      <c r="CVB352" s="617"/>
      <c r="CVC352" s="617"/>
      <c r="CVD352" s="609"/>
      <c r="CVE352" s="614"/>
      <c r="CVF352" s="615"/>
      <c r="CVG352" s="616"/>
      <c r="CVH352" s="615"/>
      <c r="CVI352" s="617"/>
      <c r="CVJ352" s="617"/>
      <c r="CVK352" s="609"/>
      <c r="CVL352" s="614"/>
      <c r="CVM352" s="615"/>
      <c r="CVN352" s="616"/>
      <c r="CVO352" s="615"/>
      <c r="CVP352" s="617"/>
      <c r="CVQ352" s="617"/>
      <c r="CVR352" s="609"/>
      <c r="CVS352" s="614"/>
      <c r="CVT352" s="615"/>
      <c r="CVU352" s="616"/>
      <c r="CVV352" s="615"/>
      <c r="CVW352" s="617"/>
      <c r="CVX352" s="617"/>
      <c r="CVY352" s="609"/>
      <c r="CVZ352" s="614"/>
      <c r="CWA352" s="615"/>
      <c r="CWB352" s="616"/>
      <c r="CWC352" s="615"/>
      <c r="CWD352" s="617"/>
      <c r="CWE352" s="617"/>
      <c r="CWF352" s="609"/>
      <c r="CWG352" s="614"/>
      <c r="CWH352" s="615"/>
      <c r="CWI352" s="616"/>
      <c r="CWJ352" s="615"/>
      <c r="CWK352" s="617"/>
      <c r="CWL352" s="617"/>
      <c r="CWM352" s="609"/>
      <c r="CWN352" s="614"/>
      <c r="CWO352" s="615"/>
      <c r="CWP352" s="616"/>
      <c r="CWQ352" s="615"/>
      <c r="CWR352" s="617"/>
      <c r="CWS352" s="617"/>
      <c r="CWT352" s="609"/>
      <c r="CWU352" s="614"/>
      <c r="CWV352" s="615"/>
      <c r="CWW352" s="616"/>
      <c r="CWX352" s="615"/>
      <c r="CWY352" s="617"/>
      <c r="CWZ352" s="617"/>
      <c r="CXA352" s="609"/>
      <c r="CXB352" s="614"/>
      <c r="CXC352" s="615"/>
      <c r="CXD352" s="616"/>
      <c r="CXE352" s="615"/>
      <c r="CXF352" s="617"/>
      <c r="CXG352" s="617"/>
      <c r="CXH352" s="609"/>
      <c r="CXI352" s="614"/>
      <c r="CXJ352" s="615"/>
      <c r="CXK352" s="616"/>
      <c r="CXL352" s="615"/>
      <c r="CXM352" s="617"/>
      <c r="CXN352" s="617"/>
      <c r="CXO352" s="609"/>
      <c r="CXP352" s="614"/>
      <c r="CXQ352" s="615"/>
      <c r="CXR352" s="616"/>
      <c r="CXS352" s="615"/>
      <c r="CXT352" s="617"/>
      <c r="CXU352" s="617"/>
      <c r="CXV352" s="609"/>
      <c r="CXW352" s="614"/>
      <c r="CXX352" s="615"/>
      <c r="CXY352" s="616"/>
      <c r="CXZ352" s="615"/>
      <c r="CYA352" s="617"/>
      <c r="CYB352" s="617"/>
      <c r="CYC352" s="609"/>
      <c r="CYD352" s="614"/>
      <c r="CYE352" s="615"/>
      <c r="CYF352" s="616"/>
      <c r="CYG352" s="615"/>
      <c r="CYH352" s="617"/>
      <c r="CYI352" s="617"/>
      <c r="CYJ352" s="609"/>
      <c r="CYK352" s="614"/>
      <c r="CYL352" s="615"/>
      <c r="CYM352" s="616"/>
      <c r="CYN352" s="615"/>
      <c r="CYO352" s="617"/>
      <c r="CYP352" s="617"/>
      <c r="CYQ352" s="609"/>
      <c r="CYR352" s="614"/>
      <c r="CYS352" s="615"/>
      <c r="CYT352" s="616"/>
      <c r="CYU352" s="615"/>
      <c r="CYV352" s="617"/>
      <c r="CYW352" s="617"/>
      <c r="CYX352" s="609"/>
      <c r="CYY352" s="614"/>
      <c r="CYZ352" s="615"/>
      <c r="CZA352" s="616"/>
      <c r="CZB352" s="615"/>
      <c r="CZC352" s="617"/>
      <c r="CZD352" s="617"/>
      <c r="CZE352" s="609"/>
      <c r="CZF352" s="614"/>
      <c r="CZG352" s="615"/>
      <c r="CZH352" s="616"/>
      <c r="CZI352" s="615"/>
      <c r="CZJ352" s="617"/>
      <c r="CZK352" s="617"/>
      <c r="CZL352" s="609"/>
      <c r="CZM352" s="614"/>
      <c r="CZN352" s="615"/>
      <c r="CZO352" s="616"/>
      <c r="CZP352" s="615"/>
      <c r="CZQ352" s="617"/>
      <c r="CZR352" s="617"/>
      <c r="CZS352" s="609"/>
      <c r="CZT352" s="614"/>
      <c r="CZU352" s="615"/>
      <c r="CZV352" s="616"/>
      <c r="CZW352" s="615"/>
      <c r="CZX352" s="617"/>
      <c r="CZY352" s="617"/>
      <c r="CZZ352" s="609"/>
      <c r="DAA352" s="614"/>
      <c r="DAB352" s="615"/>
      <c r="DAC352" s="616"/>
      <c r="DAD352" s="615"/>
      <c r="DAE352" s="617"/>
      <c r="DAF352" s="617"/>
      <c r="DAG352" s="609"/>
      <c r="DAH352" s="614"/>
      <c r="DAI352" s="615"/>
      <c r="DAJ352" s="616"/>
      <c r="DAK352" s="615"/>
      <c r="DAL352" s="617"/>
      <c r="DAM352" s="617"/>
      <c r="DAN352" s="609"/>
      <c r="DAO352" s="614"/>
      <c r="DAP352" s="615"/>
      <c r="DAQ352" s="616"/>
      <c r="DAR352" s="615"/>
      <c r="DAS352" s="617"/>
      <c r="DAT352" s="617"/>
      <c r="DAU352" s="609"/>
      <c r="DAV352" s="614"/>
      <c r="DAW352" s="615"/>
      <c r="DAX352" s="616"/>
      <c r="DAY352" s="615"/>
      <c r="DAZ352" s="617"/>
      <c r="DBA352" s="617"/>
      <c r="DBB352" s="609"/>
      <c r="DBC352" s="614"/>
      <c r="DBD352" s="615"/>
      <c r="DBE352" s="616"/>
      <c r="DBF352" s="615"/>
      <c r="DBG352" s="617"/>
      <c r="DBH352" s="617"/>
      <c r="DBI352" s="609"/>
      <c r="DBJ352" s="614"/>
      <c r="DBK352" s="615"/>
      <c r="DBL352" s="616"/>
      <c r="DBM352" s="615"/>
      <c r="DBN352" s="617"/>
      <c r="DBO352" s="617"/>
      <c r="DBP352" s="609"/>
      <c r="DBQ352" s="614"/>
      <c r="DBR352" s="615"/>
      <c r="DBS352" s="616"/>
      <c r="DBT352" s="615"/>
      <c r="DBU352" s="617"/>
      <c r="DBV352" s="617"/>
      <c r="DBW352" s="609"/>
      <c r="DBX352" s="614"/>
      <c r="DBY352" s="615"/>
      <c r="DBZ352" s="616"/>
      <c r="DCA352" s="615"/>
      <c r="DCB352" s="617"/>
      <c r="DCC352" s="617"/>
      <c r="DCD352" s="609"/>
      <c r="DCE352" s="614"/>
      <c r="DCF352" s="615"/>
      <c r="DCG352" s="616"/>
      <c r="DCH352" s="615"/>
      <c r="DCI352" s="617"/>
      <c r="DCJ352" s="617"/>
      <c r="DCK352" s="609"/>
      <c r="DCL352" s="614"/>
      <c r="DCM352" s="615"/>
      <c r="DCN352" s="616"/>
      <c r="DCO352" s="615"/>
      <c r="DCP352" s="617"/>
      <c r="DCQ352" s="617"/>
      <c r="DCR352" s="609"/>
      <c r="DCS352" s="614"/>
      <c r="DCT352" s="615"/>
      <c r="DCU352" s="616"/>
      <c r="DCV352" s="615"/>
      <c r="DCW352" s="617"/>
      <c r="DCX352" s="617"/>
      <c r="DCY352" s="609"/>
      <c r="DCZ352" s="614"/>
      <c r="DDA352" s="615"/>
      <c r="DDB352" s="616"/>
      <c r="DDC352" s="615"/>
      <c r="DDD352" s="617"/>
      <c r="DDE352" s="617"/>
      <c r="DDF352" s="609"/>
      <c r="DDG352" s="614"/>
      <c r="DDH352" s="615"/>
      <c r="DDI352" s="616"/>
      <c r="DDJ352" s="615"/>
      <c r="DDK352" s="617"/>
      <c r="DDL352" s="617"/>
      <c r="DDM352" s="609"/>
      <c r="DDN352" s="614"/>
      <c r="DDO352" s="615"/>
      <c r="DDP352" s="616"/>
      <c r="DDQ352" s="615"/>
      <c r="DDR352" s="617"/>
      <c r="DDS352" s="617"/>
      <c r="DDT352" s="609"/>
      <c r="DDU352" s="614"/>
      <c r="DDV352" s="615"/>
      <c r="DDW352" s="616"/>
      <c r="DDX352" s="615"/>
      <c r="DDY352" s="617"/>
      <c r="DDZ352" s="617"/>
      <c r="DEA352" s="609"/>
      <c r="DEB352" s="614"/>
      <c r="DEC352" s="615"/>
      <c r="DED352" s="616"/>
      <c r="DEE352" s="615"/>
      <c r="DEF352" s="617"/>
      <c r="DEG352" s="617"/>
      <c r="DEH352" s="609"/>
      <c r="DEI352" s="614"/>
      <c r="DEJ352" s="615"/>
      <c r="DEK352" s="616"/>
      <c r="DEL352" s="615"/>
      <c r="DEM352" s="617"/>
      <c r="DEN352" s="617"/>
      <c r="DEO352" s="609"/>
      <c r="DEP352" s="614"/>
      <c r="DEQ352" s="615"/>
      <c r="DER352" s="616"/>
      <c r="DES352" s="615"/>
      <c r="DET352" s="617"/>
      <c r="DEU352" s="617"/>
      <c r="DEV352" s="609"/>
      <c r="DEW352" s="614"/>
      <c r="DEX352" s="615"/>
      <c r="DEY352" s="616"/>
      <c r="DEZ352" s="615"/>
      <c r="DFA352" s="617"/>
      <c r="DFB352" s="617"/>
      <c r="DFC352" s="609"/>
      <c r="DFD352" s="614"/>
      <c r="DFE352" s="615"/>
      <c r="DFF352" s="616"/>
      <c r="DFG352" s="615"/>
      <c r="DFH352" s="617"/>
      <c r="DFI352" s="617"/>
      <c r="DFJ352" s="609"/>
      <c r="DFK352" s="614"/>
      <c r="DFL352" s="615"/>
      <c r="DFM352" s="616"/>
      <c r="DFN352" s="615"/>
      <c r="DFO352" s="617"/>
      <c r="DFP352" s="617"/>
      <c r="DFQ352" s="609"/>
      <c r="DFR352" s="614"/>
      <c r="DFS352" s="615"/>
      <c r="DFT352" s="616"/>
      <c r="DFU352" s="615"/>
      <c r="DFV352" s="617"/>
      <c r="DFW352" s="617"/>
      <c r="DFX352" s="609"/>
      <c r="DFY352" s="614"/>
      <c r="DFZ352" s="615"/>
      <c r="DGA352" s="616"/>
      <c r="DGB352" s="615"/>
      <c r="DGC352" s="617"/>
      <c r="DGD352" s="617"/>
      <c r="DGE352" s="609"/>
      <c r="DGF352" s="614"/>
      <c r="DGG352" s="615"/>
      <c r="DGH352" s="616"/>
      <c r="DGI352" s="615"/>
      <c r="DGJ352" s="617"/>
      <c r="DGK352" s="617"/>
      <c r="DGL352" s="609"/>
      <c r="DGM352" s="614"/>
      <c r="DGN352" s="615"/>
      <c r="DGO352" s="616"/>
      <c r="DGP352" s="615"/>
      <c r="DGQ352" s="617"/>
      <c r="DGR352" s="617"/>
      <c r="DGS352" s="609"/>
      <c r="DGT352" s="614"/>
      <c r="DGU352" s="615"/>
      <c r="DGV352" s="616"/>
      <c r="DGW352" s="615"/>
      <c r="DGX352" s="617"/>
      <c r="DGY352" s="617"/>
      <c r="DGZ352" s="609"/>
      <c r="DHA352" s="614"/>
      <c r="DHB352" s="615"/>
      <c r="DHC352" s="616"/>
      <c r="DHD352" s="615"/>
      <c r="DHE352" s="617"/>
      <c r="DHF352" s="617"/>
      <c r="DHG352" s="609"/>
      <c r="DHH352" s="614"/>
      <c r="DHI352" s="615"/>
      <c r="DHJ352" s="616"/>
      <c r="DHK352" s="615"/>
      <c r="DHL352" s="617"/>
      <c r="DHM352" s="617"/>
      <c r="DHN352" s="609"/>
      <c r="DHO352" s="614"/>
      <c r="DHP352" s="615"/>
      <c r="DHQ352" s="616"/>
      <c r="DHR352" s="615"/>
      <c r="DHS352" s="617"/>
      <c r="DHT352" s="617"/>
      <c r="DHU352" s="609"/>
      <c r="DHV352" s="614"/>
      <c r="DHW352" s="615"/>
      <c r="DHX352" s="616"/>
      <c r="DHY352" s="615"/>
      <c r="DHZ352" s="617"/>
      <c r="DIA352" s="617"/>
      <c r="DIB352" s="609"/>
      <c r="DIC352" s="614"/>
      <c r="DID352" s="615"/>
      <c r="DIE352" s="616"/>
      <c r="DIF352" s="615"/>
      <c r="DIG352" s="617"/>
      <c r="DIH352" s="617"/>
      <c r="DII352" s="609"/>
      <c r="DIJ352" s="614"/>
      <c r="DIK352" s="615"/>
      <c r="DIL352" s="616"/>
      <c r="DIM352" s="615"/>
      <c r="DIN352" s="617"/>
      <c r="DIO352" s="617"/>
      <c r="DIP352" s="609"/>
      <c r="DIQ352" s="614"/>
      <c r="DIR352" s="615"/>
      <c r="DIS352" s="616"/>
      <c r="DIT352" s="615"/>
      <c r="DIU352" s="617"/>
      <c r="DIV352" s="617"/>
      <c r="DIW352" s="609"/>
      <c r="DIX352" s="614"/>
      <c r="DIY352" s="615"/>
      <c r="DIZ352" s="616"/>
      <c r="DJA352" s="615"/>
      <c r="DJB352" s="617"/>
      <c r="DJC352" s="617"/>
      <c r="DJD352" s="609"/>
      <c r="DJE352" s="614"/>
      <c r="DJF352" s="615"/>
      <c r="DJG352" s="616"/>
      <c r="DJH352" s="615"/>
      <c r="DJI352" s="617"/>
      <c r="DJJ352" s="617"/>
      <c r="DJK352" s="609"/>
      <c r="DJL352" s="614"/>
      <c r="DJM352" s="615"/>
      <c r="DJN352" s="616"/>
      <c r="DJO352" s="615"/>
      <c r="DJP352" s="617"/>
      <c r="DJQ352" s="617"/>
      <c r="DJR352" s="609"/>
      <c r="DJS352" s="614"/>
      <c r="DJT352" s="615"/>
      <c r="DJU352" s="616"/>
      <c r="DJV352" s="615"/>
      <c r="DJW352" s="617"/>
      <c r="DJX352" s="617"/>
      <c r="DJY352" s="609"/>
      <c r="DJZ352" s="614"/>
      <c r="DKA352" s="615"/>
      <c r="DKB352" s="616"/>
      <c r="DKC352" s="615"/>
      <c r="DKD352" s="617"/>
      <c r="DKE352" s="617"/>
      <c r="DKF352" s="609"/>
      <c r="DKG352" s="614"/>
      <c r="DKH352" s="615"/>
      <c r="DKI352" s="616"/>
      <c r="DKJ352" s="615"/>
      <c r="DKK352" s="617"/>
      <c r="DKL352" s="617"/>
      <c r="DKM352" s="609"/>
      <c r="DKN352" s="614"/>
      <c r="DKO352" s="615"/>
      <c r="DKP352" s="616"/>
      <c r="DKQ352" s="615"/>
      <c r="DKR352" s="617"/>
      <c r="DKS352" s="617"/>
      <c r="DKT352" s="609"/>
      <c r="DKU352" s="614"/>
      <c r="DKV352" s="615"/>
      <c r="DKW352" s="616"/>
      <c r="DKX352" s="615"/>
      <c r="DKY352" s="617"/>
      <c r="DKZ352" s="617"/>
      <c r="DLA352" s="609"/>
      <c r="DLB352" s="614"/>
      <c r="DLC352" s="615"/>
      <c r="DLD352" s="616"/>
      <c r="DLE352" s="615"/>
      <c r="DLF352" s="617"/>
      <c r="DLG352" s="617"/>
      <c r="DLH352" s="609"/>
      <c r="DLI352" s="614"/>
      <c r="DLJ352" s="615"/>
      <c r="DLK352" s="616"/>
      <c r="DLL352" s="615"/>
      <c r="DLM352" s="617"/>
      <c r="DLN352" s="617"/>
      <c r="DLO352" s="609"/>
      <c r="DLP352" s="614"/>
      <c r="DLQ352" s="615"/>
      <c r="DLR352" s="616"/>
      <c r="DLS352" s="615"/>
      <c r="DLT352" s="617"/>
      <c r="DLU352" s="617"/>
      <c r="DLV352" s="609"/>
      <c r="DLW352" s="614"/>
      <c r="DLX352" s="615"/>
      <c r="DLY352" s="616"/>
      <c r="DLZ352" s="615"/>
      <c r="DMA352" s="617"/>
      <c r="DMB352" s="617"/>
      <c r="DMC352" s="609"/>
      <c r="DMD352" s="614"/>
      <c r="DME352" s="615"/>
      <c r="DMF352" s="616"/>
      <c r="DMG352" s="615"/>
      <c r="DMH352" s="617"/>
      <c r="DMI352" s="617"/>
      <c r="DMJ352" s="609"/>
      <c r="DMK352" s="614"/>
      <c r="DML352" s="615"/>
      <c r="DMM352" s="616"/>
      <c r="DMN352" s="615"/>
      <c r="DMO352" s="617"/>
      <c r="DMP352" s="617"/>
      <c r="DMQ352" s="609"/>
      <c r="DMR352" s="614"/>
      <c r="DMS352" s="615"/>
      <c r="DMT352" s="616"/>
      <c r="DMU352" s="615"/>
      <c r="DMV352" s="617"/>
      <c r="DMW352" s="617"/>
      <c r="DMX352" s="609"/>
      <c r="DMY352" s="614"/>
      <c r="DMZ352" s="615"/>
      <c r="DNA352" s="616"/>
      <c r="DNB352" s="615"/>
      <c r="DNC352" s="617"/>
      <c r="DND352" s="617"/>
      <c r="DNE352" s="609"/>
      <c r="DNF352" s="614"/>
      <c r="DNG352" s="615"/>
      <c r="DNH352" s="616"/>
      <c r="DNI352" s="615"/>
      <c r="DNJ352" s="617"/>
      <c r="DNK352" s="617"/>
      <c r="DNL352" s="609"/>
      <c r="DNM352" s="614"/>
      <c r="DNN352" s="615"/>
      <c r="DNO352" s="616"/>
      <c r="DNP352" s="615"/>
      <c r="DNQ352" s="617"/>
      <c r="DNR352" s="617"/>
      <c r="DNS352" s="609"/>
      <c r="DNT352" s="614"/>
      <c r="DNU352" s="615"/>
      <c r="DNV352" s="616"/>
      <c r="DNW352" s="615"/>
      <c r="DNX352" s="617"/>
      <c r="DNY352" s="617"/>
      <c r="DNZ352" s="609"/>
      <c r="DOA352" s="614"/>
      <c r="DOB352" s="615"/>
      <c r="DOC352" s="616"/>
      <c r="DOD352" s="615"/>
      <c r="DOE352" s="617"/>
      <c r="DOF352" s="617"/>
      <c r="DOG352" s="609"/>
      <c r="DOH352" s="614"/>
      <c r="DOI352" s="615"/>
      <c r="DOJ352" s="616"/>
      <c r="DOK352" s="615"/>
      <c r="DOL352" s="617"/>
      <c r="DOM352" s="617"/>
      <c r="DON352" s="609"/>
      <c r="DOO352" s="614"/>
      <c r="DOP352" s="615"/>
      <c r="DOQ352" s="616"/>
      <c r="DOR352" s="615"/>
      <c r="DOS352" s="617"/>
      <c r="DOT352" s="617"/>
      <c r="DOU352" s="609"/>
      <c r="DOV352" s="614"/>
      <c r="DOW352" s="615"/>
      <c r="DOX352" s="616"/>
      <c r="DOY352" s="615"/>
      <c r="DOZ352" s="617"/>
      <c r="DPA352" s="617"/>
      <c r="DPB352" s="609"/>
      <c r="DPC352" s="614"/>
      <c r="DPD352" s="615"/>
      <c r="DPE352" s="616"/>
      <c r="DPF352" s="615"/>
      <c r="DPG352" s="617"/>
      <c r="DPH352" s="617"/>
      <c r="DPI352" s="609"/>
      <c r="DPJ352" s="614"/>
      <c r="DPK352" s="615"/>
      <c r="DPL352" s="616"/>
      <c r="DPM352" s="615"/>
      <c r="DPN352" s="617"/>
      <c r="DPO352" s="617"/>
      <c r="DPP352" s="609"/>
      <c r="DPQ352" s="614"/>
      <c r="DPR352" s="615"/>
      <c r="DPS352" s="616"/>
      <c r="DPT352" s="615"/>
      <c r="DPU352" s="617"/>
      <c r="DPV352" s="617"/>
      <c r="DPW352" s="609"/>
      <c r="DPX352" s="614"/>
      <c r="DPY352" s="615"/>
      <c r="DPZ352" s="616"/>
      <c r="DQA352" s="615"/>
      <c r="DQB352" s="617"/>
      <c r="DQC352" s="617"/>
      <c r="DQD352" s="609"/>
      <c r="DQE352" s="614"/>
      <c r="DQF352" s="615"/>
      <c r="DQG352" s="616"/>
      <c r="DQH352" s="615"/>
      <c r="DQI352" s="617"/>
      <c r="DQJ352" s="617"/>
      <c r="DQK352" s="609"/>
      <c r="DQL352" s="614"/>
      <c r="DQM352" s="615"/>
      <c r="DQN352" s="616"/>
      <c r="DQO352" s="615"/>
      <c r="DQP352" s="617"/>
      <c r="DQQ352" s="617"/>
      <c r="DQR352" s="609"/>
      <c r="DQS352" s="614"/>
      <c r="DQT352" s="615"/>
      <c r="DQU352" s="616"/>
      <c r="DQV352" s="615"/>
      <c r="DQW352" s="617"/>
      <c r="DQX352" s="617"/>
      <c r="DQY352" s="609"/>
      <c r="DQZ352" s="614"/>
      <c r="DRA352" s="615"/>
      <c r="DRB352" s="616"/>
      <c r="DRC352" s="615"/>
      <c r="DRD352" s="617"/>
      <c r="DRE352" s="617"/>
      <c r="DRF352" s="609"/>
      <c r="DRG352" s="614"/>
      <c r="DRH352" s="615"/>
      <c r="DRI352" s="616"/>
      <c r="DRJ352" s="615"/>
      <c r="DRK352" s="617"/>
      <c r="DRL352" s="617"/>
      <c r="DRM352" s="609"/>
      <c r="DRN352" s="614"/>
      <c r="DRO352" s="615"/>
      <c r="DRP352" s="616"/>
      <c r="DRQ352" s="615"/>
      <c r="DRR352" s="617"/>
      <c r="DRS352" s="617"/>
      <c r="DRT352" s="609"/>
      <c r="DRU352" s="614"/>
      <c r="DRV352" s="615"/>
      <c r="DRW352" s="616"/>
      <c r="DRX352" s="615"/>
      <c r="DRY352" s="617"/>
      <c r="DRZ352" s="617"/>
      <c r="DSA352" s="609"/>
      <c r="DSB352" s="614"/>
      <c r="DSC352" s="615"/>
      <c r="DSD352" s="616"/>
      <c r="DSE352" s="615"/>
      <c r="DSF352" s="617"/>
      <c r="DSG352" s="617"/>
      <c r="DSH352" s="609"/>
      <c r="DSI352" s="614"/>
      <c r="DSJ352" s="615"/>
      <c r="DSK352" s="616"/>
      <c r="DSL352" s="615"/>
      <c r="DSM352" s="617"/>
      <c r="DSN352" s="617"/>
      <c r="DSO352" s="609"/>
      <c r="DSP352" s="614"/>
      <c r="DSQ352" s="615"/>
      <c r="DSR352" s="616"/>
      <c r="DSS352" s="615"/>
      <c r="DST352" s="617"/>
      <c r="DSU352" s="617"/>
      <c r="DSV352" s="609"/>
      <c r="DSW352" s="614"/>
      <c r="DSX352" s="615"/>
      <c r="DSY352" s="616"/>
      <c r="DSZ352" s="615"/>
      <c r="DTA352" s="617"/>
      <c r="DTB352" s="617"/>
      <c r="DTC352" s="609"/>
      <c r="DTD352" s="614"/>
      <c r="DTE352" s="615"/>
      <c r="DTF352" s="616"/>
      <c r="DTG352" s="615"/>
      <c r="DTH352" s="617"/>
      <c r="DTI352" s="617"/>
      <c r="DTJ352" s="609"/>
      <c r="DTK352" s="614"/>
      <c r="DTL352" s="615"/>
      <c r="DTM352" s="616"/>
      <c r="DTN352" s="615"/>
      <c r="DTO352" s="617"/>
      <c r="DTP352" s="617"/>
      <c r="DTQ352" s="609"/>
      <c r="DTR352" s="614"/>
      <c r="DTS352" s="615"/>
      <c r="DTT352" s="616"/>
      <c r="DTU352" s="615"/>
      <c r="DTV352" s="617"/>
      <c r="DTW352" s="617"/>
      <c r="DTX352" s="609"/>
      <c r="DTY352" s="614"/>
      <c r="DTZ352" s="615"/>
      <c r="DUA352" s="616"/>
      <c r="DUB352" s="615"/>
      <c r="DUC352" s="617"/>
      <c r="DUD352" s="617"/>
      <c r="DUE352" s="609"/>
      <c r="DUF352" s="614"/>
      <c r="DUG352" s="615"/>
      <c r="DUH352" s="616"/>
      <c r="DUI352" s="615"/>
      <c r="DUJ352" s="617"/>
      <c r="DUK352" s="617"/>
      <c r="DUL352" s="609"/>
      <c r="DUM352" s="614"/>
      <c r="DUN352" s="615"/>
      <c r="DUO352" s="616"/>
      <c r="DUP352" s="615"/>
      <c r="DUQ352" s="617"/>
      <c r="DUR352" s="617"/>
      <c r="DUS352" s="609"/>
      <c r="DUT352" s="614"/>
      <c r="DUU352" s="615"/>
      <c r="DUV352" s="616"/>
      <c r="DUW352" s="615"/>
      <c r="DUX352" s="617"/>
      <c r="DUY352" s="617"/>
      <c r="DUZ352" s="609"/>
      <c r="DVA352" s="614"/>
      <c r="DVB352" s="615"/>
      <c r="DVC352" s="616"/>
      <c r="DVD352" s="615"/>
      <c r="DVE352" s="617"/>
      <c r="DVF352" s="617"/>
      <c r="DVG352" s="609"/>
      <c r="DVH352" s="614"/>
      <c r="DVI352" s="615"/>
      <c r="DVJ352" s="616"/>
      <c r="DVK352" s="615"/>
      <c r="DVL352" s="617"/>
      <c r="DVM352" s="617"/>
      <c r="DVN352" s="609"/>
      <c r="DVO352" s="614"/>
      <c r="DVP352" s="615"/>
      <c r="DVQ352" s="616"/>
      <c r="DVR352" s="615"/>
      <c r="DVS352" s="617"/>
      <c r="DVT352" s="617"/>
      <c r="DVU352" s="609"/>
      <c r="DVV352" s="614"/>
      <c r="DVW352" s="615"/>
      <c r="DVX352" s="616"/>
      <c r="DVY352" s="615"/>
      <c r="DVZ352" s="617"/>
      <c r="DWA352" s="617"/>
      <c r="DWB352" s="609"/>
      <c r="DWC352" s="614"/>
      <c r="DWD352" s="615"/>
      <c r="DWE352" s="616"/>
      <c r="DWF352" s="615"/>
      <c r="DWG352" s="617"/>
      <c r="DWH352" s="617"/>
      <c r="DWI352" s="609"/>
      <c r="DWJ352" s="614"/>
      <c r="DWK352" s="615"/>
      <c r="DWL352" s="616"/>
      <c r="DWM352" s="615"/>
      <c r="DWN352" s="617"/>
      <c r="DWO352" s="617"/>
      <c r="DWP352" s="609"/>
      <c r="DWQ352" s="614"/>
      <c r="DWR352" s="615"/>
      <c r="DWS352" s="616"/>
      <c r="DWT352" s="615"/>
      <c r="DWU352" s="617"/>
      <c r="DWV352" s="617"/>
      <c r="DWW352" s="609"/>
      <c r="DWX352" s="614"/>
      <c r="DWY352" s="615"/>
      <c r="DWZ352" s="616"/>
      <c r="DXA352" s="615"/>
      <c r="DXB352" s="617"/>
      <c r="DXC352" s="617"/>
      <c r="DXD352" s="609"/>
      <c r="DXE352" s="614"/>
      <c r="DXF352" s="615"/>
      <c r="DXG352" s="616"/>
      <c r="DXH352" s="615"/>
      <c r="DXI352" s="617"/>
      <c r="DXJ352" s="617"/>
      <c r="DXK352" s="609"/>
      <c r="DXL352" s="614"/>
      <c r="DXM352" s="615"/>
      <c r="DXN352" s="616"/>
      <c r="DXO352" s="615"/>
      <c r="DXP352" s="617"/>
      <c r="DXQ352" s="617"/>
      <c r="DXR352" s="609"/>
      <c r="DXS352" s="614"/>
      <c r="DXT352" s="615"/>
      <c r="DXU352" s="616"/>
      <c r="DXV352" s="615"/>
      <c r="DXW352" s="617"/>
      <c r="DXX352" s="617"/>
      <c r="DXY352" s="609"/>
      <c r="DXZ352" s="614"/>
      <c r="DYA352" s="615"/>
      <c r="DYB352" s="616"/>
      <c r="DYC352" s="615"/>
      <c r="DYD352" s="617"/>
      <c r="DYE352" s="617"/>
      <c r="DYF352" s="609"/>
      <c r="DYG352" s="614"/>
      <c r="DYH352" s="615"/>
      <c r="DYI352" s="616"/>
      <c r="DYJ352" s="615"/>
      <c r="DYK352" s="617"/>
      <c r="DYL352" s="617"/>
      <c r="DYM352" s="609"/>
      <c r="DYN352" s="614"/>
      <c r="DYO352" s="615"/>
      <c r="DYP352" s="616"/>
      <c r="DYQ352" s="615"/>
      <c r="DYR352" s="617"/>
      <c r="DYS352" s="617"/>
      <c r="DYT352" s="609"/>
      <c r="DYU352" s="614"/>
      <c r="DYV352" s="615"/>
      <c r="DYW352" s="616"/>
      <c r="DYX352" s="615"/>
      <c r="DYY352" s="617"/>
      <c r="DYZ352" s="617"/>
      <c r="DZA352" s="609"/>
      <c r="DZB352" s="614"/>
      <c r="DZC352" s="615"/>
      <c r="DZD352" s="616"/>
      <c r="DZE352" s="615"/>
      <c r="DZF352" s="617"/>
      <c r="DZG352" s="617"/>
      <c r="DZH352" s="609"/>
      <c r="DZI352" s="614"/>
      <c r="DZJ352" s="615"/>
      <c r="DZK352" s="616"/>
      <c r="DZL352" s="615"/>
      <c r="DZM352" s="617"/>
      <c r="DZN352" s="617"/>
      <c r="DZO352" s="609"/>
      <c r="DZP352" s="614"/>
      <c r="DZQ352" s="615"/>
      <c r="DZR352" s="616"/>
      <c r="DZS352" s="615"/>
      <c r="DZT352" s="617"/>
      <c r="DZU352" s="617"/>
      <c r="DZV352" s="609"/>
      <c r="DZW352" s="614"/>
      <c r="DZX352" s="615"/>
      <c r="DZY352" s="616"/>
      <c r="DZZ352" s="615"/>
      <c r="EAA352" s="617"/>
      <c r="EAB352" s="617"/>
      <c r="EAC352" s="609"/>
      <c r="EAD352" s="614"/>
      <c r="EAE352" s="615"/>
      <c r="EAF352" s="616"/>
      <c r="EAG352" s="615"/>
      <c r="EAH352" s="617"/>
      <c r="EAI352" s="617"/>
      <c r="EAJ352" s="609"/>
      <c r="EAK352" s="614"/>
      <c r="EAL352" s="615"/>
      <c r="EAM352" s="616"/>
      <c r="EAN352" s="615"/>
      <c r="EAO352" s="617"/>
      <c r="EAP352" s="617"/>
      <c r="EAQ352" s="609"/>
      <c r="EAR352" s="614"/>
      <c r="EAS352" s="615"/>
      <c r="EAT352" s="616"/>
      <c r="EAU352" s="615"/>
      <c r="EAV352" s="617"/>
      <c r="EAW352" s="617"/>
      <c r="EAX352" s="609"/>
      <c r="EAY352" s="614"/>
      <c r="EAZ352" s="615"/>
      <c r="EBA352" s="616"/>
      <c r="EBB352" s="615"/>
      <c r="EBC352" s="617"/>
      <c r="EBD352" s="617"/>
      <c r="EBE352" s="609"/>
      <c r="EBF352" s="614"/>
      <c r="EBG352" s="615"/>
      <c r="EBH352" s="616"/>
      <c r="EBI352" s="615"/>
      <c r="EBJ352" s="617"/>
      <c r="EBK352" s="617"/>
      <c r="EBL352" s="609"/>
      <c r="EBM352" s="614"/>
      <c r="EBN352" s="615"/>
      <c r="EBO352" s="616"/>
      <c r="EBP352" s="615"/>
      <c r="EBQ352" s="617"/>
      <c r="EBR352" s="617"/>
      <c r="EBS352" s="609"/>
      <c r="EBT352" s="614"/>
      <c r="EBU352" s="615"/>
      <c r="EBV352" s="616"/>
      <c r="EBW352" s="615"/>
      <c r="EBX352" s="617"/>
      <c r="EBY352" s="617"/>
      <c r="EBZ352" s="609"/>
      <c r="ECA352" s="614"/>
      <c r="ECB352" s="615"/>
      <c r="ECC352" s="616"/>
      <c r="ECD352" s="615"/>
      <c r="ECE352" s="617"/>
      <c r="ECF352" s="617"/>
      <c r="ECG352" s="609"/>
      <c r="ECH352" s="614"/>
      <c r="ECI352" s="615"/>
      <c r="ECJ352" s="616"/>
      <c r="ECK352" s="615"/>
      <c r="ECL352" s="617"/>
      <c r="ECM352" s="617"/>
      <c r="ECN352" s="609"/>
      <c r="ECO352" s="614"/>
      <c r="ECP352" s="615"/>
      <c r="ECQ352" s="616"/>
      <c r="ECR352" s="615"/>
      <c r="ECS352" s="617"/>
      <c r="ECT352" s="617"/>
      <c r="ECU352" s="609"/>
      <c r="ECV352" s="614"/>
      <c r="ECW352" s="615"/>
      <c r="ECX352" s="616"/>
      <c r="ECY352" s="615"/>
      <c r="ECZ352" s="617"/>
      <c r="EDA352" s="617"/>
      <c r="EDB352" s="609"/>
      <c r="EDC352" s="614"/>
      <c r="EDD352" s="615"/>
      <c r="EDE352" s="616"/>
      <c r="EDF352" s="615"/>
      <c r="EDG352" s="617"/>
      <c r="EDH352" s="617"/>
      <c r="EDI352" s="609"/>
      <c r="EDJ352" s="614"/>
      <c r="EDK352" s="615"/>
      <c r="EDL352" s="616"/>
      <c r="EDM352" s="615"/>
      <c r="EDN352" s="617"/>
      <c r="EDO352" s="617"/>
      <c r="EDP352" s="609"/>
      <c r="EDQ352" s="614"/>
      <c r="EDR352" s="615"/>
      <c r="EDS352" s="616"/>
      <c r="EDT352" s="615"/>
      <c r="EDU352" s="617"/>
      <c r="EDV352" s="617"/>
      <c r="EDW352" s="609"/>
      <c r="EDX352" s="614"/>
      <c r="EDY352" s="615"/>
      <c r="EDZ352" s="616"/>
      <c r="EEA352" s="615"/>
      <c r="EEB352" s="617"/>
      <c r="EEC352" s="617"/>
      <c r="EED352" s="609"/>
      <c r="EEE352" s="614"/>
      <c r="EEF352" s="615"/>
      <c r="EEG352" s="616"/>
      <c r="EEH352" s="615"/>
      <c r="EEI352" s="617"/>
      <c r="EEJ352" s="617"/>
      <c r="EEK352" s="609"/>
      <c r="EEL352" s="614"/>
      <c r="EEM352" s="615"/>
      <c r="EEN352" s="616"/>
      <c r="EEO352" s="615"/>
      <c r="EEP352" s="617"/>
      <c r="EEQ352" s="617"/>
      <c r="EER352" s="609"/>
      <c r="EES352" s="614"/>
      <c r="EET352" s="615"/>
      <c r="EEU352" s="616"/>
      <c r="EEV352" s="615"/>
      <c r="EEW352" s="617"/>
      <c r="EEX352" s="617"/>
      <c r="EEY352" s="609"/>
      <c r="EEZ352" s="614"/>
      <c r="EFA352" s="615"/>
      <c r="EFB352" s="616"/>
      <c r="EFC352" s="615"/>
      <c r="EFD352" s="617"/>
      <c r="EFE352" s="617"/>
      <c r="EFF352" s="609"/>
      <c r="EFG352" s="614"/>
      <c r="EFH352" s="615"/>
      <c r="EFI352" s="616"/>
      <c r="EFJ352" s="615"/>
      <c r="EFK352" s="617"/>
      <c r="EFL352" s="617"/>
      <c r="EFM352" s="609"/>
      <c r="EFN352" s="614"/>
      <c r="EFO352" s="615"/>
      <c r="EFP352" s="616"/>
      <c r="EFQ352" s="615"/>
      <c r="EFR352" s="617"/>
      <c r="EFS352" s="617"/>
      <c r="EFT352" s="609"/>
      <c r="EFU352" s="614"/>
      <c r="EFV352" s="615"/>
      <c r="EFW352" s="616"/>
      <c r="EFX352" s="615"/>
      <c r="EFY352" s="617"/>
      <c r="EFZ352" s="617"/>
      <c r="EGA352" s="609"/>
      <c r="EGB352" s="614"/>
      <c r="EGC352" s="615"/>
      <c r="EGD352" s="616"/>
      <c r="EGE352" s="615"/>
      <c r="EGF352" s="617"/>
      <c r="EGG352" s="617"/>
      <c r="EGH352" s="609"/>
      <c r="EGI352" s="614"/>
      <c r="EGJ352" s="615"/>
      <c r="EGK352" s="616"/>
      <c r="EGL352" s="615"/>
      <c r="EGM352" s="617"/>
      <c r="EGN352" s="617"/>
      <c r="EGO352" s="609"/>
      <c r="EGP352" s="614"/>
      <c r="EGQ352" s="615"/>
      <c r="EGR352" s="616"/>
      <c r="EGS352" s="615"/>
      <c r="EGT352" s="617"/>
      <c r="EGU352" s="617"/>
      <c r="EGV352" s="609"/>
      <c r="EGW352" s="614"/>
      <c r="EGX352" s="615"/>
      <c r="EGY352" s="616"/>
      <c r="EGZ352" s="615"/>
      <c r="EHA352" s="617"/>
      <c r="EHB352" s="617"/>
      <c r="EHC352" s="609"/>
      <c r="EHD352" s="614"/>
      <c r="EHE352" s="615"/>
      <c r="EHF352" s="616"/>
      <c r="EHG352" s="615"/>
      <c r="EHH352" s="617"/>
      <c r="EHI352" s="617"/>
      <c r="EHJ352" s="609"/>
      <c r="EHK352" s="614"/>
      <c r="EHL352" s="615"/>
      <c r="EHM352" s="616"/>
      <c r="EHN352" s="615"/>
      <c r="EHO352" s="617"/>
      <c r="EHP352" s="617"/>
      <c r="EHQ352" s="609"/>
      <c r="EHR352" s="614"/>
      <c r="EHS352" s="615"/>
      <c r="EHT352" s="616"/>
      <c r="EHU352" s="615"/>
      <c r="EHV352" s="617"/>
      <c r="EHW352" s="617"/>
      <c r="EHX352" s="609"/>
      <c r="EHY352" s="614"/>
      <c r="EHZ352" s="615"/>
      <c r="EIA352" s="616"/>
      <c r="EIB352" s="615"/>
      <c r="EIC352" s="617"/>
      <c r="EID352" s="617"/>
      <c r="EIE352" s="609"/>
      <c r="EIF352" s="614"/>
      <c r="EIG352" s="615"/>
      <c r="EIH352" s="616"/>
      <c r="EII352" s="615"/>
      <c r="EIJ352" s="617"/>
      <c r="EIK352" s="617"/>
      <c r="EIL352" s="609"/>
      <c r="EIM352" s="614"/>
      <c r="EIN352" s="615"/>
      <c r="EIO352" s="616"/>
      <c r="EIP352" s="615"/>
      <c r="EIQ352" s="617"/>
      <c r="EIR352" s="617"/>
      <c r="EIS352" s="609"/>
      <c r="EIT352" s="614"/>
      <c r="EIU352" s="615"/>
      <c r="EIV352" s="616"/>
      <c r="EIW352" s="615"/>
      <c r="EIX352" s="617"/>
      <c r="EIY352" s="617"/>
      <c r="EIZ352" s="609"/>
      <c r="EJA352" s="614"/>
      <c r="EJB352" s="615"/>
      <c r="EJC352" s="616"/>
      <c r="EJD352" s="615"/>
      <c r="EJE352" s="617"/>
      <c r="EJF352" s="617"/>
      <c r="EJG352" s="609"/>
      <c r="EJH352" s="614"/>
      <c r="EJI352" s="615"/>
      <c r="EJJ352" s="616"/>
      <c r="EJK352" s="615"/>
      <c r="EJL352" s="617"/>
      <c r="EJM352" s="617"/>
      <c r="EJN352" s="609"/>
      <c r="EJO352" s="614"/>
      <c r="EJP352" s="615"/>
      <c r="EJQ352" s="616"/>
      <c r="EJR352" s="615"/>
      <c r="EJS352" s="617"/>
      <c r="EJT352" s="617"/>
      <c r="EJU352" s="609"/>
      <c r="EJV352" s="614"/>
      <c r="EJW352" s="615"/>
      <c r="EJX352" s="616"/>
      <c r="EJY352" s="615"/>
      <c r="EJZ352" s="617"/>
      <c r="EKA352" s="617"/>
      <c r="EKB352" s="609"/>
      <c r="EKC352" s="614"/>
      <c r="EKD352" s="615"/>
      <c r="EKE352" s="616"/>
      <c r="EKF352" s="615"/>
      <c r="EKG352" s="617"/>
      <c r="EKH352" s="617"/>
      <c r="EKI352" s="609"/>
      <c r="EKJ352" s="614"/>
      <c r="EKK352" s="615"/>
      <c r="EKL352" s="616"/>
      <c r="EKM352" s="615"/>
      <c r="EKN352" s="617"/>
      <c r="EKO352" s="617"/>
      <c r="EKP352" s="609"/>
      <c r="EKQ352" s="614"/>
      <c r="EKR352" s="615"/>
      <c r="EKS352" s="616"/>
      <c r="EKT352" s="615"/>
      <c r="EKU352" s="617"/>
      <c r="EKV352" s="617"/>
      <c r="EKW352" s="609"/>
      <c r="EKX352" s="614"/>
      <c r="EKY352" s="615"/>
      <c r="EKZ352" s="616"/>
      <c r="ELA352" s="615"/>
      <c r="ELB352" s="617"/>
      <c r="ELC352" s="617"/>
      <c r="ELD352" s="609"/>
      <c r="ELE352" s="614"/>
      <c r="ELF352" s="615"/>
      <c r="ELG352" s="616"/>
      <c r="ELH352" s="615"/>
      <c r="ELI352" s="617"/>
      <c r="ELJ352" s="617"/>
      <c r="ELK352" s="609"/>
      <c r="ELL352" s="614"/>
      <c r="ELM352" s="615"/>
      <c r="ELN352" s="616"/>
      <c r="ELO352" s="615"/>
      <c r="ELP352" s="617"/>
      <c r="ELQ352" s="617"/>
      <c r="ELR352" s="609"/>
      <c r="ELS352" s="614"/>
      <c r="ELT352" s="615"/>
      <c r="ELU352" s="616"/>
      <c r="ELV352" s="615"/>
      <c r="ELW352" s="617"/>
      <c r="ELX352" s="617"/>
      <c r="ELY352" s="609"/>
      <c r="ELZ352" s="614"/>
      <c r="EMA352" s="615"/>
      <c r="EMB352" s="616"/>
      <c r="EMC352" s="615"/>
      <c r="EMD352" s="617"/>
      <c r="EME352" s="617"/>
      <c r="EMF352" s="609"/>
      <c r="EMG352" s="614"/>
      <c r="EMH352" s="615"/>
      <c r="EMI352" s="616"/>
      <c r="EMJ352" s="615"/>
      <c r="EMK352" s="617"/>
      <c r="EML352" s="617"/>
      <c r="EMM352" s="609"/>
      <c r="EMN352" s="614"/>
      <c r="EMO352" s="615"/>
      <c r="EMP352" s="616"/>
      <c r="EMQ352" s="615"/>
      <c r="EMR352" s="617"/>
      <c r="EMS352" s="617"/>
      <c r="EMT352" s="609"/>
      <c r="EMU352" s="614"/>
      <c r="EMV352" s="615"/>
      <c r="EMW352" s="616"/>
      <c r="EMX352" s="615"/>
      <c r="EMY352" s="617"/>
      <c r="EMZ352" s="617"/>
      <c r="ENA352" s="609"/>
      <c r="ENB352" s="614"/>
      <c r="ENC352" s="615"/>
      <c r="END352" s="616"/>
      <c r="ENE352" s="615"/>
      <c r="ENF352" s="617"/>
      <c r="ENG352" s="617"/>
      <c r="ENH352" s="609"/>
      <c r="ENI352" s="614"/>
      <c r="ENJ352" s="615"/>
      <c r="ENK352" s="616"/>
      <c r="ENL352" s="615"/>
      <c r="ENM352" s="617"/>
      <c r="ENN352" s="617"/>
      <c r="ENO352" s="609"/>
      <c r="ENP352" s="614"/>
      <c r="ENQ352" s="615"/>
      <c r="ENR352" s="616"/>
      <c r="ENS352" s="615"/>
      <c r="ENT352" s="617"/>
      <c r="ENU352" s="617"/>
      <c r="ENV352" s="609"/>
      <c r="ENW352" s="614"/>
      <c r="ENX352" s="615"/>
      <c r="ENY352" s="616"/>
      <c r="ENZ352" s="615"/>
      <c r="EOA352" s="617"/>
      <c r="EOB352" s="617"/>
      <c r="EOC352" s="609"/>
      <c r="EOD352" s="614"/>
      <c r="EOE352" s="615"/>
      <c r="EOF352" s="616"/>
      <c r="EOG352" s="615"/>
      <c r="EOH352" s="617"/>
      <c r="EOI352" s="617"/>
      <c r="EOJ352" s="609"/>
      <c r="EOK352" s="614"/>
      <c r="EOL352" s="615"/>
      <c r="EOM352" s="616"/>
      <c r="EON352" s="615"/>
      <c r="EOO352" s="617"/>
      <c r="EOP352" s="617"/>
      <c r="EOQ352" s="609"/>
      <c r="EOR352" s="614"/>
      <c r="EOS352" s="615"/>
      <c r="EOT352" s="616"/>
      <c r="EOU352" s="615"/>
      <c r="EOV352" s="617"/>
      <c r="EOW352" s="617"/>
      <c r="EOX352" s="609"/>
      <c r="EOY352" s="614"/>
      <c r="EOZ352" s="615"/>
      <c r="EPA352" s="616"/>
      <c r="EPB352" s="615"/>
      <c r="EPC352" s="617"/>
      <c r="EPD352" s="617"/>
      <c r="EPE352" s="609"/>
      <c r="EPF352" s="614"/>
      <c r="EPG352" s="615"/>
      <c r="EPH352" s="616"/>
      <c r="EPI352" s="615"/>
      <c r="EPJ352" s="617"/>
      <c r="EPK352" s="617"/>
      <c r="EPL352" s="609"/>
      <c r="EPM352" s="614"/>
      <c r="EPN352" s="615"/>
      <c r="EPO352" s="616"/>
      <c r="EPP352" s="615"/>
      <c r="EPQ352" s="617"/>
      <c r="EPR352" s="617"/>
      <c r="EPS352" s="609"/>
      <c r="EPT352" s="614"/>
      <c r="EPU352" s="615"/>
      <c r="EPV352" s="616"/>
      <c r="EPW352" s="615"/>
      <c r="EPX352" s="617"/>
      <c r="EPY352" s="617"/>
      <c r="EPZ352" s="609"/>
      <c r="EQA352" s="614"/>
      <c r="EQB352" s="615"/>
      <c r="EQC352" s="616"/>
      <c r="EQD352" s="615"/>
      <c r="EQE352" s="617"/>
      <c r="EQF352" s="617"/>
      <c r="EQG352" s="609"/>
      <c r="EQH352" s="614"/>
      <c r="EQI352" s="615"/>
      <c r="EQJ352" s="616"/>
      <c r="EQK352" s="615"/>
      <c r="EQL352" s="617"/>
      <c r="EQM352" s="617"/>
      <c r="EQN352" s="609"/>
      <c r="EQO352" s="614"/>
      <c r="EQP352" s="615"/>
      <c r="EQQ352" s="616"/>
      <c r="EQR352" s="615"/>
      <c r="EQS352" s="617"/>
      <c r="EQT352" s="617"/>
      <c r="EQU352" s="609"/>
      <c r="EQV352" s="614"/>
      <c r="EQW352" s="615"/>
      <c r="EQX352" s="616"/>
      <c r="EQY352" s="615"/>
      <c r="EQZ352" s="617"/>
      <c r="ERA352" s="617"/>
      <c r="ERB352" s="609"/>
      <c r="ERC352" s="614"/>
      <c r="ERD352" s="615"/>
      <c r="ERE352" s="616"/>
      <c r="ERF352" s="615"/>
      <c r="ERG352" s="617"/>
      <c r="ERH352" s="617"/>
      <c r="ERI352" s="609"/>
      <c r="ERJ352" s="614"/>
      <c r="ERK352" s="615"/>
      <c r="ERL352" s="616"/>
      <c r="ERM352" s="615"/>
      <c r="ERN352" s="617"/>
      <c r="ERO352" s="617"/>
      <c r="ERP352" s="609"/>
      <c r="ERQ352" s="614"/>
      <c r="ERR352" s="615"/>
      <c r="ERS352" s="616"/>
      <c r="ERT352" s="615"/>
      <c r="ERU352" s="617"/>
      <c r="ERV352" s="617"/>
      <c r="ERW352" s="609"/>
      <c r="ERX352" s="614"/>
      <c r="ERY352" s="615"/>
      <c r="ERZ352" s="616"/>
      <c r="ESA352" s="615"/>
      <c r="ESB352" s="617"/>
      <c r="ESC352" s="617"/>
      <c r="ESD352" s="609"/>
      <c r="ESE352" s="614"/>
      <c r="ESF352" s="615"/>
      <c r="ESG352" s="616"/>
      <c r="ESH352" s="615"/>
      <c r="ESI352" s="617"/>
      <c r="ESJ352" s="617"/>
      <c r="ESK352" s="609"/>
      <c r="ESL352" s="614"/>
      <c r="ESM352" s="615"/>
      <c r="ESN352" s="616"/>
      <c r="ESO352" s="615"/>
      <c r="ESP352" s="617"/>
      <c r="ESQ352" s="617"/>
      <c r="ESR352" s="609"/>
      <c r="ESS352" s="614"/>
      <c r="EST352" s="615"/>
      <c r="ESU352" s="616"/>
      <c r="ESV352" s="615"/>
      <c r="ESW352" s="617"/>
      <c r="ESX352" s="617"/>
      <c r="ESY352" s="609"/>
      <c r="ESZ352" s="614"/>
      <c r="ETA352" s="615"/>
      <c r="ETB352" s="616"/>
      <c r="ETC352" s="615"/>
      <c r="ETD352" s="617"/>
      <c r="ETE352" s="617"/>
      <c r="ETF352" s="609"/>
      <c r="ETG352" s="614"/>
      <c r="ETH352" s="615"/>
      <c r="ETI352" s="616"/>
      <c r="ETJ352" s="615"/>
      <c r="ETK352" s="617"/>
      <c r="ETL352" s="617"/>
      <c r="ETM352" s="609"/>
      <c r="ETN352" s="614"/>
      <c r="ETO352" s="615"/>
      <c r="ETP352" s="616"/>
      <c r="ETQ352" s="615"/>
      <c r="ETR352" s="617"/>
      <c r="ETS352" s="617"/>
      <c r="ETT352" s="609"/>
      <c r="ETU352" s="614"/>
      <c r="ETV352" s="615"/>
      <c r="ETW352" s="616"/>
      <c r="ETX352" s="615"/>
      <c r="ETY352" s="617"/>
      <c r="ETZ352" s="617"/>
      <c r="EUA352" s="609"/>
      <c r="EUB352" s="614"/>
      <c r="EUC352" s="615"/>
      <c r="EUD352" s="616"/>
      <c r="EUE352" s="615"/>
      <c r="EUF352" s="617"/>
      <c r="EUG352" s="617"/>
      <c r="EUH352" s="609"/>
      <c r="EUI352" s="614"/>
      <c r="EUJ352" s="615"/>
      <c r="EUK352" s="616"/>
      <c r="EUL352" s="615"/>
      <c r="EUM352" s="617"/>
      <c r="EUN352" s="617"/>
      <c r="EUO352" s="609"/>
      <c r="EUP352" s="614"/>
      <c r="EUQ352" s="615"/>
      <c r="EUR352" s="616"/>
      <c r="EUS352" s="615"/>
      <c r="EUT352" s="617"/>
      <c r="EUU352" s="617"/>
      <c r="EUV352" s="609"/>
      <c r="EUW352" s="614"/>
      <c r="EUX352" s="615"/>
      <c r="EUY352" s="616"/>
      <c r="EUZ352" s="615"/>
      <c r="EVA352" s="617"/>
      <c r="EVB352" s="617"/>
      <c r="EVC352" s="609"/>
      <c r="EVD352" s="614"/>
      <c r="EVE352" s="615"/>
      <c r="EVF352" s="616"/>
      <c r="EVG352" s="615"/>
      <c r="EVH352" s="617"/>
      <c r="EVI352" s="617"/>
      <c r="EVJ352" s="609"/>
      <c r="EVK352" s="614"/>
      <c r="EVL352" s="615"/>
      <c r="EVM352" s="616"/>
      <c r="EVN352" s="615"/>
      <c r="EVO352" s="617"/>
      <c r="EVP352" s="617"/>
      <c r="EVQ352" s="609"/>
      <c r="EVR352" s="614"/>
      <c r="EVS352" s="615"/>
      <c r="EVT352" s="616"/>
      <c r="EVU352" s="615"/>
      <c r="EVV352" s="617"/>
      <c r="EVW352" s="617"/>
      <c r="EVX352" s="609"/>
      <c r="EVY352" s="614"/>
      <c r="EVZ352" s="615"/>
      <c r="EWA352" s="616"/>
      <c r="EWB352" s="615"/>
      <c r="EWC352" s="617"/>
      <c r="EWD352" s="617"/>
      <c r="EWE352" s="609"/>
      <c r="EWF352" s="614"/>
      <c r="EWG352" s="615"/>
      <c r="EWH352" s="616"/>
      <c r="EWI352" s="615"/>
      <c r="EWJ352" s="617"/>
      <c r="EWK352" s="617"/>
      <c r="EWL352" s="609"/>
      <c r="EWM352" s="614"/>
      <c r="EWN352" s="615"/>
      <c r="EWO352" s="616"/>
      <c r="EWP352" s="615"/>
      <c r="EWQ352" s="617"/>
      <c r="EWR352" s="617"/>
      <c r="EWS352" s="609"/>
      <c r="EWT352" s="614"/>
      <c r="EWU352" s="615"/>
      <c r="EWV352" s="616"/>
      <c r="EWW352" s="615"/>
      <c r="EWX352" s="617"/>
      <c r="EWY352" s="617"/>
      <c r="EWZ352" s="609"/>
      <c r="EXA352" s="614"/>
      <c r="EXB352" s="615"/>
      <c r="EXC352" s="616"/>
      <c r="EXD352" s="615"/>
      <c r="EXE352" s="617"/>
      <c r="EXF352" s="617"/>
      <c r="EXG352" s="609"/>
      <c r="EXH352" s="614"/>
      <c r="EXI352" s="615"/>
      <c r="EXJ352" s="616"/>
      <c r="EXK352" s="615"/>
      <c r="EXL352" s="617"/>
      <c r="EXM352" s="617"/>
      <c r="EXN352" s="609"/>
      <c r="EXO352" s="614"/>
      <c r="EXP352" s="615"/>
      <c r="EXQ352" s="616"/>
      <c r="EXR352" s="615"/>
      <c r="EXS352" s="617"/>
      <c r="EXT352" s="617"/>
      <c r="EXU352" s="609"/>
      <c r="EXV352" s="614"/>
      <c r="EXW352" s="615"/>
      <c r="EXX352" s="616"/>
      <c r="EXY352" s="615"/>
      <c r="EXZ352" s="617"/>
      <c r="EYA352" s="617"/>
      <c r="EYB352" s="609"/>
      <c r="EYC352" s="614"/>
      <c r="EYD352" s="615"/>
      <c r="EYE352" s="616"/>
      <c r="EYF352" s="615"/>
      <c r="EYG352" s="617"/>
      <c r="EYH352" s="617"/>
      <c r="EYI352" s="609"/>
      <c r="EYJ352" s="614"/>
      <c r="EYK352" s="615"/>
      <c r="EYL352" s="616"/>
      <c r="EYM352" s="615"/>
      <c r="EYN352" s="617"/>
      <c r="EYO352" s="617"/>
      <c r="EYP352" s="609"/>
      <c r="EYQ352" s="614"/>
      <c r="EYR352" s="615"/>
      <c r="EYS352" s="616"/>
      <c r="EYT352" s="615"/>
      <c r="EYU352" s="617"/>
      <c r="EYV352" s="617"/>
      <c r="EYW352" s="609"/>
      <c r="EYX352" s="614"/>
      <c r="EYY352" s="615"/>
      <c r="EYZ352" s="616"/>
      <c r="EZA352" s="615"/>
      <c r="EZB352" s="617"/>
      <c r="EZC352" s="617"/>
      <c r="EZD352" s="609"/>
      <c r="EZE352" s="614"/>
      <c r="EZF352" s="615"/>
      <c r="EZG352" s="616"/>
      <c r="EZH352" s="615"/>
      <c r="EZI352" s="617"/>
      <c r="EZJ352" s="617"/>
      <c r="EZK352" s="609"/>
      <c r="EZL352" s="614"/>
      <c r="EZM352" s="615"/>
      <c r="EZN352" s="616"/>
      <c r="EZO352" s="615"/>
      <c r="EZP352" s="617"/>
      <c r="EZQ352" s="617"/>
      <c r="EZR352" s="609"/>
      <c r="EZS352" s="614"/>
      <c r="EZT352" s="615"/>
      <c r="EZU352" s="616"/>
      <c r="EZV352" s="615"/>
      <c r="EZW352" s="617"/>
      <c r="EZX352" s="617"/>
      <c r="EZY352" s="609"/>
      <c r="EZZ352" s="614"/>
      <c r="FAA352" s="615"/>
      <c r="FAB352" s="616"/>
      <c r="FAC352" s="615"/>
      <c r="FAD352" s="617"/>
      <c r="FAE352" s="617"/>
      <c r="FAF352" s="609"/>
      <c r="FAG352" s="614"/>
      <c r="FAH352" s="615"/>
      <c r="FAI352" s="616"/>
      <c r="FAJ352" s="615"/>
      <c r="FAK352" s="617"/>
      <c r="FAL352" s="617"/>
      <c r="FAM352" s="609"/>
      <c r="FAN352" s="614"/>
      <c r="FAO352" s="615"/>
      <c r="FAP352" s="616"/>
      <c r="FAQ352" s="615"/>
      <c r="FAR352" s="617"/>
      <c r="FAS352" s="617"/>
      <c r="FAT352" s="609"/>
      <c r="FAU352" s="614"/>
      <c r="FAV352" s="615"/>
      <c r="FAW352" s="616"/>
      <c r="FAX352" s="615"/>
      <c r="FAY352" s="617"/>
      <c r="FAZ352" s="617"/>
      <c r="FBA352" s="609"/>
      <c r="FBB352" s="614"/>
      <c r="FBC352" s="615"/>
      <c r="FBD352" s="616"/>
      <c r="FBE352" s="615"/>
      <c r="FBF352" s="617"/>
      <c r="FBG352" s="617"/>
      <c r="FBH352" s="609"/>
      <c r="FBI352" s="614"/>
      <c r="FBJ352" s="615"/>
      <c r="FBK352" s="616"/>
      <c r="FBL352" s="615"/>
      <c r="FBM352" s="617"/>
      <c r="FBN352" s="617"/>
      <c r="FBO352" s="609"/>
      <c r="FBP352" s="614"/>
      <c r="FBQ352" s="615"/>
      <c r="FBR352" s="616"/>
      <c r="FBS352" s="615"/>
      <c r="FBT352" s="617"/>
      <c r="FBU352" s="617"/>
      <c r="FBV352" s="609"/>
      <c r="FBW352" s="614"/>
      <c r="FBX352" s="615"/>
      <c r="FBY352" s="616"/>
      <c r="FBZ352" s="615"/>
      <c r="FCA352" s="617"/>
      <c r="FCB352" s="617"/>
      <c r="FCC352" s="609"/>
      <c r="FCD352" s="614"/>
      <c r="FCE352" s="615"/>
      <c r="FCF352" s="616"/>
      <c r="FCG352" s="615"/>
      <c r="FCH352" s="617"/>
      <c r="FCI352" s="617"/>
      <c r="FCJ352" s="609"/>
      <c r="FCK352" s="614"/>
      <c r="FCL352" s="615"/>
      <c r="FCM352" s="616"/>
      <c r="FCN352" s="615"/>
      <c r="FCO352" s="617"/>
      <c r="FCP352" s="617"/>
      <c r="FCQ352" s="609"/>
      <c r="FCR352" s="614"/>
      <c r="FCS352" s="615"/>
      <c r="FCT352" s="616"/>
      <c r="FCU352" s="615"/>
      <c r="FCV352" s="617"/>
      <c r="FCW352" s="617"/>
      <c r="FCX352" s="609"/>
      <c r="FCY352" s="614"/>
      <c r="FCZ352" s="615"/>
      <c r="FDA352" s="616"/>
      <c r="FDB352" s="615"/>
      <c r="FDC352" s="617"/>
      <c r="FDD352" s="617"/>
      <c r="FDE352" s="609"/>
      <c r="FDF352" s="614"/>
      <c r="FDG352" s="615"/>
      <c r="FDH352" s="616"/>
      <c r="FDI352" s="615"/>
      <c r="FDJ352" s="617"/>
      <c r="FDK352" s="617"/>
      <c r="FDL352" s="609"/>
      <c r="FDM352" s="614"/>
      <c r="FDN352" s="615"/>
      <c r="FDO352" s="616"/>
      <c r="FDP352" s="615"/>
      <c r="FDQ352" s="617"/>
      <c r="FDR352" s="617"/>
      <c r="FDS352" s="609"/>
      <c r="FDT352" s="614"/>
      <c r="FDU352" s="615"/>
      <c r="FDV352" s="616"/>
      <c r="FDW352" s="615"/>
      <c r="FDX352" s="617"/>
      <c r="FDY352" s="617"/>
      <c r="FDZ352" s="609"/>
      <c r="FEA352" s="614"/>
      <c r="FEB352" s="615"/>
      <c r="FEC352" s="616"/>
      <c r="FED352" s="615"/>
      <c r="FEE352" s="617"/>
      <c r="FEF352" s="617"/>
      <c r="FEG352" s="609"/>
      <c r="FEH352" s="614"/>
      <c r="FEI352" s="615"/>
      <c r="FEJ352" s="616"/>
      <c r="FEK352" s="615"/>
      <c r="FEL352" s="617"/>
      <c r="FEM352" s="617"/>
      <c r="FEN352" s="609"/>
      <c r="FEO352" s="614"/>
      <c r="FEP352" s="615"/>
      <c r="FEQ352" s="616"/>
      <c r="FER352" s="615"/>
      <c r="FES352" s="617"/>
      <c r="FET352" s="617"/>
      <c r="FEU352" s="609"/>
      <c r="FEV352" s="614"/>
      <c r="FEW352" s="615"/>
      <c r="FEX352" s="616"/>
      <c r="FEY352" s="615"/>
      <c r="FEZ352" s="617"/>
      <c r="FFA352" s="617"/>
      <c r="FFB352" s="609"/>
      <c r="FFC352" s="614"/>
      <c r="FFD352" s="615"/>
      <c r="FFE352" s="616"/>
      <c r="FFF352" s="615"/>
      <c r="FFG352" s="617"/>
      <c r="FFH352" s="617"/>
      <c r="FFI352" s="609"/>
      <c r="FFJ352" s="614"/>
      <c r="FFK352" s="615"/>
      <c r="FFL352" s="616"/>
      <c r="FFM352" s="615"/>
      <c r="FFN352" s="617"/>
      <c r="FFO352" s="617"/>
      <c r="FFP352" s="609"/>
      <c r="FFQ352" s="614"/>
      <c r="FFR352" s="615"/>
      <c r="FFS352" s="616"/>
      <c r="FFT352" s="615"/>
      <c r="FFU352" s="617"/>
      <c r="FFV352" s="617"/>
      <c r="FFW352" s="609"/>
      <c r="FFX352" s="614"/>
      <c r="FFY352" s="615"/>
      <c r="FFZ352" s="616"/>
      <c r="FGA352" s="615"/>
      <c r="FGB352" s="617"/>
      <c r="FGC352" s="617"/>
      <c r="FGD352" s="609"/>
      <c r="FGE352" s="614"/>
      <c r="FGF352" s="615"/>
      <c r="FGG352" s="616"/>
      <c r="FGH352" s="615"/>
      <c r="FGI352" s="617"/>
      <c r="FGJ352" s="617"/>
      <c r="FGK352" s="609"/>
      <c r="FGL352" s="614"/>
      <c r="FGM352" s="615"/>
      <c r="FGN352" s="616"/>
      <c r="FGO352" s="615"/>
      <c r="FGP352" s="617"/>
      <c r="FGQ352" s="617"/>
      <c r="FGR352" s="609"/>
      <c r="FGS352" s="614"/>
      <c r="FGT352" s="615"/>
      <c r="FGU352" s="616"/>
      <c r="FGV352" s="615"/>
      <c r="FGW352" s="617"/>
      <c r="FGX352" s="617"/>
      <c r="FGY352" s="609"/>
      <c r="FGZ352" s="614"/>
      <c r="FHA352" s="615"/>
      <c r="FHB352" s="616"/>
      <c r="FHC352" s="615"/>
      <c r="FHD352" s="617"/>
      <c r="FHE352" s="617"/>
      <c r="FHF352" s="609"/>
      <c r="FHG352" s="614"/>
      <c r="FHH352" s="615"/>
      <c r="FHI352" s="616"/>
      <c r="FHJ352" s="615"/>
      <c r="FHK352" s="617"/>
      <c r="FHL352" s="617"/>
      <c r="FHM352" s="609"/>
      <c r="FHN352" s="614"/>
      <c r="FHO352" s="615"/>
      <c r="FHP352" s="616"/>
      <c r="FHQ352" s="615"/>
      <c r="FHR352" s="617"/>
      <c r="FHS352" s="617"/>
      <c r="FHT352" s="609"/>
      <c r="FHU352" s="614"/>
      <c r="FHV352" s="615"/>
      <c r="FHW352" s="616"/>
      <c r="FHX352" s="615"/>
      <c r="FHY352" s="617"/>
      <c r="FHZ352" s="617"/>
      <c r="FIA352" s="609"/>
      <c r="FIB352" s="614"/>
      <c r="FIC352" s="615"/>
      <c r="FID352" s="616"/>
      <c r="FIE352" s="615"/>
      <c r="FIF352" s="617"/>
      <c r="FIG352" s="617"/>
      <c r="FIH352" s="609"/>
      <c r="FII352" s="614"/>
      <c r="FIJ352" s="615"/>
      <c r="FIK352" s="616"/>
      <c r="FIL352" s="615"/>
      <c r="FIM352" s="617"/>
      <c r="FIN352" s="617"/>
      <c r="FIO352" s="609"/>
      <c r="FIP352" s="614"/>
      <c r="FIQ352" s="615"/>
      <c r="FIR352" s="616"/>
      <c r="FIS352" s="615"/>
      <c r="FIT352" s="617"/>
      <c r="FIU352" s="617"/>
      <c r="FIV352" s="609"/>
      <c r="FIW352" s="614"/>
      <c r="FIX352" s="615"/>
      <c r="FIY352" s="616"/>
      <c r="FIZ352" s="615"/>
      <c r="FJA352" s="617"/>
      <c r="FJB352" s="617"/>
      <c r="FJC352" s="609"/>
      <c r="FJD352" s="614"/>
      <c r="FJE352" s="615"/>
      <c r="FJF352" s="616"/>
      <c r="FJG352" s="615"/>
      <c r="FJH352" s="617"/>
      <c r="FJI352" s="617"/>
      <c r="FJJ352" s="609"/>
      <c r="FJK352" s="614"/>
      <c r="FJL352" s="615"/>
      <c r="FJM352" s="616"/>
      <c r="FJN352" s="615"/>
      <c r="FJO352" s="617"/>
      <c r="FJP352" s="617"/>
      <c r="FJQ352" s="609"/>
      <c r="FJR352" s="614"/>
      <c r="FJS352" s="615"/>
      <c r="FJT352" s="616"/>
      <c r="FJU352" s="615"/>
      <c r="FJV352" s="617"/>
      <c r="FJW352" s="617"/>
      <c r="FJX352" s="609"/>
      <c r="FJY352" s="614"/>
      <c r="FJZ352" s="615"/>
      <c r="FKA352" s="616"/>
      <c r="FKB352" s="615"/>
      <c r="FKC352" s="617"/>
      <c r="FKD352" s="617"/>
      <c r="FKE352" s="609"/>
      <c r="FKF352" s="614"/>
      <c r="FKG352" s="615"/>
      <c r="FKH352" s="616"/>
      <c r="FKI352" s="615"/>
      <c r="FKJ352" s="617"/>
      <c r="FKK352" s="617"/>
      <c r="FKL352" s="609"/>
      <c r="FKM352" s="614"/>
      <c r="FKN352" s="615"/>
      <c r="FKO352" s="616"/>
      <c r="FKP352" s="615"/>
      <c r="FKQ352" s="617"/>
      <c r="FKR352" s="617"/>
      <c r="FKS352" s="609"/>
      <c r="FKT352" s="614"/>
      <c r="FKU352" s="615"/>
      <c r="FKV352" s="616"/>
      <c r="FKW352" s="615"/>
      <c r="FKX352" s="617"/>
      <c r="FKY352" s="617"/>
      <c r="FKZ352" s="609"/>
      <c r="FLA352" s="614"/>
      <c r="FLB352" s="615"/>
      <c r="FLC352" s="616"/>
      <c r="FLD352" s="615"/>
      <c r="FLE352" s="617"/>
      <c r="FLF352" s="617"/>
      <c r="FLG352" s="609"/>
      <c r="FLH352" s="614"/>
      <c r="FLI352" s="615"/>
      <c r="FLJ352" s="616"/>
      <c r="FLK352" s="615"/>
      <c r="FLL352" s="617"/>
      <c r="FLM352" s="617"/>
      <c r="FLN352" s="609"/>
      <c r="FLO352" s="614"/>
      <c r="FLP352" s="615"/>
      <c r="FLQ352" s="616"/>
      <c r="FLR352" s="615"/>
      <c r="FLS352" s="617"/>
      <c r="FLT352" s="617"/>
      <c r="FLU352" s="609"/>
      <c r="FLV352" s="614"/>
      <c r="FLW352" s="615"/>
      <c r="FLX352" s="616"/>
      <c r="FLY352" s="615"/>
      <c r="FLZ352" s="617"/>
      <c r="FMA352" s="617"/>
      <c r="FMB352" s="609"/>
      <c r="FMC352" s="614"/>
      <c r="FMD352" s="615"/>
      <c r="FME352" s="616"/>
      <c r="FMF352" s="615"/>
      <c r="FMG352" s="617"/>
      <c r="FMH352" s="617"/>
      <c r="FMI352" s="609"/>
      <c r="FMJ352" s="614"/>
      <c r="FMK352" s="615"/>
      <c r="FML352" s="616"/>
      <c r="FMM352" s="615"/>
      <c r="FMN352" s="617"/>
      <c r="FMO352" s="617"/>
      <c r="FMP352" s="609"/>
      <c r="FMQ352" s="614"/>
      <c r="FMR352" s="615"/>
      <c r="FMS352" s="616"/>
      <c r="FMT352" s="615"/>
      <c r="FMU352" s="617"/>
      <c r="FMV352" s="617"/>
      <c r="FMW352" s="609"/>
      <c r="FMX352" s="614"/>
      <c r="FMY352" s="615"/>
      <c r="FMZ352" s="616"/>
      <c r="FNA352" s="615"/>
      <c r="FNB352" s="617"/>
      <c r="FNC352" s="617"/>
      <c r="FND352" s="609"/>
      <c r="FNE352" s="614"/>
      <c r="FNF352" s="615"/>
      <c r="FNG352" s="616"/>
      <c r="FNH352" s="615"/>
      <c r="FNI352" s="617"/>
      <c r="FNJ352" s="617"/>
      <c r="FNK352" s="609"/>
      <c r="FNL352" s="614"/>
      <c r="FNM352" s="615"/>
      <c r="FNN352" s="616"/>
      <c r="FNO352" s="615"/>
      <c r="FNP352" s="617"/>
      <c r="FNQ352" s="617"/>
      <c r="FNR352" s="609"/>
      <c r="FNS352" s="614"/>
      <c r="FNT352" s="615"/>
      <c r="FNU352" s="616"/>
      <c r="FNV352" s="615"/>
      <c r="FNW352" s="617"/>
      <c r="FNX352" s="617"/>
      <c r="FNY352" s="609"/>
      <c r="FNZ352" s="614"/>
      <c r="FOA352" s="615"/>
      <c r="FOB352" s="616"/>
      <c r="FOC352" s="615"/>
      <c r="FOD352" s="617"/>
      <c r="FOE352" s="617"/>
      <c r="FOF352" s="609"/>
      <c r="FOG352" s="614"/>
      <c r="FOH352" s="615"/>
      <c r="FOI352" s="616"/>
      <c r="FOJ352" s="615"/>
      <c r="FOK352" s="617"/>
      <c r="FOL352" s="617"/>
      <c r="FOM352" s="609"/>
      <c r="FON352" s="614"/>
      <c r="FOO352" s="615"/>
      <c r="FOP352" s="616"/>
      <c r="FOQ352" s="615"/>
      <c r="FOR352" s="617"/>
      <c r="FOS352" s="617"/>
      <c r="FOT352" s="609"/>
      <c r="FOU352" s="614"/>
      <c r="FOV352" s="615"/>
      <c r="FOW352" s="616"/>
      <c r="FOX352" s="615"/>
      <c r="FOY352" s="617"/>
      <c r="FOZ352" s="617"/>
      <c r="FPA352" s="609"/>
      <c r="FPB352" s="614"/>
      <c r="FPC352" s="615"/>
      <c r="FPD352" s="616"/>
      <c r="FPE352" s="615"/>
      <c r="FPF352" s="617"/>
      <c r="FPG352" s="617"/>
      <c r="FPH352" s="609"/>
      <c r="FPI352" s="614"/>
      <c r="FPJ352" s="615"/>
      <c r="FPK352" s="616"/>
      <c r="FPL352" s="615"/>
      <c r="FPM352" s="617"/>
      <c r="FPN352" s="617"/>
      <c r="FPO352" s="609"/>
      <c r="FPP352" s="614"/>
      <c r="FPQ352" s="615"/>
      <c r="FPR352" s="616"/>
      <c r="FPS352" s="615"/>
      <c r="FPT352" s="617"/>
      <c r="FPU352" s="617"/>
      <c r="FPV352" s="609"/>
      <c r="FPW352" s="614"/>
      <c r="FPX352" s="615"/>
      <c r="FPY352" s="616"/>
      <c r="FPZ352" s="615"/>
      <c r="FQA352" s="617"/>
      <c r="FQB352" s="617"/>
      <c r="FQC352" s="609"/>
      <c r="FQD352" s="614"/>
      <c r="FQE352" s="615"/>
      <c r="FQF352" s="616"/>
      <c r="FQG352" s="615"/>
      <c r="FQH352" s="617"/>
      <c r="FQI352" s="617"/>
      <c r="FQJ352" s="609"/>
      <c r="FQK352" s="614"/>
      <c r="FQL352" s="615"/>
      <c r="FQM352" s="616"/>
      <c r="FQN352" s="615"/>
      <c r="FQO352" s="617"/>
      <c r="FQP352" s="617"/>
      <c r="FQQ352" s="609"/>
      <c r="FQR352" s="614"/>
      <c r="FQS352" s="615"/>
      <c r="FQT352" s="616"/>
      <c r="FQU352" s="615"/>
      <c r="FQV352" s="617"/>
      <c r="FQW352" s="617"/>
      <c r="FQX352" s="609"/>
      <c r="FQY352" s="614"/>
      <c r="FQZ352" s="615"/>
      <c r="FRA352" s="616"/>
      <c r="FRB352" s="615"/>
      <c r="FRC352" s="617"/>
      <c r="FRD352" s="617"/>
      <c r="FRE352" s="609"/>
      <c r="FRF352" s="614"/>
      <c r="FRG352" s="615"/>
      <c r="FRH352" s="616"/>
      <c r="FRI352" s="615"/>
      <c r="FRJ352" s="617"/>
      <c r="FRK352" s="617"/>
      <c r="FRL352" s="609"/>
      <c r="FRM352" s="614"/>
      <c r="FRN352" s="615"/>
      <c r="FRO352" s="616"/>
      <c r="FRP352" s="615"/>
      <c r="FRQ352" s="617"/>
      <c r="FRR352" s="617"/>
      <c r="FRS352" s="609"/>
      <c r="FRT352" s="614"/>
      <c r="FRU352" s="615"/>
      <c r="FRV352" s="616"/>
      <c r="FRW352" s="615"/>
      <c r="FRX352" s="617"/>
      <c r="FRY352" s="617"/>
      <c r="FRZ352" s="609"/>
      <c r="FSA352" s="614"/>
      <c r="FSB352" s="615"/>
      <c r="FSC352" s="616"/>
      <c r="FSD352" s="615"/>
      <c r="FSE352" s="617"/>
      <c r="FSF352" s="617"/>
      <c r="FSG352" s="609"/>
      <c r="FSH352" s="614"/>
      <c r="FSI352" s="615"/>
      <c r="FSJ352" s="616"/>
      <c r="FSK352" s="615"/>
      <c r="FSL352" s="617"/>
      <c r="FSM352" s="617"/>
      <c r="FSN352" s="609"/>
      <c r="FSO352" s="614"/>
      <c r="FSP352" s="615"/>
      <c r="FSQ352" s="616"/>
      <c r="FSR352" s="615"/>
      <c r="FSS352" s="617"/>
      <c r="FST352" s="617"/>
      <c r="FSU352" s="609"/>
      <c r="FSV352" s="614"/>
      <c r="FSW352" s="615"/>
      <c r="FSX352" s="616"/>
      <c r="FSY352" s="615"/>
      <c r="FSZ352" s="617"/>
      <c r="FTA352" s="617"/>
      <c r="FTB352" s="609"/>
      <c r="FTC352" s="614"/>
      <c r="FTD352" s="615"/>
      <c r="FTE352" s="616"/>
      <c r="FTF352" s="615"/>
      <c r="FTG352" s="617"/>
      <c r="FTH352" s="617"/>
      <c r="FTI352" s="609"/>
      <c r="FTJ352" s="614"/>
      <c r="FTK352" s="615"/>
      <c r="FTL352" s="616"/>
      <c r="FTM352" s="615"/>
      <c r="FTN352" s="617"/>
      <c r="FTO352" s="617"/>
      <c r="FTP352" s="609"/>
      <c r="FTQ352" s="614"/>
      <c r="FTR352" s="615"/>
      <c r="FTS352" s="616"/>
      <c r="FTT352" s="615"/>
      <c r="FTU352" s="617"/>
      <c r="FTV352" s="617"/>
      <c r="FTW352" s="609"/>
      <c r="FTX352" s="614"/>
      <c r="FTY352" s="615"/>
      <c r="FTZ352" s="616"/>
      <c r="FUA352" s="615"/>
      <c r="FUB352" s="617"/>
      <c r="FUC352" s="617"/>
      <c r="FUD352" s="609"/>
      <c r="FUE352" s="614"/>
      <c r="FUF352" s="615"/>
      <c r="FUG352" s="616"/>
      <c r="FUH352" s="615"/>
      <c r="FUI352" s="617"/>
      <c r="FUJ352" s="617"/>
      <c r="FUK352" s="609"/>
      <c r="FUL352" s="614"/>
      <c r="FUM352" s="615"/>
      <c r="FUN352" s="616"/>
      <c r="FUO352" s="615"/>
      <c r="FUP352" s="617"/>
      <c r="FUQ352" s="617"/>
      <c r="FUR352" s="609"/>
      <c r="FUS352" s="614"/>
      <c r="FUT352" s="615"/>
      <c r="FUU352" s="616"/>
      <c r="FUV352" s="615"/>
      <c r="FUW352" s="617"/>
      <c r="FUX352" s="617"/>
      <c r="FUY352" s="609"/>
      <c r="FUZ352" s="614"/>
      <c r="FVA352" s="615"/>
      <c r="FVB352" s="616"/>
      <c r="FVC352" s="615"/>
      <c r="FVD352" s="617"/>
      <c r="FVE352" s="617"/>
      <c r="FVF352" s="609"/>
      <c r="FVG352" s="614"/>
      <c r="FVH352" s="615"/>
      <c r="FVI352" s="616"/>
      <c r="FVJ352" s="615"/>
      <c r="FVK352" s="617"/>
      <c r="FVL352" s="617"/>
      <c r="FVM352" s="609"/>
      <c r="FVN352" s="614"/>
      <c r="FVO352" s="615"/>
      <c r="FVP352" s="616"/>
      <c r="FVQ352" s="615"/>
      <c r="FVR352" s="617"/>
      <c r="FVS352" s="617"/>
      <c r="FVT352" s="609"/>
      <c r="FVU352" s="614"/>
      <c r="FVV352" s="615"/>
      <c r="FVW352" s="616"/>
      <c r="FVX352" s="615"/>
      <c r="FVY352" s="617"/>
      <c r="FVZ352" s="617"/>
      <c r="FWA352" s="609"/>
      <c r="FWB352" s="614"/>
      <c r="FWC352" s="615"/>
      <c r="FWD352" s="616"/>
      <c r="FWE352" s="615"/>
      <c r="FWF352" s="617"/>
      <c r="FWG352" s="617"/>
      <c r="FWH352" s="609"/>
      <c r="FWI352" s="614"/>
      <c r="FWJ352" s="615"/>
      <c r="FWK352" s="616"/>
      <c r="FWL352" s="615"/>
      <c r="FWM352" s="617"/>
      <c r="FWN352" s="617"/>
      <c r="FWO352" s="609"/>
      <c r="FWP352" s="614"/>
      <c r="FWQ352" s="615"/>
      <c r="FWR352" s="616"/>
      <c r="FWS352" s="615"/>
      <c r="FWT352" s="617"/>
      <c r="FWU352" s="617"/>
      <c r="FWV352" s="609"/>
      <c r="FWW352" s="614"/>
      <c r="FWX352" s="615"/>
      <c r="FWY352" s="616"/>
      <c r="FWZ352" s="615"/>
      <c r="FXA352" s="617"/>
      <c r="FXB352" s="617"/>
      <c r="FXC352" s="609"/>
      <c r="FXD352" s="614"/>
      <c r="FXE352" s="615"/>
      <c r="FXF352" s="616"/>
      <c r="FXG352" s="615"/>
      <c r="FXH352" s="617"/>
      <c r="FXI352" s="617"/>
      <c r="FXJ352" s="609"/>
      <c r="FXK352" s="614"/>
      <c r="FXL352" s="615"/>
      <c r="FXM352" s="616"/>
      <c r="FXN352" s="615"/>
      <c r="FXO352" s="617"/>
      <c r="FXP352" s="617"/>
      <c r="FXQ352" s="609"/>
      <c r="FXR352" s="614"/>
      <c r="FXS352" s="615"/>
      <c r="FXT352" s="616"/>
      <c r="FXU352" s="615"/>
      <c r="FXV352" s="617"/>
      <c r="FXW352" s="617"/>
      <c r="FXX352" s="609"/>
      <c r="FXY352" s="614"/>
      <c r="FXZ352" s="615"/>
      <c r="FYA352" s="616"/>
      <c r="FYB352" s="615"/>
      <c r="FYC352" s="617"/>
      <c r="FYD352" s="617"/>
      <c r="FYE352" s="609"/>
      <c r="FYF352" s="614"/>
      <c r="FYG352" s="615"/>
      <c r="FYH352" s="616"/>
      <c r="FYI352" s="615"/>
      <c r="FYJ352" s="617"/>
      <c r="FYK352" s="617"/>
      <c r="FYL352" s="609"/>
      <c r="FYM352" s="614"/>
      <c r="FYN352" s="615"/>
      <c r="FYO352" s="616"/>
      <c r="FYP352" s="615"/>
      <c r="FYQ352" s="617"/>
      <c r="FYR352" s="617"/>
      <c r="FYS352" s="609"/>
      <c r="FYT352" s="614"/>
      <c r="FYU352" s="615"/>
      <c r="FYV352" s="616"/>
      <c r="FYW352" s="615"/>
      <c r="FYX352" s="617"/>
      <c r="FYY352" s="617"/>
      <c r="FYZ352" s="609"/>
      <c r="FZA352" s="614"/>
      <c r="FZB352" s="615"/>
      <c r="FZC352" s="616"/>
      <c r="FZD352" s="615"/>
      <c r="FZE352" s="617"/>
      <c r="FZF352" s="617"/>
      <c r="FZG352" s="609"/>
      <c r="FZH352" s="614"/>
      <c r="FZI352" s="615"/>
      <c r="FZJ352" s="616"/>
      <c r="FZK352" s="615"/>
      <c r="FZL352" s="617"/>
      <c r="FZM352" s="617"/>
      <c r="FZN352" s="609"/>
      <c r="FZO352" s="614"/>
      <c r="FZP352" s="615"/>
      <c r="FZQ352" s="616"/>
      <c r="FZR352" s="615"/>
      <c r="FZS352" s="617"/>
      <c r="FZT352" s="617"/>
      <c r="FZU352" s="609"/>
      <c r="FZV352" s="614"/>
      <c r="FZW352" s="615"/>
      <c r="FZX352" s="616"/>
      <c r="FZY352" s="615"/>
      <c r="FZZ352" s="617"/>
      <c r="GAA352" s="617"/>
      <c r="GAB352" s="609"/>
      <c r="GAC352" s="614"/>
      <c r="GAD352" s="615"/>
      <c r="GAE352" s="616"/>
      <c r="GAF352" s="615"/>
      <c r="GAG352" s="617"/>
      <c r="GAH352" s="617"/>
      <c r="GAI352" s="609"/>
      <c r="GAJ352" s="614"/>
      <c r="GAK352" s="615"/>
      <c r="GAL352" s="616"/>
      <c r="GAM352" s="615"/>
      <c r="GAN352" s="617"/>
      <c r="GAO352" s="617"/>
      <c r="GAP352" s="609"/>
      <c r="GAQ352" s="614"/>
      <c r="GAR352" s="615"/>
      <c r="GAS352" s="616"/>
      <c r="GAT352" s="615"/>
      <c r="GAU352" s="617"/>
      <c r="GAV352" s="617"/>
      <c r="GAW352" s="609"/>
      <c r="GAX352" s="614"/>
      <c r="GAY352" s="615"/>
      <c r="GAZ352" s="616"/>
      <c r="GBA352" s="615"/>
      <c r="GBB352" s="617"/>
      <c r="GBC352" s="617"/>
      <c r="GBD352" s="609"/>
      <c r="GBE352" s="614"/>
      <c r="GBF352" s="615"/>
      <c r="GBG352" s="616"/>
      <c r="GBH352" s="615"/>
      <c r="GBI352" s="617"/>
      <c r="GBJ352" s="617"/>
      <c r="GBK352" s="609"/>
      <c r="GBL352" s="614"/>
      <c r="GBM352" s="615"/>
      <c r="GBN352" s="616"/>
      <c r="GBO352" s="615"/>
      <c r="GBP352" s="617"/>
      <c r="GBQ352" s="617"/>
      <c r="GBR352" s="609"/>
      <c r="GBS352" s="614"/>
      <c r="GBT352" s="615"/>
      <c r="GBU352" s="616"/>
      <c r="GBV352" s="615"/>
      <c r="GBW352" s="617"/>
      <c r="GBX352" s="617"/>
      <c r="GBY352" s="609"/>
      <c r="GBZ352" s="614"/>
      <c r="GCA352" s="615"/>
      <c r="GCB352" s="616"/>
      <c r="GCC352" s="615"/>
      <c r="GCD352" s="617"/>
      <c r="GCE352" s="617"/>
      <c r="GCF352" s="609"/>
      <c r="GCG352" s="614"/>
      <c r="GCH352" s="615"/>
      <c r="GCI352" s="616"/>
      <c r="GCJ352" s="615"/>
      <c r="GCK352" s="617"/>
      <c r="GCL352" s="617"/>
      <c r="GCM352" s="609"/>
      <c r="GCN352" s="614"/>
      <c r="GCO352" s="615"/>
      <c r="GCP352" s="616"/>
      <c r="GCQ352" s="615"/>
      <c r="GCR352" s="617"/>
      <c r="GCS352" s="617"/>
      <c r="GCT352" s="609"/>
      <c r="GCU352" s="614"/>
      <c r="GCV352" s="615"/>
      <c r="GCW352" s="616"/>
      <c r="GCX352" s="615"/>
      <c r="GCY352" s="617"/>
      <c r="GCZ352" s="617"/>
      <c r="GDA352" s="609"/>
      <c r="GDB352" s="614"/>
      <c r="GDC352" s="615"/>
      <c r="GDD352" s="616"/>
      <c r="GDE352" s="615"/>
      <c r="GDF352" s="617"/>
      <c r="GDG352" s="617"/>
      <c r="GDH352" s="609"/>
      <c r="GDI352" s="614"/>
      <c r="GDJ352" s="615"/>
      <c r="GDK352" s="616"/>
      <c r="GDL352" s="615"/>
      <c r="GDM352" s="617"/>
      <c r="GDN352" s="617"/>
      <c r="GDO352" s="609"/>
      <c r="GDP352" s="614"/>
      <c r="GDQ352" s="615"/>
      <c r="GDR352" s="616"/>
      <c r="GDS352" s="615"/>
      <c r="GDT352" s="617"/>
      <c r="GDU352" s="617"/>
      <c r="GDV352" s="609"/>
      <c r="GDW352" s="614"/>
      <c r="GDX352" s="615"/>
      <c r="GDY352" s="616"/>
      <c r="GDZ352" s="615"/>
      <c r="GEA352" s="617"/>
      <c r="GEB352" s="617"/>
      <c r="GEC352" s="609"/>
      <c r="GED352" s="614"/>
      <c r="GEE352" s="615"/>
      <c r="GEF352" s="616"/>
      <c r="GEG352" s="615"/>
      <c r="GEH352" s="617"/>
      <c r="GEI352" s="617"/>
      <c r="GEJ352" s="609"/>
      <c r="GEK352" s="614"/>
      <c r="GEL352" s="615"/>
      <c r="GEM352" s="616"/>
      <c r="GEN352" s="615"/>
      <c r="GEO352" s="617"/>
      <c r="GEP352" s="617"/>
      <c r="GEQ352" s="609"/>
      <c r="GER352" s="614"/>
      <c r="GES352" s="615"/>
      <c r="GET352" s="616"/>
      <c r="GEU352" s="615"/>
      <c r="GEV352" s="617"/>
      <c r="GEW352" s="617"/>
      <c r="GEX352" s="609"/>
      <c r="GEY352" s="614"/>
      <c r="GEZ352" s="615"/>
      <c r="GFA352" s="616"/>
      <c r="GFB352" s="615"/>
      <c r="GFC352" s="617"/>
      <c r="GFD352" s="617"/>
      <c r="GFE352" s="609"/>
      <c r="GFF352" s="614"/>
      <c r="GFG352" s="615"/>
      <c r="GFH352" s="616"/>
      <c r="GFI352" s="615"/>
      <c r="GFJ352" s="617"/>
      <c r="GFK352" s="617"/>
      <c r="GFL352" s="609"/>
      <c r="GFM352" s="614"/>
      <c r="GFN352" s="615"/>
      <c r="GFO352" s="616"/>
      <c r="GFP352" s="615"/>
      <c r="GFQ352" s="617"/>
      <c r="GFR352" s="617"/>
      <c r="GFS352" s="609"/>
      <c r="GFT352" s="614"/>
      <c r="GFU352" s="615"/>
      <c r="GFV352" s="616"/>
      <c r="GFW352" s="615"/>
      <c r="GFX352" s="617"/>
      <c r="GFY352" s="617"/>
      <c r="GFZ352" s="609"/>
      <c r="GGA352" s="614"/>
      <c r="GGB352" s="615"/>
      <c r="GGC352" s="616"/>
      <c r="GGD352" s="615"/>
      <c r="GGE352" s="617"/>
      <c r="GGF352" s="617"/>
      <c r="GGG352" s="609"/>
      <c r="GGH352" s="614"/>
      <c r="GGI352" s="615"/>
      <c r="GGJ352" s="616"/>
      <c r="GGK352" s="615"/>
      <c r="GGL352" s="617"/>
      <c r="GGM352" s="617"/>
      <c r="GGN352" s="609"/>
      <c r="GGO352" s="614"/>
      <c r="GGP352" s="615"/>
      <c r="GGQ352" s="616"/>
      <c r="GGR352" s="615"/>
      <c r="GGS352" s="617"/>
      <c r="GGT352" s="617"/>
      <c r="GGU352" s="609"/>
      <c r="GGV352" s="614"/>
      <c r="GGW352" s="615"/>
      <c r="GGX352" s="616"/>
      <c r="GGY352" s="615"/>
      <c r="GGZ352" s="617"/>
      <c r="GHA352" s="617"/>
      <c r="GHB352" s="609"/>
      <c r="GHC352" s="614"/>
      <c r="GHD352" s="615"/>
      <c r="GHE352" s="616"/>
      <c r="GHF352" s="615"/>
      <c r="GHG352" s="617"/>
      <c r="GHH352" s="617"/>
      <c r="GHI352" s="609"/>
      <c r="GHJ352" s="614"/>
      <c r="GHK352" s="615"/>
      <c r="GHL352" s="616"/>
      <c r="GHM352" s="615"/>
      <c r="GHN352" s="617"/>
      <c r="GHO352" s="617"/>
      <c r="GHP352" s="609"/>
      <c r="GHQ352" s="614"/>
      <c r="GHR352" s="615"/>
      <c r="GHS352" s="616"/>
      <c r="GHT352" s="615"/>
      <c r="GHU352" s="617"/>
      <c r="GHV352" s="617"/>
      <c r="GHW352" s="609"/>
      <c r="GHX352" s="614"/>
      <c r="GHY352" s="615"/>
      <c r="GHZ352" s="616"/>
      <c r="GIA352" s="615"/>
      <c r="GIB352" s="617"/>
      <c r="GIC352" s="617"/>
      <c r="GID352" s="609"/>
      <c r="GIE352" s="614"/>
      <c r="GIF352" s="615"/>
      <c r="GIG352" s="616"/>
      <c r="GIH352" s="615"/>
      <c r="GII352" s="617"/>
      <c r="GIJ352" s="617"/>
      <c r="GIK352" s="609"/>
      <c r="GIL352" s="614"/>
      <c r="GIM352" s="615"/>
      <c r="GIN352" s="616"/>
      <c r="GIO352" s="615"/>
      <c r="GIP352" s="617"/>
      <c r="GIQ352" s="617"/>
      <c r="GIR352" s="609"/>
      <c r="GIS352" s="614"/>
      <c r="GIT352" s="615"/>
      <c r="GIU352" s="616"/>
      <c r="GIV352" s="615"/>
      <c r="GIW352" s="617"/>
      <c r="GIX352" s="617"/>
      <c r="GIY352" s="609"/>
      <c r="GIZ352" s="614"/>
      <c r="GJA352" s="615"/>
      <c r="GJB352" s="616"/>
      <c r="GJC352" s="615"/>
      <c r="GJD352" s="617"/>
      <c r="GJE352" s="617"/>
      <c r="GJF352" s="609"/>
      <c r="GJG352" s="614"/>
      <c r="GJH352" s="615"/>
      <c r="GJI352" s="616"/>
      <c r="GJJ352" s="615"/>
      <c r="GJK352" s="617"/>
      <c r="GJL352" s="617"/>
      <c r="GJM352" s="609"/>
      <c r="GJN352" s="614"/>
      <c r="GJO352" s="615"/>
      <c r="GJP352" s="616"/>
      <c r="GJQ352" s="615"/>
      <c r="GJR352" s="617"/>
      <c r="GJS352" s="617"/>
      <c r="GJT352" s="609"/>
      <c r="GJU352" s="614"/>
      <c r="GJV352" s="615"/>
      <c r="GJW352" s="616"/>
      <c r="GJX352" s="615"/>
      <c r="GJY352" s="617"/>
      <c r="GJZ352" s="617"/>
      <c r="GKA352" s="609"/>
      <c r="GKB352" s="614"/>
      <c r="GKC352" s="615"/>
      <c r="GKD352" s="616"/>
      <c r="GKE352" s="615"/>
      <c r="GKF352" s="617"/>
      <c r="GKG352" s="617"/>
      <c r="GKH352" s="609"/>
      <c r="GKI352" s="614"/>
      <c r="GKJ352" s="615"/>
      <c r="GKK352" s="616"/>
      <c r="GKL352" s="615"/>
      <c r="GKM352" s="617"/>
      <c r="GKN352" s="617"/>
      <c r="GKO352" s="609"/>
      <c r="GKP352" s="614"/>
      <c r="GKQ352" s="615"/>
      <c r="GKR352" s="616"/>
      <c r="GKS352" s="615"/>
      <c r="GKT352" s="617"/>
      <c r="GKU352" s="617"/>
      <c r="GKV352" s="609"/>
      <c r="GKW352" s="614"/>
      <c r="GKX352" s="615"/>
      <c r="GKY352" s="616"/>
      <c r="GKZ352" s="615"/>
      <c r="GLA352" s="617"/>
      <c r="GLB352" s="617"/>
      <c r="GLC352" s="609"/>
      <c r="GLD352" s="614"/>
      <c r="GLE352" s="615"/>
      <c r="GLF352" s="616"/>
      <c r="GLG352" s="615"/>
      <c r="GLH352" s="617"/>
      <c r="GLI352" s="617"/>
      <c r="GLJ352" s="609"/>
      <c r="GLK352" s="614"/>
      <c r="GLL352" s="615"/>
      <c r="GLM352" s="616"/>
      <c r="GLN352" s="615"/>
      <c r="GLO352" s="617"/>
      <c r="GLP352" s="617"/>
      <c r="GLQ352" s="609"/>
      <c r="GLR352" s="614"/>
      <c r="GLS352" s="615"/>
      <c r="GLT352" s="616"/>
      <c r="GLU352" s="615"/>
      <c r="GLV352" s="617"/>
      <c r="GLW352" s="617"/>
      <c r="GLX352" s="609"/>
      <c r="GLY352" s="614"/>
      <c r="GLZ352" s="615"/>
      <c r="GMA352" s="616"/>
      <c r="GMB352" s="615"/>
      <c r="GMC352" s="617"/>
      <c r="GMD352" s="617"/>
      <c r="GME352" s="609"/>
      <c r="GMF352" s="614"/>
      <c r="GMG352" s="615"/>
      <c r="GMH352" s="616"/>
      <c r="GMI352" s="615"/>
      <c r="GMJ352" s="617"/>
      <c r="GMK352" s="617"/>
      <c r="GML352" s="609"/>
      <c r="GMM352" s="614"/>
      <c r="GMN352" s="615"/>
      <c r="GMO352" s="616"/>
      <c r="GMP352" s="615"/>
      <c r="GMQ352" s="617"/>
      <c r="GMR352" s="617"/>
      <c r="GMS352" s="609"/>
      <c r="GMT352" s="614"/>
      <c r="GMU352" s="615"/>
      <c r="GMV352" s="616"/>
      <c r="GMW352" s="615"/>
      <c r="GMX352" s="617"/>
      <c r="GMY352" s="617"/>
      <c r="GMZ352" s="609"/>
      <c r="GNA352" s="614"/>
      <c r="GNB352" s="615"/>
      <c r="GNC352" s="616"/>
      <c r="GND352" s="615"/>
      <c r="GNE352" s="617"/>
      <c r="GNF352" s="617"/>
      <c r="GNG352" s="609"/>
      <c r="GNH352" s="614"/>
      <c r="GNI352" s="615"/>
      <c r="GNJ352" s="616"/>
      <c r="GNK352" s="615"/>
      <c r="GNL352" s="617"/>
      <c r="GNM352" s="617"/>
      <c r="GNN352" s="609"/>
      <c r="GNO352" s="614"/>
      <c r="GNP352" s="615"/>
      <c r="GNQ352" s="616"/>
      <c r="GNR352" s="615"/>
      <c r="GNS352" s="617"/>
      <c r="GNT352" s="617"/>
      <c r="GNU352" s="609"/>
      <c r="GNV352" s="614"/>
      <c r="GNW352" s="615"/>
      <c r="GNX352" s="616"/>
      <c r="GNY352" s="615"/>
      <c r="GNZ352" s="617"/>
      <c r="GOA352" s="617"/>
      <c r="GOB352" s="609"/>
      <c r="GOC352" s="614"/>
      <c r="GOD352" s="615"/>
      <c r="GOE352" s="616"/>
      <c r="GOF352" s="615"/>
      <c r="GOG352" s="617"/>
      <c r="GOH352" s="617"/>
      <c r="GOI352" s="609"/>
      <c r="GOJ352" s="614"/>
      <c r="GOK352" s="615"/>
      <c r="GOL352" s="616"/>
      <c r="GOM352" s="615"/>
      <c r="GON352" s="617"/>
      <c r="GOO352" s="617"/>
      <c r="GOP352" s="609"/>
      <c r="GOQ352" s="614"/>
      <c r="GOR352" s="615"/>
      <c r="GOS352" s="616"/>
      <c r="GOT352" s="615"/>
      <c r="GOU352" s="617"/>
      <c r="GOV352" s="617"/>
      <c r="GOW352" s="609"/>
      <c r="GOX352" s="614"/>
      <c r="GOY352" s="615"/>
      <c r="GOZ352" s="616"/>
      <c r="GPA352" s="615"/>
      <c r="GPB352" s="617"/>
      <c r="GPC352" s="617"/>
      <c r="GPD352" s="609"/>
      <c r="GPE352" s="614"/>
      <c r="GPF352" s="615"/>
      <c r="GPG352" s="616"/>
      <c r="GPH352" s="615"/>
      <c r="GPI352" s="617"/>
      <c r="GPJ352" s="617"/>
      <c r="GPK352" s="609"/>
      <c r="GPL352" s="614"/>
      <c r="GPM352" s="615"/>
      <c r="GPN352" s="616"/>
      <c r="GPO352" s="615"/>
      <c r="GPP352" s="617"/>
      <c r="GPQ352" s="617"/>
      <c r="GPR352" s="609"/>
      <c r="GPS352" s="614"/>
      <c r="GPT352" s="615"/>
      <c r="GPU352" s="616"/>
      <c r="GPV352" s="615"/>
      <c r="GPW352" s="617"/>
      <c r="GPX352" s="617"/>
      <c r="GPY352" s="609"/>
      <c r="GPZ352" s="614"/>
      <c r="GQA352" s="615"/>
      <c r="GQB352" s="616"/>
      <c r="GQC352" s="615"/>
      <c r="GQD352" s="617"/>
      <c r="GQE352" s="617"/>
      <c r="GQF352" s="609"/>
      <c r="GQG352" s="614"/>
      <c r="GQH352" s="615"/>
      <c r="GQI352" s="616"/>
      <c r="GQJ352" s="615"/>
      <c r="GQK352" s="617"/>
      <c r="GQL352" s="617"/>
      <c r="GQM352" s="609"/>
      <c r="GQN352" s="614"/>
      <c r="GQO352" s="615"/>
      <c r="GQP352" s="616"/>
      <c r="GQQ352" s="615"/>
      <c r="GQR352" s="617"/>
      <c r="GQS352" s="617"/>
      <c r="GQT352" s="609"/>
      <c r="GQU352" s="614"/>
      <c r="GQV352" s="615"/>
      <c r="GQW352" s="616"/>
      <c r="GQX352" s="615"/>
      <c r="GQY352" s="617"/>
      <c r="GQZ352" s="617"/>
      <c r="GRA352" s="609"/>
      <c r="GRB352" s="614"/>
      <c r="GRC352" s="615"/>
      <c r="GRD352" s="616"/>
      <c r="GRE352" s="615"/>
      <c r="GRF352" s="617"/>
      <c r="GRG352" s="617"/>
      <c r="GRH352" s="609"/>
      <c r="GRI352" s="614"/>
      <c r="GRJ352" s="615"/>
      <c r="GRK352" s="616"/>
      <c r="GRL352" s="615"/>
      <c r="GRM352" s="617"/>
      <c r="GRN352" s="617"/>
      <c r="GRO352" s="609"/>
      <c r="GRP352" s="614"/>
      <c r="GRQ352" s="615"/>
      <c r="GRR352" s="616"/>
      <c r="GRS352" s="615"/>
      <c r="GRT352" s="617"/>
      <c r="GRU352" s="617"/>
      <c r="GRV352" s="609"/>
      <c r="GRW352" s="614"/>
      <c r="GRX352" s="615"/>
      <c r="GRY352" s="616"/>
      <c r="GRZ352" s="615"/>
      <c r="GSA352" s="617"/>
      <c r="GSB352" s="617"/>
      <c r="GSC352" s="609"/>
      <c r="GSD352" s="614"/>
      <c r="GSE352" s="615"/>
      <c r="GSF352" s="616"/>
      <c r="GSG352" s="615"/>
      <c r="GSH352" s="617"/>
      <c r="GSI352" s="617"/>
      <c r="GSJ352" s="609"/>
      <c r="GSK352" s="614"/>
      <c r="GSL352" s="615"/>
      <c r="GSM352" s="616"/>
      <c r="GSN352" s="615"/>
      <c r="GSO352" s="617"/>
      <c r="GSP352" s="617"/>
      <c r="GSQ352" s="609"/>
      <c r="GSR352" s="614"/>
      <c r="GSS352" s="615"/>
      <c r="GST352" s="616"/>
      <c r="GSU352" s="615"/>
      <c r="GSV352" s="617"/>
      <c r="GSW352" s="617"/>
      <c r="GSX352" s="609"/>
      <c r="GSY352" s="614"/>
      <c r="GSZ352" s="615"/>
      <c r="GTA352" s="616"/>
      <c r="GTB352" s="615"/>
      <c r="GTC352" s="617"/>
      <c r="GTD352" s="617"/>
      <c r="GTE352" s="609"/>
      <c r="GTF352" s="614"/>
      <c r="GTG352" s="615"/>
      <c r="GTH352" s="616"/>
      <c r="GTI352" s="615"/>
      <c r="GTJ352" s="617"/>
      <c r="GTK352" s="617"/>
      <c r="GTL352" s="609"/>
      <c r="GTM352" s="614"/>
      <c r="GTN352" s="615"/>
      <c r="GTO352" s="616"/>
      <c r="GTP352" s="615"/>
      <c r="GTQ352" s="617"/>
      <c r="GTR352" s="617"/>
      <c r="GTS352" s="609"/>
      <c r="GTT352" s="614"/>
      <c r="GTU352" s="615"/>
      <c r="GTV352" s="616"/>
      <c r="GTW352" s="615"/>
      <c r="GTX352" s="617"/>
      <c r="GTY352" s="617"/>
      <c r="GTZ352" s="609"/>
      <c r="GUA352" s="614"/>
      <c r="GUB352" s="615"/>
      <c r="GUC352" s="616"/>
      <c r="GUD352" s="615"/>
      <c r="GUE352" s="617"/>
      <c r="GUF352" s="617"/>
      <c r="GUG352" s="609"/>
      <c r="GUH352" s="614"/>
      <c r="GUI352" s="615"/>
      <c r="GUJ352" s="616"/>
      <c r="GUK352" s="615"/>
      <c r="GUL352" s="617"/>
      <c r="GUM352" s="617"/>
      <c r="GUN352" s="609"/>
      <c r="GUO352" s="614"/>
      <c r="GUP352" s="615"/>
      <c r="GUQ352" s="616"/>
      <c r="GUR352" s="615"/>
      <c r="GUS352" s="617"/>
      <c r="GUT352" s="617"/>
      <c r="GUU352" s="609"/>
      <c r="GUV352" s="614"/>
      <c r="GUW352" s="615"/>
      <c r="GUX352" s="616"/>
      <c r="GUY352" s="615"/>
      <c r="GUZ352" s="617"/>
      <c r="GVA352" s="617"/>
      <c r="GVB352" s="609"/>
      <c r="GVC352" s="614"/>
      <c r="GVD352" s="615"/>
      <c r="GVE352" s="616"/>
      <c r="GVF352" s="615"/>
      <c r="GVG352" s="617"/>
      <c r="GVH352" s="617"/>
      <c r="GVI352" s="609"/>
      <c r="GVJ352" s="614"/>
      <c r="GVK352" s="615"/>
      <c r="GVL352" s="616"/>
      <c r="GVM352" s="615"/>
      <c r="GVN352" s="617"/>
      <c r="GVO352" s="617"/>
      <c r="GVP352" s="609"/>
      <c r="GVQ352" s="614"/>
      <c r="GVR352" s="615"/>
      <c r="GVS352" s="616"/>
      <c r="GVT352" s="615"/>
      <c r="GVU352" s="617"/>
      <c r="GVV352" s="617"/>
      <c r="GVW352" s="609"/>
      <c r="GVX352" s="614"/>
      <c r="GVY352" s="615"/>
      <c r="GVZ352" s="616"/>
      <c r="GWA352" s="615"/>
      <c r="GWB352" s="617"/>
      <c r="GWC352" s="617"/>
      <c r="GWD352" s="609"/>
      <c r="GWE352" s="614"/>
      <c r="GWF352" s="615"/>
      <c r="GWG352" s="616"/>
      <c r="GWH352" s="615"/>
      <c r="GWI352" s="617"/>
      <c r="GWJ352" s="617"/>
      <c r="GWK352" s="609"/>
      <c r="GWL352" s="614"/>
      <c r="GWM352" s="615"/>
      <c r="GWN352" s="616"/>
      <c r="GWO352" s="615"/>
      <c r="GWP352" s="617"/>
      <c r="GWQ352" s="617"/>
      <c r="GWR352" s="609"/>
      <c r="GWS352" s="614"/>
      <c r="GWT352" s="615"/>
      <c r="GWU352" s="616"/>
      <c r="GWV352" s="615"/>
      <c r="GWW352" s="617"/>
      <c r="GWX352" s="617"/>
      <c r="GWY352" s="609"/>
      <c r="GWZ352" s="614"/>
      <c r="GXA352" s="615"/>
      <c r="GXB352" s="616"/>
      <c r="GXC352" s="615"/>
      <c r="GXD352" s="617"/>
      <c r="GXE352" s="617"/>
      <c r="GXF352" s="609"/>
      <c r="GXG352" s="614"/>
      <c r="GXH352" s="615"/>
      <c r="GXI352" s="616"/>
      <c r="GXJ352" s="615"/>
      <c r="GXK352" s="617"/>
      <c r="GXL352" s="617"/>
      <c r="GXM352" s="609"/>
      <c r="GXN352" s="614"/>
      <c r="GXO352" s="615"/>
      <c r="GXP352" s="616"/>
      <c r="GXQ352" s="615"/>
      <c r="GXR352" s="617"/>
      <c r="GXS352" s="617"/>
      <c r="GXT352" s="609"/>
      <c r="GXU352" s="614"/>
      <c r="GXV352" s="615"/>
      <c r="GXW352" s="616"/>
      <c r="GXX352" s="615"/>
      <c r="GXY352" s="617"/>
      <c r="GXZ352" s="617"/>
      <c r="GYA352" s="609"/>
      <c r="GYB352" s="614"/>
      <c r="GYC352" s="615"/>
      <c r="GYD352" s="616"/>
      <c r="GYE352" s="615"/>
      <c r="GYF352" s="617"/>
      <c r="GYG352" s="617"/>
      <c r="GYH352" s="609"/>
      <c r="GYI352" s="614"/>
      <c r="GYJ352" s="615"/>
      <c r="GYK352" s="616"/>
      <c r="GYL352" s="615"/>
      <c r="GYM352" s="617"/>
      <c r="GYN352" s="617"/>
      <c r="GYO352" s="609"/>
      <c r="GYP352" s="614"/>
      <c r="GYQ352" s="615"/>
      <c r="GYR352" s="616"/>
      <c r="GYS352" s="615"/>
      <c r="GYT352" s="617"/>
      <c r="GYU352" s="617"/>
      <c r="GYV352" s="609"/>
      <c r="GYW352" s="614"/>
      <c r="GYX352" s="615"/>
      <c r="GYY352" s="616"/>
      <c r="GYZ352" s="615"/>
      <c r="GZA352" s="617"/>
      <c r="GZB352" s="617"/>
      <c r="GZC352" s="609"/>
      <c r="GZD352" s="614"/>
      <c r="GZE352" s="615"/>
      <c r="GZF352" s="616"/>
      <c r="GZG352" s="615"/>
      <c r="GZH352" s="617"/>
      <c r="GZI352" s="617"/>
      <c r="GZJ352" s="609"/>
      <c r="GZK352" s="614"/>
      <c r="GZL352" s="615"/>
      <c r="GZM352" s="616"/>
      <c r="GZN352" s="615"/>
      <c r="GZO352" s="617"/>
      <c r="GZP352" s="617"/>
      <c r="GZQ352" s="609"/>
      <c r="GZR352" s="614"/>
      <c r="GZS352" s="615"/>
      <c r="GZT352" s="616"/>
      <c r="GZU352" s="615"/>
      <c r="GZV352" s="617"/>
      <c r="GZW352" s="617"/>
      <c r="GZX352" s="609"/>
      <c r="GZY352" s="614"/>
      <c r="GZZ352" s="615"/>
      <c r="HAA352" s="616"/>
      <c r="HAB352" s="615"/>
      <c r="HAC352" s="617"/>
      <c r="HAD352" s="617"/>
      <c r="HAE352" s="609"/>
      <c r="HAF352" s="614"/>
      <c r="HAG352" s="615"/>
      <c r="HAH352" s="616"/>
      <c r="HAI352" s="615"/>
      <c r="HAJ352" s="617"/>
      <c r="HAK352" s="617"/>
      <c r="HAL352" s="609"/>
      <c r="HAM352" s="614"/>
      <c r="HAN352" s="615"/>
      <c r="HAO352" s="616"/>
      <c r="HAP352" s="615"/>
      <c r="HAQ352" s="617"/>
      <c r="HAR352" s="617"/>
      <c r="HAS352" s="609"/>
      <c r="HAT352" s="614"/>
      <c r="HAU352" s="615"/>
      <c r="HAV352" s="616"/>
      <c r="HAW352" s="615"/>
      <c r="HAX352" s="617"/>
      <c r="HAY352" s="617"/>
      <c r="HAZ352" s="609"/>
      <c r="HBA352" s="614"/>
      <c r="HBB352" s="615"/>
      <c r="HBC352" s="616"/>
      <c r="HBD352" s="615"/>
      <c r="HBE352" s="617"/>
      <c r="HBF352" s="617"/>
      <c r="HBG352" s="609"/>
      <c r="HBH352" s="614"/>
      <c r="HBI352" s="615"/>
      <c r="HBJ352" s="616"/>
      <c r="HBK352" s="615"/>
      <c r="HBL352" s="617"/>
      <c r="HBM352" s="617"/>
      <c r="HBN352" s="609"/>
      <c r="HBO352" s="614"/>
      <c r="HBP352" s="615"/>
      <c r="HBQ352" s="616"/>
      <c r="HBR352" s="615"/>
      <c r="HBS352" s="617"/>
      <c r="HBT352" s="617"/>
      <c r="HBU352" s="609"/>
      <c r="HBV352" s="614"/>
      <c r="HBW352" s="615"/>
      <c r="HBX352" s="616"/>
      <c r="HBY352" s="615"/>
      <c r="HBZ352" s="617"/>
      <c r="HCA352" s="617"/>
      <c r="HCB352" s="609"/>
      <c r="HCC352" s="614"/>
      <c r="HCD352" s="615"/>
      <c r="HCE352" s="616"/>
      <c r="HCF352" s="615"/>
      <c r="HCG352" s="617"/>
      <c r="HCH352" s="617"/>
      <c r="HCI352" s="609"/>
      <c r="HCJ352" s="614"/>
      <c r="HCK352" s="615"/>
      <c r="HCL352" s="616"/>
      <c r="HCM352" s="615"/>
      <c r="HCN352" s="617"/>
      <c r="HCO352" s="617"/>
      <c r="HCP352" s="609"/>
      <c r="HCQ352" s="614"/>
      <c r="HCR352" s="615"/>
      <c r="HCS352" s="616"/>
      <c r="HCT352" s="615"/>
      <c r="HCU352" s="617"/>
      <c r="HCV352" s="617"/>
      <c r="HCW352" s="609"/>
      <c r="HCX352" s="614"/>
      <c r="HCY352" s="615"/>
      <c r="HCZ352" s="616"/>
      <c r="HDA352" s="615"/>
      <c r="HDB352" s="617"/>
      <c r="HDC352" s="617"/>
      <c r="HDD352" s="609"/>
      <c r="HDE352" s="614"/>
      <c r="HDF352" s="615"/>
      <c r="HDG352" s="616"/>
      <c r="HDH352" s="615"/>
      <c r="HDI352" s="617"/>
      <c r="HDJ352" s="617"/>
      <c r="HDK352" s="609"/>
      <c r="HDL352" s="614"/>
      <c r="HDM352" s="615"/>
      <c r="HDN352" s="616"/>
      <c r="HDO352" s="615"/>
      <c r="HDP352" s="617"/>
      <c r="HDQ352" s="617"/>
      <c r="HDR352" s="609"/>
      <c r="HDS352" s="614"/>
      <c r="HDT352" s="615"/>
      <c r="HDU352" s="616"/>
      <c r="HDV352" s="615"/>
      <c r="HDW352" s="617"/>
      <c r="HDX352" s="617"/>
      <c r="HDY352" s="609"/>
      <c r="HDZ352" s="614"/>
      <c r="HEA352" s="615"/>
      <c r="HEB352" s="616"/>
      <c r="HEC352" s="615"/>
      <c r="HED352" s="617"/>
      <c r="HEE352" s="617"/>
      <c r="HEF352" s="609"/>
      <c r="HEG352" s="614"/>
      <c r="HEH352" s="615"/>
      <c r="HEI352" s="616"/>
      <c r="HEJ352" s="615"/>
      <c r="HEK352" s="617"/>
      <c r="HEL352" s="617"/>
      <c r="HEM352" s="609"/>
      <c r="HEN352" s="614"/>
      <c r="HEO352" s="615"/>
      <c r="HEP352" s="616"/>
      <c r="HEQ352" s="615"/>
      <c r="HER352" s="617"/>
      <c r="HES352" s="617"/>
      <c r="HET352" s="609"/>
      <c r="HEU352" s="614"/>
      <c r="HEV352" s="615"/>
      <c r="HEW352" s="616"/>
      <c r="HEX352" s="615"/>
      <c r="HEY352" s="617"/>
      <c r="HEZ352" s="617"/>
      <c r="HFA352" s="609"/>
      <c r="HFB352" s="614"/>
      <c r="HFC352" s="615"/>
      <c r="HFD352" s="616"/>
      <c r="HFE352" s="615"/>
      <c r="HFF352" s="617"/>
      <c r="HFG352" s="617"/>
      <c r="HFH352" s="609"/>
      <c r="HFI352" s="614"/>
      <c r="HFJ352" s="615"/>
      <c r="HFK352" s="616"/>
      <c r="HFL352" s="615"/>
      <c r="HFM352" s="617"/>
      <c r="HFN352" s="617"/>
      <c r="HFO352" s="609"/>
      <c r="HFP352" s="614"/>
      <c r="HFQ352" s="615"/>
      <c r="HFR352" s="616"/>
      <c r="HFS352" s="615"/>
      <c r="HFT352" s="617"/>
      <c r="HFU352" s="617"/>
      <c r="HFV352" s="609"/>
      <c r="HFW352" s="614"/>
      <c r="HFX352" s="615"/>
      <c r="HFY352" s="616"/>
      <c r="HFZ352" s="615"/>
      <c r="HGA352" s="617"/>
      <c r="HGB352" s="617"/>
      <c r="HGC352" s="609"/>
      <c r="HGD352" s="614"/>
      <c r="HGE352" s="615"/>
      <c r="HGF352" s="616"/>
      <c r="HGG352" s="615"/>
      <c r="HGH352" s="617"/>
      <c r="HGI352" s="617"/>
      <c r="HGJ352" s="609"/>
      <c r="HGK352" s="614"/>
      <c r="HGL352" s="615"/>
      <c r="HGM352" s="616"/>
      <c r="HGN352" s="615"/>
      <c r="HGO352" s="617"/>
      <c r="HGP352" s="617"/>
      <c r="HGQ352" s="609"/>
      <c r="HGR352" s="614"/>
      <c r="HGS352" s="615"/>
      <c r="HGT352" s="616"/>
      <c r="HGU352" s="615"/>
      <c r="HGV352" s="617"/>
      <c r="HGW352" s="617"/>
      <c r="HGX352" s="609"/>
      <c r="HGY352" s="614"/>
      <c r="HGZ352" s="615"/>
      <c r="HHA352" s="616"/>
      <c r="HHB352" s="615"/>
      <c r="HHC352" s="617"/>
      <c r="HHD352" s="617"/>
      <c r="HHE352" s="609"/>
      <c r="HHF352" s="614"/>
      <c r="HHG352" s="615"/>
      <c r="HHH352" s="616"/>
      <c r="HHI352" s="615"/>
      <c r="HHJ352" s="617"/>
      <c r="HHK352" s="617"/>
      <c r="HHL352" s="609"/>
      <c r="HHM352" s="614"/>
      <c r="HHN352" s="615"/>
      <c r="HHO352" s="616"/>
      <c r="HHP352" s="615"/>
      <c r="HHQ352" s="617"/>
      <c r="HHR352" s="617"/>
      <c r="HHS352" s="609"/>
      <c r="HHT352" s="614"/>
      <c r="HHU352" s="615"/>
      <c r="HHV352" s="616"/>
      <c r="HHW352" s="615"/>
      <c r="HHX352" s="617"/>
      <c r="HHY352" s="617"/>
      <c r="HHZ352" s="609"/>
      <c r="HIA352" s="614"/>
      <c r="HIB352" s="615"/>
      <c r="HIC352" s="616"/>
      <c r="HID352" s="615"/>
      <c r="HIE352" s="617"/>
      <c r="HIF352" s="617"/>
      <c r="HIG352" s="609"/>
      <c r="HIH352" s="614"/>
      <c r="HII352" s="615"/>
      <c r="HIJ352" s="616"/>
      <c r="HIK352" s="615"/>
      <c r="HIL352" s="617"/>
      <c r="HIM352" s="617"/>
      <c r="HIN352" s="609"/>
      <c r="HIO352" s="614"/>
      <c r="HIP352" s="615"/>
      <c r="HIQ352" s="616"/>
      <c r="HIR352" s="615"/>
      <c r="HIS352" s="617"/>
      <c r="HIT352" s="617"/>
      <c r="HIU352" s="609"/>
      <c r="HIV352" s="614"/>
      <c r="HIW352" s="615"/>
      <c r="HIX352" s="616"/>
      <c r="HIY352" s="615"/>
      <c r="HIZ352" s="617"/>
      <c r="HJA352" s="617"/>
      <c r="HJB352" s="609"/>
      <c r="HJC352" s="614"/>
      <c r="HJD352" s="615"/>
      <c r="HJE352" s="616"/>
      <c r="HJF352" s="615"/>
      <c r="HJG352" s="617"/>
      <c r="HJH352" s="617"/>
      <c r="HJI352" s="609"/>
      <c r="HJJ352" s="614"/>
      <c r="HJK352" s="615"/>
      <c r="HJL352" s="616"/>
      <c r="HJM352" s="615"/>
      <c r="HJN352" s="617"/>
      <c r="HJO352" s="617"/>
      <c r="HJP352" s="609"/>
      <c r="HJQ352" s="614"/>
      <c r="HJR352" s="615"/>
      <c r="HJS352" s="616"/>
      <c r="HJT352" s="615"/>
      <c r="HJU352" s="617"/>
      <c r="HJV352" s="617"/>
      <c r="HJW352" s="609"/>
      <c r="HJX352" s="614"/>
      <c r="HJY352" s="615"/>
      <c r="HJZ352" s="616"/>
      <c r="HKA352" s="615"/>
      <c r="HKB352" s="617"/>
      <c r="HKC352" s="617"/>
      <c r="HKD352" s="609"/>
      <c r="HKE352" s="614"/>
      <c r="HKF352" s="615"/>
      <c r="HKG352" s="616"/>
      <c r="HKH352" s="615"/>
      <c r="HKI352" s="617"/>
      <c r="HKJ352" s="617"/>
      <c r="HKK352" s="609"/>
      <c r="HKL352" s="614"/>
      <c r="HKM352" s="615"/>
      <c r="HKN352" s="616"/>
      <c r="HKO352" s="615"/>
      <c r="HKP352" s="617"/>
      <c r="HKQ352" s="617"/>
      <c r="HKR352" s="609"/>
      <c r="HKS352" s="614"/>
      <c r="HKT352" s="615"/>
      <c r="HKU352" s="616"/>
      <c r="HKV352" s="615"/>
      <c r="HKW352" s="617"/>
      <c r="HKX352" s="617"/>
      <c r="HKY352" s="609"/>
      <c r="HKZ352" s="614"/>
      <c r="HLA352" s="615"/>
      <c r="HLB352" s="616"/>
      <c r="HLC352" s="615"/>
      <c r="HLD352" s="617"/>
      <c r="HLE352" s="617"/>
      <c r="HLF352" s="609"/>
      <c r="HLG352" s="614"/>
      <c r="HLH352" s="615"/>
      <c r="HLI352" s="616"/>
      <c r="HLJ352" s="615"/>
      <c r="HLK352" s="617"/>
      <c r="HLL352" s="617"/>
      <c r="HLM352" s="609"/>
      <c r="HLN352" s="614"/>
      <c r="HLO352" s="615"/>
      <c r="HLP352" s="616"/>
      <c r="HLQ352" s="615"/>
      <c r="HLR352" s="617"/>
      <c r="HLS352" s="617"/>
      <c r="HLT352" s="609"/>
      <c r="HLU352" s="614"/>
      <c r="HLV352" s="615"/>
      <c r="HLW352" s="616"/>
      <c r="HLX352" s="615"/>
      <c r="HLY352" s="617"/>
      <c r="HLZ352" s="617"/>
      <c r="HMA352" s="609"/>
      <c r="HMB352" s="614"/>
      <c r="HMC352" s="615"/>
      <c r="HMD352" s="616"/>
      <c r="HME352" s="615"/>
      <c r="HMF352" s="617"/>
      <c r="HMG352" s="617"/>
      <c r="HMH352" s="609"/>
      <c r="HMI352" s="614"/>
      <c r="HMJ352" s="615"/>
      <c r="HMK352" s="616"/>
      <c r="HML352" s="615"/>
      <c r="HMM352" s="617"/>
      <c r="HMN352" s="617"/>
      <c r="HMO352" s="609"/>
      <c r="HMP352" s="614"/>
      <c r="HMQ352" s="615"/>
      <c r="HMR352" s="616"/>
      <c r="HMS352" s="615"/>
      <c r="HMT352" s="617"/>
      <c r="HMU352" s="617"/>
      <c r="HMV352" s="609"/>
      <c r="HMW352" s="614"/>
      <c r="HMX352" s="615"/>
      <c r="HMY352" s="616"/>
      <c r="HMZ352" s="615"/>
      <c r="HNA352" s="617"/>
      <c r="HNB352" s="617"/>
      <c r="HNC352" s="609"/>
      <c r="HND352" s="614"/>
      <c r="HNE352" s="615"/>
      <c r="HNF352" s="616"/>
      <c r="HNG352" s="615"/>
      <c r="HNH352" s="617"/>
      <c r="HNI352" s="617"/>
      <c r="HNJ352" s="609"/>
      <c r="HNK352" s="614"/>
      <c r="HNL352" s="615"/>
      <c r="HNM352" s="616"/>
      <c r="HNN352" s="615"/>
      <c r="HNO352" s="617"/>
      <c r="HNP352" s="617"/>
      <c r="HNQ352" s="609"/>
      <c r="HNR352" s="614"/>
      <c r="HNS352" s="615"/>
      <c r="HNT352" s="616"/>
      <c r="HNU352" s="615"/>
      <c r="HNV352" s="617"/>
      <c r="HNW352" s="617"/>
      <c r="HNX352" s="609"/>
      <c r="HNY352" s="614"/>
      <c r="HNZ352" s="615"/>
      <c r="HOA352" s="616"/>
      <c r="HOB352" s="615"/>
      <c r="HOC352" s="617"/>
      <c r="HOD352" s="617"/>
      <c r="HOE352" s="609"/>
      <c r="HOF352" s="614"/>
      <c r="HOG352" s="615"/>
      <c r="HOH352" s="616"/>
      <c r="HOI352" s="615"/>
      <c r="HOJ352" s="617"/>
      <c r="HOK352" s="617"/>
      <c r="HOL352" s="609"/>
      <c r="HOM352" s="614"/>
      <c r="HON352" s="615"/>
      <c r="HOO352" s="616"/>
      <c r="HOP352" s="615"/>
      <c r="HOQ352" s="617"/>
      <c r="HOR352" s="617"/>
      <c r="HOS352" s="609"/>
      <c r="HOT352" s="614"/>
      <c r="HOU352" s="615"/>
      <c r="HOV352" s="616"/>
      <c r="HOW352" s="615"/>
      <c r="HOX352" s="617"/>
      <c r="HOY352" s="617"/>
      <c r="HOZ352" s="609"/>
      <c r="HPA352" s="614"/>
      <c r="HPB352" s="615"/>
      <c r="HPC352" s="616"/>
      <c r="HPD352" s="615"/>
      <c r="HPE352" s="617"/>
      <c r="HPF352" s="617"/>
      <c r="HPG352" s="609"/>
      <c r="HPH352" s="614"/>
      <c r="HPI352" s="615"/>
      <c r="HPJ352" s="616"/>
      <c r="HPK352" s="615"/>
      <c r="HPL352" s="617"/>
      <c r="HPM352" s="617"/>
      <c r="HPN352" s="609"/>
      <c r="HPO352" s="614"/>
      <c r="HPP352" s="615"/>
      <c r="HPQ352" s="616"/>
      <c r="HPR352" s="615"/>
      <c r="HPS352" s="617"/>
      <c r="HPT352" s="617"/>
      <c r="HPU352" s="609"/>
      <c r="HPV352" s="614"/>
      <c r="HPW352" s="615"/>
      <c r="HPX352" s="616"/>
      <c r="HPY352" s="615"/>
      <c r="HPZ352" s="617"/>
      <c r="HQA352" s="617"/>
      <c r="HQB352" s="609"/>
      <c r="HQC352" s="614"/>
      <c r="HQD352" s="615"/>
      <c r="HQE352" s="616"/>
      <c r="HQF352" s="615"/>
      <c r="HQG352" s="617"/>
      <c r="HQH352" s="617"/>
      <c r="HQI352" s="609"/>
      <c r="HQJ352" s="614"/>
      <c r="HQK352" s="615"/>
      <c r="HQL352" s="616"/>
      <c r="HQM352" s="615"/>
      <c r="HQN352" s="617"/>
      <c r="HQO352" s="617"/>
      <c r="HQP352" s="609"/>
      <c r="HQQ352" s="614"/>
      <c r="HQR352" s="615"/>
      <c r="HQS352" s="616"/>
      <c r="HQT352" s="615"/>
      <c r="HQU352" s="617"/>
      <c r="HQV352" s="617"/>
      <c r="HQW352" s="609"/>
      <c r="HQX352" s="614"/>
      <c r="HQY352" s="615"/>
      <c r="HQZ352" s="616"/>
      <c r="HRA352" s="615"/>
      <c r="HRB352" s="617"/>
      <c r="HRC352" s="617"/>
      <c r="HRD352" s="609"/>
      <c r="HRE352" s="614"/>
      <c r="HRF352" s="615"/>
      <c r="HRG352" s="616"/>
      <c r="HRH352" s="615"/>
      <c r="HRI352" s="617"/>
      <c r="HRJ352" s="617"/>
      <c r="HRK352" s="609"/>
      <c r="HRL352" s="614"/>
      <c r="HRM352" s="615"/>
      <c r="HRN352" s="616"/>
      <c r="HRO352" s="615"/>
      <c r="HRP352" s="617"/>
      <c r="HRQ352" s="617"/>
      <c r="HRR352" s="609"/>
      <c r="HRS352" s="614"/>
      <c r="HRT352" s="615"/>
      <c r="HRU352" s="616"/>
      <c r="HRV352" s="615"/>
      <c r="HRW352" s="617"/>
      <c r="HRX352" s="617"/>
      <c r="HRY352" s="609"/>
      <c r="HRZ352" s="614"/>
      <c r="HSA352" s="615"/>
      <c r="HSB352" s="616"/>
      <c r="HSC352" s="615"/>
      <c r="HSD352" s="617"/>
      <c r="HSE352" s="617"/>
      <c r="HSF352" s="609"/>
      <c r="HSG352" s="614"/>
      <c r="HSH352" s="615"/>
      <c r="HSI352" s="616"/>
      <c r="HSJ352" s="615"/>
      <c r="HSK352" s="617"/>
      <c r="HSL352" s="617"/>
      <c r="HSM352" s="609"/>
      <c r="HSN352" s="614"/>
      <c r="HSO352" s="615"/>
      <c r="HSP352" s="616"/>
      <c r="HSQ352" s="615"/>
      <c r="HSR352" s="617"/>
      <c r="HSS352" s="617"/>
      <c r="HST352" s="609"/>
      <c r="HSU352" s="614"/>
      <c r="HSV352" s="615"/>
      <c r="HSW352" s="616"/>
      <c r="HSX352" s="615"/>
      <c r="HSY352" s="617"/>
      <c r="HSZ352" s="617"/>
      <c r="HTA352" s="609"/>
      <c r="HTB352" s="614"/>
      <c r="HTC352" s="615"/>
      <c r="HTD352" s="616"/>
      <c r="HTE352" s="615"/>
      <c r="HTF352" s="617"/>
      <c r="HTG352" s="617"/>
      <c r="HTH352" s="609"/>
      <c r="HTI352" s="614"/>
      <c r="HTJ352" s="615"/>
      <c r="HTK352" s="616"/>
      <c r="HTL352" s="615"/>
      <c r="HTM352" s="617"/>
      <c r="HTN352" s="617"/>
      <c r="HTO352" s="609"/>
      <c r="HTP352" s="614"/>
      <c r="HTQ352" s="615"/>
      <c r="HTR352" s="616"/>
      <c r="HTS352" s="615"/>
      <c r="HTT352" s="617"/>
      <c r="HTU352" s="617"/>
      <c r="HTV352" s="609"/>
      <c r="HTW352" s="614"/>
      <c r="HTX352" s="615"/>
      <c r="HTY352" s="616"/>
      <c r="HTZ352" s="615"/>
      <c r="HUA352" s="617"/>
      <c r="HUB352" s="617"/>
      <c r="HUC352" s="609"/>
      <c r="HUD352" s="614"/>
      <c r="HUE352" s="615"/>
      <c r="HUF352" s="616"/>
      <c r="HUG352" s="615"/>
      <c r="HUH352" s="617"/>
      <c r="HUI352" s="617"/>
      <c r="HUJ352" s="609"/>
      <c r="HUK352" s="614"/>
      <c r="HUL352" s="615"/>
      <c r="HUM352" s="616"/>
      <c r="HUN352" s="615"/>
      <c r="HUO352" s="617"/>
      <c r="HUP352" s="617"/>
      <c r="HUQ352" s="609"/>
      <c r="HUR352" s="614"/>
      <c r="HUS352" s="615"/>
      <c r="HUT352" s="616"/>
      <c r="HUU352" s="615"/>
      <c r="HUV352" s="617"/>
      <c r="HUW352" s="617"/>
      <c r="HUX352" s="609"/>
      <c r="HUY352" s="614"/>
      <c r="HUZ352" s="615"/>
      <c r="HVA352" s="616"/>
      <c r="HVB352" s="615"/>
      <c r="HVC352" s="617"/>
      <c r="HVD352" s="617"/>
      <c r="HVE352" s="609"/>
      <c r="HVF352" s="614"/>
      <c r="HVG352" s="615"/>
      <c r="HVH352" s="616"/>
      <c r="HVI352" s="615"/>
      <c r="HVJ352" s="617"/>
      <c r="HVK352" s="617"/>
      <c r="HVL352" s="609"/>
      <c r="HVM352" s="614"/>
      <c r="HVN352" s="615"/>
      <c r="HVO352" s="616"/>
      <c r="HVP352" s="615"/>
      <c r="HVQ352" s="617"/>
      <c r="HVR352" s="617"/>
      <c r="HVS352" s="609"/>
      <c r="HVT352" s="614"/>
      <c r="HVU352" s="615"/>
      <c r="HVV352" s="616"/>
      <c r="HVW352" s="615"/>
      <c r="HVX352" s="617"/>
      <c r="HVY352" s="617"/>
      <c r="HVZ352" s="609"/>
      <c r="HWA352" s="614"/>
      <c r="HWB352" s="615"/>
      <c r="HWC352" s="616"/>
      <c r="HWD352" s="615"/>
      <c r="HWE352" s="617"/>
      <c r="HWF352" s="617"/>
      <c r="HWG352" s="609"/>
      <c r="HWH352" s="614"/>
      <c r="HWI352" s="615"/>
      <c r="HWJ352" s="616"/>
      <c r="HWK352" s="615"/>
      <c r="HWL352" s="617"/>
      <c r="HWM352" s="617"/>
      <c r="HWN352" s="609"/>
      <c r="HWO352" s="614"/>
      <c r="HWP352" s="615"/>
      <c r="HWQ352" s="616"/>
      <c r="HWR352" s="615"/>
      <c r="HWS352" s="617"/>
      <c r="HWT352" s="617"/>
      <c r="HWU352" s="609"/>
      <c r="HWV352" s="614"/>
      <c r="HWW352" s="615"/>
      <c r="HWX352" s="616"/>
      <c r="HWY352" s="615"/>
      <c r="HWZ352" s="617"/>
      <c r="HXA352" s="617"/>
      <c r="HXB352" s="609"/>
      <c r="HXC352" s="614"/>
      <c r="HXD352" s="615"/>
      <c r="HXE352" s="616"/>
      <c r="HXF352" s="615"/>
      <c r="HXG352" s="617"/>
      <c r="HXH352" s="617"/>
      <c r="HXI352" s="609"/>
      <c r="HXJ352" s="614"/>
      <c r="HXK352" s="615"/>
      <c r="HXL352" s="616"/>
      <c r="HXM352" s="615"/>
      <c r="HXN352" s="617"/>
      <c r="HXO352" s="617"/>
      <c r="HXP352" s="609"/>
      <c r="HXQ352" s="614"/>
      <c r="HXR352" s="615"/>
      <c r="HXS352" s="616"/>
      <c r="HXT352" s="615"/>
      <c r="HXU352" s="617"/>
      <c r="HXV352" s="617"/>
      <c r="HXW352" s="609"/>
      <c r="HXX352" s="614"/>
      <c r="HXY352" s="615"/>
      <c r="HXZ352" s="616"/>
      <c r="HYA352" s="615"/>
      <c r="HYB352" s="617"/>
      <c r="HYC352" s="617"/>
      <c r="HYD352" s="609"/>
      <c r="HYE352" s="614"/>
      <c r="HYF352" s="615"/>
      <c r="HYG352" s="616"/>
      <c r="HYH352" s="615"/>
      <c r="HYI352" s="617"/>
      <c r="HYJ352" s="617"/>
      <c r="HYK352" s="609"/>
      <c r="HYL352" s="614"/>
      <c r="HYM352" s="615"/>
      <c r="HYN352" s="616"/>
      <c r="HYO352" s="615"/>
      <c r="HYP352" s="617"/>
      <c r="HYQ352" s="617"/>
      <c r="HYR352" s="609"/>
      <c r="HYS352" s="614"/>
      <c r="HYT352" s="615"/>
      <c r="HYU352" s="616"/>
      <c r="HYV352" s="615"/>
      <c r="HYW352" s="617"/>
      <c r="HYX352" s="617"/>
      <c r="HYY352" s="609"/>
      <c r="HYZ352" s="614"/>
      <c r="HZA352" s="615"/>
      <c r="HZB352" s="616"/>
      <c r="HZC352" s="615"/>
      <c r="HZD352" s="617"/>
      <c r="HZE352" s="617"/>
      <c r="HZF352" s="609"/>
      <c r="HZG352" s="614"/>
      <c r="HZH352" s="615"/>
      <c r="HZI352" s="616"/>
      <c r="HZJ352" s="615"/>
      <c r="HZK352" s="617"/>
      <c r="HZL352" s="617"/>
      <c r="HZM352" s="609"/>
      <c r="HZN352" s="614"/>
      <c r="HZO352" s="615"/>
      <c r="HZP352" s="616"/>
      <c r="HZQ352" s="615"/>
      <c r="HZR352" s="617"/>
      <c r="HZS352" s="617"/>
      <c r="HZT352" s="609"/>
      <c r="HZU352" s="614"/>
      <c r="HZV352" s="615"/>
      <c r="HZW352" s="616"/>
      <c r="HZX352" s="615"/>
      <c r="HZY352" s="617"/>
      <c r="HZZ352" s="617"/>
      <c r="IAA352" s="609"/>
      <c r="IAB352" s="614"/>
      <c r="IAC352" s="615"/>
      <c r="IAD352" s="616"/>
      <c r="IAE352" s="615"/>
      <c r="IAF352" s="617"/>
      <c r="IAG352" s="617"/>
      <c r="IAH352" s="609"/>
      <c r="IAI352" s="614"/>
      <c r="IAJ352" s="615"/>
      <c r="IAK352" s="616"/>
      <c r="IAL352" s="615"/>
      <c r="IAM352" s="617"/>
      <c r="IAN352" s="617"/>
      <c r="IAO352" s="609"/>
      <c r="IAP352" s="614"/>
      <c r="IAQ352" s="615"/>
      <c r="IAR352" s="616"/>
      <c r="IAS352" s="615"/>
      <c r="IAT352" s="617"/>
      <c r="IAU352" s="617"/>
      <c r="IAV352" s="609"/>
      <c r="IAW352" s="614"/>
      <c r="IAX352" s="615"/>
      <c r="IAY352" s="616"/>
      <c r="IAZ352" s="615"/>
      <c r="IBA352" s="617"/>
      <c r="IBB352" s="617"/>
      <c r="IBC352" s="609"/>
      <c r="IBD352" s="614"/>
      <c r="IBE352" s="615"/>
      <c r="IBF352" s="616"/>
      <c r="IBG352" s="615"/>
      <c r="IBH352" s="617"/>
      <c r="IBI352" s="617"/>
      <c r="IBJ352" s="609"/>
      <c r="IBK352" s="614"/>
      <c r="IBL352" s="615"/>
      <c r="IBM352" s="616"/>
      <c r="IBN352" s="615"/>
      <c r="IBO352" s="617"/>
      <c r="IBP352" s="617"/>
      <c r="IBQ352" s="609"/>
      <c r="IBR352" s="614"/>
      <c r="IBS352" s="615"/>
      <c r="IBT352" s="616"/>
      <c r="IBU352" s="615"/>
      <c r="IBV352" s="617"/>
      <c r="IBW352" s="617"/>
      <c r="IBX352" s="609"/>
      <c r="IBY352" s="614"/>
      <c r="IBZ352" s="615"/>
      <c r="ICA352" s="616"/>
      <c r="ICB352" s="615"/>
      <c r="ICC352" s="617"/>
      <c r="ICD352" s="617"/>
      <c r="ICE352" s="609"/>
      <c r="ICF352" s="614"/>
      <c r="ICG352" s="615"/>
      <c r="ICH352" s="616"/>
      <c r="ICI352" s="615"/>
      <c r="ICJ352" s="617"/>
      <c r="ICK352" s="617"/>
      <c r="ICL352" s="609"/>
      <c r="ICM352" s="614"/>
      <c r="ICN352" s="615"/>
      <c r="ICO352" s="616"/>
      <c r="ICP352" s="615"/>
      <c r="ICQ352" s="617"/>
      <c r="ICR352" s="617"/>
      <c r="ICS352" s="609"/>
      <c r="ICT352" s="614"/>
      <c r="ICU352" s="615"/>
      <c r="ICV352" s="616"/>
      <c r="ICW352" s="615"/>
      <c r="ICX352" s="617"/>
      <c r="ICY352" s="617"/>
      <c r="ICZ352" s="609"/>
      <c r="IDA352" s="614"/>
      <c r="IDB352" s="615"/>
      <c r="IDC352" s="616"/>
      <c r="IDD352" s="615"/>
      <c r="IDE352" s="617"/>
      <c r="IDF352" s="617"/>
      <c r="IDG352" s="609"/>
      <c r="IDH352" s="614"/>
      <c r="IDI352" s="615"/>
      <c r="IDJ352" s="616"/>
      <c r="IDK352" s="615"/>
      <c r="IDL352" s="617"/>
      <c r="IDM352" s="617"/>
      <c r="IDN352" s="609"/>
      <c r="IDO352" s="614"/>
      <c r="IDP352" s="615"/>
      <c r="IDQ352" s="616"/>
      <c r="IDR352" s="615"/>
      <c r="IDS352" s="617"/>
      <c r="IDT352" s="617"/>
      <c r="IDU352" s="609"/>
      <c r="IDV352" s="614"/>
      <c r="IDW352" s="615"/>
      <c r="IDX352" s="616"/>
      <c r="IDY352" s="615"/>
      <c r="IDZ352" s="617"/>
      <c r="IEA352" s="617"/>
      <c r="IEB352" s="609"/>
      <c r="IEC352" s="614"/>
      <c r="IED352" s="615"/>
      <c r="IEE352" s="616"/>
      <c r="IEF352" s="615"/>
      <c r="IEG352" s="617"/>
      <c r="IEH352" s="617"/>
      <c r="IEI352" s="609"/>
      <c r="IEJ352" s="614"/>
      <c r="IEK352" s="615"/>
      <c r="IEL352" s="616"/>
      <c r="IEM352" s="615"/>
      <c r="IEN352" s="617"/>
      <c r="IEO352" s="617"/>
      <c r="IEP352" s="609"/>
      <c r="IEQ352" s="614"/>
      <c r="IER352" s="615"/>
      <c r="IES352" s="616"/>
      <c r="IET352" s="615"/>
      <c r="IEU352" s="617"/>
      <c r="IEV352" s="617"/>
      <c r="IEW352" s="609"/>
      <c r="IEX352" s="614"/>
      <c r="IEY352" s="615"/>
      <c r="IEZ352" s="616"/>
      <c r="IFA352" s="615"/>
      <c r="IFB352" s="617"/>
      <c r="IFC352" s="617"/>
      <c r="IFD352" s="609"/>
      <c r="IFE352" s="614"/>
      <c r="IFF352" s="615"/>
      <c r="IFG352" s="616"/>
      <c r="IFH352" s="615"/>
      <c r="IFI352" s="617"/>
      <c r="IFJ352" s="617"/>
      <c r="IFK352" s="609"/>
      <c r="IFL352" s="614"/>
      <c r="IFM352" s="615"/>
      <c r="IFN352" s="616"/>
      <c r="IFO352" s="615"/>
      <c r="IFP352" s="617"/>
      <c r="IFQ352" s="617"/>
      <c r="IFR352" s="609"/>
      <c r="IFS352" s="614"/>
      <c r="IFT352" s="615"/>
      <c r="IFU352" s="616"/>
      <c r="IFV352" s="615"/>
      <c r="IFW352" s="617"/>
      <c r="IFX352" s="617"/>
      <c r="IFY352" s="609"/>
      <c r="IFZ352" s="614"/>
      <c r="IGA352" s="615"/>
      <c r="IGB352" s="616"/>
      <c r="IGC352" s="615"/>
      <c r="IGD352" s="617"/>
      <c r="IGE352" s="617"/>
      <c r="IGF352" s="609"/>
      <c r="IGG352" s="614"/>
      <c r="IGH352" s="615"/>
      <c r="IGI352" s="616"/>
      <c r="IGJ352" s="615"/>
      <c r="IGK352" s="617"/>
      <c r="IGL352" s="617"/>
      <c r="IGM352" s="609"/>
      <c r="IGN352" s="614"/>
      <c r="IGO352" s="615"/>
      <c r="IGP352" s="616"/>
      <c r="IGQ352" s="615"/>
      <c r="IGR352" s="617"/>
      <c r="IGS352" s="617"/>
      <c r="IGT352" s="609"/>
      <c r="IGU352" s="614"/>
      <c r="IGV352" s="615"/>
      <c r="IGW352" s="616"/>
      <c r="IGX352" s="615"/>
      <c r="IGY352" s="617"/>
      <c r="IGZ352" s="617"/>
      <c r="IHA352" s="609"/>
      <c r="IHB352" s="614"/>
      <c r="IHC352" s="615"/>
      <c r="IHD352" s="616"/>
      <c r="IHE352" s="615"/>
      <c r="IHF352" s="617"/>
      <c r="IHG352" s="617"/>
      <c r="IHH352" s="609"/>
      <c r="IHI352" s="614"/>
      <c r="IHJ352" s="615"/>
      <c r="IHK352" s="616"/>
      <c r="IHL352" s="615"/>
      <c r="IHM352" s="617"/>
      <c r="IHN352" s="617"/>
      <c r="IHO352" s="609"/>
      <c r="IHP352" s="614"/>
      <c r="IHQ352" s="615"/>
      <c r="IHR352" s="616"/>
      <c r="IHS352" s="615"/>
      <c r="IHT352" s="617"/>
      <c r="IHU352" s="617"/>
      <c r="IHV352" s="609"/>
      <c r="IHW352" s="614"/>
      <c r="IHX352" s="615"/>
      <c r="IHY352" s="616"/>
      <c r="IHZ352" s="615"/>
      <c r="IIA352" s="617"/>
      <c r="IIB352" s="617"/>
      <c r="IIC352" s="609"/>
      <c r="IID352" s="614"/>
      <c r="IIE352" s="615"/>
      <c r="IIF352" s="616"/>
      <c r="IIG352" s="615"/>
      <c r="IIH352" s="617"/>
      <c r="III352" s="617"/>
      <c r="IIJ352" s="609"/>
      <c r="IIK352" s="614"/>
      <c r="IIL352" s="615"/>
      <c r="IIM352" s="616"/>
      <c r="IIN352" s="615"/>
      <c r="IIO352" s="617"/>
      <c r="IIP352" s="617"/>
      <c r="IIQ352" s="609"/>
      <c r="IIR352" s="614"/>
      <c r="IIS352" s="615"/>
      <c r="IIT352" s="616"/>
      <c r="IIU352" s="615"/>
      <c r="IIV352" s="617"/>
      <c r="IIW352" s="617"/>
      <c r="IIX352" s="609"/>
      <c r="IIY352" s="614"/>
      <c r="IIZ352" s="615"/>
      <c r="IJA352" s="616"/>
      <c r="IJB352" s="615"/>
      <c r="IJC352" s="617"/>
      <c r="IJD352" s="617"/>
      <c r="IJE352" s="609"/>
      <c r="IJF352" s="614"/>
      <c r="IJG352" s="615"/>
      <c r="IJH352" s="616"/>
      <c r="IJI352" s="615"/>
      <c r="IJJ352" s="617"/>
      <c r="IJK352" s="617"/>
      <c r="IJL352" s="609"/>
      <c r="IJM352" s="614"/>
      <c r="IJN352" s="615"/>
      <c r="IJO352" s="616"/>
      <c r="IJP352" s="615"/>
      <c r="IJQ352" s="617"/>
      <c r="IJR352" s="617"/>
      <c r="IJS352" s="609"/>
      <c r="IJT352" s="614"/>
      <c r="IJU352" s="615"/>
      <c r="IJV352" s="616"/>
      <c r="IJW352" s="615"/>
      <c r="IJX352" s="617"/>
      <c r="IJY352" s="617"/>
      <c r="IJZ352" s="609"/>
      <c r="IKA352" s="614"/>
      <c r="IKB352" s="615"/>
      <c r="IKC352" s="616"/>
      <c r="IKD352" s="615"/>
      <c r="IKE352" s="617"/>
      <c r="IKF352" s="617"/>
      <c r="IKG352" s="609"/>
      <c r="IKH352" s="614"/>
      <c r="IKI352" s="615"/>
      <c r="IKJ352" s="616"/>
      <c r="IKK352" s="615"/>
      <c r="IKL352" s="617"/>
      <c r="IKM352" s="617"/>
      <c r="IKN352" s="609"/>
      <c r="IKO352" s="614"/>
      <c r="IKP352" s="615"/>
      <c r="IKQ352" s="616"/>
      <c r="IKR352" s="615"/>
      <c r="IKS352" s="617"/>
      <c r="IKT352" s="617"/>
      <c r="IKU352" s="609"/>
      <c r="IKV352" s="614"/>
      <c r="IKW352" s="615"/>
      <c r="IKX352" s="616"/>
      <c r="IKY352" s="615"/>
      <c r="IKZ352" s="617"/>
      <c r="ILA352" s="617"/>
      <c r="ILB352" s="609"/>
      <c r="ILC352" s="614"/>
      <c r="ILD352" s="615"/>
      <c r="ILE352" s="616"/>
      <c r="ILF352" s="615"/>
      <c r="ILG352" s="617"/>
      <c r="ILH352" s="617"/>
      <c r="ILI352" s="609"/>
      <c r="ILJ352" s="614"/>
      <c r="ILK352" s="615"/>
      <c r="ILL352" s="616"/>
      <c r="ILM352" s="615"/>
      <c r="ILN352" s="617"/>
      <c r="ILO352" s="617"/>
      <c r="ILP352" s="609"/>
      <c r="ILQ352" s="614"/>
      <c r="ILR352" s="615"/>
      <c r="ILS352" s="616"/>
      <c r="ILT352" s="615"/>
      <c r="ILU352" s="617"/>
      <c r="ILV352" s="617"/>
      <c r="ILW352" s="609"/>
      <c r="ILX352" s="614"/>
      <c r="ILY352" s="615"/>
      <c r="ILZ352" s="616"/>
      <c r="IMA352" s="615"/>
      <c r="IMB352" s="617"/>
      <c r="IMC352" s="617"/>
      <c r="IMD352" s="609"/>
      <c r="IME352" s="614"/>
      <c r="IMF352" s="615"/>
      <c r="IMG352" s="616"/>
      <c r="IMH352" s="615"/>
      <c r="IMI352" s="617"/>
      <c r="IMJ352" s="617"/>
      <c r="IMK352" s="609"/>
      <c r="IML352" s="614"/>
      <c r="IMM352" s="615"/>
      <c r="IMN352" s="616"/>
      <c r="IMO352" s="615"/>
      <c r="IMP352" s="617"/>
      <c r="IMQ352" s="617"/>
      <c r="IMR352" s="609"/>
      <c r="IMS352" s="614"/>
      <c r="IMT352" s="615"/>
      <c r="IMU352" s="616"/>
      <c r="IMV352" s="615"/>
      <c r="IMW352" s="617"/>
      <c r="IMX352" s="617"/>
      <c r="IMY352" s="609"/>
      <c r="IMZ352" s="614"/>
      <c r="INA352" s="615"/>
      <c r="INB352" s="616"/>
      <c r="INC352" s="615"/>
      <c r="IND352" s="617"/>
      <c r="INE352" s="617"/>
      <c r="INF352" s="609"/>
      <c r="ING352" s="614"/>
      <c r="INH352" s="615"/>
      <c r="INI352" s="616"/>
      <c r="INJ352" s="615"/>
      <c r="INK352" s="617"/>
      <c r="INL352" s="617"/>
      <c r="INM352" s="609"/>
      <c r="INN352" s="614"/>
      <c r="INO352" s="615"/>
      <c r="INP352" s="616"/>
      <c r="INQ352" s="615"/>
      <c r="INR352" s="617"/>
      <c r="INS352" s="617"/>
      <c r="INT352" s="609"/>
      <c r="INU352" s="614"/>
      <c r="INV352" s="615"/>
      <c r="INW352" s="616"/>
      <c r="INX352" s="615"/>
      <c r="INY352" s="617"/>
      <c r="INZ352" s="617"/>
      <c r="IOA352" s="609"/>
      <c r="IOB352" s="614"/>
      <c r="IOC352" s="615"/>
      <c r="IOD352" s="616"/>
      <c r="IOE352" s="615"/>
      <c r="IOF352" s="617"/>
      <c r="IOG352" s="617"/>
      <c r="IOH352" s="609"/>
      <c r="IOI352" s="614"/>
      <c r="IOJ352" s="615"/>
      <c r="IOK352" s="616"/>
      <c r="IOL352" s="615"/>
      <c r="IOM352" s="617"/>
      <c r="ION352" s="617"/>
      <c r="IOO352" s="609"/>
      <c r="IOP352" s="614"/>
      <c r="IOQ352" s="615"/>
      <c r="IOR352" s="616"/>
      <c r="IOS352" s="615"/>
      <c r="IOT352" s="617"/>
      <c r="IOU352" s="617"/>
      <c r="IOV352" s="609"/>
      <c r="IOW352" s="614"/>
      <c r="IOX352" s="615"/>
      <c r="IOY352" s="616"/>
      <c r="IOZ352" s="615"/>
      <c r="IPA352" s="617"/>
      <c r="IPB352" s="617"/>
      <c r="IPC352" s="609"/>
      <c r="IPD352" s="614"/>
      <c r="IPE352" s="615"/>
      <c r="IPF352" s="616"/>
      <c r="IPG352" s="615"/>
      <c r="IPH352" s="617"/>
      <c r="IPI352" s="617"/>
      <c r="IPJ352" s="609"/>
      <c r="IPK352" s="614"/>
      <c r="IPL352" s="615"/>
      <c r="IPM352" s="616"/>
      <c r="IPN352" s="615"/>
      <c r="IPO352" s="617"/>
      <c r="IPP352" s="617"/>
      <c r="IPQ352" s="609"/>
      <c r="IPR352" s="614"/>
      <c r="IPS352" s="615"/>
      <c r="IPT352" s="616"/>
      <c r="IPU352" s="615"/>
      <c r="IPV352" s="617"/>
      <c r="IPW352" s="617"/>
      <c r="IPX352" s="609"/>
      <c r="IPY352" s="614"/>
      <c r="IPZ352" s="615"/>
      <c r="IQA352" s="616"/>
      <c r="IQB352" s="615"/>
      <c r="IQC352" s="617"/>
      <c r="IQD352" s="617"/>
      <c r="IQE352" s="609"/>
      <c r="IQF352" s="614"/>
      <c r="IQG352" s="615"/>
      <c r="IQH352" s="616"/>
      <c r="IQI352" s="615"/>
      <c r="IQJ352" s="617"/>
      <c r="IQK352" s="617"/>
      <c r="IQL352" s="609"/>
      <c r="IQM352" s="614"/>
      <c r="IQN352" s="615"/>
      <c r="IQO352" s="616"/>
      <c r="IQP352" s="615"/>
      <c r="IQQ352" s="617"/>
      <c r="IQR352" s="617"/>
      <c r="IQS352" s="609"/>
      <c r="IQT352" s="614"/>
      <c r="IQU352" s="615"/>
      <c r="IQV352" s="616"/>
      <c r="IQW352" s="615"/>
      <c r="IQX352" s="617"/>
      <c r="IQY352" s="617"/>
      <c r="IQZ352" s="609"/>
      <c r="IRA352" s="614"/>
      <c r="IRB352" s="615"/>
      <c r="IRC352" s="616"/>
      <c r="IRD352" s="615"/>
      <c r="IRE352" s="617"/>
      <c r="IRF352" s="617"/>
      <c r="IRG352" s="609"/>
      <c r="IRH352" s="614"/>
      <c r="IRI352" s="615"/>
      <c r="IRJ352" s="616"/>
      <c r="IRK352" s="615"/>
      <c r="IRL352" s="617"/>
      <c r="IRM352" s="617"/>
      <c r="IRN352" s="609"/>
      <c r="IRO352" s="614"/>
      <c r="IRP352" s="615"/>
      <c r="IRQ352" s="616"/>
      <c r="IRR352" s="615"/>
      <c r="IRS352" s="617"/>
      <c r="IRT352" s="617"/>
      <c r="IRU352" s="609"/>
      <c r="IRV352" s="614"/>
      <c r="IRW352" s="615"/>
      <c r="IRX352" s="616"/>
      <c r="IRY352" s="615"/>
      <c r="IRZ352" s="617"/>
      <c r="ISA352" s="617"/>
      <c r="ISB352" s="609"/>
      <c r="ISC352" s="614"/>
      <c r="ISD352" s="615"/>
      <c r="ISE352" s="616"/>
      <c r="ISF352" s="615"/>
      <c r="ISG352" s="617"/>
      <c r="ISH352" s="617"/>
      <c r="ISI352" s="609"/>
      <c r="ISJ352" s="614"/>
      <c r="ISK352" s="615"/>
      <c r="ISL352" s="616"/>
      <c r="ISM352" s="615"/>
      <c r="ISN352" s="617"/>
      <c r="ISO352" s="617"/>
      <c r="ISP352" s="609"/>
      <c r="ISQ352" s="614"/>
      <c r="ISR352" s="615"/>
      <c r="ISS352" s="616"/>
      <c r="IST352" s="615"/>
      <c r="ISU352" s="617"/>
      <c r="ISV352" s="617"/>
      <c r="ISW352" s="609"/>
      <c r="ISX352" s="614"/>
      <c r="ISY352" s="615"/>
      <c r="ISZ352" s="616"/>
      <c r="ITA352" s="615"/>
      <c r="ITB352" s="617"/>
      <c r="ITC352" s="617"/>
      <c r="ITD352" s="609"/>
      <c r="ITE352" s="614"/>
      <c r="ITF352" s="615"/>
      <c r="ITG352" s="616"/>
      <c r="ITH352" s="615"/>
      <c r="ITI352" s="617"/>
      <c r="ITJ352" s="617"/>
      <c r="ITK352" s="609"/>
      <c r="ITL352" s="614"/>
      <c r="ITM352" s="615"/>
      <c r="ITN352" s="616"/>
      <c r="ITO352" s="615"/>
      <c r="ITP352" s="617"/>
      <c r="ITQ352" s="617"/>
      <c r="ITR352" s="609"/>
      <c r="ITS352" s="614"/>
      <c r="ITT352" s="615"/>
      <c r="ITU352" s="616"/>
      <c r="ITV352" s="615"/>
      <c r="ITW352" s="617"/>
      <c r="ITX352" s="617"/>
      <c r="ITY352" s="609"/>
      <c r="ITZ352" s="614"/>
      <c r="IUA352" s="615"/>
      <c r="IUB352" s="616"/>
      <c r="IUC352" s="615"/>
      <c r="IUD352" s="617"/>
      <c r="IUE352" s="617"/>
      <c r="IUF352" s="609"/>
      <c r="IUG352" s="614"/>
      <c r="IUH352" s="615"/>
      <c r="IUI352" s="616"/>
      <c r="IUJ352" s="615"/>
      <c r="IUK352" s="617"/>
      <c r="IUL352" s="617"/>
      <c r="IUM352" s="609"/>
      <c r="IUN352" s="614"/>
      <c r="IUO352" s="615"/>
      <c r="IUP352" s="616"/>
      <c r="IUQ352" s="615"/>
      <c r="IUR352" s="617"/>
      <c r="IUS352" s="617"/>
      <c r="IUT352" s="609"/>
      <c r="IUU352" s="614"/>
      <c r="IUV352" s="615"/>
      <c r="IUW352" s="616"/>
      <c r="IUX352" s="615"/>
      <c r="IUY352" s="617"/>
      <c r="IUZ352" s="617"/>
      <c r="IVA352" s="609"/>
      <c r="IVB352" s="614"/>
      <c r="IVC352" s="615"/>
      <c r="IVD352" s="616"/>
      <c r="IVE352" s="615"/>
      <c r="IVF352" s="617"/>
      <c r="IVG352" s="617"/>
      <c r="IVH352" s="609"/>
      <c r="IVI352" s="614"/>
      <c r="IVJ352" s="615"/>
      <c r="IVK352" s="616"/>
      <c r="IVL352" s="615"/>
      <c r="IVM352" s="617"/>
      <c r="IVN352" s="617"/>
      <c r="IVO352" s="609"/>
      <c r="IVP352" s="614"/>
      <c r="IVQ352" s="615"/>
      <c r="IVR352" s="616"/>
      <c r="IVS352" s="615"/>
      <c r="IVT352" s="617"/>
      <c r="IVU352" s="617"/>
      <c r="IVV352" s="609"/>
      <c r="IVW352" s="614"/>
      <c r="IVX352" s="615"/>
      <c r="IVY352" s="616"/>
      <c r="IVZ352" s="615"/>
      <c r="IWA352" s="617"/>
      <c r="IWB352" s="617"/>
      <c r="IWC352" s="609"/>
      <c r="IWD352" s="614"/>
      <c r="IWE352" s="615"/>
      <c r="IWF352" s="616"/>
      <c r="IWG352" s="615"/>
      <c r="IWH352" s="617"/>
      <c r="IWI352" s="617"/>
      <c r="IWJ352" s="609"/>
      <c r="IWK352" s="614"/>
      <c r="IWL352" s="615"/>
      <c r="IWM352" s="616"/>
      <c r="IWN352" s="615"/>
      <c r="IWO352" s="617"/>
      <c r="IWP352" s="617"/>
      <c r="IWQ352" s="609"/>
      <c r="IWR352" s="614"/>
      <c r="IWS352" s="615"/>
      <c r="IWT352" s="616"/>
      <c r="IWU352" s="615"/>
      <c r="IWV352" s="617"/>
      <c r="IWW352" s="617"/>
      <c r="IWX352" s="609"/>
      <c r="IWY352" s="614"/>
      <c r="IWZ352" s="615"/>
      <c r="IXA352" s="616"/>
      <c r="IXB352" s="615"/>
      <c r="IXC352" s="617"/>
      <c r="IXD352" s="617"/>
      <c r="IXE352" s="609"/>
      <c r="IXF352" s="614"/>
      <c r="IXG352" s="615"/>
      <c r="IXH352" s="616"/>
      <c r="IXI352" s="615"/>
      <c r="IXJ352" s="617"/>
      <c r="IXK352" s="617"/>
      <c r="IXL352" s="609"/>
      <c r="IXM352" s="614"/>
      <c r="IXN352" s="615"/>
      <c r="IXO352" s="616"/>
      <c r="IXP352" s="615"/>
      <c r="IXQ352" s="617"/>
      <c r="IXR352" s="617"/>
      <c r="IXS352" s="609"/>
      <c r="IXT352" s="614"/>
      <c r="IXU352" s="615"/>
      <c r="IXV352" s="616"/>
      <c r="IXW352" s="615"/>
      <c r="IXX352" s="617"/>
      <c r="IXY352" s="617"/>
      <c r="IXZ352" s="609"/>
      <c r="IYA352" s="614"/>
      <c r="IYB352" s="615"/>
      <c r="IYC352" s="616"/>
      <c r="IYD352" s="615"/>
      <c r="IYE352" s="617"/>
      <c r="IYF352" s="617"/>
      <c r="IYG352" s="609"/>
      <c r="IYH352" s="614"/>
      <c r="IYI352" s="615"/>
      <c r="IYJ352" s="616"/>
      <c r="IYK352" s="615"/>
      <c r="IYL352" s="617"/>
      <c r="IYM352" s="617"/>
      <c r="IYN352" s="609"/>
      <c r="IYO352" s="614"/>
      <c r="IYP352" s="615"/>
      <c r="IYQ352" s="616"/>
      <c r="IYR352" s="615"/>
      <c r="IYS352" s="617"/>
      <c r="IYT352" s="617"/>
      <c r="IYU352" s="609"/>
      <c r="IYV352" s="614"/>
      <c r="IYW352" s="615"/>
      <c r="IYX352" s="616"/>
      <c r="IYY352" s="615"/>
      <c r="IYZ352" s="617"/>
      <c r="IZA352" s="617"/>
      <c r="IZB352" s="609"/>
      <c r="IZC352" s="614"/>
      <c r="IZD352" s="615"/>
      <c r="IZE352" s="616"/>
      <c r="IZF352" s="615"/>
      <c r="IZG352" s="617"/>
      <c r="IZH352" s="617"/>
      <c r="IZI352" s="609"/>
      <c r="IZJ352" s="614"/>
      <c r="IZK352" s="615"/>
      <c r="IZL352" s="616"/>
      <c r="IZM352" s="615"/>
      <c r="IZN352" s="617"/>
      <c r="IZO352" s="617"/>
      <c r="IZP352" s="609"/>
      <c r="IZQ352" s="614"/>
      <c r="IZR352" s="615"/>
      <c r="IZS352" s="616"/>
      <c r="IZT352" s="615"/>
      <c r="IZU352" s="617"/>
      <c r="IZV352" s="617"/>
      <c r="IZW352" s="609"/>
      <c r="IZX352" s="614"/>
      <c r="IZY352" s="615"/>
      <c r="IZZ352" s="616"/>
      <c r="JAA352" s="615"/>
      <c r="JAB352" s="617"/>
      <c r="JAC352" s="617"/>
      <c r="JAD352" s="609"/>
      <c r="JAE352" s="614"/>
      <c r="JAF352" s="615"/>
      <c r="JAG352" s="616"/>
      <c r="JAH352" s="615"/>
      <c r="JAI352" s="617"/>
      <c r="JAJ352" s="617"/>
      <c r="JAK352" s="609"/>
      <c r="JAL352" s="614"/>
      <c r="JAM352" s="615"/>
      <c r="JAN352" s="616"/>
      <c r="JAO352" s="615"/>
      <c r="JAP352" s="617"/>
      <c r="JAQ352" s="617"/>
      <c r="JAR352" s="609"/>
      <c r="JAS352" s="614"/>
      <c r="JAT352" s="615"/>
      <c r="JAU352" s="616"/>
      <c r="JAV352" s="615"/>
      <c r="JAW352" s="617"/>
      <c r="JAX352" s="617"/>
      <c r="JAY352" s="609"/>
      <c r="JAZ352" s="614"/>
      <c r="JBA352" s="615"/>
      <c r="JBB352" s="616"/>
      <c r="JBC352" s="615"/>
      <c r="JBD352" s="617"/>
      <c r="JBE352" s="617"/>
      <c r="JBF352" s="609"/>
      <c r="JBG352" s="614"/>
      <c r="JBH352" s="615"/>
      <c r="JBI352" s="616"/>
      <c r="JBJ352" s="615"/>
      <c r="JBK352" s="617"/>
      <c r="JBL352" s="617"/>
      <c r="JBM352" s="609"/>
      <c r="JBN352" s="614"/>
      <c r="JBO352" s="615"/>
      <c r="JBP352" s="616"/>
      <c r="JBQ352" s="615"/>
      <c r="JBR352" s="617"/>
      <c r="JBS352" s="617"/>
      <c r="JBT352" s="609"/>
      <c r="JBU352" s="614"/>
      <c r="JBV352" s="615"/>
      <c r="JBW352" s="616"/>
      <c r="JBX352" s="615"/>
      <c r="JBY352" s="617"/>
      <c r="JBZ352" s="617"/>
      <c r="JCA352" s="609"/>
      <c r="JCB352" s="614"/>
      <c r="JCC352" s="615"/>
      <c r="JCD352" s="616"/>
      <c r="JCE352" s="615"/>
      <c r="JCF352" s="617"/>
      <c r="JCG352" s="617"/>
      <c r="JCH352" s="609"/>
      <c r="JCI352" s="614"/>
      <c r="JCJ352" s="615"/>
      <c r="JCK352" s="616"/>
      <c r="JCL352" s="615"/>
      <c r="JCM352" s="617"/>
      <c r="JCN352" s="617"/>
      <c r="JCO352" s="609"/>
      <c r="JCP352" s="614"/>
      <c r="JCQ352" s="615"/>
      <c r="JCR352" s="616"/>
      <c r="JCS352" s="615"/>
      <c r="JCT352" s="617"/>
      <c r="JCU352" s="617"/>
      <c r="JCV352" s="609"/>
      <c r="JCW352" s="614"/>
      <c r="JCX352" s="615"/>
      <c r="JCY352" s="616"/>
      <c r="JCZ352" s="615"/>
      <c r="JDA352" s="617"/>
      <c r="JDB352" s="617"/>
      <c r="JDC352" s="609"/>
      <c r="JDD352" s="614"/>
      <c r="JDE352" s="615"/>
      <c r="JDF352" s="616"/>
      <c r="JDG352" s="615"/>
      <c r="JDH352" s="617"/>
      <c r="JDI352" s="617"/>
      <c r="JDJ352" s="609"/>
      <c r="JDK352" s="614"/>
      <c r="JDL352" s="615"/>
      <c r="JDM352" s="616"/>
      <c r="JDN352" s="615"/>
      <c r="JDO352" s="617"/>
      <c r="JDP352" s="617"/>
      <c r="JDQ352" s="609"/>
      <c r="JDR352" s="614"/>
      <c r="JDS352" s="615"/>
      <c r="JDT352" s="616"/>
      <c r="JDU352" s="615"/>
      <c r="JDV352" s="617"/>
      <c r="JDW352" s="617"/>
      <c r="JDX352" s="609"/>
      <c r="JDY352" s="614"/>
      <c r="JDZ352" s="615"/>
      <c r="JEA352" s="616"/>
      <c r="JEB352" s="615"/>
      <c r="JEC352" s="617"/>
      <c r="JED352" s="617"/>
      <c r="JEE352" s="609"/>
      <c r="JEF352" s="614"/>
      <c r="JEG352" s="615"/>
      <c r="JEH352" s="616"/>
      <c r="JEI352" s="615"/>
      <c r="JEJ352" s="617"/>
      <c r="JEK352" s="617"/>
      <c r="JEL352" s="609"/>
      <c r="JEM352" s="614"/>
      <c r="JEN352" s="615"/>
      <c r="JEO352" s="616"/>
      <c r="JEP352" s="615"/>
      <c r="JEQ352" s="617"/>
      <c r="JER352" s="617"/>
      <c r="JES352" s="609"/>
      <c r="JET352" s="614"/>
      <c r="JEU352" s="615"/>
      <c r="JEV352" s="616"/>
      <c r="JEW352" s="615"/>
      <c r="JEX352" s="617"/>
      <c r="JEY352" s="617"/>
      <c r="JEZ352" s="609"/>
      <c r="JFA352" s="614"/>
      <c r="JFB352" s="615"/>
      <c r="JFC352" s="616"/>
      <c r="JFD352" s="615"/>
      <c r="JFE352" s="617"/>
      <c r="JFF352" s="617"/>
      <c r="JFG352" s="609"/>
      <c r="JFH352" s="614"/>
      <c r="JFI352" s="615"/>
      <c r="JFJ352" s="616"/>
      <c r="JFK352" s="615"/>
      <c r="JFL352" s="617"/>
      <c r="JFM352" s="617"/>
      <c r="JFN352" s="609"/>
      <c r="JFO352" s="614"/>
      <c r="JFP352" s="615"/>
      <c r="JFQ352" s="616"/>
      <c r="JFR352" s="615"/>
      <c r="JFS352" s="617"/>
      <c r="JFT352" s="617"/>
      <c r="JFU352" s="609"/>
      <c r="JFV352" s="614"/>
      <c r="JFW352" s="615"/>
      <c r="JFX352" s="616"/>
      <c r="JFY352" s="615"/>
      <c r="JFZ352" s="617"/>
      <c r="JGA352" s="617"/>
      <c r="JGB352" s="609"/>
      <c r="JGC352" s="614"/>
      <c r="JGD352" s="615"/>
      <c r="JGE352" s="616"/>
      <c r="JGF352" s="615"/>
      <c r="JGG352" s="617"/>
      <c r="JGH352" s="617"/>
      <c r="JGI352" s="609"/>
      <c r="JGJ352" s="614"/>
      <c r="JGK352" s="615"/>
      <c r="JGL352" s="616"/>
      <c r="JGM352" s="615"/>
      <c r="JGN352" s="617"/>
      <c r="JGO352" s="617"/>
      <c r="JGP352" s="609"/>
      <c r="JGQ352" s="614"/>
      <c r="JGR352" s="615"/>
      <c r="JGS352" s="616"/>
      <c r="JGT352" s="615"/>
      <c r="JGU352" s="617"/>
      <c r="JGV352" s="617"/>
      <c r="JGW352" s="609"/>
      <c r="JGX352" s="614"/>
      <c r="JGY352" s="615"/>
      <c r="JGZ352" s="616"/>
      <c r="JHA352" s="615"/>
      <c r="JHB352" s="617"/>
      <c r="JHC352" s="617"/>
      <c r="JHD352" s="609"/>
      <c r="JHE352" s="614"/>
      <c r="JHF352" s="615"/>
      <c r="JHG352" s="616"/>
      <c r="JHH352" s="615"/>
      <c r="JHI352" s="617"/>
      <c r="JHJ352" s="617"/>
      <c r="JHK352" s="609"/>
      <c r="JHL352" s="614"/>
      <c r="JHM352" s="615"/>
      <c r="JHN352" s="616"/>
      <c r="JHO352" s="615"/>
      <c r="JHP352" s="617"/>
      <c r="JHQ352" s="617"/>
      <c r="JHR352" s="609"/>
      <c r="JHS352" s="614"/>
      <c r="JHT352" s="615"/>
      <c r="JHU352" s="616"/>
      <c r="JHV352" s="615"/>
      <c r="JHW352" s="617"/>
      <c r="JHX352" s="617"/>
      <c r="JHY352" s="609"/>
      <c r="JHZ352" s="614"/>
      <c r="JIA352" s="615"/>
      <c r="JIB352" s="616"/>
      <c r="JIC352" s="615"/>
      <c r="JID352" s="617"/>
      <c r="JIE352" s="617"/>
      <c r="JIF352" s="609"/>
      <c r="JIG352" s="614"/>
      <c r="JIH352" s="615"/>
      <c r="JII352" s="616"/>
      <c r="JIJ352" s="615"/>
      <c r="JIK352" s="617"/>
      <c r="JIL352" s="617"/>
      <c r="JIM352" s="609"/>
      <c r="JIN352" s="614"/>
      <c r="JIO352" s="615"/>
      <c r="JIP352" s="616"/>
      <c r="JIQ352" s="615"/>
      <c r="JIR352" s="617"/>
      <c r="JIS352" s="617"/>
      <c r="JIT352" s="609"/>
      <c r="JIU352" s="614"/>
      <c r="JIV352" s="615"/>
      <c r="JIW352" s="616"/>
      <c r="JIX352" s="615"/>
      <c r="JIY352" s="617"/>
      <c r="JIZ352" s="617"/>
      <c r="JJA352" s="609"/>
      <c r="JJB352" s="614"/>
      <c r="JJC352" s="615"/>
      <c r="JJD352" s="616"/>
      <c r="JJE352" s="615"/>
      <c r="JJF352" s="617"/>
      <c r="JJG352" s="617"/>
      <c r="JJH352" s="609"/>
      <c r="JJI352" s="614"/>
      <c r="JJJ352" s="615"/>
      <c r="JJK352" s="616"/>
      <c r="JJL352" s="615"/>
      <c r="JJM352" s="617"/>
      <c r="JJN352" s="617"/>
      <c r="JJO352" s="609"/>
      <c r="JJP352" s="614"/>
      <c r="JJQ352" s="615"/>
      <c r="JJR352" s="616"/>
      <c r="JJS352" s="615"/>
      <c r="JJT352" s="617"/>
      <c r="JJU352" s="617"/>
      <c r="JJV352" s="609"/>
      <c r="JJW352" s="614"/>
      <c r="JJX352" s="615"/>
      <c r="JJY352" s="616"/>
      <c r="JJZ352" s="615"/>
      <c r="JKA352" s="617"/>
      <c r="JKB352" s="617"/>
      <c r="JKC352" s="609"/>
      <c r="JKD352" s="614"/>
      <c r="JKE352" s="615"/>
      <c r="JKF352" s="616"/>
      <c r="JKG352" s="615"/>
      <c r="JKH352" s="617"/>
      <c r="JKI352" s="617"/>
      <c r="JKJ352" s="609"/>
      <c r="JKK352" s="614"/>
      <c r="JKL352" s="615"/>
      <c r="JKM352" s="616"/>
      <c r="JKN352" s="615"/>
      <c r="JKO352" s="617"/>
      <c r="JKP352" s="617"/>
      <c r="JKQ352" s="609"/>
      <c r="JKR352" s="614"/>
      <c r="JKS352" s="615"/>
      <c r="JKT352" s="616"/>
      <c r="JKU352" s="615"/>
      <c r="JKV352" s="617"/>
      <c r="JKW352" s="617"/>
      <c r="JKX352" s="609"/>
      <c r="JKY352" s="614"/>
      <c r="JKZ352" s="615"/>
      <c r="JLA352" s="616"/>
      <c r="JLB352" s="615"/>
      <c r="JLC352" s="617"/>
      <c r="JLD352" s="617"/>
      <c r="JLE352" s="609"/>
      <c r="JLF352" s="614"/>
      <c r="JLG352" s="615"/>
      <c r="JLH352" s="616"/>
      <c r="JLI352" s="615"/>
      <c r="JLJ352" s="617"/>
      <c r="JLK352" s="617"/>
      <c r="JLL352" s="609"/>
      <c r="JLM352" s="614"/>
      <c r="JLN352" s="615"/>
      <c r="JLO352" s="616"/>
      <c r="JLP352" s="615"/>
      <c r="JLQ352" s="617"/>
      <c r="JLR352" s="617"/>
      <c r="JLS352" s="609"/>
      <c r="JLT352" s="614"/>
      <c r="JLU352" s="615"/>
      <c r="JLV352" s="616"/>
      <c r="JLW352" s="615"/>
      <c r="JLX352" s="617"/>
      <c r="JLY352" s="617"/>
      <c r="JLZ352" s="609"/>
      <c r="JMA352" s="614"/>
      <c r="JMB352" s="615"/>
      <c r="JMC352" s="616"/>
      <c r="JMD352" s="615"/>
      <c r="JME352" s="617"/>
      <c r="JMF352" s="617"/>
      <c r="JMG352" s="609"/>
      <c r="JMH352" s="614"/>
      <c r="JMI352" s="615"/>
      <c r="JMJ352" s="616"/>
      <c r="JMK352" s="615"/>
      <c r="JML352" s="617"/>
      <c r="JMM352" s="617"/>
      <c r="JMN352" s="609"/>
      <c r="JMO352" s="614"/>
      <c r="JMP352" s="615"/>
      <c r="JMQ352" s="616"/>
      <c r="JMR352" s="615"/>
      <c r="JMS352" s="617"/>
      <c r="JMT352" s="617"/>
      <c r="JMU352" s="609"/>
      <c r="JMV352" s="614"/>
      <c r="JMW352" s="615"/>
      <c r="JMX352" s="616"/>
      <c r="JMY352" s="615"/>
      <c r="JMZ352" s="617"/>
      <c r="JNA352" s="617"/>
      <c r="JNB352" s="609"/>
      <c r="JNC352" s="614"/>
      <c r="JND352" s="615"/>
      <c r="JNE352" s="616"/>
      <c r="JNF352" s="615"/>
      <c r="JNG352" s="617"/>
      <c r="JNH352" s="617"/>
      <c r="JNI352" s="609"/>
      <c r="JNJ352" s="614"/>
      <c r="JNK352" s="615"/>
      <c r="JNL352" s="616"/>
      <c r="JNM352" s="615"/>
      <c r="JNN352" s="617"/>
      <c r="JNO352" s="617"/>
      <c r="JNP352" s="609"/>
      <c r="JNQ352" s="614"/>
      <c r="JNR352" s="615"/>
      <c r="JNS352" s="616"/>
      <c r="JNT352" s="615"/>
      <c r="JNU352" s="617"/>
      <c r="JNV352" s="617"/>
      <c r="JNW352" s="609"/>
      <c r="JNX352" s="614"/>
      <c r="JNY352" s="615"/>
      <c r="JNZ352" s="616"/>
      <c r="JOA352" s="615"/>
      <c r="JOB352" s="617"/>
      <c r="JOC352" s="617"/>
      <c r="JOD352" s="609"/>
      <c r="JOE352" s="614"/>
      <c r="JOF352" s="615"/>
      <c r="JOG352" s="616"/>
      <c r="JOH352" s="615"/>
      <c r="JOI352" s="617"/>
      <c r="JOJ352" s="617"/>
      <c r="JOK352" s="609"/>
      <c r="JOL352" s="614"/>
      <c r="JOM352" s="615"/>
      <c r="JON352" s="616"/>
      <c r="JOO352" s="615"/>
      <c r="JOP352" s="617"/>
      <c r="JOQ352" s="617"/>
      <c r="JOR352" s="609"/>
      <c r="JOS352" s="614"/>
      <c r="JOT352" s="615"/>
      <c r="JOU352" s="616"/>
      <c r="JOV352" s="615"/>
      <c r="JOW352" s="617"/>
      <c r="JOX352" s="617"/>
      <c r="JOY352" s="609"/>
      <c r="JOZ352" s="614"/>
      <c r="JPA352" s="615"/>
      <c r="JPB352" s="616"/>
      <c r="JPC352" s="615"/>
      <c r="JPD352" s="617"/>
      <c r="JPE352" s="617"/>
      <c r="JPF352" s="609"/>
      <c r="JPG352" s="614"/>
      <c r="JPH352" s="615"/>
      <c r="JPI352" s="616"/>
      <c r="JPJ352" s="615"/>
      <c r="JPK352" s="617"/>
      <c r="JPL352" s="617"/>
      <c r="JPM352" s="609"/>
      <c r="JPN352" s="614"/>
      <c r="JPO352" s="615"/>
      <c r="JPP352" s="616"/>
      <c r="JPQ352" s="615"/>
      <c r="JPR352" s="617"/>
      <c r="JPS352" s="617"/>
      <c r="JPT352" s="609"/>
      <c r="JPU352" s="614"/>
      <c r="JPV352" s="615"/>
      <c r="JPW352" s="616"/>
      <c r="JPX352" s="615"/>
      <c r="JPY352" s="617"/>
      <c r="JPZ352" s="617"/>
      <c r="JQA352" s="609"/>
      <c r="JQB352" s="614"/>
      <c r="JQC352" s="615"/>
      <c r="JQD352" s="616"/>
      <c r="JQE352" s="615"/>
      <c r="JQF352" s="617"/>
      <c r="JQG352" s="617"/>
      <c r="JQH352" s="609"/>
      <c r="JQI352" s="614"/>
      <c r="JQJ352" s="615"/>
      <c r="JQK352" s="616"/>
      <c r="JQL352" s="615"/>
      <c r="JQM352" s="617"/>
      <c r="JQN352" s="617"/>
      <c r="JQO352" s="609"/>
      <c r="JQP352" s="614"/>
      <c r="JQQ352" s="615"/>
      <c r="JQR352" s="616"/>
      <c r="JQS352" s="615"/>
      <c r="JQT352" s="617"/>
      <c r="JQU352" s="617"/>
      <c r="JQV352" s="609"/>
      <c r="JQW352" s="614"/>
      <c r="JQX352" s="615"/>
      <c r="JQY352" s="616"/>
      <c r="JQZ352" s="615"/>
      <c r="JRA352" s="617"/>
      <c r="JRB352" s="617"/>
      <c r="JRC352" s="609"/>
      <c r="JRD352" s="614"/>
      <c r="JRE352" s="615"/>
      <c r="JRF352" s="616"/>
      <c r="JRG352" s="615"/>
      <c r="JRH352" s="617"/>
      <c r="JRI352" s="617"/>
      <c r="JRJ352" s="609"/>
      <c r="JRK352" s="614"/>
      <c r="JRL352" s="615"/>
      <c r="JRM352" s="616"/>
      <c r="JRN352" s="615"/>
      <c r="JRO352" s="617"/>
      <c r="JRP352" s="617"/>
      <c r="JRQ352" s="609"/>
      <c r="JRR352" s="614"/>
      <c r="JRS352" s="615"/>
      <c r="JRT352" s="616"/>
      <c r="JRU352" s="615"/>
      <c r="JRV352" s="617"/>
      <c r="JRW352" s="617"/>
      <c r="JRX352" s="609"/>
      <c r="JRY352" s="614"/>
      <c r="JRZ352" s="615"/>
      <c r="JSA352" s="616"/>
      <c r="JSB352" s="615"/>
      <c r="JSC352" s="617"/>
      <c r="JSD352" s="617"/>
      <c r="JSE352" s="609"/>
      <c r="JSF352" s="614"/>
      <c r="JSG352" s="615"/>
      <c r="JSH352" s="616"/>
      <c r="JSI352" s="615"/>
      <c r="JSJ352" s="617"/>
      <c r="JSK352" s="617"/>
      <c r="JSL352" s="609"/>
      <c r="JSM352" s="614"/>
      <c r="JSN352" s="615"/>
      <c r="JSO352" s="616"/>
      <c r="JSP352" s="615"/>
      <c r="JSQ352" s="617"/>
      <c r="JSR352" s="617"/>
      <c r="JSS352" s="609"/>
      <c r="JST352" s="614"/>
      <c r="JSU352" s="615"/>
      <c r="JSV352" s="616"/>
      <c r="JSW352" s="615"/>
      <c r="JSX352" s="617"/>
      <c r="JSY352" s="617"/>
      <c r="JSZ352" s="609"/>
      <c r="JTA352" s="614"/>
      <c r="JTB352" s="615"/>
      <c r="JTC352" s="616"/>
      <c r="JTD352" s="615"/>
      <c r="JTE352" s="617"/>
      <c r="JTF352" s="617"/>
      <c r="JTG352" s="609"/>
      <c r="JTH352" s="614"/>
      <c r="JTI352" s="615"/>
      <c r="JTJ352" s="616"/>
      <c r="JTK352" s="615"/>
      <c r="JTL352" s="617"/>
      <c r="JTM352" s="617"/>
      <c r="JTN352" s="609"/>
      <c r="JTO352" s="614"/>
      <c r="JTP352" s="615"/>
      <c r="JTQ352" s="616"/>
      <c r="JTR352" s="615"/>
      <c r="JTS352" s="617"/>
      <c r="JTT352" s="617"/>
      <c r="JTU352" s="609"/>
      <c r="JTV352" s="614"/>
      <c r="JTW352" s="615"/>
      <c r="JTX352" s="616"/>
      <c r="JTY352" s="615"/>
      <c r="JTZ352" s="617"/>
      <c r="JUA352" s="617"/>
      <c r="JUB352" s="609"/>
      <c r="JUC352" s="614"/>
      <c r="JUD352" s="615"/>
      <c r="JUE352" s="616"/>
      <c r="JUF352" s="615"/>
      <c r="JUG352" s="617"/>
      <c r="JUH352" s="617"/>
      <c r="JUI352" s="609"/>
      <c r="JUJ352" s="614"/>
      <c r="JUK352" s="615"/>
      <c r="JUL352" s="616"/>
      <c r="JUM352" s="615"/>
      <c r="JUN352" s="617"/>
      <c r="JUO352" s="617"/>
      <c r="JUP352" s="609"/>
      <c r="JUQ352" s="614"/>
      <c r="JUR352" s="615"/>
      <c r="JUS352" s="616"/>
      <c r="JUT352" s="615"/>
      <c r="JUU352" s="617"/>
      <c r="JUV352" s="617"/>
      <c r="JUW352" s="609"/>
      <c r="JUX352" s="614"/>
      <c r="JUY352" s="615"/>
      <c r="JUZ352" s="616"/>
      <c r="JVA352" s="615"/>
      <c r="JVB352" s="617"/>
      <c r="JVC352" s="617"/>
      <c r="JVD352" s="609"/>
      <c r="JVE352" s="614"/>
      <c r="JVF352" s="615"/>
      <c r="JVG352" s="616"/>
      <c r="JVH352" s="615"/>
      <c r="JVI352" s="617"/>
      <c r="JVJ352" s="617"/>
      <c r="JVK352" s="609"/>
      <c r="JVL352" s="614"/>
      <c r="JVM352" s="615"/>
      <c r="JVN352" s="616"/>
      <c r="JVO352" s="615"/>
      <c r="JVP352" s="617"/>
      <c r="JVQ352" s="617"/>
      <c r="JVR352" s="609"/>
      <c r="JVS352" s="614"/>
      <c r="JVT352" s="615"/>
      <c r="JVU352" s="616"/>
      <c r="JVV352" s="615"/>
      <c r="JVW352" s="617"/>
      <c r="JVX352" s="617"/>
      <c r="JVY352" s="609"/>
      <c r="JVZ352" s="614"/>
      <c r="JWA352" s="615"/>
      <c r="JWB352" s="616"/>
      <c r="JWC352" s="615"/>
      <c r="JWD352" s="617"/>
      <c r="JWE352" s="617"/>
      <c r="JWF352" s="609"/>
      <c r="JWG352" s="614"/>
      <c r="JWH352" s="615"/>
      <c r="JWI352" s="616"/>
      <c r="JWJ352" s="615"/>
      <c r="JWK352" s="617"/>
      <c r="JWL352" s="617"/>
      <c r="JWM352" s="609"/>
      <c r="JWN352" s="614"/>
      <c r="JWO352" s="615"/>
      <c r="JWP352" s="616"/>
      <c r="JWQ352" s="615"/>
      <c r="JWR352" s="617"/>
      <c r="JWS352" s="617"/>
      <c r="JWT352" s="609"/>
      <c r="JWU352" s="614"/>
      <c r="JWV352" s="615"/>
      <c r="JWW352" s="616"/>
      <c r="JWX352" s="615"/>
      <c r="JWY352" s="617"/>
      <c r="JWZ352" s="617"/>
      <c r="JXA352" s="609"/>
      <c r="JXB352" s="614"/>
      <c r="JXC352" s="615"/>
      <c r="JXD352" s="616"/>
      <c r="JXE352" s="615"/>
      <c r="JXF352" s="617"/>
      <c r="JXG352" s="617"/>
      <c r="JXH352" s="609"/>
      <c r="JXI352" s="614"/>
      <c r="JXJ352" s="615"/>
      <c r="JXK352" s="616"/>
      <c r="JXL352" s="615"/>
      <c r="JXM352" s="617"/>
      <c r="JXN352" s="617"/>
      <c r="JXO352" s="609"/>
      <c r="JXP352" s="614"/>
      <c r="JXQ352" s="615"/>
      <c r="JXR352" s="616"/>
      <c r="JXS352" s="615"/>
      <c r="JXT352" s="617"/>
      <c r="JXU352" s="617"/>
      <c r="JXV352" s="609"/>
      <c r="JXW352" s="614"/>
      <c r="JXX352" s="615"/>
      <c r="JXY352" s="616"/>
      <c r="JXZ352" s="615"/>
      <c r="JYA352" s="617"/>
      <c r="JYB352" s="617"/>
      <c r="JYC352" s="609"/>
      <c r="JYD352" s="614"/>
      <c r="JYE352" s="615"/>
      <c r="JYF352" s="616"/>
      <c r="JYG352" s="615"/>
      <c r="JYH352" s="617"/>
      <c r="JYI352" s="617"/>
      <c r="JYJ352" s="609"/>
      <c r="JYK352" s="614"/>
      <c r="JYL352" s="615"/>
      <c r="JYM352" s="616"/>
      <c r="JYN352" s="615"/>
      <c r="JYO352" s="617"/>
      <c r="JYP352" s="617"/>
      <c r="JYQ352" s="609"/>
      <c r="JYR352" s="614"/>
      <c r="JYS352" s="615"/>
      <c r="JYT352" s="616"/>
      <c r="JYU352" s="615"/>
      <c r="JYV352" s="617"/>
      <c r="JYW352" s="617"/>
      <c r="JYX352" s="609"/>
      <c r="JYY352" s="614"/>
      <c r="JYZ352" s="615"/>
      <c r="JZA352" s="616"/>
      <c r="JZB352" s="615"/>
      <c r="JZC352" s="617"/>
      <c r="JZD352" s="617"/>
      <c r="JZE352" s="609"/>
      <c r="JZF352" s="614"/>
      <c r="JZG352" s="615"/>
      <c r="JZH352" s="616"/>
      <c r="JZI352" s="615"/>
      <c r="JZJ352" s="617"/>
      <c r="JZK352" s="617"/>
      <c r="JZL352" s="609"/>
      <c r="JZM352" s="614"/>
      <c r="JZN352" s="615"/>
      <c r="JZO352" s="616"/>
      <c r="JZP352" s="615"/>
      <c r="JZQ352" s="617"/>
      <c r="JZR352" s="617"/>
      <c r="JZS352" s="609"/>
      <c r="JZT352" s="614"/>
      <c r="JZU352" s="615"/>
      <c r="JZV352" s="616"/>
      <c r="JZW352" s="615"/>
      <c r="JZX352" s="617"/>
      <c r="JZY352" s="617"/>
      <c r="JZZ352" s="609"/>
      <c r="KAA352" s="614"/>
      <c r="KAB352" s="615"/>
      <c r="KAC352" s="616"/>
      <c r="KAD352" s="615"/>
      <c r="KAE352" s="617"/>
      <c r="KAF352" s="617"/>
      <c r="KAG352" s="609"/>
      <c r="KAH352" s="614"/>
      <c r="KAI352" s="615"/>
      <c r="KAJ352" s="616"/>
      <c r="KAK352" s="615"/>
      <c r="KAL352" s="617"/>
      <c r="KAM352" s="617"/>
      <c r="KAN352" s="609"/>
      <c r="KAO352" s="614"/>
      <c r="KAP352" s="615"/>
      <c r="KAQ352" s="616"/>
      <c r="KAR352" s="615"/>
      <c r="KAS352" s="617"/>
      <c r="KAT352" s="617"/>
      <c r="KAU352" s="609"/>
      <c r="KAV352" s="614"/>
      <c r="KAW352" s="615"/>
      <c r="KAX352" s="616"/>
      <c r="KAY352" s="615"/>
      <c r="KAZ352" s="617"/>
      <c r="KBA352" s="617"/>
      <c r="KBB352" s="609"/>
      <c r="KBC352" s="614"/>
      <c r="KBD352" s="615"/>
      <c r="KBE352" s="616"/>
      <c r="KBF352" s="615"/>
      <c r="KBG352" s="617"/>
      <c r="KBH352" s="617"/>
      <c r="KBI352" s="609"/>
      <c r="KBJ352" s="614"/>
      <c r="KBK352" s="615"/>
      <c r="KBL352" s="616"/>
      <c r="KBM352" s="615"/>
      <c r="KBN352" s="617"/>
      <c r="KBO352" s="617"/>
      <c r="KBP352" s="609"/>
      <c r="KBQ352" s="614"/>
      <c r="KBR352" s="615"/>
      <c r="KBS352" s="616"/>
      <c r="KBT352" s="615"/>
      <c r="KBU352" s="617"/>
      <c r="KBV352" s="617"/>
      <c r="KBW352" s="609"/>
      <c r="KBX352" s="614"/>
      <c r="KBY352" s="615"/>
      <c r="KBZ352" s="616"/>
      <c r="KCA352" s="615"/>
      <c r="KCB352" s="617"/>
      <c r="KCC352" s="617"/>
      <c r="KCD352" s="609"/>
      <c r="KCE352" s="614"/>
      <c r="KCF352" s="615"/>
      <c r="KCG352" s="616"/>
      <c r="KCH352" s="615"/>
      <c r="KCI352" s="617"/>
      <c r="KCJ352" s="617"/>
      <c r="KCK352" s="609"/>
      <c r="KCL352" s="614"/>
      <c r="KCM352" s="615"/>
      <c r="KCN352" s="616"/>
      <c r="KCO352" s="615"/>
      <c r="KCP352" s="617"/>
      <c r="KCQ352" s="617"/>
      <c r="KCR352" s="609"/>
      <c r="KCS352" s="614"/>
      <c r="KCT352" s="615"/>
      <c r="KCU352" s="616"/>
      <c r="KCV352" s="615"/>
      <c r="KCW352" s="617"/>
      <c r="KCX352" s="617"/>
      <c r="KCY352" s="609"/>
      <c r="KCZ352" s="614"/>
      <c r="KDA352" s="615"/>
      <c r="KDB352" s="616"/>
      <c r="KDC352" s="615"/>
      <c r="KDD352" s="617"/>
      <c r="KDE352" s="617"/>
      <c r="KDF352" s="609"/>
      <c r="KDG352" s="614"/>
      <c r="KDH352" s="615"/>
      <c r="KDI352" s="616"/>
      <c r="KDJ352" s="615"/>
      <c r="KDK352" s="617"/>
      <c r="KDL352" s="617"/>
      <c r="KDM352" s="609"/>
      <c r="KDN352" s="614"/>
      <c r="KDO352" s="615"/>
      <c r="KDP352" s="616"/>
      <c r="KDQ352" s="615"/>
      <c r="KDR352" s="617"/>
      <c r="KDS352" s="617"/>
      <c r="KDT352" s="609"/>
      <c r="KDU352" s="614"/>
      <c r="KDV352" s="615"/>
      <c r="KDW352" s="616"/>
      <c r="KDX352" s="615"/>
      <c r="KDY352" s="617"/>
      <c r="KDZ352" s="617"/>
      <c r="KEA352" s="609"/>
      <c r="KEB352" s="614"/>
      <c r="KEC352" s="615"/>
      <c r="KED352" s="616"/>
      <c r="KEE352" s="615"/>
      <c r="KEF352" s="617"/>
      <c r="KEG352" s="617"/>
      <c r="KEH352" s="609"/>
      <c r="KEI352" s="614"/>
      <c r="KEJ352" s="615"/>
      <c r="KEK352" s="616"/>
      <c r="KEL352" s="615"/>
      <c r="KEM352" s="617"/>
      <c r="KEN352" s="617"/>
      <c r="KEO352" s="609"/>
      <c r="KEP352" s="614"/>
      <c r="KEQ352" s="615"/>
      <c r="KER352" s="616"/>
      <c r="KES352" s="615"/>
      <c r="KET352" s="617"/>
      <c r="KEU352" s="617"/>
      <c r="KEV352" s="609"/>
      <c r="KEW352" s="614"/>
      <c r="KEX352" s="615"/>
      <c r="KEY352" s="616"/>
      <c r="KEZ352" s="615"/>
      <c r="KFA352" s="617"/>
      <c r="KFB352" s="617"/>
      <c r="KFC352" s="609"/>
      <c r="KFD352" s="614"/>
      <c r="KFE352" s="615"/>
      <c r="KFF352" s="616"/>
      <c r="KFG352" s="615"/>
      <c r="KFH352" s="617"/>
      <c r="KFI352" s="617"/>
      <c r="KFJ352" s="609"/>
      <c r="KFK352" s="614"/>
      <c r="KFL352" s="615"/>
      <c r="KFM352" s="616"/>
      <c r="KFN352" s="615"/>
      <c r="KFO352" s="617"/>
      <c r="KFP352" s="617"/>
      <c r="KFQ352" s="609"/>
      <c r="KFR352" s="614"/>
      <c r="KFS352" s="615"/>
      <c r="KFT352" s="616"/>
      <c r="KFU352" s="615"/>
      <c r="KFV352" s="617"/>
      <c r="KFW352" s="617"/>
      <c r="KFX352" s="609"/>
      <c r="KFY352" s="614"/>
      <c r="KFZ352" s="615"/>
      <c r="KGA352" s="616"/>
      <c r="KGB352" s="615"/>
      <c r="KGC352" s="617"/>
      <c r="KGD352" s="617"/>
      <c r="KGE352" s="609"/>
      <c r="KGF352" s="614"/>
      <c r="KGG352" s="615"/>
      <c r="KGH352" s="616"/>
      <c r="KGI352" s="615"/>
      <c r="KGJ352" s="617"/>
      <c r="KGK352" s="617"/>
      <c r="KGL352" s="609"/>
      <c r="KGM352" s="614"/>
      <c r="KGN352" s="615"/>
      <c r="KGO352" s="616"/>
      <c r="KGP352" s="615"/>
      <c r="KGQ352" s="617"/>
      <c r="KGR352" s="617"/>
      <c r="KGS352" s="609"/>
      <c r="KGT352" s="614"/>
      <c r="KGU352" s="615"/>
      <c r="KGV352" s="616"/>
      <c r="KGW352" s="615"/>
      <c r="KGX352" s="617"/>
      <c r="KGY352" s="617"/>
      <c r="KGZ352" s="609"/>
      <c r="KHA352" s="614"/>
      <c r="KHB352" s="615"/>
      <c r="KHC352" s="616"/>
      <c r="KHD352" s="615"/>
      <c r="KHE352" s="617"/>
      <c r="KHF352" s="617"/>
      <c r="KHG352" s="609"/>
      <c r="KHH352" s="614"/>
      <c r="KHI352" s="615"/>
      <c r="KHJ352" s="616"/>
      <c r="KHK352" s="615"/>
      <c r="KHL352" s="617"/>
      <c r="KHM352" s="617"/>
      <c r="KHN352" s="609"/>
      <c r="KHO352" s="614"/>
      <c r="KHP352" s="615"/>
      <c r="KHQ352" s="616"/>
      <c r="KHR352" s="615"/>
      <c r="KHS352" s="617"/>
      <c r="KHT352" s="617"/>
      <c r="KHU352" s="609"/>
      <c r="KHV352" s="614"/>
      <c r="KHW352" s="615"/>
      <c r="KHX352" s="616"/>
      <c r="KHY352" s="615"/>
      <c r="KHZ352" s="617"/>
      <c r="KIA352" s="617"/>
      <c r="KIB352" s="609"/>
      <c r="KIC352" s="614"/>
      <c r="KID352" s="615"/>
      <c r="KIE352" s="616"/>
      <c r="KIF352" s="615"/>
      <c r="KIG352" s="617"/>
      <c r="KIH352" s="617"/>
      <c r="KII352" s="609"/>
      <c r="KIJ352" s="614"/>
      <c r="KIK352" s="615"/>
      <c r="KIL352" s="616"/>
      <c r="KIM352" s="615"/>
      <c r="KIN352" s="617"/>
      <c r="KIO352" s="617"/>
      <c r="KIP352" s="609"/>
      <c r="KIQ352" s="614"/>
      <c r="KIR352" s="615"/>
      <c r="KIS352" s="616"/>
      <c r="KIT352" s="615"/>
      <c r="KIU352" s="617"/>
      <c r="KIV352" s="617"/>
      <c r="KIW352" s="609"/>
      <c r="KIX352" s="614"/>
      <c r="KIY352" s="615"/>
      <c r="KIZ352" s="616"/>
      <c r="KJA352" s="615"/>
      <c r="KJB352" s="617"/>
      <c r="KJC352" s="617"/>
      <c r="KJD352" s="609"/>
      <c r="KJE352" s="614"/>
      <c r="KJF352" s="615"/>
      <c r="KJG352" s="616"/>
      <c r="KJH352" s="615"/>
      <c r="KJI352" s="617"/>
      <c r="KJJ352" s="617"/>
      <c r="KJK352" s="609"/>
      <c r="KJL352" s="614"/>
      <c r="KJM352" s="615"/>
      <c r="KJN352" s="616"/>
      <c r="KJO352" s="615"/>
      <c r="KJP352" s="617"/>
      <c r="KJQ352" s="617"/>
      <c r="KJR352" s="609"/>
      <c r="KJS352" s="614"/>
      <c r="KJT352" s="615"/>
      <c r="KJU352" s="616"/>
      <c r="KJV352" s="615"/>
      <c r="KJW352" s="617"/>
      <c r="KJX352" s="617"/>
      <c r="KJY352" s="609"/>
      <c r="KJZ352" s="614"/>
      <c r="KKA352" s="615"/>
      <c r="KKB352" s="616"/>
      <c r="KKC352" s="615"/>
      <c r="KKD352" s="617"/>
      <c r="KKE352" s="617"/>
      <c r="KKF352" s="609"/>
      <c r="KKG352" s="614"/>
      <c r="KKH352" s="615"/>
      <c r="KKI352" s="616"/>
      <c r="KKJ352" s="615"/>
      <c r="KKK352" s="617"/>
      <c r="KKL352" s="617"/>
      <c r="KKM352" s="609"/>
      <c r="KKN352" s="614"/>
      <c r="KKO352" s="615"/>
      <c r="KKP352" s="616"/>
      <c r="KKQ352" s="615"/>
      <c r="KKR352" s="617"/>
      <c r="KKS352" s="617"/>
      <c r="KKT352" s="609"/>
      <c r="KKU352" s="614"/>
      <c r="KKV352" s="615"/>
      <c r="KKW352" s="616"/>
      <c r="KKX352" s="615"/>
      <c r="KKY352" s="617"/>
      <c r="KKZ352" s="617"/>
      <c r="KLA352" s="609"/>
      <c r="KLB352" s="614"/>
      <c r="KLC352" s="615"/>
      <c r="KLD352" s="616"/>
      <c r="KLE352" s="615"/>
      <c r="KLF352" s="617"/>
      <c r="KLG352" s="617"/>
      <c r="KLH352" s="609"/>
      <c r="KLI352" s="614"/>
      <c r="KLJ352" s="615"/>
      <c r="KLK352" s="616"/>
      <c r="KLL352" s="615"/>
      <c r="KLM352" s="617"/>
      <c r="KLN352" s="617"/>
      <c r="KLO352" s="609"/>
      <c r="KLP352" s="614"/>
      <c r="KLQ352" s="615"/>
      <c r="KLR352" s="616"/>
      <c r="KLS352" s="615"/>
      <c r="KLT352" s="617"/>
      <c r="KLU352" s="617"/>
      <c r="KLV352" s="609"/>
      <c r="KLW352" s="614"/>
      <c r="KLX352" s="615"/>
      <c r="KLY352" s="616"/>
      <c r="KLZ352" s="615"/>
      <c r="KMA352" s="617"/>
      <c r="KMB352" s="617"/>
      <c r="KMC352" s="609"/>
      <c r="KMD352" s="614"/>
      <c r="KME352" s="615"/>
      <c r="KMF352" s="616"/>
      <c r="KMG352" s="615"/>
      <c r="KMH352" s="617"/>
      <c r="KMI352" s="617"/>
      <c r="KMJ352" s="609"/>
      <c r="KMK352" s="614"/>
      <c r="KML352" s="615"/>
      <c r="KMM352" s="616"/>
      <c r="KMN352" s="615"/>
      <c r="KMO352" s="617"/>
      <c r="KMP352" s="617"/>
      <c r="KMQ352" s="609"/>
      <c r="KMR352" s="614"/>
      <c r="KMS352" s="615"/>
      <c r="KMT352" s="616"/>
      <c r="KMU352" s="615"/>
      <c r="KMV352" s="617"/>
      <c r="KMW352" s="617"/>
      <c r="KMX352" s="609"/>
      <c r="KMY352" s="614"/>
      <c r="KMZ352" s="615"/>
      <c r="KNA352" s="616"/>
      <c r="KNB352" s="615"/>
      <c r="KNC352" s="617"/>
      <c r="KND352" s="617"/>
      <c r="KNE352" s="609"/>
      <c r="KNF352" s="614"/>
      <c r="KNG352" s="615"/>
      <c r="KNH352" s="616"/>
      <c r="KNI352" s="615"/>
      <c r="KNJ352" s="617"/>
      <c r="KNK352" s="617"/>
      <c r="KNL352" s="609"/>
      <c r="KNM352" s="614"/>
      <c r="KNN352" s="615"/>
      <c r="KNO352" s="616"/>
      <c r="KNP352" s="615"/>
      <c r="KNQ352" s="617"/>
      <c r="KNR352" s="617"/>
      <c r="KNS352" s="609"/>
      <c r="KNT352" s="614"/>
      <c r="KNU352" s="615"/>
      <c r="KNV352" s="616"/>
      <c r="KNW352" s="615"/>
      <c r="KNX352" s="617"/>
      <c r="KNY352" s="617"/>
      <c r="KNZ352" s="609"/>
      <c r="KOA352" s="614"/>
      <c r="KOB352" s="615"/>
      <c r="KOC352" s="616"/>
      <c r="KOD352" s="615"/>
      <c r="KOE352" s="617"/>
      <c r="KOF352" s="617"/>
      <c r="KOG352" s="609"/>
      <c r="KOH352" s="614"/>
      <c r="KOI352" s="615"/>
      <c r="KOJ352" s="616"/>
      <c r="KOK352" s="615"/>
      <c r="KOL352" s="617"/>
      <c r="KOM352" s="617"/>
      <c r="KON352" s="609"/>
      <c r="KOO352" s="614"/>
      <c r="KOP352" s="615"/>
      <c r="KOQ352" s="616"/>
      <c r="KOR352" s="615"/>
      <c r="KOS352" s="617"/>
      <c r="KOT352" s="617"/>
      <c r="KOU352" s="609"/>
      <c r="KOV352" s="614"/>
      <c r="KOW352" s="615"/>
      <c r="KOX352" s="616"/>
      <c r="KOY352" s="615"/>
      <c r="KOZ352" s="617"/>
      <c r="KPA352" s="617"/>
      <c r="KPB352" s="609"/>
      <c r="KPC352" s="614"/>
      <c r="KPD352" s="615"/>
      <c r="KPE352" s="616"/>
      <c r="KPF352" s="615"/>
      <c r="KPG352" s="617"/>
      <c r="KPH352" s="617"/>
      <c r="KPI352" s="609"/>
      <c r="KPJ352" s="614"/>
      <c r="KPK352" s="615"/>
      <c r="KPL352" s="616"/>
      <c r="KPM352" s="615"/>
      <c r="KPN352" s="617"/>
      <c r="KPO352" s="617"/>
      <c r="KPP352" s="609"/>
      <c r="KPQ352" s="614"/>
      <c r="KPR352" s="615"/>
      <c r="KPS352" s="616"/>
      <c r="KPT352" s="615"/>
      <c r="KPU352" s="617"/>
      <c r="KPV352" s="617"/>
      <c r="KPW352" s="609"/>
      <c r="KPX352" s="614"/>
      <c r="KPY352" s="615"/>
      <c r="KPZ352" s="616"/>
      <c r="KQA352" s="615"/>
      <c r="KQB352" s="617"/>
      <c r="KQC352" s="617"/>
      <c r="KQD352" s="609"/>
      <c r="KQE352" s="614"/>
      <c r="KQF352" s="615"/>
      <c r="KQG352" s="616"/>
      <c r="KQH352" s="615"/>
      <c r="KQI352" s="617"/>
      <c r="KQJ352" s="617"/>
      <c r="KQK352" s="609"/>
      <c r="KQL352" s="614"/>
      <c r="KQM352" s="615"/>
      <c r="KQN352" s="616"/>
      <c r="KQO352" s="615"/>
      <c r="KQP352" s="617"/>
      <c r="KQQ352" s="617"/>
      <c r="KQR352" s="609"/>
      <c r="KQS352" s="614"/>
      <c r="KQT352" s="615"/>
      <c r="KQU352" s="616"/>
      <c r="KQV352" s="615"/>
      <c r="KQW352" s="617"/>
      <c r="KQX352" s="617"/>
      <c r="KQY352" s="609"/>
      <c r="KQZ352" s="614"/>
      <c r="KRA352" s="615"/>
      <c r="KRB352" s="616"/>
      <c r="KRC352" s="615"/>
      <c r="KRD352" s="617"/>
      <c r="KRE352" s="617"/>
      <c r="KRF352" s="609"/>
      <c r="KRG352" s="614"/>
      <c r="KRH352" s="615"/>
      <c r="KRI352" s="616"/>
      <c r="KRJ352" s="615"/>
      <c r="KRK352" s="617"/>
      <c r="KRL352" s="617"/>
      <c r="KRM352" s="609"/>
      <c r="KRN352" s="614"/>
      <c r="KRO352" s="615"/>
      <c r="KRP352" s="616"/>
      <c r="KRQ352" s="615"/>
      <c r="KRR352" s="617"/>
      <c r="KRS352" s="617"/>
      <c r="KRT352" s="609"/>
      <c r="KRU352" s="614"/>
      <c r="KRV352" s="615"/>
      <c r="KRW352" s="616"/>
      <c r="KRX352" s="615"/>
      <c r="KRY352" s="617"/>
      <c r="KRZ352" s="617"/>
      <c r="KSA352" s="609"/>
      <c r="KSB352" s="614"/>
      <c r="KSC352" s="615"/>
      <c r="KSD352" s="616"/>
      <c r="KSE352" s="615"/>
      <c r="KSF352" s="617"/>
      <c r="KSG352" s="617"/>
      <c r="KSH352" s="609"/>
      <c r="KSI352" s="614"/>
      <c r="KSJ352" s="615"/>
      <c r="KSK352" s="616"/>
      <c r="KSL352" s="615"/>
      <c r="KSM352" s="617"/>
      <c r="KSN352" s="617"/>
      <c r="KSO352" s="609"/>
      <c r="KSP352" s="614"/>
      <c r="KSQ352" s="615"/>
      <c r="KSR352" s="616"/>
      <c r="KSS352" s="615"/>
      <c r="KST352" s="617"/>
      <c r="KSU352" s="617"/>
      <c r="KSV352" s="609"/>
      <c r="KSW352" s="614"/>
      <c r="KSX352" s="615"/>
      <c r="KSY352" s="616"/>
      <c r="KSZ352" s="615"/>
      <c r="KTA352" s="617"/>
      <c r="KTB352" s="617"/>
      <c r="KTC352" s="609"/>
      <c r="KTD352" s="614"/>
      <c r="KTE352" s="615"/>
      <c r="KTF352" s="616"/>
      <c r="KTG352" s="615"/>
      <c r="KTH352" s="617"/>
      <c r="KTI352" s="617"/>
      <c r="KTJ352" s="609"/>
      <c r="KTK352" s="614"/>
      <c r="KTL352" s="615"/>
      <c r="KTM352" s="616"/>
      <c r="KTN352" s="615"/>
      <c r="KTO352" s="617"/>
      <c r="KTP352" s="617"/>
      <c r="KTQ352" s="609"/>
      <c r="KTR352" s="614"/>
      <c r="KTS352" s="615"/>
      <c r="KTT352" s="616"/>
      <c r="KTU352" s="615"/>
      <c r="KTV352" s="617"/>
      <c r="KTW352" s="617"/>
      <c r="KTX352" s="609"/>
      <c r="KTY352" s="614"/>
      <c r="KTZ352" s="615"/>
      <c r="KUA352" s="616"/>
      <c r="KUB352" s="615"/>
      <c r="KUC352" s="617"/>
      <c r="KUD352" s="617"/>
      <c r="KUE352" s="609"/>
      <c r="KUF352" s="614"/>
      <c r="KUG352" s="615"/>
      <c r="KUH352" s="616"/>
      <c r="KUI352" s="615"/>
      <c r="KUJ352" s="617"/>
      <c r="KUK352" s="617"/>
      <c r="KUL352" s="609"/>
      <c r="KUM352" s="614"/>
      <c r="KUN352" s="615"/>
      <c r="KUO352" s="616"/>
      <c r="KUP352" s="615"/>
      <c r="KUQ352" s="617"/>
      <c r="KUR352" s="617"/>
      <c r="KUS352" s="609"/>
      <c r="KUT352" s="614"/>
      <c r="KUU352" s="615"/>
      <c r="KUV352" s="616"/>
      <c r="KUW352" s="615"/>
      <c r="KUX352" s="617"/>
      <c r="KUY352" s="617"/>
      <c r="KUZ352" s="609"/>
      <c r="KVA352" s="614"/>
      <c r="KVB352" s="615"/>
      <c r="KVC352" s="616"/>
      <c r="KVD352" s="615"/>
      <c r="KVE352" s="617"/>
      <c r="KVF352" s="617"/>
      <c r="KVG352" s="609"/>
      <c r="KVH352" s="614"/>
      <c r="KVI352" s="615"/>
      <c r="KVJ352" s="616"/>
      <c r="KVK352" s="615"/>
      <c r="KVL352" s="617"/>
      <c r="KVM352" s="617"/>
      <c r="KVN352" s="609"/>
      <c r="KVO352" s="614"/>
      <c r="KVP352" s="615"/>
      <c r="KVQ352" s="616"/>
      <c r="KVR352" s="615"/>
      <c r="KVS352" s="617"/>
      <c r="KVT352" s="617"/>
      <c r="KVU352" s="609"/>
      <c r="KVV352" s="614"/>
      <c r="KVW352" s="615"/>
      <c r="KVX352" s="616"/>
      <c r="KVY352" s="615"/>
      <c r="KVZ352" s="617"/>
      <c r="KWA352" s="617"/>
      <c r="KWB352" s="609"/>
      <c r="KWC352" s="614"/>
      <c r="KWD352" s="615"/>
      <c r="KWE352" s="616"/>
      <c r="KWF352" s="615"/>
      <c r="KWG352" s="617"/>
      <c r="KWH352" s="617"/>
      <c r="KWI352" s="609"/>
      <c r="KWJ352" s="614"/>
      <c r="KWK352" s="615"/>
      <c r="KWL352" s="616"/>
      <c r="KWM352" s="615"/>
      <c r="KWN352" s="617"/>
      <c r="KWO352" s="617"/>
      <c r="KWP352" s="609"/>
      <c r="KWQ352" s="614"/>
      <c r="KWR352" s="615"/>
      <c r="KWS352" s="616"/>
      <c r="KWT352" s="615"/>
      <c r="KWU352" s="617"/>
      <c r="KWV352" s="617"/>
      <c r="KWW352" s="609"/>
      <c r="KWX352" s="614"/>
      <c r="KWY352" s="615"/>
      <c r="KWZ352" s="616"/>
      <c r="KXA352" s="615"/>
      <c r="KXB352" s="617"/>
      <c r="KXC352" s="617"/>
      <c r="KXD352" s="609"/>
      <c r="KXE352" s="614"/>
      <c r="KXF352" s="615"/>
      <c r="KXG352" s="616"/>
      <c r="KXH352" s="615"/>
      <c r="KXI352" s="617"/>
      <c r="KXJ352" s="617"/>
      <c r="KXK352" s="609"/>
      <c r="KXL352" s="614"/>
      <c r="KXM352" s="615"/>
      <c r="KXN352" s="616"/>
      <c r="KXO352" s="615"/>
      <c r="KXP352" s="617"/>
      <c r="KXQ352" s="617"/>
      <c r="KXR352" s="609"/>
      <c r="KXS352" s="614"/>
      <c r="KXT352" s="615"/>
      <c r="KXU352" s="616"/>
      <c r="KXV352" s="615"/>
      <c r="KXW352" s="617"/>
      <c r="KXX352" s="617"/>
      <c r="KXY352" s="609"/>
      <c r="KXZ352" s="614"/>
      <c r="KYA352" s="615"/>
      <c r="KYB352" s="616"/>
      <c r="KYC352" s="615"/>
      <c r="KYD352" s="617"/>
      <c r="KYE352" s="617"/>
      <c r="KYF352" s="609"/>
      <c r="KYG352" s="614"/>
      <c r="KYH352" s="615"/>
      <c r="KYI352" s="616"/>
      <c r="KYJ352" s="615"/>
      <c r="KYK352" s="617"/>
      <c r="KYL352" s="617"/>
      <c r="KYM352" s="609"/>
      <c r="KYN352" s="614"/>
      <c r="KYO352" s="615"/>
      <c r="KYP352" s="616"/>
      <c r="KYQ352" s="615"/>
      <c r="KYR352" s="617"/>
      <c r="KYS352" s="617"/>
      <c r="KYT352" s="609"/>
      <c r="KYU352" s="614"/>
      <c r="KYV352" s="615"/>
      <c r="KYW352" s="616"/>
      <c r="KYX352" s="615"/>
      <c r="KYY352" s="617"/>
      <c r="KYZ352" s="617"/>
      <c r="KZA352" s="609"/>
      <c r="KZB352" s="614"/>
      <c r="KZC352" s="615"/>
      <c r="KZD352" s="616"/>
      <c r="KZE352" s="615"/>
      <c r="KZF352" s="617"/>
      <c r="KZG352" s="617"/>
      <c r="KZH352" s="609"/>
      <c r="KZI352" s="614"/>
      <c r="KZJ352" s="615"/>
      <c r="KZK352" s="616"/>
      <c r="KZL352" s="615"/>
      <c r="KZM352" s="617"/>
      <c r="KZN352" s="617"/>
      <c r="KZO352" s="609"/>
      <c r="KZP352" s="614"/>
      <c r="KZQ352" s="615"/>
      <c r="KZR352" s="616"/>
      <c r="KZS352" s="615"/>
      <c r="KZT352" s="617"/>
      <c r="KZU352" s="617"/>
      <c r="KZV352" s="609"/>
      <c r="KZW352" s="614"/>
      <c r="KZX352" s="615"/>
      <c r="KZY352" s="616"/>
      <c r="KZZ352" s="615"/>
      <c r="LAA352" s="617"/>
      <c r="LAB352" s="617"/>
      <c r="LAC352" s="609"/>
      <c r="LAD352" s="614"/>
      <c r="LAE352" s="615"/>
      <c r="LAF352" s="616"/>
      <c r="LAG352" s="615"/>
      <c r="LAH352" s="617"/>
      <c r="LAI352" s="617"/>
      <c r="LAJ352" s="609"/>
      <c r="LAK352" s="614"/>
      <c r="LAL352" s="615"/>
      <c r="LAM352" s="616"/>
      <c r="LAN352" s="615"/>
      <c r="LAO352" s="617"/>
      <c r="LAP352" s="617"/>
      <c r="LAQ352" s="609"/>
      <c r="LAR352" s="614"/>
      <c r="LAS352" s="615"/>
      <c r="LAT352" s="616"/>
      <c r="LAU352" s="615"/>
      <c r="LAV352" s="617"/>
      <c r="LAW352" s="617"/>
      <c r="LAX352" s="609"/>
      <c r="LAY352" s="614"/>
      <c r="LAZ352" s="615"/>
      <c r="LBA352" s="616"/>
      <c r="LBB352" s="615"/>
      <c r="LBC352" s="617"/>
      <c r="LBD352" s="617"/>
      <c r="LBE352" s="609"/>
      <c r="LBF352" s="614"/>
      <c r="LBG352" s="615"/>
      <c r="LBH352" s="616"/>
      <c r="LBI352" s="615"/>
      <c r="LBJ352" s="617"/>
      <c r="LBK352" s="617"/>
      <c r="LBL352" s="609"/>
      <c r="LBM352" s="614"/>
      <c r="LBN352" s="615"/>
      <c r="LBO352" s="616"/>
      <c r="LBP352" s="615"/>
      <c r="LBQ352" s="617"/>
      <c r="LBR352" s="617"/>
      <c r="LBS352" s="609"/>
      <c r="LBT352" s="614"/>
      <c r="LBU352" s="615"/>
      <c r="LBV352" s="616"/>
      <c r="LBW352" s="615"/>
      <c r="LBX352" s="617"/>
      <c r="LBY352" s="617"/>
      <c r="LBZ352" s="609"/>
      <c r="LCA352" s="614"/>
      <c r="LCB352" s="615"/>
      <c r="LCC352" s="616"/>
      <c r="LCD352" s="615"/>
      <c r="LCE352" s="617"/>
      <c r="LCF352" s="617"/>
      <c r="LCG352" s="609"/>
      <c r="LCH352" s="614"/>
      <c r="LCI352" s="615"/>
      <c r="LCJ352" s="616"/>
      <c r="LCK352" s="615"/>
      <c r="LCL352" s="617"/>
      <c r="LCM352" s="617"/>
      <c r="LCN352" s="609"/>
      <c r="LCO352" s="614"/>
      <c r="LCP352" s="615"/>
      <c r="LCQ352" s="616"/>
      <c r="LCR352" s="615"/>
      <c r="LCS352" s="617"/>
      <c r="LCT352" s="617"/>
      <c r="LCU352" s="609"/>
      <c r="LCV352" s="614"/>
      <c r="LCW352" s="615"/>
      <c r="LCX352" s="616"/>
      <c r="LCY352" s="615"/>
      <c r="LCZ352" s="617"/>
      <c r="LDA352" s="617"/>
      <c r="LDB352" s="609"/>
      <c r="LDC352" s="614"/>
      <c r="LDD352" s="615"/>
      <c r="LDE352" s="616"/>
      <c r="LDF352" s="615"/>
      <c r="LDG352" s="617"/>
      <c r="LDH352" s="617"/>
      <c r="LDI352" s="609"/>
      <c r="LDJ352" s="614"/>
      <c r="LDK352" s="615"/>
      <c r="LDL352" s="616"/>
      <c r="LDM352" s="615"/>
      <c r="LDN352" s="617"/>
      <c r="LDO352" s="617"/>
      <c r="LDP352" s="609"/>
      <c r="LDQ352" s="614"/>
      <c r="LDR352" s="615"/>
      <c r="LDS352" s="616"/>
      <c r="LDT352" s="615"/>
      <c r="LDU352" s="617"/>
      <c r="LDV352" s="617"/>
      <c r="LDW352" s="609"/>
      <c r="LDX352" s="614"/>
      <c r="LDY352" s="615"/>
      <c r="LDZ352" s="616"/>
      <c r="LEA352" s="615"/>
      <c r="LEB352" s="617"/>
      <c r="LEC352" s="617"/>
      <c r="LED352" s="609"/>
      <c r="LEE352" s="614"/>
      <c r="LEF352" s="615"/>
      <c r="LEG352" s="616"/>
      <c r="LEH352" s="615"/>
      <c r="LEI352" s="617"/>
      <c r="LEJ352" s="617"/>
      <c r="LEK352" s="609"/>
      <c r="LEL352" s="614"/>
      <c r="LEM352" s="615"/>
      <c r="LEN352" s="616"/>
      <c r="LEO352" s="615"/>
      <c r="LEP352" s="617"/>
      <c r="LEQ352" s="617"/>
      <c r="LER352" s="609"/>
      <c r="LES352" s="614"/>
      <c r="LET352" s="615"/>
      <c r="LEU352" s="616"/>
      <c r="LEV352" s="615"/>
      <c r="LEW352" s="617"/>
      <c r="LEX352" s="617"/>
      <c r="LEY352" s="609"/>
      <c r="LEZ352" s="614"/>
      <c r="LFA352" s="615"/>
      <c r="LFB352" s="616"/>
      <c r="LFC352" s="615"/>
      <c r="LFD352" s="617"/>
      <c r="LFE352" s="617"/>
      <c r="LFF352" s="609"/>
      <c r="LFG352" s="614"/>
      <c r="LFH352" s="615"/>
      <c r="LFI352" s="616"/>
      <c r="LFJ352" s="615"/>
      <c r="LFK352" s="617"/>
      <c r="LFL352" s="617"/>
      <c r="LFM352" s="609"/>
      <c r="LFN352" s="614"/>
      <c r="LFO352" s="615"/>
      <c r="LFP352" s="616"/>
      <c r="LFQ352" s="615"/>
      <c r="LFR352" s="617"/>
      <c r="LFS352" s="617"/>
      <c r="LFT352" s="609"/>
      <c r="LFU352" s="614"/>
      <c r="LFV352" s="615"/>
      <c r="LFW352" s="616"/>
      <c r="LFX352" s="615"/>
      <c r="LFY352" s="617"/>
      <c r="LFZ352" s="617"/>
      <c r="LGA352" s="609"/>
      <c r="LGB352" s="614"/>
      <c r="LGC352" s="615"/>
      <c r="LGD352" s="616"/>
      <c r="LGE352" s="615"/>
      <c r="LGF352" s="617"/>
      <c r="LGG352" s="617"/>
      <c r="LGH352" s="609"/>
      <c r="LGI352" s="614"/>
      <c r="LGJ352" s="615"/>
      <c r="LGK352" s="616"/>
      <c r="LGL352" s="615"/>
      <c r="LGM352" s="617"/>
      <c r="LGN352" s="617"/>
      <c r="LGO352" s="609"/>
      <c r="LGP352" s="614"/>
      <c r="LGQ352" s="615"/>
      <c r="LGR352" s="616"/>
      <c r="LGS352" s="615"/>
      <c r="LGT352" s="617"/>
      <c r="LGU352" s="617"/>
      <c r="LGV352" s="609"/>
      <c r="LGW352" s="614"/>
      <c r="LGX352" s="615"/>
      <c r="LGY352" s="616"/>
      <c r="LGZ352" s="615"/>
      <c r="LHA352" s="617"/>
      <c r="LHB352" s="617"/>
      <c r="LHC352" s="609"/>
      <c r="LHD352" s="614"/>
      <c r="LHE352" s="615"/>
      <c r="LHF352" s="616"/>
      <c r="LHG352" s="615"/>
      <c r="LHH352" s="617"/>
      <c r="LHI352" s="617"/>
      <c r="LHJ352" s="609"/>
      <c r="LHK352" s="614"/>
      <c r="LHL352" s="615"/>
      <c r="LHM352" s="616"/>
      <c r="LHN352" s="615"/>
      <c r="LHO352" s="617"/>
      <c r="LHP352" s="617"/>
      <c r="LHQ352" s="609"/>
      <c r="LHR352" s="614"/>
      <c r="LHS352" s="615"/>
      <c r="LHT352" s="616"/>
      <c r="LHU352" s="615"/>
      <c r="LHV352" s="617"/>
      <c r="LHW352" s="617"/>
      <c r="LHX352" s="609"/>
      <c r="LHY352" s="614"/>
      <c r="LHZ352" s="615"/>
      <c r="LIA352" s="616"/>
      <c r="LIB352" s="615"/>
      <c r="LIC352" s="617"/>
      <c r="LID352" s="617"/>
      <c r="LIE352" s="609"/>
      <c r="LIF352" s="614"/>
      <c r="LIG352" s="615"/>
      <c r="LIH352" s="616"/>
      <c r="LII352" s="615"/>
      <c r="LIJ352" s="617"/>
      <c r="LIK352" s="617"/>
      <c r="LIL352" s="609"/>
      <c r="LIM352" s="614"/>
      <c r="LIN352" s="615"/>
      <c r="LIO352" s="616"/>
      <c r="LIP352" s="615"/>
      <c r="LIQ352" s="617"/>
      <c r="LIR352" s="617"/>
      <c r="LIS352" s="609"/>
      <c r="LIT352" s="614"/>
      <c r="LIU352" s="615"/>
      <c r="LIV352" s="616"/>
      <c r="LIW352" s="615"/>
      <c r="LIX352" s="617"/>
      <c r="LIY352" s="617"/>
      <c r="LIZ352" s="609"/>
      <c r="LJA352" s="614"/>
      <c r="LJB352" s="615"/>
      <c r="LJC352" s="616"/>
      <c r="LJD352" s="615"/>
      <c r="LJE352" s="617"/>
      <c r="LJF352" s="617"/>
      <c r="LJG352" s="609"/>
      <c r="LJH352" s="614"/>
      <c r="LJI352" s="615"/>
      <c r="LJJ352" s="616"/>
      <c r="LJK352" s="615"/>
      <c r="LJL352" s="617"/>
      <c r="LJM352" s="617"/>
      <c r="LJN352" s="609"/>
      <c r="LJO352" s="614"/>
      <c r="LJP352" s="615"/>
      <c r="LJQ352" s="616"/>
      <c r="LJR352" s="615"/>
      <c r="LJS352" s="617"/>
      <c r="LJT352" s="617"/>
      <c r="LJU352" s="609"/>
      <c r="LJV352" s="614"/>
      <c r="LJW352" s="615"/>
      <c r="LJX352" s="616"/>
      <c r="LJY352" s="615"/>
      <c r="LJZ352" s="617"/>
      <c r="LKA352" s="617"/>
      <c r="LKB352" s="609"/>
      <c r="LKC352" s="614"/>
      <c r="LKD352" s="615"/>
      <c r="LKE352" s="616"/>
      <c r="LKF352" s="615"/>
      <c r="LKG352" s="617"/>
      <c r="LKH352" s="617"/>
      <c r="LKI352" s="609"/>
      <c r="LKJ352" s="614"/>
      <c r="LKK352" s="615"/>
      <c r="LKL352" s="616"/>
      <c r="LKM352" s="615"/>
      <c r="LKN352" s="617"/>
      <c r="LKO352" s="617"/>
      <c r="LKP352" s="609"/>
      <c r="LKQ352" s="614"/>
      <c r="LKR352" s="615"/>
      <c r="LKS352" s="616"/>
      <c r="LKT352" s="615"/>
      <c r="LKU352" s="617"/>
      <c r="LKV352" s="617"/>
      <c r="LKW352" s="609"/>
      <c r="LKX352" s="614"/>
      <c r="LKY352" s="615"/>
      <c r="LKZ352" s="616"/>
      <c r="LLA352" s="615"/>
      <c r="LLB352" s="617"/>
      <c r="LLC352" s="617"/>
      <c r="LLD352" s="609"/>
      <c r="LLE352" s="614"/>
      <c r="LLF352" s="615"/>
      <c r="LLG352" s="616"/>
      <c r="LLH352" s="615"/>
      <c r="LLI352" s="617"/>
      <c r="LLJ352" s="617"/>
      <c r="LLK352" s="609"/>
      <c r="LLL352" s="614"/>
      <c r="LLM352" s="615"/>
      <c r="LLN352" s="616"/>
      <c r="LLO352" s="615"/>
      <c r="LLP352" s="617"/>
      <c r="LLQ352" s="617"/>
      <c r="LLR352" s="609"/>
      <c r="LLS352" s="614"/>
      <c r="LLT352" s="615"/>
      <c r="LLU352" s="616"/>
      <c r="LLV352" s="615"/>
      <c r="LLW352" s="617"/>
      <c r="LLX352" s="617"/>
      <c r="LLY352" s="609"/>
      <c r="LLZ352" s="614"/>
      <c r="LMA352" s="615"/>
      <c r="LMB352" s="616"/>
      <c r="LMC352" s="615"/>
      <c r="LMD352" s="617"/>
      <c r="LME352" s="617"/>
      <c r="LMF352" s="609"/>
      <c r="LMG352" s="614"/>
      <c r="LMH352" s="615"/>
      <c r="LMI352" s="616"/>
      <c r="LMJ352" s="615"/>
      <c r="LMK352" s="617"/>
      <c r="LML352" s="617"/>
      <c r="LMM352" s="609"/>
      <c r="LMN352" s="614"/>
      <c r="LMO352" s="615"/>
      <c r="LMP352" s="616"/>
      <c r="LMQ352" s="615"/>
      <c r="LMR352" s="617"/>
      <c r="LMS352" s="617"/>
      <c r="LMT352" s="609"/>
      <c r="LMU352" s="614"/>
      <c r="LMV352" s="615"/>
      <c r="LMW352" s="616"/>
      <c r="LMX352" s="615"/>
      <c r="LMY352" s="617"/>
      <c r="LMZ352" s="617"/>
      <c r="LNA352" s="609"/>
      <c r="LNB352" s="614"/>
      <c r="LNC352" s="615"/>
      <c r="LND352" s="616"/>
      <c r="LNE352" s="615"/>
      <c r="LNF352" s="617"/>
      <c r="LNG352" s="617"/>
      <c r="LNH352" s="609"/>
      <c r="LNI352" s="614"/>
      <c r="LNJ352" s="615"/>
      <c r="LNK352" s="616"/>
      <c r="LNL352" s="615"/>
      <c r="LNM352" s="617"/>
      <c r="LNN352" s="617"/>
      <c r="LNO352" s="609"/>
      <c r="LNP352" s="614"/>
      <c r="LNQ352" s="615"/>
      <c r="LNR352" s="616"/>
      <c r="LNS352" s="615"/>
      <c r="LNT352" s="617"/>
      <c r="LNU352" s="617"/>
      <c r="LNV352" s="609"/>
      <c r="LNW352" s="614"/>
      <c r="LNX352" s="615"/>
      <c r="LNY352" s="616"/>
      <c r="LNZ352" s="615"/>
      <c r="LOA352" s="617"/>
      <c r="LOB352" s="617"/>
      <c r="LOC352" s="609"/>
      <c r="LOD352" s="614"/>
      <c r="LOE352" s="615"/>
      <c r="LOF352" s="616"/>
      <c r="LOG352" s="615"/>
      <c r="LOH352" s="617"/>
      <c r="LOI352" s="617"/>
      <c r="LOJ352" s="609"/>
      <c r="LOK352" s="614"/>
      <c r="LOL352" s="615"/>
      <c r="LOM352" s="616"/>
      <c r="LON352" s="615"/>
      <c r="LOO352" s="617"/>
      <c r="LOP352" s="617"/>
      <c r="LOQ352" s="609"/>
      <c r="LOR352" s="614"/>
      <c r="LOS352" s="615"/>
      <c r="LOT352" s="616"/>
      <c r="LOU352" s="615"/>
      <c r="LOV352" s="617"/>
      <c r="LOW352" s="617"/>
      <c r="LOX352" s="609"/>
      <c r="LOY352" s="614"/>
      <c r="LOZ352" s="615"/>
      <c r="LPA352" s="616"/>
      <c r="LPB352" s="615"/>
      <c r="LPC352" s="617"/>
      <c r="LPD352" s="617"/>
      <c r="LPE352" s="609"/>
      <c r="LPF352" s="614"/>
      <c r="LPG352" s="615"/>
      <c r="LPH352" s="616"/>
      <c r="LPI352" s="615"/>
      <c r="LPJ352" s="617"/>
      <c r="LPK352" s="617"/>
      <c r="LPL352" s="609"/>
      <c r="LPM352" s="614"/>
      <c r="LPN352" s="615"/>
      <c r="LPO352" s="616"/>
      <c r="LPP352" s="615"/>
      <c r="LPQ352" s="617"/>
      <c r="LPR352" s="617"/>
      <c r="LPS352" s="609"/>
      <c r="LPT352" s="614"/>
      <c r="LPU352" s="615"/>
      <c r="LPV352" s="616"/>
      <c r="LPW352" s="615"/>
      <c r="LPX352" s="617"/>
      <c r="LPY352" s="617"/>
      <c r="LPZ352" s="609"/>
      <c r="LQA352" s="614"/>
      <c r="LQB352" s="615"/>
      <c r="LQC352" s="616"/>
      <c r="LQD352" s="615"/>
      <c r="LQE352" s="617"/>
      <c r="LQF352" s="617"/>
      <c r="LQG352" s="609"/>
      <c r="LQH352" s="614"/>
      <c r="LQI352" s="615"/>
      <c r="LQJ352" s="616"/>
      <c r="LQK352" s="615"/>
      <c r="LQL352" s="617"/>
      <c r="LQM352" s="617"/>
      <c r="LQN352" s="609"/>
      <c r="LQO352" s="614"/>
      <c r="LQP352" s="615"/>
      <c r="LQQ352" s="616"/>
      <c r="LQR352" s="615"/>
      <c r="LQS352" s="617"/>
      <c r="LQT352" s="617"/>
      <c r="LQU352" s="609"/>
      <c r="LQV352" s="614"/>
      <c r="LQW352" s="615"/>
      <c r="LQX352" s="616"/>
      <c r="LQY352" s="615"/>
      <c r="LQZ352" s="617"/>
      <c r="LRA352" s="617"/>
      <c r="LRB352" s="609"/>
      <c r="LRC352" s="614"/>
      <c r="LRD352" s="615"/>
      <c r="LRE352" s="616"/>
      <c r="LRF352" s="615"/>
      <c r="LRG352" s="617"/>
      <c r="LRH352" s="617"/>
      <c r="LRI352" s="609"/>
      <c r="LRJ352" s="614"/>
      <c r="LRK352" s="615"/>
      <c r="LRL352" s="616"/>
      <c r="LRM352" s="615"/>
      <c r="LRN352" s="617"/>
      <c r="LRO352" s="617"/>
      <c r="LRP352" s="609"/>
      <c r="LRQ352" s="614"/>
      <c r="LRR352" s="615"/>
      <c r="LRS352" s="616"/>
      <c r="LRT352" s="615"/>
      <c r="LRU352" s="617"/>
      <c r="LRV352" s="617"/>
      <c r="LRW352" s="609"/>
      <c r="LRX352" s="614"/>
      <c r="LRY352" s="615"/>
      <c r="LRZ352" s="616"/>
      <c r="LSA352" s="615"/>
      <c r="LSB352" s="617"/>
      <c r="LSC352" s="617"/>
      <c r="LSD352" s="609"/>
      <c r="LSE352" s="614"/>
      <c r="LSF352" s="615"/>
      <c r="LSG352" s="616"/>
      <c r="LSH352" s="615"/>
      <c r="LSI352" s="617"/>
      <c r="LSJ352" s="617"/>
      <c r="LSK352" s="609"/>
      <c r="LSL352" s="614"/>
      <c r="LSM352" s="615"/>
      <c r="LSN352" s="616"/>
      <c r="LSO352" s="615"/>
      <c r="LSP352" s="617"/>
      <c r="LSQ352" s="617"/>
      <c r="LSR352" s="609"/>
      <c r="LSS352" s="614"/>
      <c r="LST352" s="615"/>
      <c r="LSU352" s="616"/>
      <c r="LSV352" s="615"/>
      <c r="LSW352" s="617"/>
      <c r="LSX352" s="617"/>
      <c r="LSY352" s="609"/>
      <c r="LSZ352" s="614"/>
      <c r="LTA352" s="615"/>
      <c r="LTB352" s="616"/>
      <c r="LTC352" s="615"/>
      <c r="LTD352" s="617"/>
      <c r="LTE352" s="617"/>
      <c r="LTF352" s="609"/>
      <c r="LTG352" s="614"/>
      <c r="LTH352" s="615"/>
      <c r="LTI352" s="616"/>
      <c r="LTJ352" s="615"/>
      <c r="LTK352" s="617"/>
      <c r="LTL352" s="617"/>
      <c r="LTM352" s="609"/>
      <c r="LTN352" s="614"/>
      <c r="LTO352" s="615"/>
      <c r="LTP352" s="616"/>
      <c r="LTQ352" s="615"/>
      <c r="LTR352" s="617"/>
      <c r="LTS352" s="617"/>
      <c r="LTT352" s="609"/>
      <c r="LTU352" s="614"/>
      <c r="LTV352" s="615"/>
      <c r="LTW352" s="616"/>
      <c r="LTX352" s="615"/>
      <c r="LTY352" s="617"/>
      <c r="LTZ352" s="617"/>
      <c r="LUA352" s="609"/>
      <c r="LUB352" s="614"/>
      <c r="LUC352" s="615"/>
      <c r="LUD352" s="616"/>
      <c r="LUE352" s="615"/>
      <c r="LUF352" s="617"/>
      <c r="LUG352" s="617"/>
      <c r="LUH352" s="609"/>
      <c r="LUI352" s="614"/>
      <c r="LUJ352" s="615"/>
      <c r="LUK352" s="616"/>
      <c r="LUL352" s="615"/>
      <c r="LUM352" s="617"/>
      <c r="LUN352" s="617"/>
      <c r="LUO352" s="609"/>
      <c r="LUP352" s="614"/>
      <c r="LUQ352" s="615"/>
      <c r="LUR352" s="616"/>
      <c r="LUS352" s="615"/>
      <c r="LUT352" s="617"/>
      <c r="LUU352" s="617"/>
      <c r="LUV352" s="609"/>
      <c r="LUW352" s="614"/>
      <c r="LUX352" s="615"/>
      <c r="LUY352" s="616"/>
      <c r="LUZ352" s="615"/>
      <c r="LVA352" s="617"/>
      <c r="LVB352" s="617"/>
      <c r="LVC352" s="609"/>
      <c r="LVD352" s="614"/>
      <c r="LVE352" s="615"/>
      <c r="LVF352" s="616"/>
      <c r="LVG352" s="615"/>
      <c r="LVH352" s="617"/>
      <c r="LVI352" s="617"/>
      <c r="LVJ352" s="609"/>
      <c r="LVK352" s="614"/>
      <c r="LVL352" s="615"/>
      <c r="LVM352" s="616"/>
      <c r="LVN352" s="615"/>
      <c r="LVO352" s="617"/>
      <c r="LVP352" s="617"/>
      <c r="LVQ352" s="609"/>
      <c r="LVR352" s="614"/>
      <c r="LVS352" s="615"/>
      <c r="LVT352" s="616"/>
      <c r="LVU352" s="615"/>
      <c r="LVV352" s="617"/>
      <c r="LVW352" s="617"/>
      <c r="LVX352" s="609"/>
      <c r="LVY352" s="614"/>
      <c r="LVZ352" s="615"/>
      <c r="LWA352" s="616"/>
      <c r="LWB352" s="615"/>
      <c r="LWC352" s="617"/>
      <c r="LWD352" s="617"/>
      <c r="LWE352" s="609"/>
      <c r="LWF352" s="614"/>
      <c r="LWG352" s="615"/>
      <c r="LWH352" s="616"/>
      <c r="LWI352" s="615"/>
      <c r="LWJ352" s="617"/>
      <c r="LWK352" s="617"/>
      <c r="LWL352" s="609"/>
      <c r="LWM352" s="614"/>
      <c r="LWN352" s="615"/>
      <c r="LWO352" s="616"/>
      <c r="LWP352" s="615"/>
      <c r="LWQ352" s="617"/>
      <c r="LWR352" s="617"/>
      <c r="LWS352" s="609"/>
      <c r="LWT352" s="614"/>
      <c r="LWU352" s="615"/>
      <c r="LWV352" s="616"/>
      <c r="LWW352" s="615"/>
      <c r="LWX352" s="617"/>
      <c r="LWY352" s="617"/>
      <c r="LWZ352" s="609"/>
      <c r="LXA352" s="614"/>
      <c r="LXB352" s="615"/>
      <c r="LXC352" s="616"/>
      <c r="LXD352" s="615"/>
      <c r="LXE352" s="617"/>
      <c r="LXF352" s="617"/>
      <c r="LXG352" s="609"/>
      <c r="LXH352" s="614"/>
      <c r="LXI352" s="615"/>
      <c r="LXJ352" s="616"/>
      <c r="LXK352" s="615"/>
      <c r="LXL352" s="617"/>
      <c r="LXM352" s="617"/>
      <c r="LXN352" s="609"/>
      <c r="LXO352" s="614"/>
      <c r="LXP352" s="615"/>
      <c r="LXQ352" s="616"/>
      <c r="LXR352" s="615"/>
      <c r="LXS352" s="617"/>
      <c r="LXT352" s="617"/>
      <c r="LXU352" s="609"/>
      <c r="LXV352" s="614"/>
      <c r="LXW352" s="615"/>
      <c r="LXX352" s="616"/>
      <c r="LXY352" s="615"/>
      <c r="LXZ352" s="617"/>
      <c r="LYA352" s="617"/>
      <c r="LYB352" s="609"/>
      <c r="LYC352" s="614"/>
      <c r="LYD352" s="615"/>
      <c r="LYE352" s="616"/>
      <c r="LYF352" s="615"/>
      <c r="LYG352" s="617"/>
      <c r="LYH352" s="617"/>
      <c r="LYI352" s="609"/>
      <c r="LYJ352" s="614"/>
      <c r="LYK352" s="615"/>
      <c r="LYL352" s="616"/>
      <c r="LYM352" s="615"/>
      <c r="LYN352" s="617"/>
      <c r="LYO352" s="617"/>
      <c r="LYP352" s="609"/>
      <c r="LYQ352" s="614"/>
      <c r="LYR352" s="615"/>
      <c r="LYS352" s="616"/>
      <c r="LYT352" s="615"/>
      <c r="LYU352" s="617"/>
      <c r="LYV352" s="617"/>
      <c r="LYW352" s="609"/>
      <c r="LYX352" s="614"/>
      <c r="LYY352" s="615"/>
      <c r="LYZ352" s="616"/>
      <c r="LZA352" s="615"/>
      <c r="LZB352" s="617"/>
      <c r="LZC352" s="617"/>
      <c r="LZD352" s="609"/>
      <c r="LZE352" s="614"/>
      <c r="LZF352" s="615"/>
      <c r="LZG352" s="616"/>
      <c r="LZH352" s="615"/>
      <c r="LZI352" s="617"/>
      <c r="LZJ352" s="617"/>
      <c r="LZK352" s="609"/>
      <c r="LZL352" s="614"/>
      <c r="LZM352" s="615"/>
      <c r="LZN352" s="616"/>
      <c r="LZO352" s="615"/>
      <c r="LZP352" s="617"/>
      <c r="LZQ352" s="617"/>
      <c r="LZR352" s="609"/>
      <c r="LZS352" s="614"/>
      <c r="LZT352" s="615"/>
      <c r="LZU352" s="616"/>
      <c r="LZV352" s="615"/>
      <c r="LZW352" s="617"/>
      <c r="LZX352" s="617"/>
      <c r="LZY352" s="609"/>
      <c r="LZZ352" s="614"/>
      <c r="MAA352" s="615"/>
      <c r="MAB352" s="616"/>
      <c r="MAC352" s="615"/>
      <c r="MAD352" s="617"/>
      <c r="MAE352" s="617"/>
      <c r="MAF352" s="609"/>
      <c r="MAG352" s="614"/>
      <c r="MAH352" s="615"/>
      <c r="MAI352" s="616"/>
      <c r="MAJ352" s="615"/>
      <c r="MAK352" s="617"/>
      <c r="MAL352" s="617"/>
      <c r="MAM352" s="609"/>
      <c r="MAN352" s="614"/>
      <c r="MAO352" s="615"/>
      <c r="MAP352" s="616"/>
      <c r="MAQ352" s="615"/>
      <c r="MAR352" s="617"/>
      <c r="MAS352" s="617"/>
      <c r="MAT352" s="609"/>
      <c r="MAU352" s="614"/>
      <c r="MAV352" s="615"/>
      <c r="MAW352" s="616"/>
      <c r="MAX352" s="615"/>
      <c r="MAY352" s="617"/>
      <c r="MAZ352" s="617"/>
      <c r="MBA352" s="609"/>
      <c r="MBB352" s="614"/>
      <c r="MBC352" s="615"/>
      <c r="MBD352" s="616"/>
      <c r="MBE352" s="615"/>
      <c r="MBF352" s="617"/>
      <c r="MBG352" s="617"/>
      <c r="MBH352" s="609"/>
      <c r="MBI352" s="614"/>
      <c r="MBJ352" s="615"/>
      <c r="MBK352" s="616"/>
      <c r="MBL352" s="615"/>
      <c r="MBM352" s="617"/>
      <c r="MBN352" s="617"/>
      <c r="MBO352" s="609"/>
      <c r="MBP352" s="614"/>
      <c r="MBQ352" s="615"/>
      <c r="MBR352" s="616"/>
      <c r="MBS352" s="615"/>
      <c r="MBT352" s="617"/>
      <c r="MBU352" s="617"/>
      <c r="MBV352" s="609"/>
      <c r="MBW352" s="614"/>
      <c r="MBX352" s="615"/>
      <c r="MBY352" s="616"/>
      <c r="MBZ352" s="615"/>
      <c r="MCA352" s="617"/>
      <c r="MCB352" s="617"/>
      <c r="MCC352" s="609"/>
      <c r="MCD352" s="614"/>
      <c r="MCE352" s="615"/>
      <c r="MCF352" s="616"/>
      <c r="MCG352" s="615"/>
      <c r="MCH352" s="617"/>
      <c r="MCI352" s="617"/>
      <c r="MCJ352" s="609"/>
      <c r="MCK352" s="614"/>
      <c r="MCL352" s="615"/>
      <c r="MCM352" s="616"/>
      <c r="MCN352" s="615"/>
      <c r="MCO352" s="617"/>
      <c r="MCP352" s="617"/>
      <c r="MCQ352" s="609"/>
      <c r="MCR352" s="614"/>
      <c r="MCS352" s="615"/>
      <c r="MCT352" s="616"/>
      <c r="MCU352" s="615"/>
      <c r="MCV352" s="617"/>
      <c r="MCW352" s="617"/>
      <c r="MCX352" s="609"/>
      <c r="MCY352" s="614"/>
      <c r="MCZ352" s="615"/>
      <c r="MDA352" s="616"/>
      <c r="MDB352" s="615"/>
      <c r="MDC352" s="617"/>
      <c r="MDD352" s="617"/>
      <c r="MDE352" s="609"/>
      <c r="MDF352" s="614"/>
      <c r="MDG352" s="615"/>
      <c r="MDH352" s="616"/>
      <c r="MDI352" s="615"/>
      <c r="MDJ352" s="617"/>
      <c r="MDK352" s="617"/>
      <c r="MDL352" s="609"/>
      <c r="MDM352" s="614"/>
      <c r="MDN352" s="615"/>
      <c r="MDO352" s="616"/>
      <c r="MDP352" s="615"/>
      <c r="MDQ352" s="617"/>
      <c r="MDR352" s="617"/>
      <c r="MDS352" s="609"/>
      <c r="MDT352" s="614"/>
      <c r="MDU352" s="615"/>
      <c r="MDV352" s="616"/>
      <c r="MDW352" s="615"/>
      <c r="MDX352" s="617"/>
      <c r="MDY352" s="617"/>
      <c r="MDZ352" s="609"/>
      <c r="MEA352" s="614"/>
      <c r="MEB352" s="615"/>
      <c r="MEC352" s="616"/>
      <c r="MED352" s="615"/>
      <c r="MEE352" s="617"/>
      <c r="MEF352" s="617"/>
      <c r="MEG352" s="609"/>
      <c r="MEH352" s="614"/>
      <c r="MEI352" s="615"/>
      <c r="MEJ352" s="616"/>
      <c r="MEK352" s="615"/>
      <c r="MEL352" s="617"/>
      <c r="MEM352" s="617"/>
      <c r="MEN352" s="609"/>
      <c r="MEO352" s="614"/>
      <c r="MEP352" s="615"/>
      <c r="MEQ352" s="616"/>
      <c r="MER352" s="615"/>
      <c r="MES352" s="617"/>
      <c r="MET352" s="617"/>
      <c r="MEU352" s="609"/>
      <c r="MEV352" s="614"/>
      <c r="MEW352" s="615"/>
      <c r="MEX352" s="616"/>
      <c r="MEY352" s="615"/>
      <c r="MEZ352" s="617"/>
      <c r="MFA352" s="617"/>
      <c r="MFB352" s="609"/>
      <c r="MFC352" s="614"/>
      <c r="MFD352" s="615"/>
      <c r="MFE352" s="616"/>
      <c r="MFF352" s="615"/>
      <c r="MFG352" s="617"/>
      <c r="MFH352" s="617"/>
      <c r="MFI352" s="609"/>
      <c r="MFJ352" s="614"/>
      <c r="MFK352" s="615"/>
      <c r="MFL352" s="616"/>
      <c r="MFM352" s="615"/>
      <c r="MFN352" s="617"/>
      <c r="MFO352" s="617"/>
      <c r="MFP352" s="609"/>
      <c r="MFQ352" s="614"/>
      <c r="MFR352" s="615"/>
      <c r="MFS352" s="616"/>
      <c r="MFT352" s="615"/>
      <c r="MFU352" s="617"/>
      <c r="MFV352" s="617"/>
      <c r="MFW352" s="609"/>
      <c r="MFX352" s="614"/>
      <c r="MFY352" s="615"/>
      <c r="MFZ352" s="616"/>
      <c r="MGA352" s="615"/>
      <c r="MGB352" s="617"/>
      <c r="MGC352" s="617"/>
      <c r="MGD352" s="609"/>
      <c r="MGE352" s="614"/>
      <c r="MGF352" s="615"/>
      <c r="MGG352" s="616"/>
      <c r="MGH352" s="615"/>
      <c r="MGI352" s="617"/>
      <c r="MGJ352" s="617"/>
      <c r="MGK352" s="609"/>
      <c r="MGL352" s="614"/>
      <c r="MGM352" s="615"/>
      <c r="MGN352" s="616"/>
      <c r="MGO352" s="615"/>
      <c r="MGP352" s="617"/>
      <c r="MGQ352" s="617"/>
      <c r="MGR352" s="609"/>
      <c r="MGS352" s="614"/>
      <c r="MGT352" s="615"/>
      <c r="MGU352" s="616"/>
      <c r="MGV352" s="615"/>
      <c r="MGW352" s="617"/>
      <c r="MGX352" s="617"/>
      <c r="MGY352" s="609"/>
      <c r="MGZ352" s="614"/>
      <c r="MHA352" s="615"/>
      <c r="MHB352" s="616"/>
      <c r="MHC352" s="615"/>
      <c r="MHD352" s="617"/>
      <c r="MHE352" s="617"/>
      <c r="MHF352" s="609"/>
      <c r="MHG352" s="614"/>
      <c r="MHH352" s="615"/>
      <c r="MHI352" s="616"/>
      <c r="MHJ352" s="615"/>
      <c r="MHK352" s="617"/>
      <c r="MHL352" s="617"/>
      <c r="MHM352" s="609"/>
      <c r="MHN352" s="614"/>
      <c r="MHO352" s="615"/>
      <c r="MHP352" s="616"/>
      <c r="MHQ352" s="615"/>
      <c r="MHR352" s="617"/>
      <c r="MHS352" s="617"/>
      <c r="MHT352" s="609"/>
      <c r="MHU352" s="614"/>
      <c r="MHV352" s="615"/>
      <c r="MHW352" s="616"/>
      <c r="MHX352" s="615"/>
      <c r="MHY352" s="617"/>
      <c r="MHZ352" s="617"/>
      <c r="MIA352" s="609"/>
      <c r="MIB352" s="614"/>
      <c r="MIC352" s="615"/>
      <c r="MID352" s="616"/>
      <c r="MIE352" s="615"/>
      <c r="MIF352" s="617"/>
      <c r="MIG352" s="617"/>
      <c r="MIH352" s="609"/>
      <c r="MII352" s="614"/>
      <c r="MIJ352" s="615"/>
      <c r="MIK352" s="616"/>
      <c r="MIL352" s="615"/>
      <c r="MIM352" s="617"/>
      <c r="MIN352" s="617"/>
      <c r="MIO352" s="609"/>
      <c r="MIP352" s="614"/>
      <c r="MIQ352" s="615"/>
      <c r="MIR352" s="616"/>
      <c r="MIS352" s="615"/>
      <c r="MIT352" s="617"/>
      <c r="MIU352" s="617"/>
      <c r="MIV352" s="609"/>
      <c r="MIW352" s="614"/>
      <c r="MIX352" s="615"/>
      <c r="MIY352" s="616"/>
      <c r="MIZ352" s="615"/>
      <c r="MJA352" s="617"/>
      <c r="MJB352" s="617"/>
      <c r="MJC352" s="609"/>
      <c r="MJD352" s="614"/>
      <c r="MJE352" s="615"/>
      <c r="MJF352" s="616"/>
      <c r="MJG352" s="615"/>
      <c r="MJH352" s="617"/>
      <c r="MJI352" s="617"/>
      <c r="MJJ352" s="609"/>
      <c r="MJK352" s="614"/>
      <c r="MJL352" s="615"/>
      <c r="MJM352" s="616"/>
      <c r="MJN352" s="615"/>
      <c r="MJO352" s="617"/>
      <c r="MJP352" s="617"/>
      <c r="MJQ352" s="609"/>
      <c r="MJR352" s="614"/>
      <c r="MJS352" s="615"/>
      <c r="MJT352" s="616"/>
      <c r="MJU352" s="615"/>
      <c r="MJV352" s="617"/>
      <c r="MJW352" s="617"/>
      <c r="MJX352" s="609"/>
      <c r="MJY352" s="614"/>
      <c r="MJZ352" s="615"/>
      <c r="MKA352" s="616"/>
      <c r="MKB352" s="615"/>
      <c r="MKC352" s="617"/>
      <c r="MKD352" s="617"/>
      <c r="MKE352" s="609"/>
      <c r="MKF352" s="614"/>
      <c r="MKG352" s="615"/>
      <c r="MKH352" s="616"/>
      <c r="MKI352" s="615"/>
      <c r="MKJ352" s="617"/>
      <c r="MKK352" s="617"/>
      <c r="MKL352" s="609"/>
      <c r="MKM352" s="614"/>
      <c r="MKN352" s="615"/>
      <c r="MKO352" s="616"/>
      <c r="MKP352" s="615"/>
      <c r="MKQ352" s="617"/>
      <c r="MKR352" s="617"/>
      <c r="MKS352" s="609"/>
      <c r="MKT352" s="614"/>
      <c r="MKU352" s="615"/>
      <c r="MKV352" s="616"/>
      <c r="MKW352" s="615"/>
      <c r="MKX352" s="617"/>
      <c r="MKY352" s="617"/>
      <c r="MKZ352" s="609"/>
      <c r="MLA352" s="614"/>
      <c r="MLB352" s="615"/>
      <c r="MLC352" s="616"/>
      <c r="MLD352" s="615"/>
      <c r="MLE352" s="617"/>
      <c r="MLF352" s="617"/>
      <c r="MLG352" s="609"/>
      <c r="MLH352" s="614"/>
      <c r="MLI352" s="615"/>
      <c r="MLJ352" s="616"/>
      <c r="MLK352" s="615"/>
      <c r="MLL352" s="617"/>
      <c r="MLM352" s="617"/>
      <c r="MLN352" s="609"/>
      <c r="MLO352" s="614"/>
      <c r="MLP352" s="615"/>
      <c r="MLQ352" s="616"/>
      <c r="MLR352" s="615"/>
      <c r="MLS352" s="617"/>
      <c r="MLT352" s="617"/>
      <c r="MLU352" s="609"/>
      <c r="MLV352" s="614"/>
      <c r="MLW352" s="615"/>
      <c r="MLX352" s="616"/>
      <c r="MLY352" s="615"/>
      <c r="MLZ352" s="617"/>
      <c r="MMA352" s="617"/>
      <c r="MMB352" s="609"/>
      <c r="MMC352" s="614"/>
      <c r="MMD352" s="615"/>
      <c r="MME352" s="616"/>
      <c r="MMF352" s="615"/>
      <c r="MMG352" s="617"/>
      <c r="MMH352" s="617"/>
      <c r="MMI352" s="609"/>
      <c r="MMJ352" s="614"/>
      <c r="MMK352" s="615"/>
      <c r="MML352" s="616"/>
      <c r="MMM352" s="615"/>
      <c r="MMN352" s="617"/>
      <c r="MMO352" s="617"/>
      <c r="MMP352" s="609"/>
      <c r="MMQ352" s="614"/>
      <c r="MMR352" s="615"/>
      <c r="MMS352" s="616"/>
      <c r="MMT352" s="615"/>
      <c r="MMU352" s="617"/>
      <c r="MMV352" s="617"/>
      <c r="MMW352" s="609"/>
      <c r="MMX352" s="614"/>
      <c r="MMY352" s="615"/>
      <c r="MMZ352" s="616"/>
      <c r="MNA352" s="615"/>
      <c r="MNB352" s="617"/>
      <c r="MNC352" s="617"/>
      <c r="MND352" s="609"/>
      <c r="MNE352" s="614"/>
      <c r="MNF352" s="615"/>
      <c r="MNG352" s="616"/>
      <c r="MNH352" s="615"/>
      <c r="MNI352" s="617"/>
      <c r="MNJ352" s="617"/>
      <c r="MNK352" s="609"/>
      <c r="MNL352" s="614"/>
      <c r="MNM352" s="615"/>
      <c r="MNN352" s="616"/>
      <c r="MNO352" s="615"/>
      <c r="MNP352" s="617"/>
      <c r="MNQ352" s="617"/>
      <c r="MNR352" s="609"/>
      <c r="MNS352" s="614"/>
      <c r="MNT352" s="615"/>
      <c r="MNU352" s="616"/>
      <c r="MNV352" s="615"/>
      <c r="MNW352" s="617"/>
      <c r="MNX352" s="617"/>
      <c r="MNY352" s="609"/>
      <c r="MNZ352" s="614"/>
      <c r="MOA352" s="615"/>
      <c r="MOB352" s="616"/>
      <c r="MOC352" s="615"/>
      <c r="MOD352" s="617"/>
      <c r="MOE352" s="617"/>
      <c r="MOF352" s="609"/>
      <c r="MOG352" s="614"/>
      <c r="MOH352" s="615"/>
      <c r="MOI352" s="616"/>
      <c r="MOJ352" s="615"/>
      <c r="MOK352" s="617"/>
      <c r="MOL352" s="617"/>
      <c r="MOM352" s="609"/>
      <c r="MON352" s="614"/>
      <c r="MOO352" s="615"/>
      <c r="MOP352" s="616"/>
      <c r="MOQ352" s="615"/>
      <c r="MOR352" s="617"/>
      <c r="MOS352" s="617"/>
      <c r="MOT352" s="609"/>
      <c r="MOU352" s="614"/>
      <c r="MOV352" s="615"/>
      <c r="MOW352" s="616"/>
      <c r="MOX352" s="615"/>
      <c r="MOY352" s="617"/>
      <c r="MOZ352" s="617"/>
      <c r="MPA352" s="609"/>
      <c r="MPB352" s="614"/>
      <c r="MPC352" s="615"/>
      <c r="MPD352" s="616"/>
      <c r="MPE352" s="615"/>
      <c r="MPF352" s="617"/>
      <c r="MPG352" s="617"/>
      <c r="MPH352" s="609"/>
      <c r="MPI352" s="614"/>
      <c r="MPJ352" s="615"/>
      <c r="MPK352" s="616"/>
      <c r="MPL352" s="615"/>
      <c r="MPM352" s="617"/>
      <c r="MPN352" s="617"/>
      <c r="MPO352" s="609"/>
      <c r="MPP352" s="614"/>
      <c r="MPQ352" s="615"/>
      <c r="MPR352" s="616"/>
      <c r="MPS352" s="615"/>
      <c r="MPT352" s="617"/>
      <c r="MPU352" s="617"/>
      <c r="MPV352" s="609"/>
      <c r="MPW352" s="614"/>
      <c r="MPX352" s="615"/>
      <c r="MPY352" s="616"/>
      <c r="MPZ352" s="615"/>
      <c r="MQA352" s="617"/>
      <c r="MQB352" s="617"/>
      <c r="MQC352" s="609"/>
      <c r="MQD352" s="614"/>
      <c r="MQE352" s="615"/>
      <c r="MQF352" s="616"/>
      <c r="MQG352" s="615"/>
      <c r="MQH352" s="617"/>
      <c r="MQI352" s="617"/>
      <c r="MQJ352" s="609"/>
      <c r="MQK352" s="614"/>
      <c r="MQL352" s="615"/>
      <c r="MQM352" s="616"/>
      <c r="MQN352" s="615"/>
      <c r="MQO352" s="617"/>
      <c r="MQP352" s="617"/>
      <c r="MQQ352" s="609"/>
      <c r="MQR352" s="614"/>
      <c r="MQS352" s="615"/>
      <c r="MQT352" s="616"/>
      <c r="MQU352" s="615"/>
      <c r="MQV352" s="617"/>
      <c r="MQW352" s="617"/>
      <c r="MQX352" s="609"/>
      <c r="MQY352" s="614"/>
      <c r="MQZ352" s="615"/>
      <c r="MRA352" s="616"/>
      <c r="MRB352" s="615"/>
      <c r="MRC352" s="617"/>
      <c r="MRD352" s="617"/>
      <c r="MRE352" s="609"/>
      <c r="MRF352" s="614"/>
      <c r="MRG352" s="615"/>
      <c r="MRH352" s="616"/>
      <c r="MRI352" s="615"/>
      <c r="MRJ352" s="617"/>
      <c r="MRK352" s="617"/>
      <c r="MRL352" s="609"/>
      <c r="MRM352" s="614"/>
      <c r="MRN352" s="615"/>
      <c r="MRO352" s="616"/>
      <c r="MRP352" s="615"/>
      <c r="MRQ352" s="617"/>
      <c r="MRR352" s="617"/>
      <c r="MRS352" s="609"/>
      <c r="MRT352" s="614"/>
      <c r="MRU352" s="615"/>
      <c r="MRV352" s="616"/>
      <c r="MRW352" s="615"/>
      <c r="MRX352" s="617"/>
      <c r="MRY352" s="617"/>
      <c r="MRZ352" s="609"/>
      <c r="MSA352" s="614"/>
      <c r="MSB352" s="615"/>
      <c r="MSC352" s="616"/>
      <c r="MSD352" s="615"/>
      <c r="MSE352" s="617"/>
      <c r="MSF352" s="617"/>
      <c r="MSG352" s="609"/>
      <c r="MSH352" s="614"/>
      <c r="MSI352" s="615"/>
      <c r="MSJ352" s="616"/>
      <c r="MSK352" s="615"/>
      <c r="MSL352" s="617"/>
      <c r="MSM352" s="617"/>
      <c r="MSN352" s="609"/>
      <c r="MSO352" s="614"/>
      <c r="MSP352" s="615"/>
      <c r="MSQ352" s="616"/>
      <c r="MSR352" s="615"/>
      <c r="MSS352" s="617"/>
      <c r="MST352" s="617"/>
      <c r="MSU352" s="609"/>
      <c r="MSV352" s="614"/>
      <c r="MSW352" s="615"/>
      <c r="MSX352" s="616"/>
      <c r="MSY352" s="615"/>
      <c r="MSZ352" s="617"/>
      <c r="MTA352" s="617"/>
      <c r="MTB352" s="609"/>
      <c r="MTC352" s="614"/>
      <c r="MTD352" s="615"/>
      <c r="MTE352" s="616"/>
      <c r="MTF352" s="615"/>
      <c r="MTG352" s="617"/>
      <c r="MTH352" s="617"/>
      <c r="MTI352" s="609"/>
      <c r="MTJ352" s="614"/>
      <c r="MTK352" s="615"/>
      <c r="MTL352" s="616"/>
      <c r="MTM352" s="615"/>
      <c r="MTN352" s="617"/>
      <c r="MTO352" s="617"/>
      <c r="MTP352" s="609"/>
      <c r="MTQ352" s="614"/>
      <c r="MTR352" s="615"/>
      <c r="MTS352" s="616"/>
      <c r="MTT352" s="615"/>
      <c r="MTU352" s="617"/>
      <c r="MTV352" s="617"/>
      <c r="MTW352" s="609"/>
      <c r="MTX352" s="614"/>
      <c r="MTY352" s="615"/>
      <c r="MTZ352" s="616"/>
      <c r="MUA352" s="615"/>
      <c r="MUB352" s="617"/>
      <c r="MUC352" s="617"/>
      <c r="MUD352" s="609"/>
      <c r="MUE352" s="614"/>
      <c r="MUF352" s="615"/>
      <c r="MUG352" s="616"/>
      <c r="MUH352" s="615"/>
      <c r="MUI352" s="617"/>
      <c r="MUJ352" s="617"/>
      <c r="MUK352" s="609"/>
      <c r="MUL352" s="614"/>
      <c r="MUM352" s="615"/>
      <c r="MUN352" s="616"/>
      <c r="MUO352" s="615"/>
      <c r="MUP352" s="617"/>
      <c r="MUQ352" s="617"/>
      <c r="MUR352" s="609"/>
      <c r="MUS352" s="614"/>
      <c r="MUT352" s="615"/>
      <c r="MUU352" s="616"/>
      <c r="MUV352" s="615"/>
      <c r="MUW352" s="617"/>
      <c r="MUX352" s="617"/>
      <c r="MUY352" s="609"/>
      <c r="MUZ352" s="614"/>
      <c r="MVA352" s="615"/>
      <c r="MVB352" s="616"/>
      <c r="MVC352" s="615"/>
      <c r="MVD352" s="617"/>
      <c r="MVE352" s="617"/>
      <c r="MVF352" s="609"/>
      <c r="MVG352" s="614"/>
      <c r="MVH352" s="615"/>
      <c r="MVI352" s="616"/>
      <c r="MVJ352" s="615"/>
      <c r="MVK352" s="617"/>
      <c r="MVL352" s="617"/>
      <c r="MVM352" s="609"/>
      <c r="MVN352" s="614"/>
      <c r="MVO352" s="615"/>
      <c r="MVP352" s="616"/>
      <c r="MVQ352" s="615"/>
      <c r="MVR352" s="617"/>
      <c r="MVS352" s="617"/>
      <c r="MVT352" s="609"/>
      <c r="MVU352" s="614"/>
      <c r="MVV352" s="615"/>
      <c r="MVW352" s="616"/>
      <c r="MVX352" s="615"/>
      <c r="MVY352" s="617"/>
      <c r="MVZ352" s="617"/>
      <c r="MWA352" s="609"/>
      <c r="MWB352" s="614"/>
      <c r="MWC352" s="615"/>
      <c r="MWD352" s="616"/>
      <c r="MWE352" s="615"/>
      <c r="MWF352" s="617"/>
      <c r="MWG352" s="617"/>
      <c r="MWH352" s="609"/>
      <c r="MWI352" s="614"/>
      <c r="MWJ352" s="615"/>
      <c r="MWK352" s="616"/>
      <c r="MWL352" s="615"/>
      <c r="MWM352" s="617"/>
      <c r="MWN352" s="617"/>
      <c r="MWO352" s="609"/>
      <c r="MWP352" s="614"/>
      <c r="MWQ352" s="615"/>
      <c r="MWR352" s="616"/>
      <c r="MWS352" s="615"/>
      <c r="MWT352" s="617"/>
      <c r="MWU352" s="617"/>
      <c r="MWV352" s="609"/>
      <c r="MWW352" s="614"/>
      <c r="MWX352" s="615"/>
      <c r="MWY352" s="616"/>
      <c r="MWZ352" s="615"/>
      <c r="MXA352" s="617"/>
      <c r="MXB352" s="617"/>
      <c r="MXC352" s="609"/>
      <c r="MXD352" s="614"/>
      <c r="MXE352" s="615"/>
      <c r="MXF352" s="616"/>
      <c r="MXG352" s="615"/>
      <c r="MXH352" s="617"/>
      <c r="MXI352" s="617"/>
      <c r="MXJ352" s="609"/>
      <c r="MXK352" s="614"/>
      <c r="MXL352" s="615"/>
      <c r="MXM352" s="616"/>
      <c r="MXN352" s="615"/>
      <c r="MXO352" s="617"/>
      <c r="MXP352" s="617"/>
      <c r="MXQ352" s="609"/>
      <c r="MXR352" s="614"/>
      <c r="MXS352" s="615"/>
      <c r="MXT352" s="616"/>
      <c r="MXU352" s="615"/>
      <c r="MXV352" s="617"/>
      <c r="MXW352" s="617"/>
      <c r="MXX352" s="609"/>
      <c r="MXY352" s="614"/>
      <c r="MXZ352" s="615"/>
      <c r="MYA352" s="616"/>
      <c r="MYB352" s="615"/>
      <c r="MYC352" s="617"/>
      <c r="MYD352" s="617"/>
      <c r="MYE352" s="609"/>
      <c r="MYF352" s="614"/>
      <c r="MYG352" s="615"/>
      <c r="MYH352" s="616"/>
      <c r="MYI352" s="615"/>
      <c r="MYJ352" s="617"/>
      <c r="MYK352" s="617"/>
      <c r="MYL352" s="609"/>
      <c r="MYM352" s="614"/>
      <c r="MYN352" s="615"/>
      <c r="MYO352" s="616"/>
      <c r="MYP352" s="615"/>
      <c r="MYQ352" s="617"/>
      <c r="MYR352" s="617"/>
      <c r="MYS352" s="609"/>
      <c r="MYT352" s="614"/>
      <c r="MYU352" s="615"/>
      <c r="MYV352" s="616"/>
      <c r="MYW352" s="615"/>
      <c r="MYX352" s="617"/>
      <c r="MYY352" s="617"/>
      <c r="MYZ352" s="609"/>
      <c r="MZA352" s="614"/>
      <c r="MZB352" s="615"/>
      <c r="MZC352" s="616"/>
      <c r="MZD352" s="615"/>
      <c r="MZE352" s="617"/>
      <c r="MZF352" s="617"/>
      <c r="MZG352" s="609"/>
      <c r="MZH352" s="614"/>
      <c r="MZI352" s="615"/>
      <c r="MZJ352" s="616"/>
      <c r="MZK352" s="615"/>
      <c r="MZL352" s="617"/>
      <c r="MZM352" s="617"/>
      <c r="MZN352" s="609"/>
      <c r="MZO352" s="614"/>
      <c r="MZP352" s="615"/>
      <c r="MZQ352" s="616"/>
      <c r="MZR352" s="615"/>
      <c r="MZS352" s="617"/>
      <c r="MZT352" s="617"/>
      <c r="MZU352" s="609"/>
      <c r="MZV352" s="614"/>
      <c r="MZW352" s="615"/>
      <c r="MZX352" s="616"/>
      <c r="MZY352" s="615"/>
      <c r="MZZ352" s="617"/>
      <c r="NAA352" s="617"/>
      <c r="NAB352" s="609"/>
      <c r="NAC352" s="614"/>
      <c r="NAD352" s="615"/>
      <c r="NAE352" s="616"/>
      <c r="NAF352" s="615"/>
      <c r="NAG352" s="617"/>
      <c r="NAH352" s="617"/>
      <c r="NAI352" s="609"/>
      <c r="NAJ352" s="614"/>
      <c r="NAK352" s="615"/>
      <c r="NAL352" s="616"/>
      <c r="NAM352" s="615"/>
      <c r="NAN352" s="617"/>
      <c r="NAO352" s="617"/>
      <c r="NAP352" s="609"/>
      <c r="NAQ352" s="614"/>
      <c r="NAR352" s="615"/>
      <c r="NAS352" s="616"/>
      <c r="NAT352" s="615"/>
      <c r="NAU352" s="617"/>
      <c r="NAV352" s="617"/>
      <c r="NAW352" s="609"/>
      <c r="NAX352" s="614"/>
      <c r="NAY352" s="615"/>
      <c r="NAZ352" s="616"/>
      <c r="NBA352" s="615"/>
      <c r="NBB352" s="617"/>
      <c r="NBC352" s="617"/>
      <c r="NBD352" s="609"/>
      <c r="NBE352" s="614"/>
      <c r="NBF352" s="615"/>
      <c r="NBG352" s="616"/>
      <c r="NBH352" s="615"/>
      <c r="NBI352" s="617"/>
      <c r="NBJ352" s="617"/>
      <c r="NBK352" s="609"/>
      <c r="NBL352" s="614"/>
      <c r="NBM352" s="615"/>
      <c r="NBN352" s="616"/>
      <c r="NBO352" s="615"/>
      <c r="NBP352" s="617"/>
      <c r="NBQ352" s="617"/>
      <c r="NBR352" s="609"/>
      <c r="NBS352" s="614"/>
      <c r="NBT352" s="615"/>
      <c r="NBU352" s="616"/>
      <c r="NBV352" s="615"/>
      <c r="NBW352" s="617"/>
      <c r="NBX352" s="617"/>
      <c r="NBY352" s="609"/>
      <c r="NBZ352" s="614"/>
      <c r="NCA352" s="615"/>
      <c r="NCB352" s="616"/>
      <c r="NCC352" s="615"/>
      <c r="NCD352" s="617"/>
      <c r="NCE352" s="617"/>
      <c r="NCF352" s="609"/>
      <c r="NCG352" s="614"/>
      <c r="NCH352" s="615"/>
      <c r="NCI352" s="616"/>
      <c r="NCJ352" s="615"/>
      <c r="NCK352" s="617"/>
      <c r="NCL352" s="617"/>
      <c r="NCM352" s="609"/>
      <c r="NCN352" s="614"/>
      <c r="NCO352" s="615"/>
      <c r="NCP352" s="616"/>
      <c r="NCQ352" s="615"/>
      <c r="NCR352" s="617"/>
      <c r="NCS352" s="617"/>
      <c r="NCT352" s="609"/>
      <c r="NCU352" s="614"/>
      <c r="NCV352" s="615"/>
      <c r="NCW352" s="616"/>
      <c r="NCX352" s="615"/>
      <c r="NCY352" s="617"/>
      <c r="NCZ352" s="617"/>
      <c r="NDA352" s="609"/>
      <c r="NDB352" s="614"/>
      <c r="NDC352" s="615"/>
      <c r="NDD352" s="616"/>
      <c r="NDE352" s="615"/>
      <c r="NDF352" s="617"/>
      <c r="NDG352" s="617"/>
      <c r="NDH352" s="609"/>
      <c r="NDI352" s="614"/>
      <c r="NDJ352" s="615"/>
      <c r="NDK352" s="616"/>
      <c r="NDL352" s="615"/>
      <c r="NDM352" s="617"/>
      <c r="NDN352" s="617"/>
      <c r="NDO352" s="609"/>
      <c r="NDP352" s="614"/>
      <c r="NDQ352" s="615"/>
      <c r="NDR352" s="616"/>
      <c r="NDS352" s="615"/>
      <c r="NDT352" s="617"/>
      <c r="NDU352" s="617"/>
      <c r="NDV352" s="609"/>
      <c r="NDW352" s="614"/>
      <c r="NDX352" s="615"/>
      <c r="NDY352" s="616"/>
      <c r="NDZ352" s="615"/>
      <c r="NEA352" s="617"/>
      <c r="NEB352" s="617"/>
      <c r="NEC352" s="609"/>
      <c r="NED352" s="614"/>
      <c r="NEE352" s="615"/>
      <c r="NEF352" s="616"/>
      <c r="NEG352" s="615"/>
      <c r="NEH352" s="617"/>
      <c r="NEI352" s="617"/>
      <c r="NEJ352" s="609"/>
      <c r="NEK352" s="614"/>
      <c r="NEL352" s="615"/>
      <c r="NEM352" s="616"/>
      <c r="NEN352" s="615"/>
      <c r="NEO352" s="617"/>
      <c r="NEP352" s="617"/>
      <c r="NEQ352" s="609"/>
      <c r="NER352" s="614"/>
      <c r="NES352" s="615"/>
      <c r="NET352" s="616"/>
      <c r="NEU352" s="615"/>
      <c r="NEV352" s="617"/>
      <c r="NEW352" s="617"/>
      <c r="NEX352" s="609"/>
      <c r="NEY352" s="614"/>
      <c r="NEZ352" s="615"/>
      <c r="NFA352" s="616"/>
      <c r="NFB352" s="615"/>
      <c r="NFC352" s="617"/>
      <c r="NFD352" s="617"/>
      <c r="NFE352" s="609"/>
      <c r="NFF352" s="614"/>
      <c r="NFG352" s="615"/>
      <c r="NFH352" s="616"/>
      <c r="NFI352" s="615"/>
      <c r="NFJ352" s="617"/>
      <c r="NFK352" s="617"/>
      <c r="NFL352" s="609"/>
      <c r="NFM352" s="614"/>
      <c r="NFN352" s="615"/>
      <c r="NFO352" s="616"/>
      <c r="NFP352" s="615"/>
      <c r="NFQ352" s="617"/>
      <c r="NFR352" s="617"/>
      <c r="NFS352" s="609"/>
      <c r="NFT352" s="614"/>
      <c r="NFU352" s="615"/>
      <c r="NFV352" s="616"/>
      <c r="NFW352" s="615"/>
      <c r="NFX352" s="617"/>
      <c r="NFY352" s="617"/>
      <c r="NFZ352" s="609"/>
      <c r="NGA352" s="614"/>
      <c r="NGB352" s="615"/>
      <c r="NGC352" s="616"/>
      <c r="NGD352" s="615"/>
      <c r="NGE352" s="617"/>
      <c r="NGF352" s="617"/>
      <c r="NGG352" s="609"/>
      <c r="NGH352" s="614"/>
      <c r="NGI352" s="615"/>
      <c r="NGJ352" s="616"/>
      <c r="NGK352" s="615"/>
      <c r="NGL352" s="617"/>
      <c r="NGM352" s="617"/>
      <c r="NGN352" s="609"/>
      <c r="NGO352" s="614"/>
      <c r="NGP352" s="615"/>
      <c r="NGQ352" s="616"/>
      <c r="NGR352" s="615"/>
      <c r="NGS352" s="617"/>
      <c r="NGT352" s="617"/>
      <c r="NGU352" s="609"/>
      <c r="NGV352" s="614"/>
      <c r="NGW352" s="615"/>
      <c r="NGX352" s="616"/>
      <c r="NGY352" s="615"/>
      <c r="NGZ352" s="617"/>
      <c r="NHA352" s="617"/>
      <c r="NHB352" s="609"/>
      <c r="NHC352" s="614"/>
      <c r="NHD352" s="615"/>
      <c r="NHE352" s="616"/>
      <c r="NHF352" s="615"/>
      <c r="NHG352" s="617"/>
      <c r="NHH352" s="617"/>
      <c r="NHI352" s="609"/>
      <c r="NHJ352" s="614"/>
      <c r="NHK352" s="615"/>
      <c r="NHL352" s="616"/>
      <c r="NHM352" s="615"/>
      <c r="NHN352" s="617"/>
      <c r="NHO352" s="617"/>
      <c r="NHP352" s="609"/>
      <c r="NHQ352" s="614"/>
      <c r="NHR352" s="615"/>
      <c r="NHS352" s="616"/>
      <c r="NHT352" s="615"/>
      <c r="NHU352" s="617"/>
      <c r="NHV352" s="617"/>
      <c r="NHW352" s="609"/>
      <c r="NHX352" s="614"/>
      <c r="NHY352" s="615"/>
      <c r="NHZ352" s="616"/>
      <c r="NIA352" s="615"/>
      <c r="NIB352" s="617"/>
      <c r="NIC352" s="617"/>
      <c r="NID352" s="609"/>
      <c r="NIE352" s="614"/>
      <c r="NIF352" s="615"/>
      <c r="NIG352" s="616"/>
      <c r="NIH352" s="615"/>
      <c r="NII352" s="617"/>
      <c r="NIJ352" s="617"/>
      <c r="NIK352" s="609"/>
      <c r="NIL352" s="614"/>
      <c r="NIM352" s="615"/>
      <c r="NIN352" s="616"/>
      <c r="NIO352" s="615"/>
      <c r="NIP352" s="617"/>
      <c r="NIQ352" s="617"/>
      <c r="NIR352" s="609"/>
      <c r="NIS352" s="614"/>
      <c r="NIT352" s="615"/>
      <c r="NIU352" s="616"/>
      <c r="NIV352" s="615"/>
      <c r="NIW352" s="617"/>
      <c r="NIX352" s="617"/>
      <c r="NIY352" s="609"/>
      <c r="NIZ352" s="614"/>
      <c r="NJA352" s="615"/>
      <c r="NJB352" s="616"/>
      <c r="NJC352" s="615"/>
      <c r="NJD352" s="617"/>
      <c r="NJE352" s="617"/>
      <c r="NJF352" s="609"/>
      <c r="NJG352" s="614"/>
      <c r="NJH352" s="615"/>
      <c r="NJI352" s="616"/>
      <c r="NJJ352" s="615"/>
      <c r="NJK352" s="617"/>
      <c r="NJL352" s="617"/>
      <c r="NJM352" s="609"/>
      <c r="NJN352" s="614"/>
      <c r="NJO352" s="615"/>
      <c r="NJP352" s="616"/>
      <c r="NJQ352" s="615"/>
      <c r="NJR352" s="617"/>
      <c r="NJS352" s="617"/>
      <c r="NJT352" s="609"/>
      <c r="NJU352" s="614"/>
      <c r="NJV352" s="615"/>
      <c r="NJW352" s="616"/>
      <c r="NJX352" s="615"/>
      <c r="NJY352" s="617"/>
      <c r="NJZ352" s="617"/>
      <c r="NKA352" s="609"/>
      <c r="NKB352" s="614"/>
      <c r="NKC352" s="615"/>
      <c r="NKD352" s="616"/>
      <c r="NKE352" s="615"/>
      <c r="NKF352" s="617"/>
      <c r="NKG352" s="617"/>
      <c r="NKH352" s="609"/>
      <c r="NKI352" s="614"/>
      <c r="NKJ352" s="615"/>
      <c r="NKK352" s="616"/>
      <c r="NKL352" s="615"/>
      <c r="NKM352" s="617"/>
      <c r="NKN352" s="617"/>
      <c r="NKO352" s="609"/>
      <c r="NKP352" s="614"/>
      <c r="NKQ352" s="615"/>
      <c r="NKR352" s="616"/>
      <c r="NKS352" s="615"/>
      <c r="NKT352" s="617"/>
      <c r="NKU352" s="617"/>
      <c r="NKV352" s="609"/>
      <c r="NKW352" s="614"/>
      <c r="NKX352" s="615"/>
      <c r="NKY352" s="616"/>
      <c r="NKZ352" s="615"/>
      <c r="NLA352" s="617"/>
      <c r="NLB352" s="617"/>
      <c r="NLC352" s="609"/>
      <c r="NLD352" s="614"/>
      <c r="NLE352" s="615"/>
      <c r="NLF352" s="616"/>
      <c r="NLG352" s="615"/>
      <c r="NLH352" s="617"/>
      <c r="NLI352" s="617"/>
      <c r="NLJ352" s="609"/>
      <c r="NLK352" s="614"/>
      <c r="NLL352" s="615"/>
      <c r="NLM352" s="616"/>
      <c r="NLN352" s="615"/>
      <c r="NLO352" s="617"/>
      <c r="NLP352" s="617"/>
      <c r="NLQ352" s="609"/>
      <c r="NLR352" s="614"/>
      <c r="NLS352" s="615"/>
      <c r="NLT352" s="616"/>
      <c r="NLU352" s="615"/>
      <c r="NLV352" s="617"/>
      <c r="NLW352" s="617"/>
      <c r="NLX352" s="609"/>
      <c r="NLY352" s="614"/>
      <c r="NLZ352" s="615"/>
      <c r="NMA352" s="616"/>
      <c r="NMB352" s="615"/>
      <c r="NMC352" s="617"/>
      <c r="NMD352" s="617"/>
      <c r="NME352" s="609"/>
      <c r="NMF352" s="614"/>
      <c r="NMG352" s="615"/>
      <c r="NMH352" s="616"/>
      <c r="NMI352" s="615"/>
      <c r="NMJ352" s="617"/>
      <c r="NMK352" s="617"/>
      <c r="NML352" s="609"/>
      <c r="NMM352" s="614"/>
      <c r="NMN352" s="615"/>
      <c r="NMO352" s="616"/>
      <c r="NMP352" s="615"/>
      <c r="NMQ352" s="617"/>
      <c r="NMR352" s="617"/>
      <c r="NMS352" s="609"/>
      <c r="NMT352" s="614"/>
      <c r="NMU352" s="615"/>
      <c r="NMV352" s="616"/>
      <c r="NMW352" s="615"/>
      <c r="NMX352" s="617"/>
      <c r="NMY352" s="617"/>
      <c r="NMZ352" s="609"/>
      <c r="NNA352" s="614"/>
      <c r="NNB352" s="615"/>
      <c r="NNC352" s="616"/>
      <c r="NND352" s="615"/>
      <c r="NNE352" s="617"/>
      <c r="NNF352" s="617"/>
      <c r="NNG352" s="609"/>
      <c r="NNH352" s="614"/>
      <c r="NNI352" s="615"/>
      <c r="NNJ352" s="616"/>
      <c r="NNK352" s="615"/>
      <c r="NNL352" s="617"/>
      <c r="NNM352" s="617"/>
      <c r="NNN352" s="609"/>
      <c r="NNO352" s="614"/>
      <c r="NNP352" s="615"/>
      <c r="NNQ352" s="616"/>
      <c r="NNR352" s="615"/>
      <c r="NNS352" s="617"/>
      <c r="NNT352" s="617"/>
      <c r="NNU352" s="609"/>
      <c r="NNV352" s="614"/>
      <c r="NNW352" s="615"/>
      <c r="NNX352" s="616"/>
      <c r="NNY352" s="615"/>
      <c r="NNZ352" s="617"/>
      <c r="NOA352" s="617"/>
      <c r="NOB352" s="609"/>
      <c r="NOC352" s="614"/>
      <c r="NOD352" s="615"/>
      <c r="NOE352" s="616"/>
      <c r="NOF352" s="615"/>
      <c r="NOG352" s="617"/>
      <c r="NOH352" s="617"/>
      <c r="NOI352" s="609"/>
      <c r="NOJ352" s="614"/>
      <c r="NOK352" s="615"/>
      <c r="NOL352" s="616"/>
      <c r="NOM352" s="615"/>
      <c r="NON352" s="617"/>
      <c r="NOO352" s="617"/>
      <c r="NOP352" s="609"/>
      <c r="NOQ352" s="614"/>
      <c r="NOR352" s="615"/>
      <c r="NOS352" s="616"/>
      <c r="NOT352" s="615"/>
      <c r="NOU352" s="617"/>
      <c r="NOV352" s="617"/>
      <c r="NOW352" s="609"/>
      <c r="NOX352" s="614"/>
      <c r="NOY352" s="615"/>
      <c r="NOZ352" s="616"/>
      <c r="NPA352" s="615"/>
      <c r="NPB352" s="617"/>
      <c r="NPC352" s="617"/>
      <c r="NPD352" s="609"/>
      <c r="NPE352" s="614"/>
      <c r="NPF352" s="615"/>
      <c r="NPG352" s="616"/>
      <c r="NPH352" s="615"/>
      <c r="NPI352" s="617"/>
      <c r="NPJ352" s="617"/>
      <c r="NPK352" s="609"/>
      <c r="NPL352" s="614"/>
      <c r="NPM352" s="615"/>
      <c r="NPN352" s="616"/>
      <c r="NPO352" s="615"/>
      <c r="NPP352" s="617"/>
      <c r="NPQ352" s="617"/>
      <c r="NPR352" s="609"/>
      <c r="NPS352" s="614"/>
      <c r="NPT352" s="615"/>
      <c r="NPU352" s="616"/>
      <c r="NPV352" s="615"/>
      <c r="NPW352" s="617"/>
      <c r="NPX352" s="617"/>
      <c r="NPY352" s="609"/>
      <c r="NPZ352" s="614"/>
      <c r="NQA352" s="615"/>
      <c r="NQB352" s="616"/>
      <c r="NQC352" s="615"/>
      <c r="NQD352" s="617"/>
      <c r="NQE352" s="617"/>
      <c r="NQF352" s="609"/>
      <c r="NQG352" s="614"/>
      <c r="NQH352" s="615"/>
      <c r="NQI352" s="616"/>
      <c r="NQJ352" s="615"/>
      <c r="NQK352" s="617"/>
      <c r="NQL352" s="617"/>
      <c r="NQM352" s="609"/>
      <c r="NQN352" s="614"/>
      <c r="NQO352" s="615"/>
      <c r="NQP352" s="616"/>
      <c r="NQQ352" s="615"/>
      <c r="NQR352" s="617"/>
      <c r="NQS352" s="617"/>
      <c r="NQT352" s="609"/>
      <c r="NQU352" s="614"/>
      <c r="NQV352" s="615"/>
      <c r="NQW352" s="616"/>
      <c r="NQX352" s="615"/>
      <c r="NQY352" s="617"/>
      <c r="NQZ352" s="617"/>
      <c r="NRA352" s="609"/>
      <c r="NRB352" s="614"/>
      <c r="NRC352" s="615"/>
      <c r="NRD352" s="616"/>
      <c r="NRE352" s="615"/>
      <c r="NRF352" s="617"/>
      <c r="NRG352" s="617"/>
      <c r="NRH352" s="609"/>
      <c r="NRI352" s="614"/>
      <c r="NRJ352" s="615"/>
      <c r="NRK352" s="616"/>
      <c r="NRL352" s="615"/>
      <c r="NRM352" s="617"/>
      <c r="NRN352" s="617"/>
      <c r="NRO352" s="609"/>
      <c r="NRP352" s="614"/>
      <c r="NRQ352" s="615"/>
      <c r="NRR352" s="616"/>
      <c r="NRS352" s="615"/>
      <c r="NRT352" s="617"/>
      <c r="NRU352" s="617"/>
      <c r="NRV352" s="609"/>
      <c r="NRW352" s="614"/>
      <c r="NRX352" s="615"/>
      <c r="NRY352" s="616"/>
      <c r="NRZ352" s="615"/>
      <c r="NSA352" s="617"/>
      <c r="NSB352" s="617"/>
      <c r="NSC352" s="609"/>
      <c r="NSD352" s="614"/>
      <c r="NSE352" s="615"/>
      <c r="NSF352" s="616"/>
      <c r="NSG352" s="615"/>
      <c r="NSH352" s="617"/>
      <c r="NSI352" s="617"/>
      <c r="NSJ352" s="609"/>
      <c r="NSK352" s="614"/>
      <c r="NSL352" s="615"/>
      <c r="NSM352" s="616"/>
      <c r="NSN352" s="615"/>
      <c r="NSO352" s="617"/>
      <c r="NSP352" s="617"/>
      <c r="NSQ352" s="609"/>
      <c r="NSR352" s="614"/>
      <c r="NSS352" s="615"/>
      <c r="NST352" s="616"/>
      <c r="NSU352" s="615"/>
      <c r="NSV352" s="617"/>
      <c r="NSW352" s="617"/>
      <c r="NSX352" s="609"/>
      <c r="NSY352" s="614"/>
      <c r="NSZ352" s="615"/>
      <c r="NTA352" s="616"/>
      <c r="NTB352" s="615"/>
      <c r="NTC352" s="617"/>
      <c r="NTD352" s="617"/>
      <c r="NTE352" s="609"/>
      <c r="NTF352" s="614"/>
      <c r="NTG352" s="615"/>
      <c r="NTH352" s="616"/>
      <c r="NTI352" s="615"/>
      <c r="NTJ352" s="617"/>
      <c r="NTK352" s="617"/>
      <c r="NTL352" s="609"/>
      <c r="NTM352" s="614"/>
      <c r="NTN352" s="615"/>
      <c r="NTO352" s="616"/>
      <c r="NTP352" s="615"/>
      <c r="NTQ352" s="617"/>
      <c r="NTR352" s="617"/>
      <c r="NTS352" s="609"/>
      <c r="NTT352" s="614"/>
      <c r="NTU352" s="615"/>
      <c r="NTV352" s="616"/>
      <c r="NTW352" s="615"/>
      <c r="NTX352" s="617"/>
      <c r="NTY352" s="617"/>
      <c r="NTZ352" s="609"/>
      <c r="NUA352" s="614"/>
      <c r="NUB352" s="615"/>
      <c r="NUC352" s="616"/>
      <c r="NUD352" s="615"/>
      <c r="NUE352" s="617"/>
      <c r="NUF352" s="617"/>
      <c r="NUG352" s="609"/>
      <c r="NUH352" s="614"/>
      <c r="NUI352" s="615"/>
      <c r="NUJ352" s="616"/>
      <c r="NUK352" s="615"/>
      <c r="NUL352" s="617"/>
      <c r="NUM352" s="617"/>
      <c r="NUN352" s="609"/>
      <c r="NUO352" s="614"/>
      <c r="NUP352" s="615"/>
      <c r="NUQ352" s="616"/>
      <c r="NUR352" s="615"/>
      <c r="NUS352" s="617"/>
      <c r="NUT352" s="617"/>
      <c r="NUU352" s="609"/>
      <c r="NUV352" s="614"/>
      <c r="NUW352" s="615"/>
      <c r="NUX352" s="616"/>
      <c r="NUY352" s="615"/>
      <c r="NUZ352" s="617"/>
      <c r="NVA352" s="617"/>
      <c r="NVB352" s="609"/>
      <c r="NVC352" s="614"/>
      <c r="NVD352" s="615"/>
      <c r="NVE352" s="616"/>
      <c r="NVF352" s="615"/>
      <c r="NVG352" s="617"/>
      <c r="NVH352" s="617"/>
      <c r="NVI352" s="609"/>
      <c r="NVJ352" s="614"/>
      <c r="NVK352" s="615"/>
      <c r="NVL352" s="616"/>
      <c r="NVM352" s="615"/>
      <c r="NVN352" s="617"/>
      <c r="NVO352" s="617"/>
      <c r="NVP352" s="609"/>
      <c r="NVQ352" s="614"/>
      <c r="NVR352" s="615"/>
      <c r="NVS352" s="616"/>
      <c r="NVT352" s="615"/>
      <c r="NVU352" s="617"/>
      <c r="NVV352" s="617"/>
      <c r="NVW352" s="609"/>
      <c r="NVX352" s="614"/>
      <c r="NVY352" s="615"/>
      <c r="NVZ352" s="616"/>
      <c r="NWA352" s="615"/>
      <c r="NWB352" s="617"/>
      <c r="NWC352" s="617"/>
      <c r="NWD352" s="609"/>
      <c r="NWE352" s="614"/>
      <c r="NWF352" s="615"/>
      <c r="NWG352" s="616"/>
      <c r="NWH352" s="615"/>
      <c r="NWI352" s="617"/>
      <c r="NWJ352" s="617"/>
      <c r="NWK352" s="609"/>
      <c r="NWL352" s="614"/>
      <c r="NWM352" s="615"/>
      <c r="NWN352" s="616"/>
      <c r="NWO352" s="615"/>
      <c r="NWP352" s="617"/>
      <c r="NWQ352" s="617"/>
      <c r="NWR352" s="609"/>
      <c r="NWS352" s="614"/>
      <c r="NWT352" s="615"/>
      <c r="NWU352" s="616"/>
      <c r="NWV352" s="615"/>
      <c r="NWW352" s="617"/>
      <c r="NWX352" s="617"/>
      <c r="NWY352" s="609"/>
      <c r="NWZ352" s="614"/>
      <c r="NXA352" s="615"/>
      <c r="NXB352" s="616"/>
      <c r="NXC352" s="615"/>
      <c r="NXD352" s="617"/>
      <c r="NXE352" s="617"/>
      <c r="NXF352" s="609"/>
      <c r="NXG352" s="614"/>
      <c r="NXH352" s="615"/>
      <c r="NXI352" s="616"/>
      <c r="NXJ352" s="615"/>
      <c r="NXK352" s="617"/>
      <c r="NXL352" s="617"/>
      <c r="NXM352" s="609"/>
      <c r="NXN352" s="614"/>
      <c r="NXO352" s="615"/>
      <c r="NXP352" s="616"/>
      <c r="NXQ352" s="615"/>
      <c r="NXR352" s="617"/>
      <c r="NXS352" s="617"/>
      <c r="NXT352" s="609"/>
      <c r="NXU352" s="614"/>
      <c r="NXV352" s="615"/>
      <c r="NXW352" s="616"/>
      <c r="NXX352" s="615"/>
      <c r="NXY352" s="617"/>
      <c r="NXZ352" s="617"/>
      <c r="NYA352" s="609"/>
      <c r="NYB352" s="614"/>
      <c r="NYC352" s="615"/>
      <c r="NYD352" s="616"/>
      <c r="NYE352" s="615"/>
      <c r="NYF352" s="617"/>
      <c r="NYG352" s="617"/>
      <c r="NYH352" s="609"/>
      <c r="NYI352" s="614"/>
      <c r="NYJ352" s="615"/>
      <c r="NYK352" s="616"/>
      <c r="NYL352" s="615"/>
      <c r="NYM352" s="617"/>
      <c r="NYN352" s="617"/>
      <c r="NYO352" s="609"/>
      <c r="NYP352" s="614"/>
      <c r="NYQ352" s="615"/>
      <c r="NYR352" s="616"/>
      <c r="NYS352" s="615"/>
      <c r="NYT352" s="617"/>
      <c r="NYU352" s="617"/>
      <c r="NYV352" s="609"/>
      <c r="NYW352" s="614"/>
      <c r="NYX352" s="615"/>
      <c r="NYY352" s="616"/>
      <c r="NYZ352" s="615"/>
      <c r="NZA352" s="617"/>
      <c r="NZB352" s="617"/>
      <c r="NZC352" s="609"/>
      <c r="NZD352" s="614"/>
      <c r="NZE352" s="615"/>
      <c r="NZF352" s="616"/>
      <c r="NZG352" s="615"/>
      <c r="NZH352" s="617"/>
      <c r="NZI352" s="617"/>
      <c r="NZJ352" s="609"/>
      <c r="NZK352" s="614"/>
      <c r="NZL352" s="615"/>
      <c r="NZM352" s="616"/>
      <c r="NZN352" s="615"/>
      <c r="NZO352" s="617"/>
      <c r="NZP352" s="617"/>
      <c r="NZQ352" s="609"/>
      <c r="NZR352" s="614"/>
      <c r="NZS352" s="615"/>
      <c r="NZT352" s="616"/>
      <c r="NZU352" s="615"/>
      <c r="NZV352" s="617"/>
      <c r="NZW352" s="617"/>
      <c r="NZX352" s="609"/>
      <c r="NZY352" s="614"/>
      <c r="NZZ352" s="615"/>
      <c r="OAA352" s="616"/>
      <c r="OAB352" s="615"/>
      <c r="OAC352" s="617"/>
      <c r="OAD352" s="617"/>
      <c r="OAE352" s="609"/>
      <c r="OAF352" s="614"/>
      <c r="OAG352" s="615"/>
      <c r="OAH352" s="616"/>
      <c r="OAI352" s="615"/>
      <c r="OAJ352" s="617"/>
      <c r="OAK352" s="617"/>
      <c r="OAL352" s="609"/>
      <c r="OAM352" s="614"/>
      <c r="OAN352" s="615"/>
      <c r="OAO352" s="616"/>
      <c r="OAP352" s="615"/>
      <c r="OAQ352" s="617"/>
      <c r="OAR352" s="617"/>
      <c r="OAS352" s="609"/>
      <c r="OAT352" s="614"/>
      <c r="OAU352" s="615"/>
      <c r="OAV352" s="616"/>
      <c r="OAW352" s="615"/>
      <c r="OAX352" s="617"/>
      <c r="OAY352" s="617"/>
      <c r="OAZ352" s="609"/>
      <c r="OBA352" s="614"/>
      <c r="OBB352" s="615"/>
      <c r="OBC352" s="616"/>
      <c r="OBD352" s="615"/>
      <c r="OBE352" s="617"/>
      <c r="OBF352" s="617"/>
      <c r="OBG352" s="609"/>
      <c r="OBH352" s="614"/>
      <c r="OBI352" s="615"/>
      <c r="OBJ352" s="616"/>
      <c r="OBK352" s="615"/>
      <c r="OBL352" s="617"/>
      <c r="OBM352" s="617"/>
      <c r="OBN352" s="609"/>
      <c r="OBO352" s="614"/>
      <c r="OBP352" s="615"/>
      <c r="OBQ352" s="616"/>
      <c r="OBR352" s="615"/>
      <c r="OBS352" s="617"/>
      <c r="OBT352" s="617"/>
      <c r="OBU352" s="609"/>
      <c r="OBV352" s="614"/>
      <c r="OBW352" s="615"/>
      <c r="OBX352" s="616"/>
      <c r="OBY352" s="615"/>
      <c r="OBZ352" s="617"/>
      <c r="OCA352" s="617"/>
      <c r="OCB352" s="609"/>
      <c r="OCC352" s="614"/>
      <c r="OCD352" s="615"/>
      <c r="OCE352" s="616"/>
      <c r="OCF352" s="615"/>
      <c r="OCG352" s="617"/>
      <c r="OCH352" s="617"/>
      <c r="OCI352" s="609"/>
      <c r="OCJ352" s="614"/>
      <c r="OCK352" s="615"/>
      <c r="OCL352" s="616"/>
      <c r="OCM352" s="615"/>
      <c r="OCN352" s="617"/>
      <c r="OCO352" s="617"/>
      <c r="OCP352" s="609"/>
      <c r="OCQ352" s="614"/>
      <c r="OCR352" s="615"/>
      <c r="OCS352" s="616"/>
      <c r="OCT352" s="615"/>
      <c r="OCU352" s="617"/>
      <c r="OCV352" s="617"/>
      <c r="OCW352" s="609"/>
      <c r="OCX352" s="614"/>
      <c r="OCY352" s="615"/>
      <c r="OCZ352" s="616"/>
      <c r="ODA352" s="615"/>
      <c r="ODB352" s="617"/>
      <c r="ODC352" s="617"/>
      <c r="ODD352" s="609"/>
      <c r="ODE352" s="614"/>
      <c r="ODF352" s="615"/>
      <c r="ODG352" s="616"/>
      <c r="ODH352" s="615"/>
      <c r="ODI352" s="617"/>
      <c r="ODJ352" s="617"/>
      <c r="ODK352" s="609"/>
      <c r="ODL352" s="614"/>
      <c r="ODM352" s="615"/>
      <c r="ODN352" s="616"/>
      <c r="ODO352" s="615"/>
      <c r="ODP352" s="617"/>
      <c r="ODQ352" s="617"/>
      <c r="ODR352" s="609"/>
      <c r="ODS352" s="614"/>
      <c r="ODT352" s="615"/>
      <c r="ODU352" s="616"/>
      <c r="ODV352" s="615"/>
      <c r="ODW352" s="617"/>
      <c r="ODX352" s="617"/>
      <c r="ODY352" s="609"/>
      <c r="ODZ352" s="614"/>
      <c r="OEA352" s="615"/>
      <c r="OEB352" s="616"/>
      <c r="OEC352" s="615"/>
      <c r="OED352" s="617"/>
      <c r="OEE352" s="617"/>
      <c r="OEF352" s="609"/>
      <c r="OEG352" s="614"/>
      <c r="OEH352" s="615"/>
      <c r="OEI352" s="616"/>
      <c r="OEJ352" s="615"/>
      <c r="OEK352" s="617"/>
      <c r="OEL352" s="617"/>
      <c r="OEM352" s="609"/>
      <c r="OEN352" s="614"/>
      <c r="OEO352" s="615"/>
      <c r="OEP352" s="616"/>
      <c r="OEQ352" s="615"/>
      <c r="OER352" s="617"/>
      <c r="OES352" s="617"/>
      <c r="OET352" s="609"/>
      <c r="OEU352" s="614"/>
      <c r="OEV352" s="615"/>
      <c r="OEW352" s="616"/>
      <c r="OEX352" s="615"/>
      <c r="OEY352" s="617"/>
      <c r="OEZ352" s="617"/>
      <c r="OFA352" s="609"/>
      <c r="OFB352" s="614"/>
      <c r="OFC352" s="615"/>
      <c r="OFD352" s="616"/>
      <c r="OFE352" s="615"/>
      <c r="OFF352" s="617"/>
      <c r="OFG352" s="617"/>
      <c r="OFH352" s="609"/>
      <c r="OFI352" s="614"/>
      <c r="OFJ352" s="615"/>
      <c r="OFK352" s="616"/>
      <c r="OFL352" s="615"/>
      <c r="OFM352" s="617"/>
      <c r="OFN352" s="617"/>
      <c r="OFO352" s="609"/>
      <c r="OFP352" s="614"/>
      <c r="OFQ352" s="615"/>
      <c r="OFR352" s="616"/>
      <c r="OFS352" s="615"/>
      <c r="OFT352" s="617"/>
      <c r="OFU352" s="617"/>
      <c r="OFV352" s="609"/>
      <c r="OFW352" s="614"/>
      <c r="OFX352" s="615"/>
      <c r="OFY352" s="616"/>
      <c r="OFZ352" s="615"/>
      <c r="OGA352" s="617"/>
      <c r="OGB352" s="617"/>
      <c r="OGC352" s="609"/>
      <c r="OGD352" s="614"/>
      <c r="OGE352" s="615"/>
      <c r="OGF352" s="616"/>
      <c r="OGG352" s="615"/>
      <c r="OGH352" s="617"/>
      <c r="OGI352" s="617"/>
      <c r="OGJ352" s="609"/>
      <c r="OGK352" s="614"/>
      <c r="OGL352" s="615"/>
      <c r="OGM352" s="616"/>
      <c r="OGN352" s="615"/>
      <c r="OGO352" s="617"/>
      <c r="OGP352" s="617"/>
      <c r="OGQ352" s="609"/>
      <c r="OGR352" s="614"/>
      <c r="OGS352" s="615"/>
      <c r="OGT352" s="616"/>
      <c r="OGU352" s="615"/>
      <c r="OGV352" s="617"/>
      <c r="OGW352" s="617"/>
      <c r="OGX352" s="609"/>
      <c r="OGY352" s="614"/>
      <c r="OGZ352" s="615"/>
      <c r="OHA352" s="616"/>
      <c r="OHB352" s="615"/>
      <c r="OHC352" s="617"/>
      <c r="OHD352" s="617"/>
      <c r="OHE352" s="609"/>
      <c r="OHF352" s="614"/>
      <c r="OHG352" s="615"/>
      <c r="OHH352" s="616"/>
      <c r="OHI352" s="615"/>
      <c r="OHJ352" s="617"/>
      <c r="OHK352" s="617"/>
      <c r="OHL352" s="609"/>
      <c r="OHM352" s="614"/>
      <c r="OHN352" s="615"/>
      <c r="OHO352" s="616"/>
      <c r="OHP352" s="615"/>
      <c r="OHQ352" s="617"/>
      <c r="OHR352" s="617"/>
      <c r="OHS352" s="609"/>
      <c r="OHT352" s="614"/>
      <c r="OHU352" s="615"/>
      <c r="OHV352" s="616"/>
      <c r="OHW352" s="615"/>
      <c r="OHX352" s="617"/>
      <c r="OHY352" s="617"/>
      <c r="OHZ352" s="609"/>
      <c r="OIA352" s="614"/>
      <c r="OIB352" s="615"/>
      <c r="OIC352" s="616"/>
      <c r="OID352" s="615"/>
      <c r="OIE352" s="617"/>
      <c r="OIF352" s="617"/>
      <c r="OIG352" s="609"/>
      <c r="OIH352" s="614"/>
      <c r="OII352" s="615"/>
      <c r="OIJ352" s="616"/>
      <c r="OIK352" s="615"/>
      <c r="OIL352" s="617"/>
      <c r="OIM352" s="617"/>
      <c r="OIN352" s="609"/>
      <c r="OIO352" s="614"/>
      <c r="OIP352" s="615"/>
      <c r="OIQ352" s="616"/>
      <c r="OIR352" s="615"/>
      <c r="OIS352" s="617"/>
      <c r="OIT352" s="617"/>
      <c r="OIU352" s="609"/>
      <c r="OIV352" s="614"/>
      <c r="OIW352" s="615"/>
      <c r="OIX352" s="616"/>
      <c r="OIY352" s="615"/>
      <c r="OIZ352" s="617"/>
      <c r="OJA352" s="617"/>
      <c r="OJB352" s="609"/>
      <c r="OJC352" s="614"/>
      <c r="OJD352" s="615"/>
      <c r="OJE352" s="616"/>
      <c r="OJF352" s="615"/>
      <c r="OJG352" s="617"/>
      <c r="OJH352" s="617"/>
      <c r="OJI352" s="609"/>
      <c r="OJJ352" s="614"/>
      <c r="OJK352" s="615"/>
      <c r="OJL352" s="616"/>
      <c r="OJM352" s="615"/>
      <c r="OJN352" s="617"/>
      <c r="OJO352" s="617"/>
      <c r="OJP352" s="609"/>
      <c r="OJQ352" s="614"/>
      <c r="OJR352" s="615"/>
      <c r="OJS352" s="616"/>
      <c r="OJT352" s="615"/>
      <c r="OJU352" s="617"/>
      <c r="OJV352" s="617"/>
      <c r="OJW352" s="609"/>
      <c r="OJX352" s="614"/>
      <c r="OJY352" s="615"/>
      <c r="OJZ352" s="616"/>
      <c r="OKA352" s="615"/>
      <c r="OKB352" s="617"/>
      <c r="OKC352" s="617"/>
      <c r="OKD352" s="609"/>
      <c r="OKE352" s="614"/>
      <c r="OKF352" s="615"/>
      <c r="OKG352" s="616"/>
      <c r="OKH352" s="615"/>
      <c r="OKI352" s="617"/>
      <c r="OKJ352" s="617"/>
      <c r="OKK352" s="609"/>
      <c r="OKL352" s="614"/>
      <c r="OKM352" s="615"/>
      <c r="OKN352" s="616"/>
      <c r="OKO352" s="615"/>
      <c r="OKP352" s="617"/>
      <c r="OKQ352" s="617"/>
      <c r="OKR352" s="609"/>
      <c r="OKS352" s="614"/>
      <c r="OKT352" s="615"/>
      <c r="OKU352" s="616"/>
      <c r="OKV352" s="615"/>
      <c r="OKW352" s="617"/>
      <c r="OKX352" s="617"/>
      <c r="OKY352" s="609"/>
      <c r="OKZ352" s="614"/>
      <c r="OLA352" s="615"/>
      <c r="OLB352" s="616"/>
      <c r="OLC352" s="615"/>
      <c r="OLD352" s="617"/>
      <c r="OLE352" s="617"/>
      <c r="OLF352" s="609"/>
      <c r="OLG352" s="614"/>
      <c r="OLH352" s="615"/>
      <c r="OLI352" s="616"/>
      <c r="OLJ352" s="615"/>
      <c r="OLK352" s="617"/>
      <c r="OLL352" s="617"/>
      <c r="OLM352" s="609"/>
      <c r="OLN352" s="614"/>
      <c r="OLO352" s="615"/>
      <c r="OLP352" s="616"/>
      <c r="OLQ352" s="615"/>
      <c r="OLR352" s="617"/>
      <c r="OLS352" s="617"/>
      <c r="OLT352" s="609"/>
      <c r="OLU352" s="614"/>
      <c r="OLV352" s="615"/>
      <c r="OLW352" s="616"/>
      <c r="OLX352" s="615"/>
      <c r="OLY352" s="617"/>
      <c r="OLZ352" s="617"/>
      <c r="OMA352" s="609"/>
      <c r="OMB352" s="614"/>
      <c r="OMC352" s="615"/>
      <c r="OMD352" s="616"/>
      <c r="OME352" s="615"/>
      <c r="OMF352" s="617"/>
      <c r="OMG352" s="617"/>
      <c r="OMH352" s="609"/>
      <c r="OMI352" s="614"/>
      <c r="OMJ352" s="615"/>
      <c r="OMK352" s="616"/>
      <c r="OML352" s="615"/>
      <c r="OMM352" s="617"/>
      <c r="OMN352" s="617"/>
      <c r="OMO352" s="609"/>
      <c r="OMP352" s="614"/>
      <c r="OMQ352" s="615"/>
      <c r="OMR352" s="616"/>
      <c r="OMS352" s="615"/>
      <c r="OMT352" s="617"/>
      <c r="OMU352" s="617"/>
      <c r="OMV352" s="609"/>
      <c r="OMW352" s="614"/>
      <c r="OMX352" s="615"/>
      <c r="OMY352" s="616"/>
      <c r="OMZ352" s="615"/>
      <c r="ONA352" s="617"/>
      <c r="ONB352" s="617"/>
      <c r="ONC352" s="609"/>
      <c r="OND352" s="614"/>
      <c r="ONE352" s="615"/>
      <c r="ONF352" s="616"/>
      <c r="ONG352" s="615"/>
      <c r="ONH352" s="617"/>
      <c r="ONI352" s="617"/>
      <c r="ONJ352" s="609"/>
      <c r="ONK352" s="614"/>
      <c r="ONL352" s="615"/>
      <c r="ONM352" s="616"/>
      <c r="ONN352" s="615"/>
      <c r="ONO352" s="617"/>
      <c r="ONP352" s="617"/>
      <c r="ONQ352" s="609"/>
      <c r="ONR352" s="614"/>
      <c r="ONS352" s="615"/>
      <c r="ONT352" s="616"/>
      <c r="ONU352" s="615"/>
      <c r="ONV352" s="617"/>
      <c r="ONW352" s="617"/>
      <c r="ONX352" s="609"/>
      <c r="ONY352" s="614"/>
      <c r="ONZ352" s="615"/>
      <c r="OOA352" s="616"/>
      <c r="OOB352" s="615"/>
      <c r="OOC352" s="617"/>
      <c r="OOD352" s="617"/>
      <c r="OOE352" s="609"/>
      <c r="OOF352" s="614"/>
      <c r="OOG352" s="615"/>
      <c r="OOH352" s="616"/>
      <c r="OOI352" s="615"/>
      <c r="OOJ352" s="617"/>
      <c r="OOK352" s="617"/>
      <c r="OOL352" s="609"/>
      <c r="OOM352" s="614"/>
      <c r="OON352" s="615"/>
      <c r="OOO352" s="616"/>
      <c r="OOP352" s="615"/>
      <c r="OOQ352" s="617"/>
      <c r="OOR352" s="617"/>
      <c r="OOS352" s="609"/>
      <c r="OOT352" s="614"/>
      <c r="OOU352" s="615"/>
      <c r="OOV352" s="616"/>
      <c r="OOW352" s="615"/>
      <c r="OOX352" s="617"/>
      <c r="OOY352" s="617"/>
      <c r="OOZ352" s="609"/>
      <c r="OPA352" s="614"/>
      <c r="OPB352" s="615"/>
      <c r="OPC352" s="616"/>
      <c r="OPD352" s="615"/>
      <c r="OPE352" s="617"/>
      <c r="OPF352" s="617"/>
      <c r="OPG352" s="609"/>
      <c r="OPH352" s="614"/>
      <c r="OPI352" s="615"/>
      <c r="OPJ352" s="616"/>
      <c r="OPK352" s="615"/>
      <c r="OPL352" s="617"/>
      <c r="OPM352" s="617"/>
      <c r="OPN352" s="609"/>
      <c r="OPO352" s="614"/>
      <c r="OPP352" s="615"/>
      <c r="OPQ352" s="616"/>
      <c r="OPR352" s="615"/>
      <c r="OPS352" s="617"/>
      <c r="OPT352" s="617"/>
      <c r="OPU352" s="609"/>
      <c r="OPV352" s="614"/>
      <c r="OPW352" s="615"/>
      <c r="OPX352" s="616"/>
      <c r="OPY352" s="615"/>
      <c r="OPZ352" s="617"/>
      <c r="OQA352" s="617"/>
      <c r="OQB352" s="609"/>
      <c r="OQC352" s="614"/>
      <c r="OQD352" s="615"/>
      <c r="OQE352" s="616"/>
      <c r="OQF352" s="615"/>
      <c r="OQG352" s="617"/>
      <c r="OQH352" s="617"/>
      <c r="OQI352" s="609"/>
      <c r="OQJ352" s="614"/>
      <c r="OQK352" s="615"/>
      <c r="OQL352" s="616"/>
      <c r="OQM352" s="615"/>
      <c r="OQN352" s="617"/>
      <c r="OQO352" s="617"/>
      <c r="OQP352" s="609"/>
      <c r="OQQ352" s="614"/>
      <c r="OQR352" s="615"/>
      <c r="OQS352" s="616"/>
      <c r="OQT352" s="615"/>
      <c r="OQU352" s="617"/>
      <c r="OQV352" s="617"/>
      <c r="OQW352" s="609"/>
      <c r="OQX352" s="614"/>
      <c r="OQY352" s="615"/>
      <c r="OQZ352" s="616"/>
      <c r="ORA352" s="615"/>
      <c r="ORB352" s="617"/>
      <c r="ORC352" s="617"/>
      <c r="ORD352" s="609"/>
      <c r="ORE352" s="614"/>
      <c r="ORF352" s="615"/>
      <c r="ORG352" s="616"/>
      <c r="ORH352" s="615"/>
      <c r="ORI352" s="617"/>
      <c r="ORJ352" s="617"/>
      <c r="ORK352" s="609"/>
      <c r="ORL352" s="614"/>
      <c r="ORM352" s="615"/>
      <c r="ORN352" s="616"/>
      <c r="ORO352" s="615"/>
      <c r="ORP352" s="617"/>
      <c r="ORQ352" s="617"/>
      <c r="ORR352" s="609"/>
      <c r="ORS352" s="614"/>
      <c r="ORT352" s="615"/>
      <c r="ORU352" s="616"/>
      <c r="ORV352" s="615"/>
      <c r="ORW352" s="617"/>
      <c r="ORX352" s="617"/>
      <c r="ORY352" s="609"/>
      <c r="ORZ352" s="614"/>
      <c r="OSA352" s="615"/>
      <c r="OSB352" s="616"/>
      <c r="OSC352" s="615"/>
      <c r="OSD352" s="617"/>
      <c r="OSE352" s="617"/>
      <c r="OSF352" s="609"/>
      <c r="OSG352" s="614"/>
      <c r="OSH352" s="615"/>
      <c r="OSI352" s="616"/>
      <c r="OSJ352" s="615"/>
      <c r="OSK352" s="617"/>
      <c r="OSL352" s="617"/>
      <c r="OSM352" s="609"/>
      <c r="OSN352" s="614"/>
      <c r="OSO352" s="615"/>
      <c r="OSP352" s="616"/>
      <c r="OSQ352" s="615"/>
      <c r="OSR352" s="617"/>
      <c r="OSS352" s="617"/>
      <c r="OST352" s="609"/>
      <c r="OSU352" s="614"/>
      <c r="OSV352" s="615"/>
      <c r="OSW352" s="616"/>
      <c r="OSX352" s="615"/>
      <c r="OSY352" s="617"/>
      <c r="OSZ352" s="617"/>
      <c r="OTA352" s="609"/>
      <c r="OTB352" s="614"/>
      <c r="OTC352" s="615"/>
      <c r="OTD352" s="616"/>
      <c r="OTE352" s="615"/>
      <c r="OTF352" s="617"/>
      <c r="OTG352" s="617"/>
      <c r="OTH352" s="609"/>
      <c r="OTI352" s="614"/>
      <c r="OTJ352" s="615"/>
      <c r="OTK352" s="616"/>
      <c r="OTL352" s="615"/>
      <c r="OTM352" s="617"/>
      <c r="OTN352" s="617"/>
      <c r="OTO352" s="609"/>
      <c r="OTP352" s="614"/>
      <c r="OTQ352" s="615"/>
      <c r="OTR352" s="616"/>
      <c r="OTS352" s="615"/>
      <c r="OTT352" s="617"/>
      <c r="OTU352" s="617"/>
      <c r="OTV352" s="609"/>
      <c r="OTW352" s="614"/>
      <c r="OTX352" s="615"/>
      <c r="OTY352" s="616"/>
      <c r="OTZ352" s="615"/>
      <c r="OUA352" s="617"/>
      <c r="OUB352" s="617"/>
      <c r="OUC352" s="609"/>
      <c r="OUD352" s="614"/>
      <c r="OUE352" s="615"/>
      <c r="OUF352" s="616"/>
      <c r="OUG352" s="615"/>
      <c r="OUH352" s="617"/>
      <c r="OUI352" s="617"/>
      <c r="OUJ352" s="609"/>
      <c r="OUK352" s="614"/>
      <c r="OUL352" s="615"/>
      <c r="OUM352" s="616"/>
      <c r="OUN352" s="615"/>
      <c r="OUO352" s="617"/>
      <c r="OUP352" s="617"/>
      <c r="OUQ352" s="609"/>
      <c r="OUR352" s="614"/>
      <c r="OUS352" s="615"/>
      <c r="OUT352" s="616"/>
      <c r="OUU352" s="615"/>
      <c r="OUV352" s="617"/>
      <c r="OUW352" s="617"/>
      <c r="OUX352" s="609"/>
      <c r="OUY352" s="614"/>
      <c r="OUZ352" s="615"/>
      <c r="OVA352" s="616"/>
      <c r="OVB352" s="615"/>
      <c r="OVC352" s="617"/>
      <c r="OVD352" s="617"/>
      <c r="OVE352" s="609"/>
      <c r="OVF352" s="614"/>
      <c r="OVG352" s="615"/>
      <c r="OVH352" s="616"/>
      <c r="OVI352" s="615"/>
      <c r="OVJ352" s="617"/>
      <c r="OVK352" s="617"/>
      <c r="OVL352" s="609"/>
      <c r="OVM352" s="614"/>
      <c r="OVN352" s="615"/>
      <c r="OVO352" s="616"/>
      <c r="OVP352" s="615"/>
      <c r="OVQ352" s="617"/>
      <c r="OVR352" s="617"/>
      <c r="OVS352" s="609"/>
      <c r="OVT352" s="614"/>
      <c r="OVU352" s="615"/>
      <c r="OVV352" s="616"/>
      <c r="OVW352" s="615"/>
      <c r="OVX352" s="617"/>
      <c r="OVY352" s="617"/>
      <c r="OVZ352" s="609"/>
      <c r="OWA352" s="614"/>
      <c r="OWB352" s="615"/>
      <c r="OWC352" s="616"/>
      <c r="OWD352" s="615"/>
      <c r="OWE352" s="617"/>
      <c r="OWF352" s="617"/>
      <c r="OWG352" s="609"/>
      <c r="OWH352" s="614"/>
      <c r="OWI352" s="615"/>
      <c r="OWJ352" s="616"/>
      <c r="OWK352" s="615"/>
      <c r="OWL352" s="617"/>
      <c r="OWM352" s="617"/>
      <c r="OWN352" s="609"/>
      <c r="OWO352" s="614"/>
      <c r="OWP352" s="615"/>
      <c r="OWQ352" s="616"/>
      <c r="OWR352" s="615"/>
      <c r="OWS352" s="617"/>
      <c r="OWT352" s="617"/>
      <c r="OWU352" s="609"/>
      <c r="OWV352" s="614"/>
      <c r="OWW352" s="615"/>
      <c r="OWX352" s="616"/>
      <c r="OWY352" s="615"/>
      <c r="OWZ352" s="617"/>
      <c r="OXA352" s="617"/>
      <c r="OXB352" s="609"/>
      <c r="OXC352" s="614"/>
      <c r="OXD352" s="615"/>
      <c r="OXE352" s="616"/>
      <c r="OXF352" s="615"/>
      <c r="OXG352" s="617"/>
      <c r="OXH352" s="617"/>
      <c r="OXI352" s="609"/>
      <c r="OXJ352" s="614"/>
      <c r="OXK352" s="615"/>
      <c r="OXL352" s="616"/>
      <c r="OXM352" s="615"/>
      <c r="OXN352" s="617"/>
      <c r="OXO352" s="617"/>
      <c r="OXP352" s="609"/>
      <c r="OXQ352" s="614"/>
      <c r="OXR352" s="615"/>
      <c r="OXS352" s="616"/>
      <c r="OXT352" s="615"/>
      <c r="OXU352" s="617"/>
      <c r="OXV352" s="617"/>
      <c r="OXW352" s="609"/>
      <c r="OXX352" s="614"/>
      <c r="OXY352" s="615"/>
      <c r="OXZ352" s="616"/>
      <c r="OYA352" s="615"/>
      <c r="OYB352" s="617"/>
      <c r="OYC352" s="617"/>
      <c r="OYD352" s="609"/>
      <c r="OYE352" s="614"/>
      <c r="OYF352" s="615"/>
      <c r="OYG352" s="616"/>
      <c r="OYH352" s="615"/>
      <c r="OYI352" s="617"/>
      <c r="OYJ352" s="617"/>
      <c r="OYK352" s="609"/>
      <c r="OYL352" s="614"/>
      <c r="OYM352" s="615"/>
      <c r="OYN352" s="616"/>
      <c r="OYO352" s="615"/>
      <c r="OYP352" s="617"/>
      <c r="OYQ352" s="617"/>
      <c r="OYR352" s="609"/>
      <c r="OYS352" s="614"/>
      <c r="OYT352" s="615"/>
      <c r="OYU352" s="616"/>
      <c r="OYV352" s="615"/>
      <c r="OYW352" s="617"/>
      <c r="OYX352" s="617"/>
      <c r="OYY352" s="609"/>
      <c r="OYZ352" s="614"/>
      <c r="OZA352" s="615"/>
      <c r="OZB352" s="616"/>
      <c r="OZC352" s="615"/>
      <c r="OZD352" s="617"/>
      <c r="OZE352" s="617"/>
      <c r="OZF352" s="609"/>
      <c r="OZG352" s="614"/>
      <c r="OZH352" s="615"/>
      <c r="OZI352" s="616"/>
      <c r="OZJ352" s="615"/>
      <c r="OZK352" s="617"/>
      <c r="OZL352" s="617"/>
      <c r="OZM352" s="609"/>
      <c r="OZN352" s="614"/>
      <c r="OZO352" s="615"/>
      <c r="OZP352" s="616"/>
      <c r="OZQ352" s="615"/>
      <c r="OZR352" s="617"/>
      <c r="OZS352" s="617"/>
      <c r="OZT352" s="609"/>
      <c r="OZU352" s="614"/>
      <c r="OZV352" s="615"/>
      <c r="OZW352" s="616"/>
      <c r="OZX352" s="615"/>
      <c r="OZY352" s="617"/>
      <c r="OZZ352" s="617"/>
      <c r="PAA352" s="609"/>
      <c r="PAB352" s="614"/>
      <c r="PAC352" s="615"/>
      <c r="PAD352" s="616"/>
      <c r="PAE352" s="615"/>
      <c r="PAF352" s="617"/>
      <c r="PAG352" s="617"/>
      <c r="PAH352" s="609"/>
      <c r="PAI352" s="614"/>
      <c r="PAJ352" s="615"/>
      <c r="PAK352" s="616"/>
      <c r="PAL352" s="615"/>
      <c r="PAM352" s="617"/>
      <c r="PAN352" s="617"/>
      <c r="PAO352" s="609"/>
      <c r="PAP352" s="614"/>
      <c r="PAQ352" s="615"/>
      <c r="PAR352" s="616"/>
      <c r="PAS352" s="615"/>
      <c r="PAT352" s="617"/>
      <c r="PAU352" s="617"/>
      <c r="PAV352" s="609"/>
      <c r="PAW352" s="614"/>
      <c r="PAX352" s="615"/>
      <c r="PAY352" s="616"/>
      <c r="PAZ352" s="615"/>
      <c r="PBA352" s="617"/>
      <c r="PBB352" s="617"/>
      <c r="PBC352" s="609"/>
      <c r="PBD352" s="614"/>
      <c r="PBE352" s="615"/>
      <c r="PBF352" s="616"/>
      <c r="PBG352" s="615"/>
      <c r="PBH352" s="617"/>
      <c r="PBI352" s="617"/>
      <c r="PBJ352" s="609"/>
      <c r="PBK352" s="614"/>
      <c r="PBL352" s="615"/>
      <c r="PBM352" s="616"/>
      <c r="PBN352" s="615"/>
      <c r="PBO352" s="617"/>
      <c r="PBP352" s="617"/>
      <c r="PBQ352" s="609"/>
      <c r="PBR352" s="614"/>
      <c r="PBS352" s="615"/>
      <c r="PBT352" s="616"/>
      <c r="PBU352" s="615"/>
      <c r="PBV352" s="617"/>
      <c r="PBW352" s="617"/>
      <c r="PBX352" s="609"/>
      <c r="PBY352" s="614"/>
      <c r="PBZ352" s="615"/>
      <c r="PCA352" s="616"/>
      <c r="PCB352" s="615"/>
      <c r="PCC352" s="617"/>
      <c r="PCD352" s="617"/>
      <c r="PCE352" s="609"/>
      <c r="PCF352" s="614"/>
      <c r="PCG352" s="615"/>
      <c r="PCH352" s="616"/>
      <c r="PCI352" s="615"/>
      <c r="PCJ352" s="617"/>
      <c r="PCK352" s="617"/>
      <c r="PCL352" s="609"/>
      <c r="PCM352" s="614"/>
      <c r="PCN352" s="615"/>
      <c r="PCO352" s="616"/>
      <c r="PCP352" s="615"/>
      <c r="PCQ352" s="617"/>
      <c r="PCR352" s="617"/>
      <c r="PCS352" s="609"/>
      <c r="PCT352" s="614"/>
      <c r="PCU352" s="615"/>
      <c r="PCV352" s="616"/>
      <c r="PCW352" s="615"/>
      <c r="PCX352" s="617"/>
      <c r="PCY352" s="617"/>
      <c r="PCZ352" s="609"/>
      <c r="PDA352" s="614"/>
      <c r="PDB352" s="615"/>
      <c r="PDC352" s="616"/>
      <c r="PDD352" s="615"/>
      <c r="PDE352" s="617"/>
      <c r="PDF352" s="617"/>
      <c r="PDG352" s="609"/>
      <c r="PDH352" s="614"/>
      <c r="PDI352" s="615"/>
      <c r="PDJ352" s="616"/>
      <c r="PDK352" s="615"/>
      <c r="PDL352" s="617"/>
      <c r="PDM352" s="617"/>
      <c r="PDN352" s="609"/>
      <c r="PDO352" s="614"/>
      <c r="PDP352" s="615"/>
      <c r="PDQ352" s="616"/>
      <c r="PDR352" s="615"/>
      <c r="PDS352" s="617"/>
      <c r="PDT352" s="617"/>
      <c r="PDU352" s="609"/>
      <c r="PDV352" s="614"/>
      <c r="PDW352" s="615"/>
      <c r="PDX352" s="616"/>
      <c r="PDY352" s="615"/>
      <c r="PDZ352" s="617"/>
      <c r="PEA352" s="617"/>
      <c r="PEB352" s="609"/>
      <c r="PEC352" s="614"/>
      <c r="PED352" s="615"/>
      <c r="PEE352" s="616"/>
      <c r="PEF352" s="615"/>
      <c r="PEG352" s="617"/>
      <c r="PEH352" s="617"/>
      <c r="PEI352" s="609"/>
      <c r="PEJ352" s="614"/>
      <c r="PEK352" s="615"/>
      <c r="PEL352" s="616"/>
      <c r="PEM352" s="615"/>
      <c r="PEN352" s="617"/>
      <c r="PEO352" s="617"/>
      <c r="PEP352" s="609"/>
      <c r="PEQ352" s="614"/>
      <c r="PER352" s="615"/>
      <c r="PES352" s="616"/>
      <c r="PET352" s="615"/>
      <c r="PEU352" s="617"/>
      <c r="PEV352" s="617"/>
      <c r="PEW352" s="609"/>
      <c r="PEX352" s="614"/>
      <c r="PEY352" s="615"/>
      <c r="PEZ352" s="616"/>
      <c r="PFA352" s="615"/>
      <c r="PFB352" s="617"/>
      <c r="PFC352" s="617"/>
      <c r="PFD352" s="609"/>
      <c r="PFE352" s="614"/>
      <c r="PFF352" s="615"/>
      <c r="PFG352" s="616"/>
      <c r="PFH352" s="615"/>
      <c r="PFI352" s="617"/>
      <c r="PFJ352" s="617"/>
      <c r="PFK352" s="609"/>
      <c r="PFL352" s="614"/>
      <c r="PFM352" s="615"/>
      <c r="PFN352" s="616"/>
      <c r="PFO352" s="615"/>
      <c r="PFP352" s="617"/>
      <c r="PFQ352" s="617"/>
      <c r="PFR352" s="609"/>
      <c r="PFS352" s="614"/>
      <c r="PFT352" s="615"/>
      <c r="PFU352" s="616"/>
      <c r="PFV352" s="615"/>
      <c r="PFW352" s="617"/>
      <c r="PFX352" s="617"/>
      <c r="PFY352" s="609"/>
      <c r="PFZ352" s="614"/>
      <c r="PGA352" s="615"/>
      <c r="PGB352" s="616"/>
      <c r="PGC352" s="615"/>
      <c r="PGD352" s="617"/>
      <c r="PGE352" s="617"/>
      <c r="PGF352" s="609"/>
      <c r="PGG352" s="614"/>
      <c r="PGH352" s="615"/>
      <c r="PGI352" s="616"/>
      <c r="PGJ352" s="615"/>
      <c r="PGK352" s="617"/>
      <c r="PGL352" s="617"/>
      <c r="PGM352" s="609"/>
      <c r="PGN352" s="614"/>
      <c r="PGO352" s="615"/>
      <c r="PGP352" s="616"/>
      <c r="PGQ352" s="615"/>
      <c r="PGR352" s="617"/>
      <c r="PGS352" s="617"/>
      <c r="PGT352" s="609"/>
      <c r="PGU352" s="614"/>
      <c r="PGV352" s="615"/>
      <c r="PGW352" s="616"/>
      <c r="PGX352" s="615"/>
      <c r="PGY352" s="617"/>
      <c r="PGZ352" s="617"/>
      <c r="PHA352" s="609"/>
      <c r="PHB352" s="614"/>
      <c r="PHC352" s="615"/>
      <c r="PHD352" s="616"/>
      <c r="PHE352" s="615"/>
      <c r="PHF352" s="617"/>
      <c r="PHG352" s="617"/>
      <c r="PHH352" s="609"/>
      <c r="PHI352" s="614"/>
      <c r="PHJ352" s="615"/>
      <c r="PHK352" s="616"/>
      <c r="PHL352" s="615"/>
      <c r="PHM352" s="617"/>
      <c r="PHN352" s="617"/>
      <c r="PHO352" s="609"/>
      <c r="PHP352" s="614"/>
      <c r="PHQ352" s="615"/>
      <c r="PHR352" s="616"/>
      <c r="PHS352" s="615"/>
      <c r="PHT352" s="617"/>
      <c r="PHU352" s="617"/>
      <c r="PHV352" s="609"/>
      <c r="PHW352" s="614"/>
      <c r="PHX352" s="615"/>
      <c r="PHY352" s="616"/>
      <c r="PHZ352" s="615"/>
      <c r="PIA352" s="617"/>
      <c r="PIB352" s="617"/>
      <c r="PIC352" s="609"/>
      <c r="PID352" s="614"/>
      <c r="PIE352" s="615"/>
      <c r="PIF352" s="616"/>
      <c r="PIG352" s="615"/>
      <c r="PIH352" s="617"/>
      <c r="PII352" s="617"/>
      <c r="PIJ352" s="609"/>
      <c r="PIK352" s="614"/>
      <c r="PIL352" s="615"/>
      <c r="PIM352" s="616"/>
      <c r="PIN352" s="615"/>
      <c r="PIO352" s="617"/>
      <c r="PIP352" s="617"/>
      <c r="PIQ352" s="609"/>
      <c r="PIR352" s="614"/>
      <c r="PIS352" s="615"/>
      <c r="PIT352" s="616"/>
      <c r="PIU352" s="615"/>
      <c r="PIV352" s="617"/>
      <c r="PIW352" s="617"/>
      <c r="PIX352" s="609"/>
      <c r="PIY352" s="614"/>
      <c r="PIZ352" s="615"/>
      <c r="PJA352" s="616"/>
      <c r="PJB352" s="615"/>
      <c r="PJC352" s="617"/>
      <c r="PJD352" s="617"/>
      <c r="PJE352" s="609"/>
      <c r="PJF352" s="614"/>
      <c r="PJG352" s="615"/>
      <c r="PJH352" s="616"/>
      <c r="PJI352" s="615"/>
      <c r="PJJ352" s="617"/>
      <c r="PJK352" s="617"/>
      <c r="PJL352" s="609"/>
      <c r="PJM352" s="614"/>
      <c r="PJN352" s="615"/>
      <c r="PJO352" s="616"/>
      <c r="PJP352" s="615"/>
      <c r="PJQ352" s="617"/>
      <c r="PJR352" s="617"/>
      <c r="PJS352" s="609"/>
      <c r="PJT352" s="614"/>
      <c r="PJU352" s="615"/>
      <c r="PJV352" s="616"/>
      <c r="PJW352" s="615"/>
      <c r="PJX352" s="617"/>
      <c r="PJY352" s="617"/>
      <c r="PJZ352" s="609"/>
      <c r="PKA352" s="614"/>
      <c r="PKB352" s="615"/>
      <c r="PKC352" s="616"/>
      <c r="PKD352" s="615"/>
      <c r="PKE352" s="617"/>
      <c r="PKF352" s="617"/>
      <c r="PKG352" s="609"/>
      <c r="PKH352" s="614"/>
      <c r="PKI352" s="615"/>
      <c r="PKJ352" s="616"/>
      <c r="PKK352" s="615"/>
      <c r="PKL352" s="617"/>
      <c r="PKM352" s="617"/>
      <c r="PKN352" s="609"/>
      <c r="PKO352" s="614"/>
      <c r="PKP352" s="615"/>
      <c r="PKQ352" s="616"/>
      <c r="PKR352" s="615"/>
      <c r="PKS352" s="617"/>
      <c r="PKT352" s="617"/>
      <c r="PKU352" s="609"/>
      <c r="PKV352" s="614"/>
      <c r="PKW352" s="615"/>
      <c r="PKX352" s="616"/>
      <c r="PKY352" s="615"/>
      <c r="PKZ352" s="617"/>
      <c r="PLA352" s="617"/>
      <c r="PLB352" s="609"/>
      <c r="PLC352" s="614"/>
      <c r="PLD352" s="615"/>
      <c r="PLE352" s="616"/>
      <c r="PLF352" s="615"/>
      <c r="PLG352" s="617"/>
      <c r="PLH352" s="617"/>
      <c r="PLI352" s="609"/>
      <c r="PLJ352" s="614"/>
      <c r="PLK352" s="615"/>
      <c r="PLL352" s="616"/>
      <c r="PLM352" s="615"/>
      <c r="PLN352" s="617"/>
      <c r="PLO352" s="617"/>
      <c r="PLP352" s="609"/>
      <c r="PLQ352" s="614"/>
      <c r="PLR352" s="615"/>
      <c r="PLS352" s="616"/>
      <c r="PLT352" s="615"/>
      <c r="PLU352" s="617"/>
      <c r="PLV352" s="617"/>
      <c r="PLW352" s="609"/>
      <c r="PLX352" s="614"/>
      <c r="PLY352" s="615"/>
      <c r="PLZ352" s="616"/>
      <c r="PMA352" s="615"/>
      <c r="PMB352" s="617"/>
      <c r="PMC352" s="617"/>
      <c r="PMD352" s="609"/>
      <c r="PME352" s="614"/>
      <c r="PMF352" s="615"/>
      <c r="PMG352" s="616"/>
      <c r="PMH352" s="615"/>
      <c r="PMI352" s="617"/>
      <c r="PMJ352" s="617"/>
      <c r="PMK352" s="609"/>
      <c r="PML352" s="614"/>
      <c r="PMM352" s="615"/>
      <c r="PMN352" s="616"/>
      <c r="PMO352" s="615"/>
      <c r="PMP352" s="617"/>
      <c r="PMQ352" s="617"/>
      <c r="PMR352" s="609"/>
      <c r="PMS352" s="614"/>
      <c r="PMT352" s="615"/>
      <c r="PMU352" s="616"/>
      <c r="PMV352" s="615"/>
      <c r="PMW352" s="617"/>
      <c r="PMX352" s="617"/>
      <c r="PMY352" s="609"/>
      <c r="PMZ352" s="614"/>
      <c r="PNA352" s="615"/>
      <c r="PNB352" s="616"/>
      <c r="PNC352" s="615"/>
      <c r="PND352" s="617"/>
      <c r="PNE352" s="617"/>
      <c r="PNF352" s="609"/>
      <c r="PNG352" s="614"/>
      <c r="PNH352" s="615"/>
      <c r="PNI352" s="616"/>
      <c r="PNJ352" s="615"/>
      <c r="PNK352" s="617"/>
      <c r="PNL352" s="617"/>
      <c r="PNM352" s="609"/>
      <c r="PNN352" s="614"/>
      <c r="PNO352" s="615"/>
      <c r="PNP352" s="616"/>
      <c r="PNQ352" s="615"/>
      <c r="PNR352" s="617"/>
      <c r="PNS352" s="617"/>
      <c r="PNT352" s="609"/>
      <c r="PNU352" s="614"/>
      <c r="PNV352" s="615"/>
      <c r="PNW352" s="616"/>
      <c r="PNX352" s="615"/>
      <c r="PNY352" s="617"/>
      <c r="PNZ352" s="617"/>
      <c r="POA352" s="609"/>
      <c r="POB352" s="614"/>
      <c r="POC352" s="615"/>
      <c r="POD352" s="616"/>
      <c r="POE352" s="615"/>
      <c r="POF352" s="617"/>
      <c r="POG352" s="617"/>
      <c r="POH352" s="609"/>
      <c r="POI352" s="614"/>
      <c r="POJ352" s="615"/>
      <c r="POK352" s="616"/>
      <c r="POL352" s="615"/>
      <c r="POM352" s="617"/>
      <c r="PON352" s="617"/>
      <c r="POO352" s="609"/>
      <c r="POP352" s="614"/>
      <c r="POQ352" s="615"/>
      <c r="POR352" s="616"/>
      <c r="POS352" s="615"/>
      <c r="POT352" s="617"/>
      <c r="POU352" s="617"/>
      <c r="POV352" s="609"/>
      <c r="POW352" s="614"/>
      <c r="POX352" s="615"/>
      <c r="POY352" s="616"/>
      <c r="POZ352" s="615"/>
      <c r="PPA352" s="617"/>
      <c r="PPB352" s="617"/>
      <c r="PPC352" s="609"/>
      <c r="PPD352" s="614"/>
      <c r="PPE352" s="615"/>
      <c r="PPF352" s="616"/>
      <c r="PPG352" s="615"/>
      <c r="PPH352" s="617"/>
      <c r="PPI352" s="617"/>
      <c r="PPJ352" s="609"/>
      <c r="PPK352" s="614"/>
      <c r="PPL352" s="615"/>
      <c r="PPM352" s="616"/>
      <c r="PPN352" s="615"/>
      <c r="PPO352" s="617"/>
      <c r="PPP352" s="617"/>
      <c r="PPQ352" s="609"/>
      <c r="PPR352" s="614"/>
      <c r="PPS352" s="615"/>
      <c r="PPT352" s="616"/>
      <c r="PPU352" s="615"/>
      <c r="PPV352" s="617"/>
      <c r="PPW352" s="617"/>
      <c r="PPX352" s="609"/>
      <c r="PPY352" s="614"/>
      <c r="PPZ352" s="615"/>
      <c r="PQA352" s="616"/>
      <c r="PQB352" s="615"/>
      <c r="PQC352" s="617"/>
      <c r="PQD352" s="617"/>
      <c r="PQE352" s="609"/>
      <c r="PQF352" s="614"/>
      <c r="PQG352" s="615"/>
      <c r="PQH352" s="616"/>
      <c r="PQI352" s="615"/>
      <c r="PQJ352" s="617"/>
      <c r="PQK352" s="617"/>
      <c r="PQL352" s="609"/>
      <c r="PQM352" s="614"/>
      <c r="PQN352" s="615"/>
      <c r="PQO352" s="616"/>
      <c r="PQP352" s="615"/>
      <c r="PQQ352" s="617"/>
      <c r="PQR352" s="617"/>
      <c r="PQS352" s="609"/>
      <c r="PQT352" s="614"/>
      <c r="PQU352" s="615"/>
      <c r="PQV352" s="616"/>
      <c r="PQW352" s="615"/>
      <c r="PQX352" s="617"/>
      <c r="PQY352" s="617"/>
      <c r="PQZ352" s="609"/>
      <c r="PRA352" s="614"/>
      <c r="PRB352" s="615"/>
      <c r="PRC352" s="616"/>
      <c r="PRD352" s="615"/>
      <c r="PRE352" s="617"/>
      <c r="PRF352" s="617"/>
      <c r="PRG352" s="609"/>
      <c r="PRH352" s="614"/>
      <c r="PRI352" s="615"/>
      <c r="PRJ352" s="616"/>
      <c r="PRK352" s="615"/>
      <c r="PRL352" s="617"/>
      <c r="PRM352" s="617"/>
      <c r="PRN352" s="609"/>
      <c r="PRO352" s="614"/>
      <c r="PRP352" s="615"/>
      <c r="PRQ352" s="616"/>
      <c r="PRR352" s="615"/>
      <c r="PRS352" s="617"/>
      <c r="PRT352" s="617"/>
      <c r="PRU352" s="609"/>
      <c r="PRV352" s="614"/>
      <c r="PRW352" s="615"/>
      <c r="PRX352" s="616"/>
      <c r="PRY352" s="615"/>
      <c r="PRZ352" s="617"/>
      <c r="PSA352" s="617"/>
      <c r="PSB352" s="609"/>
      <c r="PSC352" s="614"/>
      <c r="PSD352" s="615"/>
      <c r="PSE352" s="616"/>
      <c r="PSF352" s="615"/>
      <c r="PSG352" s="617"/>
      <c r="PSH352" s="617"/>
      <c r="PSI352" s="609"/>
      <c r="PSJ352" s="614"/>
      <c r="PSK352" s="615"/>
      <c r="PSL352" s="616"/>
      <c r="PSM352" s="615"/>
      <c r="PSN352" s="617"/>
      <c r="PSO352" s="617"/>
      <c r="PSP352" s="609"/>
      <c r="PSQ352" s="614"/>
      <c r="PSR352" s="615"/>
      <c r="PSS352" s="616"/>
      <c r="PST352" s="615"/>
      <c r="PSU352" s="617"/>
      <c r="PSV352" s="617"/>
      <c r="PSW352" s="609"/>
      <c r="PSX352" s="614"/>
      <c r="PSY352" s="615"/>
      <c r="PSZ352" s="616"/>
      <c r="PTA352" s="615"/>
      <c r="PTB352" s="617"/>
      <c r="PTC352" s="617"/>
      <c r="PTD352" s="609"/>
      <c r="PTE352" s="614"/>
      <c r="PTF352" s="615"/>
      <c r="PTG352" s="616"/>
      <c r="PTH352" s="615"/>
      <c r="PTI352" s="617"/>
      <c r="PTJ352" s="617"/>
      <c r="PTK352" s="609"/>
      <c r="PTL352" s="614"/>
      <c r="PTM352" s="615"/>
      <c r="PTN352" s="616"/>
      <c r="PTO352" s="615"/>
      <c r="PTP352" s="617"/>
      <c r="PTQ352" s="617"/>
      <c r="PTR352" s="609"/>
      <c r="PTS352" s="614"/>
      <c r="PTT352" s="615"/>
      <c r="PTU352" s="616"/>
      <c r="PTV352" s="615"/>
      <c r="PTW352" s="617"/>
      <c r="PTX352" s="617"/>
      <c r="PTY352" s="609"/>
      <c r="PTZ352" s="614"/>
      <c r="PUA352" s="615"/>
      <c r="PUB352" s="616"/>
      <c r="PUC352" s="615"/>
      <c r="PUD352" s="617"/>
      <c r="PUE352" s="617"/>
      <c r="PUF352" s="609"/>
      <c r="PUG352" s="614"/>
      <c r="PUH352" s="615"/>
      <c r="PUI352" s="616"/>
      <c r="PUJ352" s="615"/>
      <c r="PUK352" s="617"/>
      <c r="PUL352" s="617"/>
      <c r="PUM352" s="609"/>
      <c r="PUN352" s="614"/>
      <c r="PUO352" s="615"/>
      <c r="PUP352" s="616"/>
      <c r="PUQ352" s="615"/>
      <c r="PUR352" s="617"/>
      <c r="PUS352" s="617"/>
      <c r="PUT352" s="609"/>
      <c r="PUU352" s="614"/>
      <c r="PUV352" s="615"/>
      <c r="PUW352" s="616"/>
      <c r="PUX352" s="615"/>
      <c r="PUY352" s="617"/>
      <c r="PUZ352" s="617"/>
      <c r="PVA352" s="609"/>
      <c r="PVB352" s="614"/>
      <c r="PVC352" s="615"/>
      <c r="PVD352" s="616"/>
      <c r="PVE352" s="615"/>
      <c r="PVF352" s="617"/>
      <c r="PVG352" s="617"/>
      <c r="PVH352" s="609"/>
      <c r="PVI352" s="614"/>
      <c r="PVJ352" s="615"/>
      <c r="PVK352" s="616"/>
      <c r="PVL352" s="615"/>
      <c r="PVM352" s="617"/>
      <c r="PVN352" s="617"/>
      <c r="PVO352" s="609"/>
      <c r="PVP352" s="614"/>
      <c r="PVQ352" s="615"/>
      <c r="PVR352" s="616"/>
      <c r="PVS352" s="615"/>
      <c r="PVT352" s="617"/>
      <c r="PVU352" s="617"/>
      <c r="PVV352" s="609"/>
      <c r="PVW352" s="614"/>
      <c r="PVX352" s="615"/>
      <c r="PVY352" s="616"/>
      <c r="PVZ352" s="615"/>
      <c r="PWA352" s="617"/>
      <c r="PWB352" s="617"/>
      <c r="PWC352" s="609"/>
      <c r="PWD352" s="614"/>
      <c r="PWE352" s="615"/>
      <c r="PWF352" s="616"/>
      <c r="PWG352" s="615"/>
      <c r="PWH352" s="617"/>
      <c r="PWI352" s="617"/>
      <c r="PWJ352" s="609"/>
      <c r="PWK352" s="614"/>
      <c r="PWL352" s="615"/>
      <c r="PWM352" s="616"/>
      <c r="PWN352" s="615"/>
      <c r="PWO352" s="617"/>
      <c r="PWP352" s="617"/>
      <c r="PWQ352" s="609"/>
      <c r="PWR352" s="614"/>
      <c r="PWS352" s="615"/>
      <c r="PWT352" s="616"/>
      <c r="PWU352" s="615"/>
      <c r="PWV352" s="617"/>
      <c r="PWW352" s="617"/>
      <c r="PWX352" s="609"/>
      <c r="PWY352" s="614"/>
      <c r="PWZ352" s="615"/>
      <c r="PXA352" s="616"/>
      <c r="PXB352" s="615"/>
      <c r="PXC352" s="617"/>
      <c r="PXD352" s="617"/>
      <c r="PXE352" s="609"/>
      <c r="PXF352" s="614"/>
      <c r="PXG352" s="615"/>
      <c r="PXH352" s="616"/>
      <c r="PXI352" s="615"/>
      <c r="PXJ352" s="617"/>
      <c r="PXK352" s="617"/>
      <c r="PXL352" s="609"/>
      <c r="PXM352" s="614"/>
      <c r="PXN352" s="615"/>
      <c r="PXO352" s="616"/>
      <c r="PXP352" s="615"/>
      <c r="PXQ352" s="617"/>
      <c r="PXR352" s="617"/>
      <c r="PXS352" s="609"/>
      <c r="PXT352" s="614"/>
      <c r="PXU352" s="615"/>
      <c r="PXV352" s="616"/>
      <c r="PXW352" s="615"/>
      <c r="PXX352" s="617"/>
      <c r="PXY352" s="617"/>
      <c r="PXZ352" s="609"/>
      <c r="PYA352" s="614"/>
      <c r="PYB352" s="615"/>
      <c r="PYC352" s="616"/>
      <c r="PYD352" s="615"/>
      <c r="PYE352" s="617"/>
      <c r="PYF352" s="617"/>
      <c r="PYG352" s="609"/>
      <c r="PYH352" s="614"/>
      <c r="PYI352" s="615"/>
      <c r="PYJ352" s="616"/>
      <c r="PYK352" s="615"/>
      <c r="PYL352" s="617"/>
      <c r="PYM352" s="617"/>
      <c r="PYN352" s="609"/>
      <c r="PYO352" s="614"/>
      <c r="PYP352" s="615"/>
      <c r="PYQ352" s="616"/>
      <c r="PYR352" s="615"/>
      <c r="PYS352" s="617"/>
      <c r="PYT352" s="617"/>
      <c r="PYU352" s="609"/>
      <c r="PYV352" s="614"/>
      <c r="PYW352" s="615"/>
      <c r="PYX352" s="616"/>
      <c r="PYY352" s="615"/>
      <c r="PYZ352" s="617"/>
      <c r="PZA352" s="617"/>
      <c r="PZB352" s="609"/>
      <c r="PZC352" s="614"/>
      <c r="PZD352" s="615"/>
      <c r="PZE352" s="616"/>
      <c r="PZF352" s="615"/>
      <c r="PZG352" s="617"/>
      <c r="PZH352" s="617"/>
      <c r="PZI352" s="609"/>
      <c r="PZJ352" s="614"/>
      <c r="PZK352" s="615"/>
      <c r="PZL352" s="616"/>
      <c r="PZM352" s="615"/>
      <c r="PZN352" s="617"/>
      <c r="PZO352" s="617"/>
      <c r="PZP352" s="609"/>
      <c r="PZQ352" s="614"/>
      <c r="PZR352" s="615"/>
      <c r="PZS352" s="616"/>
      <c r="PZT352" s="615"/>
      <c r="PZU352" s="617"/>
      <c r="PZV352" s="617"/>
      <c r="PZW352" s="609"/>
      <c r="PZX352" s="614"/>
      <c r="PZY352" s="615"/>
      <c r="PZZ352" s="616"/>
      <c r="QAA352" s="615"/>
      <c r="QAB352" s="617"/>
      <c r="QAC352" s="617"/>
      <c r="QAD352" s="609"/>
      <c r="QAE352" s="614"/>
      <c r="QAF352" s="615"/>
      <c r="QAG352" s="616"/>
      <c r="QAH352" s="615"/>
      <c r="QAI352" s="617"/>
      <c r="QAJ352" s="617"/>
      <c r="QAK352" s="609"/>
      <c r="QAL352" s="614"/>
      <c r="QAM352" s="615"/>
      <c r="QAN352" s="616"/>
      <c r="QAO352" s="615"/>
      <c r="QAP352" s="617"/>
      <c r="QAQ352" s="617"/>
      <c r="QAR352" s="609"/>
      <c r="QAS352" s="614"/>
      <c r="QAT352" s="615"/>
      <c r="QAU352" s="616"/>
      <c r="QAV352" s="615"/>
      <c r="QAW352" s="617"/>
      <c r="QAX352" s="617"/>
      <c r="QAY352" s="609"/>
      <c r="QAZ352" s="614"/>
      <c r="QBA352" s="615"/>
      <c r="QBB352" s="616"/>
      <c r="QBC352" s="615"/>
      <c r="QBD352" s="617"/>
      <c r="QBE352" s="617"/>
      <c r="QBF352" s="609"/>
      <c r="QBG352" s="614"/>
      <c r="QBH352" s="615"/>
      <c r="QBI352" s="616"/>
      <c r="QBJ352" s="615"/>
      <c r="QBK352" s="617"/>
      <c r="QBL352" s="617"/>
      <c r="QBM352" s="609"/>
      <c r="QBN352" s="614"/>
      <c r="QBO352" s="615"/>
      <c r="QBP352" s="616"/>
      <c r="QBQ352" s="615"/>
      <c r="QBR352" s="617"/>
      <c r="QBS352" s="617"/>
      <c r="QBT352" s="609"/>
      <c r="QBU352" s="614"/>
      <c r="QBV352" s="615"/>
      <c r="QBW352" s="616"/>
      <c r="QBX352" s="615"/>
      <c r="QBY352" s="617"/>
      <c r="QBZ352" s="617"/>
      <c r="QCA352" s="609"/>
      <c r="QCB352" s="614"/>
      <c r="QCC352" s="615"/>
      <c r="QCD352" s="616"/>
      <c r="QCE352" s="615"/>
      <c r="QCF352" s="617"/>
      <c r="QCG352" s="617"/>
      <c r="QCH352" s="609"/>
      <c r="QCI352" s="614"/>
      <c r="QCJ352" s="615"/>
      <c r="QCK352" s="616"/>
      <c r="QCL352" s="615"/>
      <c r="QCM352" s="617"/>
      <c r="QCN352" s="617"/>
      <c r="QCO352" s="609"/>
      <c r="QCP352" s="614"/>
      <c r="QCQ352" s="615"/>
      <c r="QCR352" s="616"/>
      <c r="QCS352" s="615"/>
      <c r="QCT352" s="617"/>
      <c r="QCU352" s="617"/>
      <c r="QCV352" s="609"/>
      <c r="QCW352" s="614"/>
      <c r="QCX352" s="615"/>
      <c r="QCY352" s="616"/>
      <c r="QCZ352" s="615"/>
      <c r="QDA352" s="617"/>
      <c r="QDB352" s="617"/>
      <c r="QDC352" s="609"/>
      <c r="QDD352" s="614"/>
      <c r="QDE352" s="615"/>
      <c r="QDF352" s="616"/>
      <c r="QDG352" s="615"/>
      <c r="QDH352" s="617"/>
      <c r="QDI352" s="617"/>
      <c r="QDJ352" s="609"/>
      <c r="QDK352" s="614"/>
      <c r="QDL352" s="615"/>
      <c r="QDM352" s="616"/>
      <c r="QDN352" s="615"/>
      <c r="QDO352" s="617"/>
      <c r="QDP352" s="617"/>
      <c r="QDQ352" s="609"/>
      <c r="QDR352" s="614"/>
      <c r="QDS352" s="615"/>
      <c r="QDT352" s="616"/>
      <c r="QDU352" s="615"/>
      <c r="QDV352" s="617"/>
      <c r="QDW352" s="617"/>
      <c r="QDX352" s="609"/>
      <c r="QDY352" s="614"/>
      <c r="QDZ352" s="615"/>
      <c r="QEA352" s="616"/>
      <c r="QEB352" s="615"/>
      <c r="QEC352" s="617"/>
      <c r="QED352" s="617"/>
      <c r="QEE352" s="609"/>
      <c r="QEF352" s="614"/>
      <c r="QEG352" s="615"/>
      <c r="QEH352" s="616"/>
      <c r="QEI352" s="615"/>
      <c r="QEJ352" s="617"/>
      <c r="QEK352" s="617"/>
      <c r="QEL352" s="609"/>
      <c r="QEM352" s="614"/>
      <c r="QEN352" s="615"/>
      <c r="QEO352" s="616"/>
      <c r="QEP352" s="615"/>
      <c r="QEQ352" s="617"/>
      <c r="QER352" s="617"/>
      <c r="QES352" s="609"/>
      <c r="QET352" s="614"/>
      <c r="QEU352" s="615"/>
      <c r="QEV352" s="616"/>
      <c r="QEW352" s="615"/>
      <c r="QEX352" s="617"/>
      <c r="QEY352" s="617"/>
      <c r="QEZ352" s="609"/>
      <c r="QFA352" s="614"/>
      <c r="QFB352" s="615"/>
      <c r="QFC352" s="616"/>
      <c r="QFD352" s="615"/>
      <c r="QFE352" s="617"/>
      <c r="QFF352" s="617"/>
      <c r="QFG352" s="609"/>
      <c r="QFH352" s="614"/>
      <c r="QFI352" s="615"/>
      <c r="QFJ352" s="616"/>
      <c r="QFK352" s="615"/>
      <c r="QFL352" s="617"/>
      <c r="QFM352" s="617"/>
      <c r="QFN352" s="609"/>
      <c r="QFO352" s="614"/>
      <c r="QFP352" s="615"/>
      <c r="QFQ352" s="616"/>
      <c r="QFR352" s="615"/>
      <c r="QFS352" s="617"/>
      <c r="QFT352" s="617"/>
      <c r="QFU352" s="609"/>
      <c r="QFV352" s="614"/>
      <c r="QFW352" s="615"/>
      <c r="QFX352" s="616"/>
      <c r="QFY352" s="615"/>
      <c r="QFZ352" s="617"/>
      <c r="QGA352" s="617"/>
      <c r="QGB352" s="609"/>
      <c r="QGC352" s="614"/>
      <c r="QGD352" s="615"/>
      <c r="QGE352" s="616"/>
      <c r="QGF352" s="615"/>
      <c r="QGG352" s="617"/>
      <c r="QGH352" s="617"/>
      <c r="QGI352" s="609"/>
      <c r="QGJ352" s="614"/>
      <c r="QGK352" s="615"/>
      <c r="QGL352" s="616"/>
      <c r="QGM352" s="615"/>
      <c r="QGN352" s="617"/>
      <c r="QGO352" s="617"/>
      <c r="QGP352" s="609"/>
      <c r="QGQ352" s="614"/>
      <c r="QGR352" s="615"/>
      <c r="QGS352" s="616"/>
      <c r="QGT352" s="615"/>
      <c r="QGU352" s="617"/>
      <c r="QGV352" s="617"/>
      <c r="QGW352" s="609"/>
      <c r="QGX352" s="614"/>
      <c r="QGY352" s="615"/>
      <c r="QGZ352" s="616"/>
      <c r="QHA352" s="615"/>
      <c r="QHB352" s="617"/>
      <c r="QHC352" s="617"/>
      <c r="QHD352" s="609"/>
      <c r="QHE352" s="614"/>
      <c r="QHF352" s="615"/>
      <c r="QHG352" s="616"/>
      <c r="QHH352" s="615"/>
      <c r="QHI352" s="617"/>
      <c r="QHJ352" s="617"/>
      <c r="QHK352" s="609"/>
      <c r="QHL352" s="614"/>
      <c r="QHM352" s="615"/>
      <c r="QHN352" s="616"/>
      <c r="QHO352" s="615"/>
      <c r="QHP352" s="617"/>
      <c r="QHQ352" s="617"/>
      <c r="QHR352" s="609"/>
      <c r="QHS352" s="614"/>
      <c r="QHT352" s="615"/>
      <c r="QHU352" s="616"/>
      <c r="QHV352" s="615"/>
      <c r="QHW352" s="617"/>
      <c r="QHX352" s="617"/>
      <c r="QHY352" s="609"/>
      <c r="QHZ352" s="614"/>
      <c r="QIA352" s="615"/>
      <c r="QIB352" s="616"/>
      <c r="QIC352" s="615"/>
      <c r="QID352" s="617"/>
      <c r="QIE352" s="617"/>
      <c r="QIF352" s="609"/>
      <c r="QIG352" s="614"/>
      <c r="QIH352" s="615"/>
      <c r="QII352" s="616"/>
      <c r="QIJ352" s="615"/>
      <c r="QIK352" s="617"/>
      <c r="QIL352" s="617"/>
      <c r="QIM352" s="609"/>
      <c r="QIN352" s="614"/>
      <c r="QIO352" s="615"/>
      <c r="QIP352" s="616"/>
      <c r="QIQ352" s="615"/>
      <c r="QIR352" s="617"/>
      <c r="QIS352" s="617"/>
      <c r="QIT352" s="609"/>
      <c r="QIU352" s="614"/>
      <c r="QIV352" s="615"/>
      <c r="QIW352" s="616"/>
      <c r="QIX352" s="615"/>
      <c r="QIY352" s="617"/>
      <c r="QIZ352" s="617"/>
      <c r="QJA352" s="609"/>
      <c r="QJB352" s="614"/>
      <c r="QJC352" s="615"/>
      <c r="QJD352" s="616"/>
      <c r="QJE352" s="615"/>
      <c r="QJF352" s="617"/>
      <c r="QJG352" s="617"/>
      <c r="QJH352" s="609"/>
      <c r="QJI352" s="614"/>
      <c r="QJJ352" s="615"/>
      <c r="QJK352" s="616"/>
      <c r="QJL352" s="615"/>
      <c r="QJM352" s="617"/>
      <c r="QJN352" s="617"/>
      <c r="QJO352" s="609"/>
      <c r="QJP352" s="614"/>
      <c r="QJQ352" s="615"/>
      <c r="QJR352" s="616"/>
      <c r="QJS352" s="615"/>
      <c r="QJT352" s="617"/>
      <c r="QJU352" s="617"/>
      <c r="QJV352" s="609"/>
      <c r="QJW352" s="614"/>
      <c r="QJX352" s="615"/>
      <c r="QJY352" s="616"/>
      <c r="QJZ352" s="615"/>
      <c r="QKA352" s="617"/>
      <c r="QKB352" s="617"/>
      <c r="QKC352" s="609"/>
      <c r="QKD352" s="614"/>
      <c r="QKE352" s="615"/>
      <c r="QKF352" s="616"/>
      <c r="QKG352" s="615"/>
      <c r="QKH352" s="617"/>
      <c r="QKI352" s="617"/>
      <c r="QKJ352" s="609"/>
      <c r="QKK352" s="614"/>
      <c r="QKL352" s="615"/>
      <c r="QKM352" s="616"/>
      <c r="QKN352" s="615"/>
      <c r="QKO352" s="617"/>
      <c r="QKP352" s="617"/>
      <c r="QKQ352" s="609"/>
      <c r="QKR352" s="614"/>
      <c r="QKS352" s="615"/>
      <c r="QKT352" s="616"/>
      <c r="QKU352" s="615"/>
      <c r="QKV352" s="617"/>
      <c r="QKW352" s="617"/>
      <c r="QKX352" s="609"/>
      <c r="QKY352" s="614"/>
      <c r="QKZ352" s="615"/>
      <c r="QLA352" s="616"/>
      <c r="QLB352" s="615"/>
      <c r="QLC352" s="617"/>
      <c r="QLD352" s="617"/>
      <c r="QLE352" s="609"/>
      <c r="QLF352" s="614"/>
      <c r="QLG352" s="615"/>
      <c r="QLH352" s="616"/>
      <c r="QLI352" s="615"/>
      <c r="QLJ352" s="617"/>
      <c r="QLK352" s="617"/>
      <c r="QLL352" s="609"/>
      <c r="QLM352" s="614"/>
      <c r="QLN352" s="615"/>
      <c r="QLO352" s="616"/>
      <c r="QLP352" s="615"/>
      <c r="QLQ352" s="617"/>
      <c r="QLR352" s="617"/>
      <c r="QLS352" s="609"/>
      <c r="QLT352" s="614"/>
      <c r="QLU352" s="615"/>
      <c r="QLV352" s="616"/>
      <c r="QLW352" s="615"/>
      <c r="QLX352" s="617"/>
      <c r="QLY352" s="617"/>
      <c r="QLZ352" s="609"/>
      <c r="QMA352" s="614"/>
      <c r="QMB352" s="615"/>
      <c r="QMC352" s="616"/>
      <c r="QMD352" s="615"/>
      <c r="QME352" s="617"/>
      <c r="QMF352" s="617"/>
      <c r="QMG352" s="609"/>
      <c r="QMH352" s="614"/>
      <c r="QMI352" s="615"/>
      <c r="QMJ352" s="616"/>
      <c r="QMK352" s="615"/>
      <c r="QML352" s="617"/>
      <c r="QMM352" s="617"/>
      <c r="QMN352" s="609"/>
      <c r="QMO352" s="614"/>
      <c r="QMP352" s="615"/>
      <c r="QMQ352" s="616"/>
      <c r="QMR352" s="615"/>
      <c r="QMS352" s="617"/>
      <c r="QMT352" s="617"/>
      <c r="QMU352" s="609"/>
      <c r="QMV352" s="614"/>
      <c r="QMW352" s="615"/>
      <c r="QMX352" s="616"/>
      <c r="QMY352" s="615"/>
      <c r="QMZ352" s="617"/>
      <c r="QNA352" s="617"/>
      <c r="QNB352" s="609"/>
      <c r="QNC352" s="614"/>
      <c r="QND352" s="615"/>
      <c r="QNE352" s="616"/>
      <c r="QNF352" s="615"/>
      <c r="QNG352" s="617"/>
      <c r="QNH352" s="617"/>
      <c r="QNI352" s="609"/>
      <c r="QNJ352" s="614"/>
      <c r="QNK352" s="615"/>
      <c r="QNL352" s="616"/>
      <c r="QNM352" s="615"/>
      <c r="QNN352" s="617"/>
      <c r="QNO352" s="617"/>
      <c r="QNP352" s="609"/>
      <c r="QNQ352" s="614"/>
      <c r="QNR352" s="615"/>
      <c r="QNS352" s="616"/>
      <c r="QNT352" s="615"/>
      <c r="QNU352" s="617"/>
      <c r="QNV352" s="617"/>
      <c r="QNW352" s="609"/>
      <c r="QNX352" s="614"/>
      <c r="QNY352" s="615"/>
      <c r="QNZ352" s="616"/>
      <c r="QOA352" s="615"/>
      <c r="QOB352" s="617"/>
      <c r="QOC352" s="617"/>
      <c r="QOD352" s="609"/>
      <c r="QOE352" s="614"/>
      <c r="QOF352" s="615"/>
      <c r="QOG352" s="616"/>
      <c r="QOH352" s="615"/>
      <c r="QOI352" s="617"/>
      <c r="QOJ352" s="617"/>
      <c r="QOK352" s="609"/>
      <c r="QOL352" s="614"/>
      <c r="QOM352" s="615"/>
      <c r="QON352" s="616"/>
      <c r="QOO352" s="615"/>
      <c r="QOP352" s="617"/>
      <c r="QOQ352" s="617"/>
      <c r="QOR352" s="609"/>
      <c r="QOS352" s="614"/>
      <c r="QOT352" s="615"/>
      <c r="QOU352" s="616"/>
      <c r="QOV352" s="615"/>
      <c r="QOW352" s="617"/>
      <c r="QOX352" s="617"/>
      <c r="QOY352" s="609"/>
      <c r="QOZ352" s="614"/>
      <c r="QPA352" s="615"/>
      <c r="QPB352" s="616"/>
      <c r="QPC352" s="615"/>
      <c r="QPD352" s="617"/>
      <c r="QPE352" s="617"/>
      <c r="QPF352" s="609"/>
      <c r="QPG352" s="614"/>
      <c r="QPH352" s="615"/>
      <c r="QPI352" s="616"/>
      <c r="QPJ352" s="615"/>
      <c r="QPK352" s="617"/>
      <c r="QPL352" s="617"/>
      <c r="QPM352" s="609"/>
      <c r="QPN352" s="614"/>
      <c r="QPO352" s="615"/>
      <c r="QPP352" s="616"/>
      <c r="QPQ352" s="615"/>
      <c r="QPR352" s="617"/>
      <c r="QPS352" s="617"/>
      <c r="QPT352" s="609"/>
      <c r="QPU352" s="614"/>
      <c r="QPV352" s="615"/>
      <c r="QPW352" s="616"/>
      <c r="QPX352" s="615"/>
      <c r="QPY352" s="617"/>
      <c r="QPZ352" s="617"/>
      <c r="QQA352" s="609"/>
      <c r="QQB352" s="614"/>
      <c r="QQC352" s="615"/>
      <c r="QQD352" s="616"/>
      <c r="QQE352" s="615"/>
      <c r="QQF352" s="617"/>
      <c r="QQG352" s="617"/>
      <c r="QQH352" s="609"/>
      <c r="QQI352" s="614"/>
      <c r="QQJ352" s="615"/>
      <c r="QQK352" s="616"/>
      <c r="QQL352" s="615"/>
      <c r="QQM352" s="617"/>
      <c r="QQN352" s="617"/>
      <c r="QQO352" s="609"/>
      <c r="QQP352" s="614"/>
      <c r="QQQ352" s="615"/>
      <c r="QQR352" s="616"/>
      <c r="QQS352" s="615"/>
      <c r="QQT352" s="617"/>
      <c r="QQU352" s="617"/>
      <c r="QQV352" s="609"/>
      <c r="QQW352" s="614"/>
      <c r="QQX352" s="615"/>
      <c r="QQY352" s="616"/>
      <c r="QQZ352" s="615"/>
      <c r="QRA352" s="617"/>
      <c r="QRB352" s="617"/>
      <c r="QRC352" s="609"/>
      <c r="QRD352" s="614"/>
      <c r="QRE352" s="615"/>
      <c r="QRF352" s="616"/>
      <c r="QRG352" s="615"/>
      <c r="QRH352" s="617"/>
      <c r="QRI352" s="617"/>
      <c r="QRJ352" s="609"/>
      <c r="QRK352" s="614"/>
      <c r="QRL352" s="615"/>
      <c r="QRM352" s="616"/>
      <c r="QRN352" s="615"/>
      <c r="QRO352" s="617"/>
      <c r="QRP352" s="617"/>
      <c r="QRQ352" s="609"/>
      <c r="QRR352" s="614"/>
      <c r="QRS352" s="615"/>
      <c r="QRT352" s="616"/>
      <c r="QRU352" s="615"/>
      <c r="QRV352" s="617"/>
      <c r="QRW352" s="617"/>
      <c r="QRX352" s="609"/>
      <c r="QRY352" s="614"/>
      <c r="QRZ352" s="615"/>
      <c r="QSA352" s="616"/>
      <c r="QSB352" s="615"/>
      <c r="QSC352" s="617"/>
      <c r="QSD352" s="617"/>
      <c r="QSE352" s="609"/>
      <c r="QSF352" s="614"/>
      <c r="QSG352" s="615"/>
      <c r="QSH352" s="616"/>
      <c r="QSI352" s="615"/>
      <c r="QSJ352" s="617"/>
      <c r="QSK352" s="617"/>
      <c r="QSL352" s="609"/>
      <c r="QSM352" s="614"/>
      <c r="QSN352" s="615"/>
      <c r="QSO352" s="616"/>
      <c r="QSP352" s="615"/>
      <c r="QSQ352" s="617"/>
      <c r="QSR352" s="617"/>
      <c r="QSS352" s="609"/>
      <c r="QST352" s="614"/>
      <c r="QSU352" s="615"/>
      <c r="QSV352" s="616"/>
      <c r="QSW352" s="615"/>
      <c r="QSX352" s="617"/>
      <c r="QSY352" s="617"/>
      <c r="QSZ352" s="609"/>
      <c r="QTA352" s="614"/>
      <c r="QTB352" s="615"/>
      <c r="QTC352" s="616"/>
      <c r="QTD352" s="615"/>
      <c r="QTE352" s="617"/>
      <c r="QTF352" s="617"/>
      <c r="QTG352" s="609"/>
      <c r="QTH352" s="614"/>
      <c r="QTI352" s="615"/>
      <c r="QTJ352" s="616"/>
      <c r="QTK352" s="615"/>
      <c r="QTL352" s="617"/>
      <c r="QTM352" s="617"/>
      <c r="QTN352" s="609"/>
      <c r="QTO352" s="614"/>
      <c r="QTP352" s="615"/>
      <c r="QTQ352" s="616"/>
      <c r="QTR352" s="615"/>
      <c r="QTS352" s="617"/>
      <c r="QTT352" s="617"/>
      <c r="QTU352" s="609"/>
      <c r="QTV352" s="614"/>
      <c r="QTW352" s="615"/>
      <c r="QTX352" s="616"/>
      <c r="QTY352" s="615"/>
      <c r="QTZ352" s="617"/>
      <c r="QUA352" s="617"/>
      <c r="QUB352" s="609"/>
      <c r="QUC352" s="614"/>
      <c r="QUD352" s="615"/>
      <c r="QUE352" s="616"/>
      <c r="QUF352" s="615"/>
      <c r="QUG352" s="617"/>
      <c r="QUH352" s="617"/>
      <c r="QUI352" s="609"/>
      <c r="QUJ352" s="614"/>
      <c r="QUK352" s="615"/>
      <c r="QUL352" s="616"/>
      <c r="QUM352" s="615"/>
      <c r="QUN352" s="617"/>
      <c r="QUO352" s="617"/>
      <c r="QUP352" s="609"/>
      <c r="QUQ352" s="614"/>
      <c r="QUR352" s="615"/>
      <c r="QUS352" s="616"/>
      <c r="QUT352" s="615"/>
      <c r="QUU352" s="617"/>
      <c r="QUV352" s="617"/>
      <c r="QUW352" s="609"/>
      <c r="QUX352" s="614"/>
      <c r="QUY352" s="615"/>
      <c r="QUZ352" s="616"/>
      <c r="QVA352" s="615"/>
      <c r="QVB352" s="617"/>
      <c r="QVC352" s="617"/>
      <c r="QVD352" s="609"/>
      <c r="QVE352" s="614"/>
      <c r="QVF352" s="615"/>
      <c r="QVG352" s="616"/>
      <c r="QVH352" s="615"/>
      <c r="QVI352" s="617"/>
      <c r="QVJ352" s="617"/>
      <c r="QVK352" s="609"/>
      <c r="QVL352" s="614"/>
      <c r="QVM352" s="615"/>
      <c r="QVN352" s="616"/>
      <c r="QVO352" s="615"/>
      <c r="QVP352" s="617"/>
      <c r="QVQ352" s="617"/>
      <c r="QVR352" s="609"/>
      <c r="QVS352" s="614"/>
      <c r="QVT352" s="615"/>
      <c r="QVU352" s="616"/>
      <c r="QVV352" s="615"/>
      <c r="QVW352" s="617"/>
      <c r="QVX352" s="617"/>
      <c r="QVY352" s="609"/>
      <c r="QVZ352" s="614"/>
      <c r="QWA352" s="615"/>
      <c r="QWB352" s="616"/>
      <c r="QWC352" s="615"/>
      <c r="QWD352" s="617"/>
      <c r="QWE352" s="617"/>
      <c r="QWF352" s="609"/>
      <c r="QWG352" s="614"/>
      <c r="QWH352" s="615"/>
      <c r="QWI352" s="616"/>
      <c r="QWJ352" s="615"/>
      <c r="QWK352" s="617"/>
      <c r="QWL352" s="617"/>
      <c r="QWM352" s="609"/>
      <c r="QWN352" s="614"/>
      <c r="QWO352" s="615"/>
      <c r="QWP352" s="616"/>
      <c r="QWQ352" s="615"/>
      <c r="QWR352" s="617"/>
      <c r="QWS352" s="617"/>
      <c r="QWT352" s="609"/>
      <c r="QWU352" s="614"/>
      <c r="QWV352" s="615"/>
      <c r="QWW352" s="616"/>
      <c r="QWX352" s="615"/>
      <c r="QWY352" s="617"/>
      <c r="QWZ352" s="617"/>
      <c r="QXA352" s="609"/>
      <c r="QXB352" s="614"/>
      <c r="QXC352" s="615"/>
      <c r="QXD352" s="616"/>
      <c r="QXE352" s="615"/>
      <c r="QXF352" s="617"/>
      <c r="QXG352" s="617"/>
      <c r="QXH352" s="609"/>
      <c r="QXI352" s="614"/>
      <c r="QXJ352" s="615"/>
      <c r="QXK352" s="616"/>
      <c r="QXL352" s="615"/>
      <c r="QXM352" s="617"/>
      <c r="QXN352" s="617"/>
      <c r="QXO352" s="609"/>
      <c r="QXP352" s="614"/>
      <c r="QXQ352" s="615"/>
      <c r="QXR352" s="616"/>
      <c r="QXS352" s="615"/>
      <c r="QXT352" s="617"/>
      <c r="QXU352" s="617"/>
      <c r="QXV352" s="609"/>
      <c r="QXW352" s="614"/>
      <c r="QXX352" s="615"/>
      <c r="QXY352" s="616"/>
      <c r="QXZ352" s="615"/>
      <c r="QYA352" s="617"/>
      <c r="QYB352" s="617"/>
      <c r="QYC352" s="609"/>
      <c r="QYD352" s="614"/>
      <c r="QYE352" s="615"/>
      <c r="QYF352" s="616"/>
      <c r="QYG352" s="615"/>
      <c r="QYH352" s="617"/>
      <c r="QYI352" s="617"/>
      <c r="QYJ352" s="609"/>
      <c r="QYK352" s="614"/>
      <c r="QYL352" s="615"/>
      <c r="QYM352" s="616"/>
      <c r="QYN352" s="615"/>
      <c r="QYO352" s="617"/>
      <c r="QYP352" s="617"/>
      <c r="QYQ352" s="609"/>
      <c r="QYR352" s="614"/>
      <c r="QYS352" s="615"/>
      <c r="QYT352" s="616"/>
      <c r="QYU352" s="615"/>
      <c r="QYV352" s="617"/>
      <c r="QYW352" s="617"/>
      <c r="QYX352" s="609"/>
      <c r="QYY352" s="614"/>
      <c r="QYZ352" s="615"/>
      <c r="QZA352" s="616"/>
      <c r="QZB352" s="615"/>
      <c r="QZC352" s="617"/>
      <c r="QZD352" s="617"/>
      <c r="QZE352" s="609"/>
      <c r="QZF352" s="614"/>
      <c r="QZG352" s="615"/>
      <c r="QZH352" s="616"/>
      <c r="QZI352" s="615"/>
      <c r="QZJ352" s="617"/>
      <c r="QZK352" s="617"/>
      <c r="QZL352" s="609"/>
      <c r="QZM352" s="614"/>
      <c r="QZN352" s="615"/>
      <c r="QZO352" s="616"/>
      <c r="QZP352" s="615"/>
      <c r="QZQ352" s="617"/>
      <c r="QZR352" s="617"/>
      <c r="QZS352" s="609"/>
      <c r="QZT352" s="614"/>
      <c r="QZU352" s="615"/>
      <c r="QZV352" s="616"/>
      <c r="QZW352" s="615"/>
      <c r="QZX352" s="617"/>
      <c r="QZY352" s="617"/>
      <c r="QZZ352" s="609"/>
      <c r="RAA352" s="614"/>
      <c r="RAB352" s="615"/>
      <c r="RAC352" s="616"/>
      <c r="RAD352" s="615"/>
      <c r="RAE352" s="617"/>
      <c r="RAF352" s="617"/>
      <c r="RAG352" s="609"/>
      <c r="RAH352" s="614"/>
      <c r="RAI352" s="615"/>
      <c r="RAJ352" s="616"/>
      <c r="RAK352" s="615"/>
      <c r="RAL352" s="617"/>
      <c r="RAM352" s="617"/>
      <c r="RAN352" s="609"/>
      <c r="RAO352" s="614"/>
      <c r="RAP352" s="615"/>
      <c r="RAQ352" s="616"/>
      <c r="RAR352" s="615"/>
      <c r="RAS352" s="617"/>
      <c r="RAT352" s="617"/>
      <c r="RAU352" s="609"/>
      <c r="RAV352" s="614"/>
      <c r="RAW352" s="615"/>
      <c r="RAX352" s="616"/>
      <c r="RAY352" s="615"/>
      <c r="RAZ352" s="617"/>
      <c r="RBA352" s="617"/>
      <c r="RBB352" s="609"/>
      <c r="RBC352" s="614"/>
      <c r="RBD352" s="615"/>
      <c r="RBE352" s="616"/>
      <c r="RBF352" s="615"/>
      <c r="RBG352" s="617"/>
      <c r="RBH352" s="617"/>
      <c r="RBI352" s="609"/>
      <c r="RBJ352" s="614"/>
      <c r="RBK352" s="615"/>
      <c r="RBL352" s="616"/>
      <c r="RBM352" s="615"/>
      <c r="RBN352" s="617"/>
      <c r="RBO352" s="617"/>
      <c r="RBP352" s="609"/>
      <c r="RBQ352" s="614"/>
      <c r="RBR352" s="615"/>
      <c r="RBS352" s="616"/>
      <c r="RBT352" s="615"/>
      <c r="RBU352" s="617"/>
      <c r="RBV352" s="617"/>
      <c r="RBW352" s="609"/>
      <c r="RBX352" s="614"/>
      <c r="RBY352" s="615"/>
      <c r="RBZ352" s="616"/>
      <c r="RCA352" s="615"/>
      <c r="RCB352" s="617"/>
      <c r="RCC352" s="617"/>
      <c r="RCD352" s="609"/>
      <c r="RCE352" s="614"/>
      <c r="RCF352" s="615"/>
      <c r="RCG352" s="616"/>
      <c r="RCH352" s="615"/>
      <c r="RCI352" s="617"/>
      <c r="RCJ352" s="617"/>
      <c r="RCK352" s="609"/>
      <c r="RCL352" s="614"/>
      <c r="RCM352" s="615"/>
      <c r="RCN352" s="616"/>
      <c r="RCO352" s="615"/>
      <c r="RCP352" s="617"/>
      <c r="RCQ352" s="617"/>
      <c r="RCR352" s="609"/>
      <c r="RCS352" s="614"/>
      <c r="RCT352" s="615"/>
      <c r="RCU352" s="616"/>
      <c r="RCV352" s="615"/>
      <c r="RCW352" s="617"/>
      <c r="RCX352" s="617"/>
      <c r="RCY352" s="609"/>
      <c r="RCZ352" s="614"/>
      <c r="RDA352" s="615"/>
      <c r="RDB352" s="616"/>
      <c r="RDC352" s="615"/>
      <c r="RDD352" s="617"/>
      <c r="RDE352" s="617"/>
      <c r="RDF352" s="609"/>
      <c r="RDG352" s="614"/>
      <c r="RDH352" s="615"/>
      <c r="RDI352" s="616"/>
      <c r="RDJ352" s="615"/>
      <c r="RDK352" s="617"/>
      <c r="RDL352" s="617"/>
      <c r="RDM352" s="609"/>
      <c r="RDN352" s="614"/>
      <c r="RDO352" s="615"/>
      <c r="RDP352" s="616"/>
      <c r="RDQ352" s="615"/>
      <c r="RDR352" s="617"/>
      <c r="RDS352" s="617"/>
      <c r="RDT352" s="609"/>
      <c r="RDU352" s="614"/>
      <c r="RDV352" s="615"/>
      <c r="RDW352" s="616"/>
      <c r="RDX352" s="615"/>
      <c r="RDY352" s="617"/>
      <c r="RDZ352" s="617"/>
      <c r="REA352" s="609"/>
      <c r="REB352" s="614"/>
      <c r="REC352" s="615"/>
      <c r="RED352" s="616"/>
      <c r="REE352" s="615"/>
      <c r="REF352" s="617"/>
      <c r="REG352" s="617"/>
      <c r="REH352" s="609"/>
      <c r="REI352" s="614"/>
      <c r="REJ352" s="615"/>
      <c r="REK352" s="616"/>
      <c r="REL352" s="615"/>
      <c r="REM352" s="617"/>
      <c r="REN352" s="617"/>
      <c r="REO352" s="609"/>
      <c r="REP352" s="614"/>
      <c r="REQ352" s="615"/>
      <c r="RER352" s="616"/>
      <c r="RES352" s="615"/>
      <c r="RET352" s="617"/>
      <c r="REU352" s="617"/>
      <c r="REV352" s="609"/>
      <c r="REW352" s="614"/>
      <c r="REX352" s="615"/>
      <c r="REY352" s="616"/>
      <c r="REZ352" s="615"/>
      <c r="RFA352" s="617"/>
      <c r="RFB352" s="617"/>
      <c r="RFC352" s="609"/>
      <c r="RFD352" s="614"/>
      <c r="RFE352" s="615"/>
      <c r="RFF352" s="616"/>
      <c r="RFG352" s="615"/>
      <c r="RFH352" s="617"/>
      <c r="RFI352" s="617"/>
      <c r="RFJ352" s="609"/>
      <c r="RFK352" s="614"/>
      <c r="RFL352" s="615"/>
      <c r="RFM352" s="616"/>
      <c r="RFN352" s="615"/>
      <c r="RFO352" s="617"/>
      <c r="RFP352" s="617"/>
      <c r="RFQ352" s="609"/>
      <c r="RFR352" s="614"/>
      <c r="RFS352" s="615"/>
      <c r="RFT352" s="616"/>
      <c r="RFU352" s="615"/>
      <c r="RFV352" s="617"/>
      <c r="RFW352" s="617"/>
      <c r="RFX352" s="609"/>
      <c r="RFY352" s="614"/>
      <c r="RFZ352" s="615"/>
      <c r="RGA352" s="616"/>
      <c r="RGB352" s="615"/>
      <c r="RGC352" s="617"/>
      <c r="RGD352" s="617"/>
      <c r="RGE352" s="609"/>
      <c r="RGF352" s="614"/>
      <c r="RGG352" s="615"/>
      <c r="RGH352" s="616"/>
      <c r="RGI352" s="615"/>
      <c r="RGJ352" s="617"/>
      <c r="RGK352" s="617"/>
      <c r="RGL352" s="609"/>
      <c r="RGM352" s="614"/>
      <c r="RGN352" s="615"/>
      <c r="RGO352" s="616"/>
      <c r="RGP352" s="615"/>
      <c r="RGQ352" s="617"/>
      <c r="RGR352" s="617"/>
      <c r="RGS352" s="609"/>
      <c r="RGT352" s="614"/>
      <c r="RGU352" s="615"/>
      <c r="RGV352" s="616"/>
      <c r="RGW352" s="615"/>
      <c r="RGX352" s="617"/>
      <c r="RGY352" s="617"/>
      <c r="RGZ352" s="609"/>
      <c r="RHA352" s="614"/>
      <c r="RHB352" s="615"/>
      <c r="RHC352" s="616"/>
      <c r="RHD352" s="615"/>
      <c r="RHE352" s="617"/>
      <c r="RHF352" s="617"/>
      <c r="RHG352" s="609"/>
      <c r="RHH352" s="614"/>
      <c r="RHI352" s="615"/>
      <c r="RHJ352" s="616"/>
      <c r="RHK352" s="615"/>
      <c r="RHL352" s="617"/>
      <c r="RHM352" s="617"/>
      <c r="RHN352" s="609"/>
      <c r="RHO352" s="614"/>
      <c r="RHP352" s="615"/>
      <c r="RHQ352" s="616"/>
      <c r="RHR352" s="615"/>
      <c r="RHS352" s="617"/>
      <c r="RHT352" s="617"/>
      <c r="RHU352" s="609"/>
      <c r="RHV352" s="614"/>
      <c r="RHW352" s="615"/>
      <c r="RHX352" s="616"/>
      <c r="RHY352" s="615"/>
      <c r="RHZ352" s="617"/>
      <c r="RIA352" s="617"/>
      <c r="RIB352" s="609"/>
      <c r="RIC352" s="614"/>
      <c r="RID352" s="615"/>
      <c r="RIE352" s="616"/>
      <c r="RIF352" s="615"/>
      <c r="RIG352" s="617"/>
      <c r="RIH352" s="617"/>
      <c r="RII352" s="609"/>
      <c r="RIJ352" s="614"/>
      <c r="RIK352" s="615"/>
      <c r="RIL352" s="616"/>
      <c r="RIM352" s="615"/>
      <c r="RIN352" s="617"/>
      <c r="RIO352" s="617"/>
      <c r="RIP352" s="609"/>
      <c r="RIQ352" s="614"/>
      <c r="RIR352" s="615"/>
      <c r="RIS352" s="616"/>
      <c r="RIT352" s="615"/>
      <c r="RIU352" s="617"/>
      <c r="RIV352" s="617"/>
      <c r="RIW352" s="609"/>
      <c r="RIX352" s="614"/>
      <c r="RIY352" s="615"/>
      <c r="RIZ352" s="616"/>
      <c r="RJA352" s="615"/>
      <c r="RJB352" s="617"/>
      <c r="RJC352" s="617"/>
      <c r="RJD352" s="609"/>
      <c r="RJE352" s="614"/>
      <c r="RJF352" s="615"/>
      <c r="RJG352" s="616"/>
      <c r="RJH352" s="615"/>
      <c r="RJI352" s="617"/>
      <c r="RJJ352" s="617"/>
      <c r="RJK352" s="609"/>
      <c r="RJL352" s="614"/>
      <c r="RJM352" s="615"/>
      <c r="RJN352" s="616"/>
      <c r="RJO352" s="615"/>
      <c r="RJP352" s="617"/>
      <c r="RJQ352" s="617"/>
      <c r="RJR352" s="609"/>
      <c r="RJS352" s="614"/>
      <c r="RJT352" s="615"/>
      <c r="RJU352" s="616"/>
      <c r="RJV352" s="615"/>
      <c r="RJW352" s="617"/>
      <c r="RJX352" s="617"/>
      <c r="RJY352" s="609"/>
      <c r="RJZ352" s="614"/>
      <c r="RKA352" s="615"/>
      <c r="RKB352" s="616"/>
      <c r="RKC352" s="615"/>
      <c r="RKD352" s="617"/>
      <c r="RKE352" s="617"/>
      <c r="RKF352" s="609"/>
      <c r="RKG352" s="614"/>
      <c r="RKH352" s="615"/>
      <c r="RKI352" s="616"/>
      <c r="RKJ352" s="615"/>
      <c r="RKK352" s="617"/>
      <c r="RKL352" s="617"/>
      <c r="RKM352" s="609"/>
      <c r="RKN352" s="614"/>
      <c r="RKO352" s="615"/>
      <c r="RKP352" s="616"/>
      <c r="RKQ352" s="615"/>
      <c r="RKR352" s="617"/>
      <c r="RKS352" s="617"/>
      <c r="RKT352" s="609"/>
      <c r="RKU352" s="614"/>
      <c r="RKV352" s="615"/>
      <c r="RKW352" s="616"/>
      <c r="RKX352" s="615"/>
      <c r="RKY352" s="617"/>
      <c r="RKZ352" s="617"/>
      <c r="RLA352" s="609"/>
      <c r="RLB352" s="614"/>
      <c r="RLC352" s="615"/>
      <c r="RLD352" s="616"/>
      <c r="RLE352" s="615"/>
      <c r="RLF352" s="617"/>
      <c r="RLG352" s="617"/>
      <c r="RLH352" s="609"/>
      <c r="RLI352" s="614"/>
      <c r="RLJ352" s="615"/>
      <c r="RLK352" s="616"/>
      <c r="RLL352" s="615"/>
      <c r="RLM352" s="617"/>
      <c r="RLN352" s="617"/>
      <c r="RLO352" s="609"/>
      <c r="RLP352" s="614"/>
      <c r="RLQ352" s="615"/>
      <c r="RLR352" s="616"/>
      <c r="RLS352" s="615"/>
      <c r="RLT352" s="617"/>
      <c r="RLU352" s="617"/>
      <c r="RLV352" s="609"/>
      <c r="RLW352" s="614"/>
      <c r="RLX352" s="615"/>
      <c r="RLY352" s="616"/>
      <c r="RLZ352" s="615"/>
      <c r="RMA352" s="617"/>
      <c r="RMB352" s="617"/>
      <c r="RMC352" s="609"/>
      <c r="RMD352" s="614"/>
      <c r="RME352" s="615"/>
      <c r="RMF352" s="616"/>
      <c r="RMG352" s="615"/>
      <c r="RMH352" s="617"/>
      <c r="RMI352" s="617"/>
      <c r="RMJ352" s="609"/>
      <c r="RMK352" s="614"/>
      <c r="RML352" s="615"/>
      <c r="RMM352" s="616"/>
      <c r="RMN352" s="615"/>
      <c r="RMO352" s="617"/>
      <c r="RMP352" s="617"/>
      <c r="RMQ352" s="609"/>
      <c r="RMR352" s="614"/>
      <c r="RMS352" s="615"/>
      <c r="RMT352" s="616"/>
      <c r="RMU352" s="615"/>
      <c r="RMV352" s="617"/>
      <c r="RMW352" s="617"/>
      <c r="RMX352" s="609"/>
      <c r="RMY352" s="614"/>
      <c r="RMZ352" s="615"/>
      <c r="RNA352" s="616"/>
      <c r="RNB352" s="615"/>
      <c r="RNC352" s="617"/>
      <c r="RND352" s="617"/>
      <c r="RNE352" s="609"/>
      <c r="RNF352" s="614"/>
      <c r="RNG352" s="615"/>
      <c r="RNH352" s="616"/>
      <c r="RNI352" s="615"/>
      <c r="RNJ352" s="617"/>
      <c r="RNK352" s="617"/>
      <c r="RNL352" s="609"/>
      <c r="RNM352" s="614"/>
      <c r="RNN352" s="615"/>
      <c r="RNO352" s="616"/>
      <c r="RNP352" s="615"/>
      <c r="RNQ352" s="617"/>
      <c r="RNR352" s="617"/>
      <c r="RNS352" s="609"/>
      <c r="RNT352" s="614"/>
      <c r="RNU352" s="615"/>
      <c r="RNV352" s="616"/>
      <c r="RNW352" s="615"/>
      <c r="RNX352" s="617"/>
      <c r="RNY352" s="617"/>
      <c r="RNZ352" s="609"/>
      <c r="ROA352" s="614"/>
      <c r="ROB352" s="615"/>
      <c r="ROC352" s="616"/>
      <c r="ROD352" s="615"/>
      <c r="ROE352" s="617"/>
      <c r="ROF352" s="617"/>
      <c r="ROG352" s="609"/>
      <c r="ROH352" s="614"/>
      <c r="ROI352" s="615"/>
      <c r="ROJ352" s="616"/>
      <c r="ROK352" s="615"/>
      <c r="ROL352" s="617"/>
      <c r="ROM352" s="617"/>
      <c r="RON352" s="609"/>
      <c r="ROO352" s="614"/>
      <c r="ROP352" s="615"/>
      <c r="ROQ352" s="616"/>
      <c r="ROR352" s="615"/>
      <c r="ROS352" s="617"/>
      <c r="ROT352" s="617"/>
      <c r="ROU352" s="609"/>
      <c r="ROV352" s="614"/>
      <c r="ROW352" s="615"/>
      <c r="ROX352" s="616"/>
      <c r="ROY352" s="615"/>
      <c r="ROZ352" s="617"/>
      <c r="RPA352" s="617"/>
      <c r="RPB352" s="609"/>
      <c r="RPC352" s="614"/>
      <c r="RPD352" s="615"/>
      <c r="RPE352" s="616"/>
      <c r="RPF352" s="615"/>
      <c r="RPG352" s="617"/>
      <c r="RPH352" s="617"/>
      <c r="RPI352" s="609"/>
      <c r="RPJ352" s="614"/>
      <c r="RPK352" s="615"/>
      <c r="RPL352" s="616"/>
      <c r="RPM352" s="615"/>
      <c r="RPN352" s="617"/>
      <c r="RPO352" s="617"/>
      <c r="RPP352" s="609"/>
      <c r="RPQ352" s="614"/>
      <c r="RPR352" s="615"/>
      <c r="RPS352" s="616"/>
      <c r="RPT352" s="615"/>
      <c r="RPU352" s="617"/>
      <c r="RPV352" s="617"/>
      <c r="RPW352" s="609"/>
      <c r="RPX352" s="614"/>
      <c r="RPY352" s="615"/>
      <c r="RPZ352" s="616"/>
      <c r="RQA352" s="615"/>
      <c r="RQB352" s="617"/>
      <c r="RQC352" s="617"/>
      <c r="RQD352" s="609"/>
      <c r="RQE352" s="614"/>
      <c r="RQF352" s="615"/>
      <c r="RQG352" s="616"/>
      <c r="RQH352" s="615"/>
      <c r="RQI352" s="617"/>
      <c r="RQJ352" s="617"/>
      <c r="RQK352" s="609"/>
      <c r="RQL352" s="614"/>
      <c r="RQM352" s="615"/>
      <c r="RQN352" s="616"/>
      <c r="RQO352" s="615"/>
      <c r="RQP352" s="617"/>
      <c r="RQQ352" s="617"/>
      <c r="RQR352" s="609"/>
      <c r="RQS352" s="614"/>
      <c r="RQT352" s="615"/>
      <c r="RQU352" s="616"/>
      <c r="RQV352" s="615"/>
      <c r="RQW352" s="617"/>
      <c r="RQX352" s="617"/>
      <c r="RQY352" s="609"/>
      <c r="RQZ352" s="614"/>
      <c r="RRA352" s="615"/>
      <c r="RRB352" s="616"/>
      <c r="RRC352" s="615"/>
      <c r="RRD352" s="617"/>
      <c r="RRE352" s="617"/>
      <c r="RRF352" s="609"/>
      <c r="RRG352" s="614"/>
      <c r="RRH352" s="615"/>
      <c r="RRI352" s="616"/>
      <c r="RRJ352" s="615"/>
      <c r="RRK352" s="617"/>
      <c r="RRL352" s="617"/>
      <c r="RRM352" s="609"/>
      <c r="RRN352" s="614"/>
      <c r="RRO352" s="615"/>
      <c r="RRP352" s="616"/>
      <c r="RRQ352" s="615"/>
      <c r="RRR352" s="617"/>
      <c r="RRS352" s="617"/>
      <c r="RRT352" s="609"/>
      <c r="RRU352" s="614"/>
      <c r="RRV352" s="615"/>
      <c r="RRW352" s="616"/>
      <c r="RRX352" s="615"/>
      <c r="RRY352" s="617"/>
      <c r="RRZ352" s="617"/>
      <c r="RSA352" s="609"/>
      <c r="RSB352" s="614"/>
      <c r="RSC352" s="615"/>
      <c r="RSD352" s="616"/>
      <c r="RSE352" s="615"/>
      <c r="RSF352" s="617"/>
      <c r="RSG352" s="617"/>
      <c r="RSH352" s="609"/>
      <c r="RSI352" s="614"/>
      <c r="RSJ352" s="615"/>
      <c r="RSK352" s="616"/>
      <c r="RSL352" s="615"/>
      <c r="RSM352" s="617"/>
      <c r="RSN352" s="617"/>
      <c r="RSO352" s="609"/>
      <c r="RSP352" s="614"/>
      <c r="RSQ352" s="615"/>
      <c r="RSR352" s="616"/>
      <c r="RSS352" s="615"/>
      <c r="RST352" s="617"/>
      <c r="RSU352" s="617"/>
      <c r="RSV352" s="609"/>
      <c r="RSW352" s="614"/>
      <c r="RSX352" s="615"/>
      <c r="RSY352" s="616"/>
      <c r="RSZ352" s="615"/>
      <c r="RTA352" s="617"/>
      <c r="RTB352" s="617"/>
      <c r="RTC352" s="609"/>
      <c r="RTD352" s="614"/>
      <c r="RTE352" s="615"/>
      <c r="RTF352" s="616"/>
      <c r="RTG352" s="615"/>
      <c r="RTH352" s="617"/>
      <c r="RTI352" s="617"/>
      <c r="RTJ352" s="609"/>
      <c r="RTK352" s="614"/>
      <c r="RTL352" s="615"/>
      <c r="RTM352" s="616"/>
      <c r="RTN352" s="615"/>
      <c r="RTO352" s="617"/>
      <c r="RTP352" s="617"/>
      <c r="RTQ352" s="609"/>
      <c r="RTR352" s="614"/>
      <c r="RTS352" s="615"/>
      <c r="RTT352" s="616"/>
      <c r="RTU352" s="615"/>
      <c r="RTV352" s="617"/>
      <c r="RTW352" s="617"/>
      <c r="RTX352" s="609"/>
      <c r="RTY352" s="614"/>
      <c r="RTZ352" s="615"/>
      <c r="RUA352" s="616"/>
      <c r="RUB352" s="615"/>
      <c r="RUC352" s="617"/>
      <c r="RUD352" s="617"/>
      <c r="RUE352" s="609"/>
      <c r="RUF352" s="614"/>
      <c r="RUG352" s="615"/>
      <c r="RUH352" s="616"/>
      <c r="RUI352" s="615"/>
      <c r="RUJ352" s="617"/>
      <c r="RUK352" s="617"/>
      <c r="RUL352" s="609"/>
      <c r="RUM352" s="614"/>
      <c r="RUN352" s="615"/>
      <c r="RUO352" s="616"/>
      <c r="RUP352" s="615"/>
      <c r="RUQ352" s="617"/>
      <c r="RUR352" s="617"/>
      <c r="RUS352" s="609"/>
      <c r="RUT352" s="614"/>
      <c r="RUU352" s="615"/>
      <c r="RUV352" s="616"/>
      <c r="RUW352" s="615"/>
      <c r="RUX352" s="617"/>
      <c r="RUY352" s="617"/>
      <c r="RUZ352" s="609"/>
      <c r="RVA352" s="614"/>
      <c r="RVB352" s="615"/>
      <c r="RVC352" s="616"/>
      <c r="RVD352" s="615"/>
      <c r="RVE352" s="617"/>
      <c r="RVF352" s="617"/>
      <c r="RVG352" s="609"/>
      <c r="RVH352" s="614"/>
      <c r="RVI352" s="615"/>
      <c r="RVJ352" s="616"/>
      <c r="RVK352" s="615"/>
      <c r="RVL352" s="617"/>
      <c r="RVM352" s="617"/>
      <c r="RVN352" s="609"/>
      <c r="RVO352" s="614"/>
      <c r="RVP352" s="615"/>
      <c r="RVQ352" s="616"/>
      <c r="RVR352" s="615"/>
      <c r="RVS352" s="617"/>
      <c r="RVT352" s="617"/>
      <c r="RVU352" s="609"/>
      <c r="RVV352" s="614"/>
      <c r="RVW352" s="615"/>
      <c r="RVX352" s="616"/>
      <c r="RVY352" s="615"/>
      <c r="RVZ352" s="617"/>
      <c r="RWA352" s="617"/>
      <c r="RWB352" s="609"/>
      <c r="RWC352" s="614"/>
      <c r="RWD352" s="615"/>
      <c r="RWE352" s="616"/>
      <c r="RWF352" s="615"/>
      <c r="RWG352" s="617"/>
      <c r="RWH352" s="617"/>
      <c r="RWI352" s="609"/>
      <c r="RWJ352" s="614"/>
      <c r="RWK352" s="615"/>
      <c r="RWL352" s="616"/>
      <c r="RWM352" s="615"/>
      <c r="RWN352" s="617"/>
      <c r="RWO352" s="617"/>
      <c r="RWP352" s="609"/>
      <c r="RWQ352" s="614"/>
      <c r="RWR352" s="615"/>
      <c r="RWS352" s="616"/>
      <c r="RWT352" s="615"/>
      <c r="RWU352" s="617"/>
      <c r="RWV352" s="617"/>
      <c r="RWW352" s="609"/>
      <c r="RWX352" s="614"/>
      <c r="RWY352" s="615"/>
      <c r="RWZ352" s="616"/>
      <c r="RXA352" s="615"/>
      <c r="RXB352" s="617"/>
      <c r="RXC352" s="617"/>
      <c r="RXD352" s="609"/>
      <c r="RXE352" s="614"/>
      <c r="RXF352" s="615"/>
      <c r="RXG352" s="616"/>
      <c r="RXH352" s="615"/>
      <c r="RXI352" s="617"/>
      <c r="RXJ352" s="617"/>
      <c r="RXK352" s="609"/>
      <c r="RXL352" s="614"/>
      <c r="RXM352" s="615"/>
      <c r="RXN352" s="616"/>
      <c r="RXO352" s="615"/>
      <c r="RXP352" s="617"/>
      <c r="RXQ352" s="617"/>
      <c r="RXR352" s="609"/>
      <c r="RXS352" s="614"/>
      <c r="RXT352" s="615"/>
      <c r="RXU352" s="616"/>
      <c r="RXV352" s="615"/>
      <c r="RXW352" s="617"/>
      <c r="RXX352" s="617"/>
      <c r="RXY352" s="609"/>
      <c r="RXZ352" s="614"/>
      <c r="RYA352" s="615"/>
      <c r="RYB352" s="616"/>
      <c r="RYC352" s="615"/>
      <c r="RYD352" s="617"/>
      <c r="RYE352" s="617"/>
      <c r="RYF352" s="609"/>
      <c r="RYG352" s="614"/>
      <c r="RYH352" s="615"/>
      <c r="RYI352" s="616"/>
      <c r="RYJ352" s="615"/>
      <c r="RYK352" s="617"/>
      <c r="RYL352" s="617"/>
      <c r="RYM352" s="609"/>
      <c r="RYN352" s="614"/>
      <c r="RYO352" s="615"/>
      <c r="RYP352" s="616"/>
      <c r="RYQ352" s="615"/>
      <c r="RYR352" s="617"/>
      <c r="RYS352" s="617"/>
      <c r="RYT352" s="609"/>
      <c r="RYU352" s="614"/>
      <c r="RYV352" s="615"/>
      <c r="RYW352" s="616"/>
      <c r="RYX352" s="615"/>
      <c r="RYY352" s="617"/>
      <c r="RYZ352" s="617"/>
      <c r="RZA352" s="609"/>
      <c r="RZB352" s="614"/>
      <c r="RZC352" s="615"/>
      <c r="RZD352" s="616"/>
      <c r="RZE352" s="615"/>
      <c r="RZF352" s="617"/>
      <c r="RZG352" s="617"/>
      <c r="RZH352" s="609"/>
      <c r="RZI352" s="614"/>
      <c r="RZJ352" s="615"/>
      <c r="RZK352" s="616"/>
      <c r="RZL352" s="615"/>
      <c r="RZM352" s="617"/>
      <c r="RZN352" s="617"/>
      <c r="RZO352" s="609"/>
      <c r="RZP352" s="614"/>
      <c r="RZQ352" s="615"/>
      <c r="RZR352" s="616"/>
      <c r="RZS352" s="615"/>
      <c r="RZT352" s="617"/>
      <c r="RZU352" s="617"/>
      <c r="RZV352" s="609"/>
      <c r="RZW352" s="614"/>
      <c r="RZX352" s="615"/>
      <c r="RZY352" s="616"/>
      <c r="RZZ352" s="615"/>
      <c r="SAA352" s="617"/>
      <c r="SAB352" s="617"/>
      <c r="SAC352" s="609"/>
      <c r="SAD352" s="614"/>
      <c r="SAE352" s="615"/>
      <c r="SAF352" s="616"/>
      <c r="SAG352" s="615"/>
      <c r="SAH352" s="617"/>
      <c r="SAI352" s="617"/>
      <c r="SAJ352" s="609"/>
      <c r="SAK352" s="614"/>
      <c r="SAL352" s="615"/>
      <c r="SAM352" s="616"/>
      <c r="SAN352" s="615"/>
      <c r="SAO352" s="617"/>
      <c r="SAP352" s="617"/>
      <c r="SAQ352" s="609"/>
      <c r="SAR352" s="614"/>
      <c r="SAS352" s="615"/>
      <c r="SAT352" s="616"/>
      <c r="SAU352" s="615"/>
      <c r="SAV352" s="617"/>
      <c r="SAW352" s="617"/>
      <c r="SAX352" s="609"/>
      <c r="SAY352" s="614"/>
      <c r="SAZ352" s="615"/>
      <c r="SBA352" s="616"/>
      <c r="SBB352" s="615"/>
      <c r="SBC352" s="617"/>
      <c r="SBD352" s="617"/>
      <c r="SBE352" s="609"/>
      <c r="SBF352" s="614"/>
      <c r="SBG352" s="615"/>
      <c r="SBH352" s="616"/>
      <c r="SBI352" s="615"/>
      <c r="SBJ352" s="617"/>
      <c r="SBK352" s="617"/>
      <c r="SBL352" s="609"/>
      <c r="SBM352" s="614"/>
      <c r="SBN352" s="615"/>
      <c r="SBO352" s="616"/>
      <c r="SBP352" s="615"/>
      <c r="SBQ352" s="617"/>
      <c r="SBR352" s="617"/>
      <c r="SBS352" s="609"/>
      <c r="SBT352" s="614"/>
      <c r="SBU352" s="615"/>
      <c r="SBV352" s="616"/>
      <c r="SBW352" s="615"/>
      <c r="SBX352" s="617"/>
      <c r="SBY352" s="617"/>
      <c r="SBZ352" s="609"/>
      <c r="SCA352" s="614"/>
      <c r="SCB352" s="615"/>
      <c r="SCC352" s="616"/>
      <c r="SCD352" s="615"/>
      <c r="SCE352" s="617"/>
      <c r="SCF352" s="617"/>
      <c r="SCG352" s="609"/>
      <c r="SCH352" s="614"/>
      <c r="SCI352" s="615"/>
      <c r="SCJ352" s="616"/>
      <c r="SCK352" s="615"/>
      <c r="SCL352" s="617"/>
      <c r="SCM352" s="617"/>
      <c r="SCN352" s="609"/>
      <c r="SCO352" s="614"/>
      <c r="SCP352" s="615"/>
      <c r="SCQ352" s="616"/>
      <c r="SCR352" s="615"/>
      <c r="SCS352" s="617"/>
      <c r="SCT352" s="617"/>
      <c r="SCU352" s="609"/>
      <c r="SCV352" s="614"/>
      <c r="SCW352" s="615"/>
      <c r="SCX352" s="616"/>
      <c r="SCY352" s="615"/>
      <c r="SCZ352" s="617"/>
      <c r="SDA352" s="617"/>
      <c r="SDB352" s="609"/>
      <c r="SDC352" s="614"/>
      <c r="SDD352" s="615"/>
      <c r="SDE352" s="616"/>
      <c r="SDF352" s="615"/>
      <c r="SDG352" s="617"/>
      <c r="SDH352" s="617"/>
      <c r="SDI352" s="609"/>
      <c r="SDJ352" s="614"/>
      <c r="SDK352" s="615"/>
      <c r="SDL352" s="616"/>
      <c r="SDM352" s="615"/>
      <c r="SDN352" s="617"/>
      <c r="SDO352" s="617"/>
      <c r="SDP352" s="609"/>
      <c r="SDQ352" s="614"/>
      <c r="SDR352" s="615"/>
      <c r="SDS352" s="616"/>
      <c r="SDT352" s="615"/>
      <c r="SDU352" s="617"/>
      <c r="SDV352" s="617"/>
      <c r="SDW352" s="609"/>
      <c r="SDX352" s="614"/>
      <c r="SDY352" s="615"/>
      <c r="SDZ352" s="616"/>
      <c r="SEA352" s="615"/>
      <c r="SEB352" s="617"/>
      <c r="SEC352" s="617"/>
      <c r="SED352" s="609"/>
      <c r="SEE352" s="614"/>
      <c r="SEF352" s="615"/>
      <c r="SEG352" s="616"/>
      <c r="SEH352" s="615"/>
      <c r="SEI352" s="617"/>
      <c r="SEJ352" s="617"/>
      <c r="SEK352" s="609"/>
      <c r="SEL352" s="614"/>
      <c r="SEM352" s="615"/>
      <c r="SEN352" s="616"/>
      <c r="SEO352" s="615"/>
      <c r="SEP352" s="617"/>
      <c r="SEQ352" s="617"/>
      <c r="SER352" s="609"/>
      <c r="SES352" s="614"/>
      <c r="SET352" s="615"/>
      <c r="SEU352" s="616"/>
      <c r="SEV352" s="615"/>
      <c r="SEW352" s="617"/>
      <c r="SEX352" s="617"/>
      <c r="SEY352" s="609"/>
      <c r="SEZ352" s="614"/>
      <c r="SFA352" s="615"/>
      <c r="SFB352" s="616"/>
      <c r="SFC352" s="615"/>
      <c r="SFD352" s="617"/>
      <c r="SFE352" s="617"/>
      <c r="SFF352" s="609"/>
      <c r="SFG352" s="614"/>
      <c r="SFH352" s="615"/>
      <c r="SFI352" s="616"/>
      <c r="SFJ352" s="615"/>
      <c r="SFK352" s="617"/>
      <c r="SFL352" s="617"/>
      <c r="SFM352" s="609"/>
      <c r="SFN352" s="614"/>
      <c r="SFO352" s="615"/>
      <c r="SFP352" s="616"/>
      <c r="SFQ352" s="615"/>
      <c r="SFR352" s="617"/>
      <c r="SFS352" s="617"/>
      <c r="SFT352" s="609"/>
      <c r="SFU352" s="614"/>
      <c r="SFV352" s="615"/>
      <c r="SFW352" s="616"/>
      <c r="SFX352" s="615"/>
      <c r="SFY352" s="617"/>
      <c r="SFZ352" s="617"/>
      <c r="SGA352" s="609"/>
      <c r="SGB352" s="614"/>
      <c r="SGC352" s="615"/>
      <c r="SGD352" s="616"/>
      <c r="SGE352" s="615"/>
      <c r="SGF352" s="617"/>
      <c r="SGG352" s="617"/>
      <c r="SGH352" s="609"/>
      <c r="SGI352" s="614"/>
      <c r="SGJ352" s="615"/>
      <c r="SGK352" s="616"/>
      <c r="SGL352" s="615"/>
      <c r="SGM352" s="617"/>
      <c r="SGN352" s="617"/>
      <c r="SGO352" s="609"/>
      <c r="SGP352" s="614"/>
      <c r="SGQ352" s="615"/>
      <c r="SGR352" s="616"/>
      <c r="SGS352" s="615"/>
      <c r="SGT352" s="617"/>
      <c r="SGU352" s="617"/>
      <c r="SGV352" s="609"/>
      <c r="SGW352" s="614"/>
      <c r="SGX352" s="615"/>
      <c r="SGY352" s="616"/>
      <c r="SGZ352" s="615"/>
      <c r="SHA352" s="617"/>
      <c r="SHB352" s="617"/>
      <c r="SHC352" s="609"/>
      <c r="SHD352" s="614"/>
      <c r="SHE352" s="615"/>
      <c r="SHF352" s="616"/>
      <c r="SHG352" s="615"/>
      <c r="SHH352" s="617"/>
      <c r="SHI352" s="617"/>
      <c r="SHJ352" s="609"/>
      <c r="SHK352" s="614"/>
      <c r="SHL352" s="615"/>
      <c r="SHM352" s="616"/>
      <c r="SHN352" s="615"/>
      <c r="SHO352" s="617"/>
      <c r="SHP352" s="617"/>
      <c r="SHQ352" s="609"/>
      <c r="SHR352" s="614"/>
      <c r="SHS352" s="615"/>
      <c r="SHT352" s="616"/>
      <c r="SHU352" s="615"/>
      <c r="SHV352" s="617"/>
      <c r="SHW352" s="617"/>
      <c r="SHX352" s="609"/>
      <c r="SHY352" s="614"/>
      <c r="SHZ352" s="615"/>
      <c r="SIA352" s="616"/>
      <c r="SIB352" s="615"/>
      <c r="SIC352" s="617"/>
      <c r="SID352" s="617"/>
      <c r="SIE352" s="609"/>
      <c r="SIF352" s="614"/>
      <c r="SIG352" s="615"/>
      <c r="SIH352" s="616"/>
      <c r="SII352" s="615"/>
      <c r="SIJ352" s="617"/>
      <c r="SIK352" s="617"/>
      <c r="SIL352" s="609"/>
      <c r="SIM352" s="614"/>
      <c r="SIN352" s="615"/>
      <c r="SIO352" s="616"/>
      <c r="SIP352" s="615"/>
      <c r="SIQ352" s="617"/>
      <c r="SIR352" s="617"/>
      <c r="SIS352" s="609"/>
      <c r="SIT352" s="614"/>
      <c r="SIU352" s="615"/>
      <c r="SIV352" s="616"/>
      <c r="SIW352" s="615"/>
      <c r="SIX352" s="617"/>
      <c r="SIY352" s="617"/>
      <c r="SIZ352" s="609"/>
      <c r="SJA352" s="614"/>
      <c r="SJB352" s="615"/>
      <c r="SJC352" s="616"/>
      <c r="SJD352" s="615"/>
      <c r="SJE352" s="617"/>
      <c r="SJF352" s="617"/>
      <c r="SJG352" s="609"/>
      <c r="SJH352" s="614"/>
      <c r="SJI352" s="615"/>
      <c r="SJJ352" s="616"/>
      <c r="SJK352" s="615"/>
      <c r="SJL352" s="617"/>
      <c r="SJM352" s="617"/>
      <c r="SJN352" s="609"/>
      <c r="SJO352" s="614"/>
      <c r="SJP352" s="615"/>
      <c r="SJQ352" s="616"/>
      <c r="SJR352" s="615"/>
      <c r="SJS352" s="617"/>
      <c r="SJT352" s="617"/>
      <c r="SJU352" s="609"/>
      <c r="SJV352" s="614"/>
      <c r="SJW352" s="615"/>
      <c r="SJX352" s="616"/>
      <c r="SJY352" s="615"/>
      <c r="SJZ352" s="617"/>
      <c r="SKA352" s="617"/>
      <c r="SKB352" s="609"/>
      <c r="SKC352" s="614"/>
      <c r="SKD352" s="615"/>
      <c r="SKE352" s="616"/>
      <c r="SKF352" s="615"/>
      <c r="SKG352" s="617"/>
      <c r="SKH352" s="617"/>
      <c r="SKI352" s="609"/>
      <c r="SKJ352" s="614"/>
      <c r="SKK352" s="615"/>
      <c r="SKL352" s="616"/>
      <c r="SKM352" s="615"/>
      <c r="SKN352" s="617"/>
      <c r="SKO352" s="617"/>
      <c r="SKP352" s="609"/>
      <c r="SKQ352" s="614"/>
      <c r="SKR352" s="615"/>
      <c r="SKS352" s="616"/>
      <c r="SKT352" s="615"/>
      <c r="SKU352" s="617"/>
      <c r="SKV352" s="617"/>
      <c r="SKW352" s="609"/>
      <c r="SKX352" s="614"/>
      <c r="SKY352" s="615"/>
      <c r="SKZ352" s="616"/>
      <c r="SLA352" s="615"/>
      <c r="SLB352" s="617"/>
      <c r="SLC352" s="617"/>
      <c r="SLD352" s="609"/>
      <c r="SLE352" s="614"/>
      <c r="SLF352" s="615"/>
      <c r="SLG352" s="616"/>
      <c r="SLH352" s="615"/>
      <c r="SLI352" s="617"/>
      <c r="SLJ352" s="617"/>
      <c r="SLK352" s="609"/>
      <c r="SLL352" s="614"/>
      <c r="SLM352" s="615"/>
      <c r="SLN352" s="616"/>
      <c r="SLO352" s="615"/>
      <c r="SLP352" s="617"/>
      <c r="SLQ352" s="617"/>
      <c r="SLR352" s="609"/>
      <c r="SLS352" s="614"/>
      <c r="SLT352" s="615"/>
      <c r="SLU352" s="616"/>
      <c r="SLV352" s="615"/>
      <c r="SLW352" s="617"/>
      <c r="SLX352" s="617"/>
      <c r="SLY352" s="609"/>
      <c r="SLZ352" s="614"/>
      <c r="SMA352" s="615"/>
      <c r="SMB352" s="616"/>
      <c r="SMC352" s="615"/>
      <c r="SMD352" s="617"/>
      <c r="SME352" s="617"/>
      <c r="SMF352" s="609"/>
      <c r="SMG352" s="614"/>
      <c r="SMH352" s="615"/>
      <c r="SMI352" s="616"/>
      <c r="SMJ352" s="615"/>
      <c r="SMK352" s="617"/>
      <c r="SML352" s="617"/>
      <c r="SMM352" s="609"/>
      <c r="SMN352" s="614"/>
      <c r="SMO352" s="615"/>
      <c r="SMP352" s="616"/>
      <c r="SMQ352" s="615"/>
      <c r="SMR352" s="617"/>
      <c r="SMS352" s="617"/>
      <c r="SMT352" s="609"/>
      <c r="SMU352" s="614"/>
      <c r="SMV352" s="615"/>
      <c r="SMW352" s="616"/>
      <c r="SMX352" s="615"/>
      <c r="SMY352" s="617"/>
      <c r="SMZ352" s="617"/>
      <c r="SNA352" s="609"/>
      <c r="SNB352" s="614"/>
      <c r="SNC352" s="615"/>
      <c r="SND352" s="616"/>
      <c r="SNE352" s="615"/>
      <c r="SNF352" s="617"/>
      <c r="SNG352" s="617"/>
      <c r="SNH352" s="609"/>
      <c r="SNI352" s="614"/>
      <c r="SNJ352" s="615"/>
      <c r="SNK352" s="616"/>
      <c r="SNL352" s="615"/>
      <c r="SNM352" s="617"/>
      <c r="SNN352" s="617"/>
      <c r="SNO352" s="609"/>
      <c r="SNP352" s="614"/>
      <c r="SNQ352" s="615"/>
      <c r="SNR352" s="616"/>
      <c r="SNS352" s="615"/>
      <c r="SNT352" s="617"/>
      <c r="SNU352" s="617"/>
      <c r="SNV352" s="609"/>
      <c r="SNW352" s="614"/>
      <c r="SNX352" s="615"/>
      <c r="SNY352" s="616"/>
      <c r="SNZ352" s="615"/>
      <c r="SOA352" s="617"/>
      <c r="SOB352" s="617"/>
      <c r="SOC352" s="609"/>
      <c r="SOD352" s="614"/>
      <c r="SOE352" s="615"/>
      <c r="SOF352" s="616"/>
      <c r="SOG352" s="615"/>
      <c r="SOH352" s="617"/>
      <c r="SOI352" s="617"/>
      <c r="SOJ352" s="609"/>
      <c r="SOK352" s="614"/>
      <c r="SOL352" s="615"/>
      <c r="SOM352" s="616"/>
      <c r="SON352" s="615"/>
      <c r="SOO352" s="617"/>
      <c r="SOP352" s="617"/>
      <c r="SOQ352" s="609"/>
      <c r="SOR352" s="614"/>
      <c r="SOS352" s="615"/>
      <c r="SOT352" s="616"/>
      <c r="SOU352" s="615"/>
      <c r="SOV352" s="617"/>
      <c r="SOW352" s="617"/>
      <c r="SOX352" s="609"/>
      <c r="SOY352" s="614"/>
      <c r="SOZ352" s="615"/>
      <c r="SPA352" s="616"/>
      <c r="SPB352" s="615"/>
      <c r="SPC352" s="617"/>
      <c r="SPD352" s="617"/>
      <c r="SPE352" s="609"/>
      <c r="SPF352" s="614"/>
      <c r="SPG352" s="615"/>
      <c r="SPH352" s="616"/>
      <c r="SPI352" s="615"/>
      <c r="SPJ352" s="617"/>
      <c r="SPK352" s="617"/>
      <c r="SPL352" s="609"/>
      <c r="SPM352" s="614"/>
      <c r="SPN352" s="615"/>
      <c r="SPO352" s="616"/>
      <c r="SPP352" s="615"/>
      <c r="SPQ352" s="617"/>
      <c r="SPR352" s="617"/>
      <c r="SPS352" s="609"/>
      <c r="SPT352" s="614"/>
      <c r="SPU352" s="615"/>
      <c r="SPV352" s="616"/>
      <c r="SPW352" s="615"/>
      <c r="SPX352" s="617"/>
      <c r="SPY352" s="617"/>
      <c r="SPZ352" s="609"/>
      <c r="SQA352" s="614"/>
      <c r="SQB352" s="615"/>
      <c r="SQC352" s="616"/>
      <c r="SQD352" s="615"/>
      <c r="SQE352" s="617"/>
      <c r="SQF352" s="617"/>
      <c r="SQG352" s="609"/>
      <c r="SQH352" s="614"/>
      <c r="SQI352" s="615"/>
      <c r="SQJ352" s="616"/>
      <c r="SQK352" s="615"/>
      <c r="SQL352" s="617"/>
      <c r="SQM352" s="617"/>
      <c r="SQN352" s="609"/>
      <c r="SQO352" s="614"/>
      <c r="SQP352" s="615"/>
      <c r="SQQ352" s="616"/>
      <c r="SQR352" s="615"/>
      <c r="SQS352" s="617"/>
      <c r="SQT352" s="617"/>
      <c r="SQU352" s="609"/>
      <c r="SQV352" s="614"/>
      <c r="SQW352" s="615"/>
      <c r="SQX352" s="616"/>
      <c r="SQY352" s="615"/>
      <c r="SQZ352" s="617"/>
      <c r="SRA352" s="617"/>
      <c r="SRB352" s="609"/>
      <c r="SRC352" s="614"/>
      <c r="SRD352" s="615"/>
      <c r="SRE352" s="616"/>
      <c r="SRF352" s="615"/>
      <c r="SRG352" s="617"/>
      <c r="SRH352" s="617"/>
      <c r="SRI352" s="609"/>
      <c r="SRJ352" s="614"/>
      <c r="SRK352" s="615"/>
      <c r="SRL352" s="616"/>
      <c r="SRM352" s="615"/>
      <c r="SRN352" s="617"/>
      <c r="SRO352" s="617"/>
      <c r="SRP352" s="609"/>
      <c r="SRQ352" s="614"/>
      <c r="SRR352" s="615"/>
      <c r="SRS352" s="616"/>
      <c r="SRT352" s="615"/>
      <c r="SRU352" s="617"/>
      <c r="SRV352" s="617"/>
      <c r="SRW352" s="609"/>
      <c r="SRX352" s="614"/>
      <c r="SRY352" s="615"/>
      <c r="SRZ352" s="616"/>
      <c r="SSA352" s="615"/>
      <c r="SSB352" s="617"/>
      <c r="SSC352" s="617"/>
      <c r="SSD352" s="609"/>
      <c r="SSE352" s="614"/>
      <c r="SSF352" s="615"/>
      <c r="SSG352" s="616"/>
      <c r="SSH352" s="615"/>
      <c r="SSI352" s="617"/>
      <c r="SSJ352" s="617"/>
      <c r="SSK352" s="609"/>
      <c r="SSL352" s="614"/>
      <c r="SSM352" s="615"/>
      <c r="SSN352" s="616"/>
      <c r="SSO352" s="615"/>
      <c r="SSP352" s="617"/>
      <c r="SSQ352" s="617"/>
      <c r="SSR352" s="609"/>
      <c r="SSS352" s="614"/>
      <c r="SST352" s="615"/>
      <c r="SSU352" s="616"/>
      <c r="SSV352" s="615"/>
      <c r="SSW352" s="617"/>
      <c r="SSX352" s="617"/>
      <c r="SSY352" s="609"/>
      <c r="SSZ352" s="614"/>
      <c r="STA352" s="615"/>
      <c r="STB352" s="616"/>
      <c r="STC352" s="615"/>
      <c r="STD352" s="617"/>
      <c r="STE352" s="617"/>
      <c r="STF352" s="609"/>
      <c r="STG352" s="614"/>
      <c r="STH352" s="615"/>
      <c r="STI352" s="616"/>
      <c r="STJ352" s="615"/>
      <c r="STK352" s="617"/>
      <c r="STL352" s="617"/>
      <c r="STM352" s="609"/>
      <c r="STN352" s="614"/>
      <c r="STO352" s="615"/>
      <c r="STP352" s="616"/>
      <c r="STQ352" s="615"/>
      <c r="STR352" s="617"/>
      <c r="STS352" s="617"/>
      <c r="STT352" s="609"/>
      <c r="STU352" s="614"/>
      <c r="STV352" s="615"/>
      <c r="STW352" s="616"/>
      <c r="STX352" s="615"/>
      <c r="STY352" s="617"/>
      <c r="STZ352" s="617"/>
      <c r="SUA352" s="609"/>
      <c r="SUB352" s="614"/>
      <c r="SUC352" s="615"/>
      <c r="SUD352" s="616"/>
      <c r="SUE352" s="615"/>
      <c r="SUF352" s="617"/>
      <c r="SUG352" s="617"/>
      <c r="SUH352" s="609"/>
      <c r="SUI352" s="614"/>
      <c r="SUJ352" s="615"/>
      <c r="SUK352" s="616"/>
      <c r="SUL352" s="615"/>
      <c r="SUM352" s="617"/>
      <c r="SUN352" s="617"/>
      <c r="SUO352" s="609"/>
      <c r="SUP352" s="614"/>
      <c r="SUQ352" s="615"/>
      <c r="SUR352" s="616"/>
      <c r="SUS352" s="615"/>
      <c r="SUT352" s="617"/>
      <c r="SUU352" s="617"/>
      <c r="SUV352" s="609"/>
      <c r="SUW352" s="614"/>
      <c r="SUX352" s="615"/>
      <c r="SUY352" s="616"/>
      <c r="SUZ352" s="615"/>
      <c r="SVA352" s="617"/>
      <c r="SVB352" s="617"/>
      <c r="SVC352" s="609"/>
      <c r="SVD352" s="614"/>
      <c r="SVE352" s="615"/>
      <c r="SVF352" s="616"/>
      <c r="SVG352" s="615"/>
      <c r="SVH352" s="617"/>
      <c r="SVI352" s="617"/>
      <c r="SVJ352" s="609"/>
      <c r="SVK352" s="614"/>
      <c r="SVL352" s="615"/>
      <c r="SVM352" s="616"/>
      <c r="SVN352" s="615"/>
      <c r="SVO352" s="617"/>
      <c r="SVP352" s="617"/>
      <c r="SVQ352" s="609"/>
      <c r="SVR352" s="614"/>
      <c r="SVS352" s="615"/>
      <c r="SVT352" s="616"/>
      <c r="SVU352" s="615"/>
      <c r="SVV352" s="617"/>
      <c r="SVW352" s="617"/>
      <c r="SVX352" s="609"/>
      <c r="SVY352" s="614"/>
      <c r="SVZ352" s="615"/>
      <c r="SWA352" s="616"/>
      <c r="SWB352" s="615"/>
      <c r="SWC352" s="617"/>
      <c r="SWD352" s="617"/>
      <c r="SWE352" s="609"/>
      <c r="SWF352" s="614"/>
      <c r="SWG352" s="615"/>
      <c r="SWH352" s="616"/>
      <c r="SWI352" s="615"/>
      <c r="SWJ352" s="617"/>
      <c r="SWK352" s="617"/>
      <c r="SWL352" s="609"/>
      <c r="SWM352" s="614"/>
      <c r="SWN352" s="615"/>
      <c r="SWO352" s="616"/>
      <c r="SWP352" s="615"/>
      <c r="SWQ352" s="617"/>
      <c r="SWR352" s="617"/>
      <c r="SWS352" s="609"/>
      <c r="SWT352" s="614"/>
      <c r="SWU352" s="615"/>
      <c r="SWV352" s="616"/>
      <c r="SWW352" s="615"/>
      <c r="SWX352" s="617"/>
      <c r="SWY352" s="617"/>
      <c r="SWZ352" s="609"/>
      <c r="SXA352" s="614"/>
      <c r="SXB352" s="615"/>
      <c r="SXC352" s="616"/>
      <c r="SXD352" s="615"/>
      <c r="SXE352" s="617"/>
      <c r="SXF352" s="617"/>
      <c r="SXG352" s="609"/>
      <c r="SXH352" s="614"/>
      <c r="SXI352" s="615"/>
      <c r="SXJ352" s="616"/>
      <c r="SXK352" s="615"/>
      <c r="SXL352" s="617"/>
      <c r="SXM352" s="617"/>
      <c r="SXN352" s="609"/>
      <c r="SXO352" s="614"/>
      <c r="SXP352" s="615"/>
      <c r="SXQ352" s="616"/>
      <c r="SXR352" s="615"/>
      <c r="SXS352" s="617"/>
      <c r="SXT352" s="617"/>
      <c r="SXU352" s="609"/>
      <c r="SXV352" s="614"/>
      <c r="SXW352" s="615"/>
      <c r="SXX352" s="616"/>
      <c r="SXY352" s="615"/>
      <c r="SXZ352" s="617"/>
      <c r="SYA352" s="617"/>
      <c r="SYB352" s="609"/>
      <c r="SYC352" s="614"/>
      <c r="SYD352" s="615"/>
      <c r="SYE352" s="616"/>
      <c r="SYF352" s="615"/>
      <c r="SYG352" s="617"/>
      <c r="SYH352" s="617"/>
      <c r="SYI352" s="609"/>
      <c r="SYJ352" s="614"/>
      <c r="SYK352" s="615"/>
      <c r="SYL352" s="616"/>
      <c r="SYM352" s="615"/>
      <c r="SYN352" s="617"/>
      <c r="SYO352" s="617"/>
      <c r="SYP352" s="609"/>
      <c r="SYQ352" s="614"/>
      <c r="SYR352" s="615"/>
      <c r="SYS352" s="616"/>
      <c r="SYT352" s="615"/>
      <c r="SYU352" s="617"/>
      <c r="SYV352" s="617"/>
      <c r="SYW352" s="609"/>
      <c r="SYX352" s="614"/>
      <c r="SYY352" s="615"/>
      <c r="SYZ352" s="616"/>
      <c r="SZA352" s="615"/>
      <c r="SZB352" s="617"/>
      <c r="SZC352" s="617"/>
      <c r="SZD352" s="609"/>
      <c r="SZE352" s="614"/>
      <c r="SZF352" s="615"/>
      <c r="SZG352" s="616"/>
      <c r="SZH352" s="615"/>
      <c r="SZI352" s="617"/>
      <c r="SZJ352" s="617"/>
      <c r="SZK352" s="609"/>
      <c r="SZL352" s="614"/>
      <c r="SZM352" s="615"/>
      <c r="SZN352" s="616"/>
      <c r="SZO352" s="615"/>
      <c r="SZP352" s="617"/>
      <c r="SZQ352" s="617"/>
      <c r="SZR352" s="609"/>
      <c r="SZS352" s="614"/>
      <c r="SZT352" s="615"/>
      <c r="SZU352" s="616"/>
      <c r="SZV352" s="615"/>
      <c r="SZW352" s="617"/>
      <c r="SZX352" s="617"/>
      <c r="SZY352" s="609"/>
      <c r="SZZ352" s="614"/>
      <c r="TAA352" s="615"/>
      <c r="TAB352" s="616"/>
      <c r="TAC352" s="615"/>
      <c r="TAD352" s="617"/>
      <c r="TAE352" s="617"/>
      <c r="TAF352" s="609"/>
      <c r="TAG352" s="614"/>
      <c r="TAH352" s="615"/>
      <c r="TAI352" s="616"/>
      <c r="TAJ352" s="615"/>
      <c r="TAK352" s="617"/>
      <c r="TAL352" s="617"/>
      <c r="TAM352" s="609"/>
      <c r="TAN352" s="614"/>
      <c r="TAO352" s="615"/>
      <c r="TAP352" s="616"/>
      <c r="TAQ352" s="615"/>
      <c r="TAR352" s="617"/>
      <c r="TAS352" s="617"/>
      <c r="TAT352" s="609"/>
      <c r="TAU352" s="614"/>
      <c r="TAV352" s="615"/>
      <c r="TAW352" s="616"/>
      <c r="TAX352" s="615"/>
      <c r="TAY352" s="617"/>
      <c r="TAZ352" s="617"/>
      <c r="TBA352" s="609"/>
      <c r="TBB352" s="614"/>
      <c r="TBC352" s="615"/>
      <c r="TBD352" s="616"/>
      <c r="TBE352" s="615"/>
      <c r="TBF352" s="617"/>
      <c r="TBG352" s="617"/>
      <c r="TBH352" s="609"/>
      <c r="TBI352" s="614"/>
      <c r="TBJ352" s="615"/>
      <c r="TBK352" s="616"/>
      <c r="TBL352" s="615"/>
      <c r="TBM352" s="617"/>
      <c r="TBN352" s="617"/>
      <c r="TBO352" s="609"/>
      <c r="TBP352" s="614"/>
      <c r="TBQ352" s="615"/>
      <c r="TBR352" s="616"/>
      <c r="TBS352" s="615"/>
      <c r="TBT352" s="617"/>
      <c r="TBU352" s="617"/>
      <c r="TBV352" s="609"/>
      <c r="TBW352" s="614"/>
      <c r="TBX352" s="615"/>
      <c r="TBY352" s="616"/>
      <c r="TBZ352" s="615"/>
      <c r="TCA352" s="617"/>
      <c r="TCB352" s="617"/>
      <c r="TCC352" s="609"/>
      <c r="TCD352" s="614"/>
      <c r="TCE352" s="615"/>
      <c r="TCF352" s="616"/>
      <c r="TCG352" s="615"/>
      <c r="TCH352" s="617"/>
      <c r="TCI352" s="617"/>
      <c r="TCJ352" s="609"/>
      <c r="TCK352" s="614"/>
      <c r="TCL352" s="615"/>
      <c r="TCM352" s="616"/>
      <c r="TCN352" s="615"/>
      <c r="TCO352" s="617"/>
      <c r="TCP352" s="617"/>
      <c r="TCQ352" s="609"/>
      <c r="TCR352" s="614"/>
      <c r="TCS352" s="615"/>
      <c r="TCT352" s="616"/>
      <c r="TCU352" s="615"/>
      <c r="TCV352" s="617"/>
      <c r="TCW352" s="617"/>
      <c r="TCX352" s="609"/>
      <c r="TCY352" s="614"/>
      <c r="TCZ352" s="615"/>
      <c r="TDA352" s="616"/>
      <c r="TDB352" s="615"/>
      <c r="TDC352" s="617"/>
      <c r="TDD352" s="617"/>
      <c r="TDE352" s="609"/>
      <c r="TDF352" s="614"/>
      <c r="TDG352" s="615"/>
      <c r="TDH352" s="616"/>
      <c r="TDI352" s="615"/>
      <c r="TDJ352" s="617"/>
      <c r="TDK352" s="617"/>
      <c r="TDL352" s="609"/>
      <c r="TDM352" s="614"/>
      <c r="TDN352" s="615"/>
      <c r="TDO352" s="616"/>
      <c r="TDP352" s="615"/>
      <c r="TDQ352" s="617"/>
      <c r="TDR352" s="617"/>
      <c r="TDS352" s="609"/>
      <c r="TDT352" s="614"/>
      <c r="TDU352" s="615"/>
      <c r="TDV352" s="616"/>
      <c r="TDW352" s="615"/>
      <c r="TDX352" s="617"/>
      <c r="TDY352" s="617"/>
      <c r="TDZ352" s="609"/>
      <c r="TEA352" s="614"/>
      <c r="TEB352" s="615"/>
      <c r="TEC352" s="616"/>
      <c r="TED352" s="615"/>
      <c r="TEE352" s="617"/>
      <c r="TEF352" s="617"/>
      <c r="TEG352" s="609"/>
      <c r="TEH352" s="614"/>
      <c r="TEI352" s="615"/>
      <c r="TEJ352" s="616"/>
      <c r="TEK352" s="615"/>
      <c r="TEL352" s="617"/>
      <c r="TEM352" s="617"/>
      <c r="TEN352" s="609"/>
      <c r="TEO352" s="614"/>
      <c r="TEP352" s="615"/>
      <c r="TEQ352" s="616"/>
      <c r="TER352" s="615"/>
      <c r="TES352" s="617"/>
      <c r="TET352" s="617"/>
      <c r="TEU352" s="609"/>
      <c r="TEV352" s="614"/>
      <c r="TEW352" s="615"/>
      <c r="TEX352" s="616"/>
      <c r="TEY352" s="615"/>
      <c r="TEZ352" s="617"/>
      <c r="TFA352" s="617"/>
      <c r="TFB352" s="609"/>
      <c r="TFC352" s="614"/>
      <c r="TFD352" s="615"/>
      <c r="TFE352" s="616"/>
      <c r="TFF352" s="615"/>
      <c r="TFG352" s="617"/>
      <c r="TFH352" s="617"/>
      <c r="TFI352" s="609"/>
      <c r="TFJ352" s="614"/>
      <c r="TFK352" s="615"/>
      <c r="TFL352" s="616"/>
      <c r="TFM352" s="615"/>
      <c r="TFN352" s="617"/>
      <c r="TFO352" s="617"/>
      <c r="TFP352" s="609"/>
      <c r="TFQ352" s="614"/>
      <c r="TFR352" s="615"/>
      <c r="TFS352" s="616"/>
      <c r="TFT352" s="615"/>
      <c r="TFU352" s="617"/>
      <c r="TFV352" s="617"/>
      <c r="TFW352" s="609"/>
      <c r="TFX352" s="614"/>
      <c r="TFY352" s="615"/>
      <c r="TFZ352" s="616"/>
      <c r="TGA352" s="615"/>
      <c r="TGB352" s="617"/>
      <c r="TGC352" s="617"/>
      <c r="TGD352" s="609"/>
      <c r="TGE352" s="614"/>
      <c r="TGF352" s="615"/>
      <c r="TGG352" s="616"/>
      <c r="TGH352" s="615"/>
      <c r="TGI352" s="617"/>
      <c r="TGJ352" s="617"/>
      <c r="TGK352" s="609"/>
      <c r="TGL352" s="614"/>
      <c r="TGM352" s="615"/>
      <c r="TGN352" s="616"/>
      <c r="TGO352" s="615"/>
      <c r="TGP352" s="617"/>
      <c r="TGQ352" s="617"/>
      <c r="TGR352" s="609"/>
      <c r="TGS352" s="614"/>
      <c r="TGT352" s="615"/>
      <c r="TGU352" s="616"/>
      <c r="TGV352" s="615"/>
      <c r="TGW352" s="617"/>
      <c r="TGX352" s="617"/>
      <c r="TGY352" s="609"/>
      <c r="TGZ352" s="614"/>
      <c r="THA352" s="615"/>
      <c r="THB352" s="616"/>
      <c r="THC352" s="615"/>
      <c r="THD352" s="617"/>
      <c r="THE352" s="617"/>
      <c r="THF352" s="609"/>
      <c r="THG352" s="614"/>
      <c r="THH352" s="615"/>
      <c r="THI352" s="616"/>
      <c r="THJ352" s="615"/>
      <c r="THK352" s="617"/>
      <c r="THL352" s="617"/>
      <c r="THM352" s="609"/>
      <c r="THN352" s="614"/>
      <c r="THO352" s="615"/>
      <c r="THP352" s="616"/>
      <c r="THQ352" s="615"/>
      <c r="THR352" s="617"/>
      <c r="THS352" s="617"/>
      <c r="THT352" s="609"/>
      <c r="THU352" s="614"/>
      <c r="THV352" s="615"/>
      <c r="THW352" s="616"/>
      <c r="THX352" s="615"/>
      <c r="THY352" s="617"/>
      <c r="THZ352" s="617"/>
      <c r="TIA352" s="609"/>
      <c r="TIB352" s="614"/>
      <c r="TIC352" s="615"/>
      <c r="TID352" s="616"/>
      <c r="TIE352" s="615"/>
      <c r="TIF352" s="617"/>
      <c r="TIG352" s="617"/>
      <c r="TIH352" s="609"/>
      <c r="TII352" s="614"/>
      <c r="TIJ352" s="615"/>
      <c r="TIK352" s="616"/>
      <c r="TIL352" s="615"/>
      <c r="TIM352" s="617"/>
      <c r="TIN352" s="617"/>
      <c r="TIO352" s="609"/>
      <c r="TIP352" s="614"/>
      <c r="TIQ352" s="615"/>
      <c r="TIR352" s="616"/>
      <c r="TIS352" s="615"/>
      <c r="TIT352" s="617"/>
      <c r="TIU352" s="617"/>
      <c r="TIV352" s="609"/>
      <c r="TIW352" s="614"/>
      <c r="TIX352" s="615"/>
      <c r="TIY352" s="616"/>
      <c r="TIZ352" s="615"/>
      <c r="TJA352" s="617"/>
      <c r="TJB352" s="617"/>
      <c r="TJC352" s="609"/>
      <c r="TJD352" s="614"/>
      <c r="TJE352" s="615"/>
      <c r="TJF352" s="616"/>
      <c r="TJG352" s="615"/>
      <c r="TJH352" s="617"/>
      <c r="TJI352" s="617"/>
      <c r="TJJ352" s="609"/>
      <c r="TJK352" s="614"/>
      <c r="TJL352" s="615"/>
      <c r="TJM352" s="616"/>
      <c r="TJN352" s="615"/>
      <c r="TJO352" s="617"/>
      <c r="TJP352" s="617"/>
      <c r="TJQ352" s="609"/>
      <c r="TJR352" s="614"/>
      <c r="TJS352" s="615"/>
      <c r="TJT352" s="616"/>
      <c r="TJU352" s="615"/>
      <c r="TJV352" s="617"/>
      <c r="TJW352" s="617"/>
      <c r="TJX352" s="609"/>
      <c r="TJY352" s="614"/>
      <c r="TJZ352" s="615"/>
      <c r="TKA352" s="616"/>
      <c r="TKB352" s="615"/>
      <c r="TKC352" s="617"/>
      <c r="TKD352" s="617"/>
      <c r="TKE352" s="609"/>
      <c r="TKF352" s="614"/>
      <c r="TKG352" s="615"/>
      <c r="TKH352" s="616"/>
      <c r="TKI352" s="615"/>
      <c r="TKJ352" s="617"/>
      <c r="TKK352" s="617"/>
      <c r="TKL352" s="609"/>
      <c r="TKM352" s="614"/>
      <c r="TKN352" s="615"/>
      <c r="TKO352" s="616"/>
      <c r="TKP352" s="615"/>
      <c r="TKQ352" s="617"/>
      <c r="TKR352" s="617"/>
      <c r="TKS352" s="609"/>
      <c r="TKT352" s="614"/>
      <c r="TKU352" s="615"/>
      <c r="TKV352" s="616"/>
      <c r="TKW352" s="615"/>
      <c r="TKX352" s="617"/>
      <c r="TKY352" s="617"/>
      <c r="TKZ352" s="609"/>
      <c r="TLA352" s="614"/>
      <c r="TLB352" s="615"/>
      <c r="TLC352" s="616"/>
      <c r="TLD352" s="615"/>
      <c r="TLE352" s="617"/>
      <c r="TLF352" s="617"/>
      <c r="TLG352" s="609"/>
      <c r="TLH352" s="614"/>
      <c r="TLI352" s="615"/>
      <c r="TLJ352" s="616"/>
      <c r="TLK352" s="615"/>
      <c r="TLL352" s="617"/>
      <c r="TLM352" s="617"/>
      <c r="TLN352" s="609"/>
      <c r="TLO352" s="614"/>
      <c r="TLP352" s="615"/>
      <c r="TLQ352" s="616"/>
      <c r="TLR352" s="615"/>
      <c r="TLS352" s="617"/>
      <c r="TLT352" s="617"/>
      <c r="TLU352" s="609"/>
      <c r="TLV352" s="614"/>
      <c r="TLW352" s="615"/>
      <c r="TLX352" s="616"/>
      <c r="TLY352" s="615"/>
      <c r="TLZ352" s="617"/>
      <c r="TMA352" s="617"/>
      <c r="TMB352" s="609"/>
      <c r="TMC352" s="614"/>
      <c r="TMD352" s="615"/>
      <c r="TME352" s="616"/>
      <c r="TMF352" s="615"/>
      <c r="TMG352" s="617"/>
      <c r="TMH352" s="617"/>
      <c r="TMI352" s="609"/>
      <c r="TMJ352" s="614"/>
      <c r="TMK352" s="615"/>
      <c r="TML352" s="616"/>
      <c r="TMM352" s="615"/>
      <c r="TMN352" s="617"/>
      <c r="TMO352" s="617"/>
      <c r="TMP352" s="609"/>
      <c r="TMQ352" s="614"/>
      <c r="TMR352" s="615"/>
      <c r="TMS352" s="616"/>
      <c r="TMT352" s="615"/>
      <c r="TMU352" s="617"/>
      <c r="TMV352" s="617"/>
      <c r="TMW352" s="609"/>
      <c r="TMX352" s="614"/>
      <c r="TMY352" s="615"/>
      <c r="TMZ352" s="616"/>
      <c r="TNA352" s="615"/>
      <c r="TNB352" s="617"/>
      <c r="TNC352" s="617"/>
      <c r="TND352" s="609"/>
      <c r="TNE352" s="614"/>
      <c r="TNF352" s="615"/>
      <c r="TNG352" s="616"/>
      <c r="TNH352" s="615"/>
      <c r="TNI352" s="617"/>
      <c r="TNJ352" s="617"/>
      <c r="TNK352" s="609"/>
      <c r="TNL352" s="614"/>
      <c r="TNM352" s="615"/>
      <c r="TNN352" s="616"/>
      <c r="TNO352" s="615"/>
      <c r="TNP352" s="617"/>
      <c r="TNQ352" s="617"/>
      <c r="TNR352" s="609"/>
      <c r="TNS352" s="614"/>
      <c r="TNT352" s="615"/>
      <c r="TNU352" s="616"/>
      <c r="TNV352" s="615"/>
      <c r="TNW352" s="617"/>
      <c r="TNX352" s="617"/>
      <c r="TNY352" s="609"/>
      <c r="TNZ352" s="614"/>
      <c r="TOA352" s="615"/>
      <c r="TOB352" s="616"/>
      <c r="TOC352" s="615"/>
      <c r="TOD352" s="617"/>
      <c r="TOE352" s="617"/>
      <c r="TOF352" s="609"/>
      <c r="TOG352" s="614"/>
      <c r="TOH352" s="615"/>
      <c r="TOI352" s="616"/>
      <c r="TOJ352" s="615"/>
      <c r="TOK352" s="617"/>
      <c r="TOL352" s="617"/>
      <c r="TOM352" s="609"/>
      <c r="TON352" s="614"/>
      <c r="TOO352" s="615"/>
      <c r="TOP352" s="616"/>
      <c r="TOQ352" s="615"/>
      <c r="TOR352" s="617"/>
      <c r="TOS352" s="617"/>
      <c r="TOT352" s="609"/>
      <c r="TOU352" s="614"/>
      <c r="TOV352" s="615"/>
      <c r="TOW352" s="616"/>
      <c r="TOX352" s="615"/>
      <c r="TOY352" s="617"/>
      <c r="TOZ352" s="617"/>
      <c r="TPA352" s="609"/>
      <c r="TPB352" s="614"/>
      <c r="TPC352" s="615"/>
      <c r="TPD352" s="616"/>
      <c r="TPE352" s="615"/>
      <c r="TPF352" s="617"/>
      <c r="TPG352" s="617"/>
      <c r="TPH352" s="609"/>
      <c r="TPI352" s="614"/>
      <c r="TPJ352" s="615"/>
      <c r="TPK352" s="616"/>
      <c r="TPL352" s="615"/>
      <c r="TPM352" s="617"/>
      <c r="TPN352" s="617"/>
      <c r="TPO352" s="609"/>
      <c r="TPP352" s="614"/>
      <c r="TPQ352" s="615"/>
      <c r="TPR352" s="616"/>
      <c r="TPS352" s="615"/>
      <c r="TPT352" s="617"/>
      <c r="TPU352" s="617"/>
      <c r="TPV352" s="609"/>
      <c r="TPW352" s="614"/>
      <c r="TPX352" s="615"/>
      <c r="TPY352" s="616"/>
      <c r="TPZ352" s="615"/>
      <c r="TQA352" s="617"/>
      <c r="TQB352" s="617"/>
      <c r="TQC352" s="609"/>
      <c r="TQD352" s="614"/>
      <c r="TQE352" s="615"/>
      <c r="TQF352" s="616"/>
      <c r="TQG352" s="615"/>
      <c r="TQH352" s="617"/>
      <c r="TQI352" s="617"/>
      <c r="TQJ352" s="609"/>
      <c r="TQK352" s="614"/>
      <c r="TQL352" s="615"/>
      <c r="TQM352" s="616"/>
      <c r="TQN352" s="615"/>
      <c r="TQO352" s="617"/>
      <c r="TQP352" s="617"/>
      <c r="TQQ352" s="609"/>
      <c r="TQR352" s="614"/>
      <c r="TQS352" s="615"/>
      <c r="TQT352" s="616"/>
      <c r="TQU352" s="615"/>
      <c r="TQV352" s="617"/>
      <c r="TQW352" s="617"/>
      <c r="TQX352" s="609"/>
      <c r="TQY352" s="614"/>
      <c r="TQZ352" s="615"/>
      <c r="TRA352" s="616"/>
      <c r="TRB352" s="615"/>
      <c r="TRC352" s="617"/>
      <c r="TRD352" s="617"/>
      <c r="TRE352" s="609"/>
      <c r="TRF352" s="614"/>
      <c r="TRG352" s="615"/>
      <c r="TRH352" s="616"/>
      <c r="TRI352" s="615"/>
      <c r="TRJ352" s="617"/>
      <c r="TRK352" s="617"/>
      <c r="TRL352" s="609"/>
      <c r="TRM352" s="614"/>
      <c r="TRN352" s="615"/>
      <c r="TRO352" s="616"/>
      <c r="TRP352" s="615"/>
      <c r="TRQ352" s="617"/>
      <c r="TRR352" s="617"/>
      <c r="TRS352" s="609"/>
      <c r="TRT352" s="614"/>
      <c r="TRU352" s="615"/>
      <c r="TRV352" s="616"/>
      <c r="TRW352" s="615"/>
      <c r="TRX352" s="617"/>
      <c r="TRY352" s="617"/>
      <c r="TRZ352" s="609"/>
      <c r="TSA352" s="614"/>
      <c r="TSB352" s="615"/>
      <c r="TSC352" s="616"/>
      <c r="TSD352" s="615"/>
      <c r="TSE352" s="617"/>
      <c r="TSF352" s="617"/>
      <c r="TSG352" s="609"/>
      <c r="TSH352" s="614"/>
      <c r="TSI352" s="615"/>
      <c r="TSJ352" s="616"/>
      <c r="TSK352" s="615"/>
      <c r="TSL352" s="617"/>
      <c r="TSM352" s="617"/>
      <c r="TSN352" s="609"/>
      <c r="TSO352" s="614"/>
      <c r="TSP352" s="615"/>
      <c r="TSQ352" s="616"/>
      <c r="TSR352" s="615"/>
      <c r="TSS352" s="617"/>
      <c r="TST352" s="617"/>
      <c r="TSU352" s="609"/>
      <c r="TSV352" s="614"/>
      <c r="TSW352" s="615"/>
      <c r="TSX352" s="616"/>
      <c r="TSY352" s="615"/>
      <c r="TSZ352" s="617"/>
      <c r="TTA352" s="617"/>
      <c r="TTB352" s="609"/>
      <c r="TTC352" s="614"/>
      <c r="TTD352" s="615"/>
      <c r="TTE352" s="616"/>
      <c r="TTF352" s="615"/>
      <c r="TTG352" s="617"/>
      <c r="TTH352" s="617"/>
      <c r="TTI352" s="609"/>
      <c r="TTJ352" s="614"/>
      <c r="TTK352" s="615"/>
      <c r="TTL352" s="616"/>
      <c r="TTM352" s="615"/>
      <c r="TTN352" s="617"/>
      <c r="TTO352" s="617"/>
      <c r="TTP352" s="609"/>
      <c r="TTQ352" s="614"/>
      <c r="TTR352" s="615"/>
      <c r="TTS352" s="616"/>
      <c r="TTT352" s="615"/>
      <c r="TTU352" s="617"/>
      <c r="TTV352" s="617"/>
      <c r="TTW352" s="609"/>
      <c r="TTX352" s="614"/>
      <c r="TTY352" s="615"/>
      <c r="TTZ352" s="616"/>
      <c r="TUA352" s="615"/>
      <c r="TUB352" s="617"/>
      <c r="TUC352" s="617"/>
      <c r="TUD352" s="609"/>
      <c r="TUE352" s="614"/>
      <c r="TUF352" s="615"/>
      <c r="TUG352" s="616"/>
      <c r="TUH352" s="615"/>
      <c r="TUI352" s="617"/>
      <c r="TUJ352" s="617"/>
      <c r="TUK352" s="609"/>
      <c r="TUL352" s="614"/>
      <c r="TUM352" s="615"/>
      <c r="TUN352" s="616"/>
      <c r="TUO352" s="615"/>
      <c r="TUP352" s="617"/>
      <c r="TUQ352" s="617"/>
      <c r="TUR352" s="609"/>
      <c r="TUS352" s="614"/>
      <c r="TUT352" s="615"/>
      <c r="TUU352" s="616"/>
      <c r="TUV352" s="615"/>
      <c r="TUW352" s="617"/>
      <c r="TUX352" s="617"/>
      <c r="TUY352" s="609"/>
      <c r="TUZ352" s="614"/>
      <c r="TVA352" s="615"/>
      <c r="TVB352" s="616"/>
      <c r="TVC352" s="615"/>
      <c r="TVD352" s="617"/>
      <c r="TVE352" s="617"/>
      <c r="TVF352" s="609"/>
      <c r="TVG352" s="614"/>
      <c r="TVH352" s="615"/>
      <c r="TVI352" s="616"/>
      <c r="TVJ352" s="615"/>
      <c r="TVK352" s="617"/>
      <c r="TVL352" s="617"/>
      <c r="TVM352" s="609"/>
      <c r="TVN352" s="614"/>
      <c r="TVO352" s="615"/>
      <c r="TVP352" s="616"/>
      <c r="TVQ352" s="615"/>
      <c r="TVR352" s="617"/>
      <c r="TVS352" s="617"/>
      <c r="TVT352" s="609"/>
      <c r="TVU352" s="614"/>
      <c r="TVV352" s="615"/>
      <c r="TVW352" s="616"/>
      <c r="TVX352" s="615"/>
      <c r="TVY352" s="617"/>
      <c r="TVZ352" s="617"/>
      <c r="TWA352" s="609"/>
      <c r="TWB352" s="614"/>
      <c r="TWC352" s="615"/>
      <c r="TWD352" s="616"/>
      <c r="TWE352" s="615"/>
      <c r="TWF352" s="617"/>
      <c r="TWG352" s="617"/>
      <c r="TWH352" s="609"/>
      <c r="TWI352" s="614"/>
      <c r="TWJ352" s="615"/>
      <c r="TWK352" s="616"/>
      <c r="TWL352" s="615"/>
      <c r="TWM352" s="617"/>
      <c r="TWN352" s="617"/>
      <c r="TWO352" s="609"/>
      <c r="TWP352" s="614"/>
      <c r="TWQ352" s="615"/>
      <c r="TWR352" s="616"/>
      <c r="TWS352" s="615"/>
      <c r="TWT352" s="617"/>
      <c r="TWU352" s="617"/>
      <c r="TWV352" s="609"/>
      <c r="TWW352" s="614"/>
      <c r="TWX352" s="615"/>
      <c r="TWY352" s="616"/>
      <c r="TWZ352" s="615"/>
      <c r="TXA352" s="617"/>
      <c r="TXB352" s="617"/>
      <c r="TXC352" s="609"/>
      <c r="TXD352" s="614"/>
      <c r="TXE352" s="615"/>
      <c r="TXF352" s="616"/>
      <c r="TXG352" s="615"/>
      <c r="TXH352" s="617"/>
      <c r="TXI352" s="617"/>
      <c r="TXJ352" s="609"/>
      <c r="TXK352" s="614"/>
      <c r="TXL352" s="615"/>
      <c r="TXM352" s="616"/>
      <c r="TXN352" s="615"/>
      <c r="TXO352" s="617"/>
      <c r="TXP352" s="617"/>
      <c r="TXQ352" s="609"/>
      <c r="TXR352" s="614"/>
      <c r="TXS352" s="615"/>
      <c r="TXT352" s="616"/>
      <c r="TXU352" s="615"/>
      <c r="TXV352" s="617"/>
      <c r="TXW352" s="617"/>
      <c r="TXX352" s="609"/>
      <c r="TXY352" s="614"/>
      <c r="TXZ352" s="615"/>
      <c r="TYA352" s="616"/>
      <c r="TYB352" s="615"/>
      <c r="TYC352" s="617"/>
      <c r="TYD352" s="617"/>
      <c r="TYE352" s="609"/>
      <c r="TYF352" s="614"/>
      <c r="TYG352" s="615"/>
      <c r="TYH352" s="616"/>
      <c r="TYI352" s="615"/>
      <c r="TYJ352" s="617"/>
      <c r="TYK352" s="617"/>
      <c r="TYL352" s="609"/>
      <c r="TYM352" s="614"/>
      <c r="TYN352" s="615"/>
      <c r="TYO352" s="616"/>
      <c r="TYP352" s="615"/>
      <c r="TYQ352" s="617"/>
      <c r="TYR352" s="617"/>
      <c r="TYS352" s="609"/>
      <c r="TYT352" s="614"/>
      <c r="TYU352" s="615"/>
      <c r="TYV352" s="616"/>
      <c r="TYW352" s="615"/>
      <c r="TYX352" s="617"/>
      <c r="TYY352" s="617"/>
      <c r="TYZ352" s="609"/>
      <c r="TZA352" s="614"/>
      <c r="TZB352" s="615"/>
      <c r="TZC352" s="616"/>
      <c r="TZD352" s="615"/>
      <c r="TZE352" s="617"/>
      <c r="TZF352" s="617"/>
      <c r="TZG352" s="609"/>
      <c r="TZH352" s="614"/>
      <c r="TZI352" s="615"/>
      <c r="TZJ352" s="616"/>
      <c r="TZK352" s="615"/>
      <c r="TZL352" s="617"/>
      <c r="TZM352" s="617"/>
      <c r="TZN352" s="609"/>
      <c r="TZO352" s="614"/>
      <c r="TZP352" s="615"/>
      <c r="TZQ352" s="616"/>
      <c r="TZR352" s="615"/>
      <c r="TZS352" s="617"/>
      <c r="TZT352" s="617"/>
      <c r="TZU352" s="609"/>
      <c r="TZV352" s="614"/>
      <c r="TZW352" s="615"/>
      <c r="TZX352" s="616"/>
      <c r="TZY352" s="615"/>
      <c r="TZZ352" s="617"/>
      <c r="UAA352" s="617"/>
      <c r="UAB352" s="609"/>
      <c r="UAC352" s="614"/>
      <c r="UAD352" s="615"/>
      <c r="UAE352" s="616"/>
      <c r="UAF352" s="615"/>
      <c r="UAG352" s="617"/>
      <c r="UAH352" s="617"/>
      <c r="UAI352" s="609"/>
      <c r="UAJ352" s="614"/>
      <c r="UAK352" s="615"/>
      <c r="UAL352" s="616"/>
      <c r="UAM352" s="615"/>
      <c r="UAN352" s="617"/>
      <c r="UAO352" s="617"/>
      <c r="UAP352" s="609"/>
      <c r="UAQ352" s="614"/>
      <c r="UAR352" s="615"/>
      <c r="UAS352" s="616"/>
      <c r="UAT352" s="615"/>
      <c r="UAU352" s="617"/>
      <c r="UAV352" s="617"/>
      <c r="UAW352" s="609"/>
      <c r="UAX352" s="614"/>
      <c r="UAY352" s="615"/>
      <c r="UAZ352" s="616"/>
      <c r="UBA352" s="615"/>
      <c r="UBB352" s="617"/>
      <c r="UBC352" s="617"/>
      <c r="UBD352" s="609"/>
      <c r="UBE352" s="614"/>
      <c r="UBF352" s="615"/>
      <c r="UBG352" s="616"/>
      <c r="UBH352" s="615"/>
      <c r="UBI352" s="617"/>
      <c r="UBJ352" s="617"/>
      <c r="UBK352" s="609"/>
      <c r="UBL352" s="614"/>
      <c r="UBM352" s="615"/>
      <c r="UBN352" s="616"/>
      <c r="UBO352" s="615"/>
      <c r="UBP352" s="617"/>
      <c r="UBQ352" s="617"/>
      <c r="UBR352" s="609"/>
      <c r="UBS352" s="614"/>
      <c r="UBT352" s="615"/>
      <c r="UBU352" s="616"/>
      <c r="UBV352" s="615"/>
      <c r="UBW352" s="617"/>
      <c r="UBX352" s="617"/>
      <c r="UBY352" s="609"/>
      <c r="UBZ352" s="614"/>
      <c r="UCA352" s="615"/>
      <c r="UCB352" s="616"/>
      <c r="UCC352" s="615"/>
      <c r="UCD352" s="617"/>
      <c r="UCE352" s="617"/>
      <c r="UCF352" s="609"/>
      <c r="UCG352" s="614"/>
      <c r="UCH352" s="615"/>
      <c r="UCI352" s="616"/>
      <c r="UCJ352" s="615"/>
      <c r="UCK352" s="617"/>
      <c r="UCL352" s="617"/>
      <c r="UCM352" s="609"/>
      <c r="UCN352" s="614"/>
      <c r="UCO352" s="615"/>
      <c r="UCP352" s="616"/>
      <c r="UCQ352" s="615"/>
      <c r="UCR352" s="617"/>
      <c r="UCS352" s="617"/>
      <c r="UCT352" s="609"/>
      <c r="UCU352" s="614"/>
      <c r="UCV352" s="615"/>
      <c r="UCW352" s="616"/>
      <c r="UCX352" s="615"/>
      <c r="UCY352" s="617"/>
      <c r="UCZ352" s="617"/>
      <c r="UDA352" s="609"/>
      <c r="UDB352" s="614"/>
      <c r="UDC352" s="615"/>
      <c r="UDD352" s="616"/>
      <c r="UDE352" s="615"/>
      <c r="UDF352" s="617"/>
      <c r="UDG352" s="617"/>
      <c r="UDH352" s="609"/>
      <c r="UDI352" s="614"/>
      <c r="UDJ352" s="615"/>
      <c r="UDK352" s="616"/>
      <c r="UDL352" s="615"/>
      <c r="UDM352" s="617"/>
      <c r="UDN352" s="617"/>
      <c r="UDO352" s="609"/>
      <c r="UDP352" s="614"/>
      <c r="UDQ352" s="615"/>
      <c r="UDR352" s="616"/>
      <c r="UDS352" s="615"/>
      <c r="UDT352" s="617"/>
      <c r="UDU352" s="617"/>
      <c r="UDV352" s="609"/>
      <c r="UDW352" s="614"/>
      <c r="UDX352" s="615"/>
      <c r="UDY352" s="616"/>
      <c r="UDZ352" s="615"/>
      <c r="UEA352" s="617"/>
      <c r="UEB352" s="617"/>
      <c r="UEC352" s="609"/>
      <c r="UED352" s="614"/>
      <c r="UEE352" s="615"/>
      <c r="UEF352" s="616"/>
      <c r="UEG352" s="615"/>
      <c r="UEH352" s="617"/>
      <c r="UEI352" s="617"/>
      <c r="UEJ352" s="609"/>
      <c r="UEK352" s="614"/>
      <c r="UEL352" s="615"/>
      <c r="UEM352" s="616"/>
      <c r="UEN352" s="615"/>
      <c r="UEO352" s="617"/>
      <c r="UEP352" s="617"/>
      <c r="UEQ352" s="609"/>
      <c r="UER352" s="614"/>
      <c r="UES352" s="615"/>
      <c r="UET352" s="616"/>
      <c r="UEU352" s="615"/>
      <c r="UEV352" s="617"/>
      <c r="UEW352" s="617"/>
      <c r="UEX352" s="609"/>
      <c r="UEY352" s="614"/>
      <c r="UEZ352" s="615"/>
      <c r="UFA352" s="616"/>
      <c r="UFB352" s="615"/>
      <c r="UFC352" s="617"/>
      <c r="UFD352" s="617"/>
      <c r="UFE352" s="609"/>
      <c r="UFF352" s="614"/>
      <c r="UFG352" s="615"/>
      <c r="UFH352" s="616"/>
      <c r="UFI352" s="615"/>
      <c r="UFJ352" s="617"/>
      <c r="UFK352" s="617"/>
      <c r="UFL352" s="609"/>
      <c r="UFM352" s="614"/>
      <c r="UFN352" s="615"/>
      <c r="UFO352" s="616"/>
      <c r="UFP352" s="615"/>
      <c r="UFQ352" s="617"/>
      <c r="UFR352" s="617"/>
      <c r="UFS352" s="609"/>
      <c r="UFT352" s="614"/>
      <c r="UFU352" s="615"/>
      <c r="UFV352" s="616"/>
      <c r="UFW352" s="615"/>
      <c r="UFX352" s="617"/>
      <c r="UFY352" s="617"/>
      <c r="UFZ352" s="609"/>
      <c r="UGA352" s="614"/>
      <c r="UGB352" s="615"/>
      <c r="UGC352" s="616"/>
      <c r="UGD352" s="615"/>
      <c r="UGE352" s="617"/>
      <c r="UGF352" s="617"/>
      <c r="UGG352" s="609"/>
      <c r="UGH352" s="614"/>
      <c r="UGI352" s="615"/>
      <c r="UGJ352" s="616"/>
      <c r="UGK352" s="615"/>
      <c r="UGL352" s="617"/>
      <c r="UGM352" s="617"/>
      <c r="UGN352" s="609"/>
      <c r="UGO352" s="614"/>
      <c r="UGP352" s="615"/>
      <c r="UGQ352" s="616"/>
      <c r="UGR352" s="615"/>
      <c r="UGS352" s="617"/>
      <c r="UGT352" s="617"/>
      <c r="UGU352" s="609"/>
      <c r="UGV352" s="614"/>
      <c r="UGW352" s="615"/>
      <c r="UGX352" s="616"/>
      <c r="UGY352" s="615"/>
      <c r="UGZ352" s="617"/>
      <c r="UHA352" s="617"/>
      <c r="UHB352" s="609"/>
      <c r="UHC352" s="614"/>
      <c r="UHD352" s="615"/>
      <c r="UHE352" s="616"/>
      <c r="UHF352" s="615"/>
      <c r="UHG352" s="617"/>
      <c r="UHH352" s="617"/>
      <c r="UHI352" s="609"/>
      <c r="UHJ352" s="614"/>
      <c r="UHK352" s="615"/>
      <c r="UHL352" s="616"/>
      <c r="UHM352" s="615"/>
      <c r="UHN352" s="617"/>
      <c r="UHO352" s="617"/>
      <c r="UHP352" s="609"/>
      <c r="UHQ352" s="614"/>
      <c r="UHR352" s="615"/>
      <c r="UHS352" s="616"/>
      <c r="UHT352" s="615"/>
      <c r="UHU352" s="617"/>
      <c r="UHV352" s="617"/>
      <c r="UHW352" s="609"/>
      <c r="UHX352" s="614"/>
      <c r="UHY352" s="615"/>
      <c r="UHZ352" s="616"/>
      <c r="UIA352" s="615"/>
      <c r="UIB352" s="617"/>
      <c r="UIC352" s="617"/>
      <c r="UID352" s="609"/>
      <c r="UIE352" s="614"/>
      <c r="UIF352" s="615"/>
      <c r="UIG352" s="616"/>
      <c r="UIH352" s="615"/>
      <c r="UII352" s="617"/>
      <c r="UIJ352" s="617"/>
      <c r="UIK352" s="609"/>
      <c r="UIL352" s="614"/>
      <c r="UIM352" s="615"/>
      <c r="UIN352" s="616"/>
      <c r="UIO352" s="615"/>
      <c r="UIP352" s="617"/>
      <c r="UIQ352" s="617"/>
      <c r="UIR352" s="609"/>
      <c r="UIS352" s="614"/>
      <c r="UIT352" s="615"/>
      <c r="UIU352" s="616"/>
      <c r="UIV352" s="615"/>
      <c r="UIW352" s="617"/>
      <c r="UIX352" s="617"/>
      <c r="UIY352" s="609"/>
      <c r="UIZ352" s="614"/>
      <c r="UJA352" s="615"/>
      <c r="UJB352" s="616"/>
      <c r="UJC352" s="615"/>
      <c r="UJD352" s="617"/>
      <c r="UJE352" s="617"/>
      <c r="UJF352" s="609"/>
      <c r="UJG352" s="614"/>
      <c r="UJH352" s="615"/>
      <c r="UJI352" s="616"/>
      <c r="UJJ352" s="615"/>
      <c r="UJK352" s="617"/>
      <c r="UJL352" s="617"/>
      <c r="UJM352" s="609"/>
      <c r="UJN352" s="614"/>
      <c r="UJO352" s="615"/>
      <c r="UJP352" s="616"/>
      <c r="UJQ352" s="615"/>
      <c r="UJR352" s="617"/>
      <c r="UJS352" s="617"/>
      <c r="UJT352" s="609"/>
      <c r="UJU352" s="614"/>
      <c r="UJV352" s="615"/>
      <c r="UJW352" s="616"/>
      <c r="UJX352" s="615"/>
      <c r="UJY352" s="617"/>
      <c r="UJZ352" s="617"/>
      <c r="UKA352" s="609"/>
      <c r="UKB352" s="614"/>
      <c r="UKC352" s="615"/>
      <c r="UKD352" s="616"/>
      <c r="UKE352" s="615"/>
      <c r="UKF352" s="617"/>
      <c r="UKG352" s="617"/>
      <c r="UKH352" s="609"/>
      <c r="UKI352" s="614"/>
      <c r="UKJ352" s="615"/>
      <c r="UKK352" s="616"/>
      <c r="UKL352" s="615"/>
      <c r="UKM352" s="617"/>
      <c r="UKN352" s="617"/>
      <c r="UKO352" s="609"/>
      <c r="UKP352" s="614"/>
      <c r="UKQ352" s="615"/>
      <c r="UKR352" s="616"/>
      <c r="UKS352" s="615"/>
      <c r="UKT352" s="617"/>
      <c r="UKU352" s="617"/>
      <c r="UKV352" s="609"/>
      <c r="UKW352" s="614"/>
      <c r="UKX352" s="615"/>
      <c r="UKY352" s="616"/>
      <c r="UKZ352" s="615"/>
      <c r="ULA352" s="617"/>
      <c r="ULB352" s="617"/>
      <c r="ULC352" s="609"/>
      <c r="ULD352" s="614"/>
      <c r="ULE352" s="615"/>
      <c r="ULF352" s="616"/>
      <c r="ULG352" s="615"/>
      <c r="ULH352" s="617"/>
      <c r="ULI352" s="617"/>
      <c r="ULJ352" s="609"/>
      <c r="ULK352" s="614"/>
      <c r="ULL352" s="615"/>
      <c r="ULM352" s="616"/>
      <c r="ULN352" s="615"/>
      <c r="ULO352" s="617"/>
      <c r="ULP352" s="617"/>
      <c r="ULQ352" s="609"/>
      <c r="ULR352" s="614"/>
      <c r="ULS352" s="615"/>
      <c r="ULT352" s="616"/>
      <c r="ULU352" s="615"/>
      <c r="ULV352" s="617"/>
      <c r="ULW352" s="617"/>
      <c r="ULX352" s="609"/>
      <c r="ULY352" s="614"/>
      <c r="ULZ352" s="615"/>
      <c r="UMA352" s="616"/>
      <c r="UMB352" s="615"/>
      <c r="UMC352" s="617"/>
      <c r="UMD352" s="617"/>
      <c r="UME352" s="609"/>
      <c r="UMF352" s="614"/>
      <c r="UMG352" s="615"/>
      <c r="UMH352" s="616"/>
      <c r="UMI352" s="615"/>
      <c r="UMJ352" s="617"/>
      <c r="UMK352" s="617"/>
      <c r="UML352" s="609"/>
      <c r="UMM352" s="614"/>
      <c r="UMN352" s="615"/>
      <c r="UMO352" s="616"/>
      <c r="UMP352" s="615"/>
      <c r="UMQ352" s="617"/>
      <c r="UMR352" s="617"/>
      <c r="UMS352" s="609"/>
      <c r="UMT352" s="614"/>
      <c r="UMU352" s="615"/>
      <c r="UMV352" s="616"/>
      <c r="UMW352" s="615"/>
      <c r="UMX352" s="617"/>
      <c r="UMY352" s="617"/>
      <c r="UMZ352" s="609"/>
      <c r="UNA352" s="614"/>
      <c r="UNB352" s="615"/>
      <c r="UNC352" s="616"/>
      <c r="UND352" s="615"/>
      <c r="UNE352" s="617"/>
      <c r="UNF352" s="617"/>
      <c r="UNG352" s="609"/>
      <c r="UNH352" s="614"/>
      <c r="UNI352" s="615"/>
      <c r="UNJ352" s="616"/>
      <c r="UNK352" s="615"/>
      <c r="UNL352" s="617"/>
      <c r="UNM352" s="617"/>
      <c r="UNN352" s="609"/>
      <c r="UNO352" s="614"/>
      <c r="UNP352" s="615"/>
      <c r="UNQ352" s="616"/>
      <c r="UNR352" s="615"/>
      <c r="UNS352" s="617"/>
      <c r="UNT352" s="617"/>
      <c r="UNU352" s="609"/>
      <c r="UNV352" s="614"/>
      <c r="UNW352" s="615"/>
      <c r="UNX352" s="616"/>
      <c r="UNY352" s="615"/>
      <c r="UNZ352" s="617"/>
      <c r="UOA352" s="617"/>
      <c r="UOB352" s="609"/>
      <c r="UOC352" s="614"/>
      <c r="UOD352" s="615"/>
      <c r="UOE352" s="616"/>
      <c r="UOF352" s="615"/>
      <c r="UOG352" s="617"/>
      <c r="UOH352" s="617"/>
      <c r="UOI352" s="609"/>
      <c r="UOJ352" s="614"/>
      <c r="UOK352" s="615"/>
      <c r="UOL352" s="616"/>
      <c r="UOM352" s="615"/>
      <c r="UON352" s="617"/>
      <c r="UOO352" s="617"/>
      <c r="UOP352" s="609"/>
      <c r="UOQ352" s="614"/>
      <c r="UOR352" s="615"/>
      <c r="UOS352" s="616"/>
      <c r="UOT352" s="615"/>
      <c r="UOU352" s="617"/>
      <c r="UOV352" s="617"/>
      <c r="UOW352" s="609"/>
      <c r="UOX352" s="614"/>
      <c r="UOY352" s="615"/>
      <c r="UOZ352" s="616"/>
      <c r="UPA352" s="615"/>
      <c r="UPB352" s="617"/>
      <c r="UPC352" s="617"/>
      <c r="UPD352" s="609"/>
      <c r="UPE352" s="614"/>
      <c r="UPF352" s="615"/>
      <c r="UPG352" s="616"/>
      <c r="UPH352" s="615"/>
      <c r="UPI352" s="617"/>
      <c r="UPJ352" s="617"/>
      <c r="UPK352" s="609"/>
      <c r="UPL352" s="614"/>
      <c r="UPM352" s="615"/>
      <c r="UPN352" s="616"/>
      <c r="UPO352" s="615"/>
      <c r="UPP352" s="617"/>
      <c r="UPQ352" s="617"/>
      <c r="UPR352" s="609"/>
      <c r="UPS352" s="614"/>
      <c r="UPT352" s="615"/>
      <c r="UPU352" s="616"/>
      <c r="UPV352" s="615"/>
      <c r="UPW352" s="617"/>
      <c r="UPX352" s="617"/>
      <c r="UPY352" s="609"/>
      <c r="UPZ352" s="614"/>
      <c r="UQA352" s="615"/>
      <c r="UQB352" s="616"/>
      <c r="UQC352" s="615"/>
      <c r="UQD352" s="617"/>
      <c r="UQE352" s="617"/>
      <c r="UQF352" s="609"/>
      <c r="UQG352" s="614"/>
      <c r="UQH352" s="615"/>
      <c r="UQI352" s="616"/>
      <c r="UQJ352" s="615"/>
      <c r="UQK352" s="617"/>
      <c r="UQL352" s="617"/>
      <c r="UQM352" s="609"/>
      <c r="UQN352" s="614"/>
      <c r="UQO352" s="615"/>
      <c r="UQP352" s="616"/>
      <c r="UQQ352" s="615"/>
      <c r="UQR352" s="617"/>
      <c r="UQS352" s="617"/>
      <c r="UQT352" s="609"/>
      <c r="UQU352" s="614"/>
      <c r="UQV352" s="615"/>
      <c r="UQW352" s="616"/>
      <c r="UQX352" s="615"/>
      <c r="UQY352" s="617"/>
      <c r="UQZ352" s="617"/>
      <c r="URA352" s="609"/>
      <c r="URB352" s="614"/>
      <c r="URC352" s="615"/>
      <c r="URD352" s="616"/>
      <c r="URE352" s="615"/>
      <c r="URF352" s="617"/>
      <c r="URG352" s="617"/>
      <c r="URH352" s="609"/>
      <c r="URI352" s="614"/>
      <c r="URJ352" s="615"/>
      <c r="URK352" s="616"/>
      <c r="URL352" s="615"/>
      <c r="URM352" s="617"/>
      <c r="URN352" s="617"/>
      <c r="URO352" s="609"/>
      <c r="URP352" s="614"/>
      <c r="URQ352" s="615"/>
      <c r="URR352" s="616"/>
      <c r="URS352" s="615"/>
      <c r="URT352" s="617"/>
      <c r="URU352" s="617"/>
      <c r="URV352" s="609"/>
      <c r="URW352" s="614"/>
      <c r="URX352" s="615"/>
      <c r="URY352" s="616"/>
      <c r="URZ352" s="615"/>
      <c r="USA352" s="617"/>
      <c r="USB352" s="617"/>
      <c r="USC352" s="609"/>
      <c r="USD352" s="614"/>
      <c r="USE352" s="615"/>
      <c r="USF352" s="616"/>
      <c r="USG352" s="615"/>
      <c r="USH352" s="617"/>
      <c r="USI352" s="617"/>
      <c r="USJ352" s="609"/>
      <c r="USK352" s="614"/>
      <c r="USL352" s="615"/>
      <c r="USM352" s="616"/>
      <c r="USN352" s="615"/>
      <c r="USO352" s="617"/>
      <c r="USP352" s="617"/>
      <c r="USQ352" s="609"/>
      <c r="USR352" s="614"/>
      <c r="USS352" s="615"/>
      <c r="UST352" s="616"/>
      <c r="USU352" s="615"/>
      <c r="USV352" s="617"/>
      <c r="USW352" s="617"/>
      <c r="USX352" s="609"/>
      <c r="USY352" s="614"/>
      <c r="USZ352" s="615"/>
      <c r="UTA352" s="616"/>
      <c r="UTB352" s="615"/>
      <c r="UTC352" s="617"/>
      <c r="UTD352" s="617"/>
      <c r="UTE352" s="609"/>
      <c r="UTF352" s="614"/>
      <c r="UTG352" s="615"/>
      <c r="UTH352" s="616"/>
      <c r="UTI352" s="615"/>
      <c r="UTJ352" s="617"/>
      <c r="UTK352" s="617"/>
      <c r="UTL352" s="609"/>
      <c r="UTM352" s="614"/>
      <c r="UTN352" s="615"/>
      <c r="UTO352" s="616"/>
      <c r="UTP352" s="615"/>
      <c r="UTQ352" s="617"/>
      <c r="UTR352" s="617"/>
      <c r="UTS352" s="609"/>
      <c r="UTT352" s="614"/>
      <c r="UTU352" s="615"/>
      <c r="UTV352" s="616"/>
      <c r="UTW352" s="615"/>
      <c r="UTX352" s="617"/>
      <c r="UTY352" s="617"/>
      <c r="UTZ352" s="609"/>
      <c r="UUA352" s="614"/>
      <c r="UUB352" s="615"/>
      <c r="UUC352" s="616"/>
      <c r="UUD352" s="615"/>
      <c r="UUE352" s="617"/>
      <c r="UUF352" s="617"/>
      <c r="UUG352" s="609"/>
      <c r="UUH352" s="614"/>
      <c r="UUI352" s="615"/>
      <c r="UUJ352" s="616"/>
      <c r="UUK352" s="615"/>
      <c r="UUL352" s="617"/>
      <c r="UUM352" s="617"/>
      <c r="UUN352" s="609"/>
      <c r="UUO352" s="614"/>
      <c r="UUP352" s="615"/>
      <c r="UUQ352" s="616"/>
      <c r="UUR352" s="615"/>
      <c r="UUS352" s="617"/>
      <c r="UUT352" s="617"/>
      <c r="UUU352" s="609"/>
      <c r="UUV352" s="614"/>
      <c r="UUW352" s="615"/>
      <c r="UUX352" s="616"/>
      <c r="UUY352" s="615"/>
      <c r="UUZ352" s="617"/>
      <c r="UVA352" s="617"/>
      <c r="UVB352" s="609"/>
      <c r="UVC352" s="614"/>
      <c r="UVD352" s="615"/>
      <c r="UVE352" s="616"/>
      <c r="UVF352" s="615"/>
      <c r="UVG352" s="617"/>
      <c r="UVH352" s="617"/>
      <c r="UVI352" s="609"/>
      <c r="UVJ352" s="614"/>
      <c r="UVK352" s="615"/>
      <c r="UVL352" s="616"/>
      <c r="UVM352" s="615"/>
      <c r="UVN352" s="617"/>
      <c r="UVO352" s="617"/>
      <c r="UVP352" s="609"/>
      <c r="UVQ352" s="614"/>
      <c r="UVR352" s="615"/>
      <c r="UVS352" s="616"/>
      <c r="UVT352" s="615"/>
      <c r="UVU352" s="617"/>
      <c r="UVV352" s="617"/>
      <c r="UVW352" s="609"/>
      <c r="UVX352" s="614"/>
      <c r="UVY352" s="615"/>
      <c r="UVZ352" s="616"/>
      <c r="UWA352" s="615"/>
      <c r="UWB352" s="617"/>
      <c r="UWC352" s="617"/>
      <c r="UWD352" s="609"/>
      <c r="UWE352" s="614"/>
      <c r="UWF352" s="615"/>
      <c r="UWG352" s="616"/>
      <c r="UWH352" s="615"/>
      <c r="UWI352" s="617"/>
      <c r="UWJ352" s="617"/>
      <c r="UWK352" s="609"/>
      <c r="UWL352" s="614"/>
      <c r="UWM352" s="615"/>
      <c r="UWN352" s="616"/>
      <c r="UWO352" s="615"/>
      <c r="UWP352" s="617"/>
      <c r="UWQ352" s="617"/>
      <c r="UWR352" s="609"/>
      <c r="UWS352" s="614"/>
      <c r="UWT352" s="615"/>
      <c r="UWU352" s="616"/>
      <c r="UWV352" s="615"/>
      <c r="UWW352" s="617"/>
      <c r="UWX352" s="617"/>
      <c r="UWY352" s="609"/>
      <c r="UWZ352" s="614"/>
      <c r="UXA352" s="615"/>
      <c r="UXB352" s="616"/>
      <c r="UXC352" s="615"/>
      <c r="UXD352" s="617"/>
      <c r="UXE352" s="617"/>
      <c r="UXF352" s="609"/>
      <c r="UXG352" s="614"/>
      <c r="UXH352" s="615"/>
      <c r="UXI352" s="616"/>
      <c r="UXJ352" s="615"/>
      <c r="UXK352" s="617"/>
      <c r="UXL352" s="617"/>
      <c r="UXM352" s="609"/>
      <c r="UXN352" s="614"/>
      <c r="UXO352" s="615"/>
      <c r="UXP352" s="616"/>
      <c r="UXQ352" s="615"/>
      <c r="UXR352" s="617"/>
      <c r="UXS352" s="617"/>
      <c r="UXT352" s="609"/>
      <c r="UXU352" s="614"/>
      <c r="UXV352" s="615"/>
      <c r="UXW352" s="616"/>
      <c r="UXX352" s="615"/>
      <c r="UXY352" s="617"/>
      <c r="UXZ352" s="617"/>
      <c r="UYA352" s="609"/>
      <c r="UYB352" s="614"/>
      <c r="UYC352" s="615"/>
      <c r="UYD352" s="616"/>
      <c r="UYE352" s="615"/>
      <c r="UYF352" s="617"/>
      <c r="UYG352" s="617"/>
      <c r="UYH352" s="609"/>
      <c r="UYI352" s="614"/>
      <c r="UYJ352" s="615"/>
      <c r="UYK352" s="616"/>
      <c r="UYL352" s="615"/>
      <c r="UYM352" s="617"/>
      <c r="UYN352" s="617"/>
      <c r="UYO352" s="609"/>
      <c r="UYP352" s="614"/>
      <c r="UYQ352" s="615"/>
      <c r="UYR352" s="616"/>
      <c r="UYS352" s="615"/>
      <c r="UYT352" s="617"/>
      <c r="UYU352" s="617"/>
      <c r="UYV352" s="609"/>
      <c r="UYW352" s="614"/>
      <c r="UYX352" s="615"/>
      <c r="UYY352" s="616"/>
      <c r="UYZ352" s="615"/>
      <c r="UZA352" s="617"/>
      <c r="UZB352" s="617"/>
      <c r="UZC352" s="609"/>
      <c r="UZD352" s="614"/>
      <c r="UZE352" s="615"/>
      <c r="UZF352" s="616"/>
      <c r="UZG352" s="615"/>
      <c r="UZH352" s="617"/>
      <c r="UZI352" s="617"/>
      <c r="UZJ352" s="609"/>
      <c r="UZK352" s="614"/>
      <c r="UZL352" s="615"/>
      <c r="UZM352" s="616"/>
      <c r="UZN352" s="615"/>
      <c r="UZO352" s="617"/>
      <c r="UZP352" s="617"/>
      <c r="UZQ352" s="609"/>
      <c r="UZR352" s="614"/>
      <c r="UZS352" s="615"/>
      <c r="UZT352" s="616"/>
      <c r="UZU352" s="615"/>
      <c r="UZV352" s="617"/>
      <c r="UZW352" s="617"/>
      <c r="UZX352" s="609"/>
      <c r="UZY352" s="614"/>
      <c r="UZZ352" s="615"/>
      <c r="VAA352" s="616"/>
      <c r="VAB352" s="615"/>
      <c r="VAC352" s="617"/>
      <c r="VAD352" s="617"/>
      <c r="VAE352" s="609"/>
      <c r="VAF352" s="614"/>
      <c r="VAG352" s="615"/>
      <c r="VAH352" s="616"/>
      <c r="VAI352" s="615"/>
      <c r="VAJ352" s="617"/>
      <c r="VAK352" s="617"/>
      <c r="VAL352" s="609"/>
      <c r="VAM352" s="614"/>
      <c r="VAN352" s="615"/>
      <c r="VAO352" s="616"/>
      <c r="VAP352" s="615"/>
      <c r="VAQ352" s="617"/>
      <c r="VAR352" s="617"/>
      <c r="VAS352" s="609"/>
      <c r="VAT352" s="614"/>
      <c r="VAU352" s="615"/>
      <c r="VAV352" s="616"/>
      <c r="VAW352" s="615"/>
      <c r="VAX352" s="617"/>
      <c r="VAY352" s="617"/>
      <c r="VAZ352" s="609"/>
      <c r="VBA352" s="614"/>
      <c r="VBB352" s="615"/>
      <c r="VBC352" s="616"/>
      <c r="VBD352" s="615"/>
      <c r="VBE352" s="617"/>
      <c r="VBF352" s="617"/>
      <c r="VBG352" s="609"/>
      <c r="VBH352" s="614"/>
      <c r="VBI352" s="615"/>
      <c r="VBJ352" s="616"/>
      <c r="VBK352" s="615"/>
      <c r="VBL352" s="617"/>
      <c r="VBM352" s="617"/>
      <c r="VBN352" s="609"/>
      <c r="VBO352" s="614"/>
      <c r="VBP352" s="615"/>
      <c r="VBQ352" s="616"/>
      <c r="VBR352" s="615"/>
      <c r="VBS352" s="617"/>
      <c r="VBT352" s="617"/>
      <c r="VBU352" s="609"/>
      <c r="VBV352" s="614"/>
      <c r="VBW352" s="615"/>
      <c r="VBX352" s="616"/>
      <c r="VBY352" s="615"/>
      <c r="VBZ352" s="617"/>
      <c r="VCA352" s="617"/>
      <c r="VCB352" s="609"/>
      <c r="VCC352" s="614"/>
      <c r="VCD352" s="615"/>
      <c r="VCE352" s="616"/>
      <c r="VCF352" s="615"/>
      <c r="VCG352" s="617"/>
      <c r="VCH352" s="617"/>
      <c r="VCI352" s="609"/>
      <c r="VCJ352" s="614"/>
      <c r="VCK352" s="615"/>
      <c r="VCL352" s="616"/>
      <c r="VCM352" s="615"/>
      <c r="VCN352" s="617"/>
      <c r="VCO352" s="617"/>
      <c r="VCP352" s="609"/>
      <c r="VCQ352" s="614"/>
      <c r="VCR352" s="615"/>
      <c r="VCS352" s="616"/>
      <c r="VCT352" s="615"/>
      <c r="VCU352" s="617"/>
      <c r="VCV352" s="617"/>
      <c r="VCW352" s="609"/>
      <c r="VCX352" s="614"/>
      <c r="VCY352" s="615"/>
      <c r="VCZ352" s="616"/>
      <c r="VDA352" s="615"/>
      <c r="VDB352" s="617"/>
      <c r="VDC352" s="617"/>
      <c r="VDD352" s="609"/>
      <c r="VDE352" s="614"/>
      <c r="VDF352" s="615"/>
      <c r="VDG352" s="616"/>
      <c r="VDH352" s="615"/>
      <c r="VDI352" s="617"/>
      <c r="VDJ352" s="617"/>
      <c r="VDK352" s="609"/>
      <c r="VDL352" s="614"/>
      <c r="VDM352" s="615"/>
      <c r="VDN352" s="616"/>
      <c r="VDO352" s="615"/>
      <c r="VDP352" s="617"/>
      <c r="VDQ352" s="617"/>
      <c r="VDR352" s="609"/>
      <c r="VDS352" s="614"/>
      <c r="VDT352" s="615"/>
      <c r="VDU352" s="616"/>
      <c r="VDV352" s="615"/>
      <c r="VDW352" s="617"/>
      <c r="VDX352" s="617"/>
      <c r="VDY352" s="609"/>
      <c r="VDZ352" s="614"/>
      <c r="VEA352" s="615"/>
      <c r="VEB352" s="616"/>
      <c r="VEC352" s="615"/>
      <c r="VED352" s="617"/>
      <c r="VEE352" s="617"/>
      <c r="VEF352" s="609"/>
      <c r="VEG352" s="614"/>
      <c r="VEH352" s="615"/>
      <c r="VEI352" s="616"/>
      <c r="VEJ352" s="615"/>
      <c r="VEK352" s="617"/>
      <c r="VEL352" s="617"/>
      <c r="VEM352" s="609"/>
      <c r="VEN352" s="614"/>
      <c r="VEO352" s="615"/>
      <c r="VEP352" s="616"/>
      <c r="VEQ352" s="615"/>
      <c r="VER352" s="617"/>
      <c r="VES352" s="617"/>
      <c r="VET352" s="609"/>
      <c r="VEU352" s="614"/>
      <c r="VEV352" s="615"/>
      <c r="VEW352" s="616"/>
      <c r="VEX352" s="615"/>
      <c r="VEY352" s="617"/>
      <c r="VEZ352" s="617"/>
      <c r="VFA352" s="609"/>
      <c r="VFB352" s="614"/>
      <c r="VFC352" s="615"/>
      <c r="VFD352" s="616"/>
      <c r="VFE352" s="615"/>
      <c r="VFF352" s="617"/>
      <c r="VFG352" s="617"/>
      <c r="VFH352" s="609"/>
      <c r="VFI352" s="614"/>
      <c r="VFJ352" s="615"/>
      <c r="VFK352" s="616"/>
      <c r="VFL352" s="615"/>
      <c r="VFM352" s="617"/>
      <c r="VFN352" s="617"/>
      <c r="VFO352" s="609"/>
      <c r="VFP352" s="614"/>
      <c r="VFQ352" s="615"/>
      <c r="VFR352" s="616"/>
      <c r="VFS352" s="615"/>
      <c r="VFT352" s="617"/>
      <c r="VFU352" s="617"/>
      <c r="VFV352" s="609"/>
      <c r="VFW352" s="614"/>
      <c r="VFX352" s="615"/>
      <c r="VFY352" s="616"/>
      <c r="VFZ352" s="615"/>
      <c r="VGA352" s="617"/>
      <c r="VGB352" s="617"/>
      <c r="VGC352" s="609"/>
      <c r="VGD352" s="614"/>
      <c r="VGE352" s="615"/>
      <c r="VGF352" s="616"/>
      <c r="VGG352" s="615"/>
      <c r="VGH352" s="617"/>
      <c r="VGI352" s="617"/>
      <c r="VGJ352" s="609"/>
      <c r="VGK352" s="614"/>
      <c r="VGL352" s="615"/>
      <c r="VGM352" s="616"/>
      <c r="VGN352" s="615"/>
      <c r="VGO352" s="617"/>
      <c r="VGP352" s="617"/>
      <c r="VGQ352" s="609"/>
      <c r="VGR352" s="614"/>
      <c r="VGS352" s="615"/>
      <c r="VGT352" s="616"/>
      <c r="VGU352" s="615"/>
      <c r="VGV352" s="617"/>
      <c r="VGW352" s="617"/>
      <c r="VGX352" s="609"/>
      <c r="VGY352" s="614"/>
      <c r="VGZ352" s="615"/>
      <c r="VHA352" s="616"/>
      <c r="VHB352" s="615"/>
      <c r="VHC352" s="617"/>
      <c r="VHD352" s="617"/>
      <c r="VHE352" s="609"/>
      <c r="VHF352" s="614"/>
      <c r="VHG352" s="615"/>
      <c r="VHH352" s="616"/>
      <c r="VHI352" s="615"/>
      <c r="VHJ352" s="617"/>
      <c r="VHK352" s="617"/>
      <c r="VHL352" s="609"/>
      <c r="VHM352" s="614"/>
      <c r="VHN352" s="615"/>
      <c r="VHO352" s="616"/>
      <c r="VHP352" s="615"/>
      <c r="VHQ352" s="617"/>
      <c r="VHR352" s="617"/>
      <c r="VHS352" s="609"/>
      <c r="VHT352" s="614"/>
      <c r="VHU352" s="615"/>
      <c r="VHV352" s="616"/>
      <c r="VHW352" s="615"/>
      <c r="VHX352" s="617"/>
      <c r="VHY352" s="617"/>
      <c r="VHZ352" s="609"/>
      <c r="VIA352" s="614"/>
      <c r="VIB352" s="615"/>
      <c r="VIC352" s="616"/>
      <c r="VID352" s="615"/>
      <c r="VIE352" s="617"/>
      <c r="VIF352" s="617"/>
      <c r="VIG352" s="609"/>
      <c r="VIH352" s="614"/>
      <c r="VII352" s="615"/>
      <c r="VIJ352" s="616"/>
      <c r="VIK352" s="615"/>
      <c r="VIL352" s="617"/>
      <c r="VIM352" s="617"/>
      <c r="VIN352" s="609"/>
      <c r="VIO352" s="614"/>
      <c r="VIP352" s="615"/>
      <c r="VIQ352" s="616"/>
      <c r="VIR352" s="615"/>
      <c r="VIS352" s="617"/>
      <c r="VIT352" s="617"/>
      <c r="VIU352" s="609"/>
      <c r="VIV352" s="614"/>
      <c r="VIW352" s="615"/>
      <c r="VIX352" s="616"/>
      <c r="VIY352" s="615"/>
      <c r="VIZ352" s="617"/>
      <c r="VJA352" s="617"/>
      <c r="VJB352" s="609"/>
      <c r="VJC352" s="614"/>
      <c r="VJD352" s="615"/>
      <c r="VJE352" s="616"/>
      <c r="VJF352" s="615"/>
      <c r="VJG352" s="617"/>
      <c r="VJH352" s="617"/>
      <c r="VJI352" s="609"/>
      <c r="VJJ352" s="614"/>
      <c r="VJK352" s="615"/>
      <c r="VJL352" s="616"/>
      <c r="VJM352" s="615"/>
      <c r="VJN352" s="617"/>
      <c r="VJO352" s="617"/>
      <c r="VJP352" s="609"/>
      <c r="VJQ352" s="614"/>
      <c r="VJR352" s="615"/>
      <c r="VJS352" s="616"/>
      <c r="VJT352" s="615"/>
      <c r="VJU352" s="617"/>
      <c r="VJV352" s="617"/>
      <c r="VJW352" s="609"/>
      <c r="VJX352" s="614"/>
      <c r="VJY352" s="615"/>
      <c r="VJZ352" s="616"/>
      <c r="VKA352" s="615"/>
      <c r="VKB352" s="617"/>
      <c r="VKC352" s="617"/>
      <c r="VKD352" s="609"/>
      <c r="VKE352" s="614"/>
      <c r="VKF352" s="615"/>
      <c r="VKG352" s="616"/>
      <c r="VKH352" s="615"/>
      <c r="VKI352" s="617"/>
      <c r="VKJ352" s="617"/>
      <c r="VKK352" s="609"/>
      <c r="VKL352" s="614"/>
      <c r="VKM352" s="615"/>
      <c r="VKN352" s="616"/>
      <c r="VKO352" s="615"/>
      <c r="VKP352" s="617"/>
      <c r="VKQ352" s="617"/>
      <c r="VKR352" s="609"/>
      <c r="VKS352" s="614"/>
      <c r="VKT352" s="615"/>
      <c r="VKU352" s="616"/>
      <c r="VKV352" s="615"/>
      <c r="VKW352" s="617"/>
      <c r="VKX352" s="617"/>
      <c r="VKY352" s="609"/>
      <c r="VKZ352" s="614"/>
      <c r="VLA352" s="615"/>
      <c r="VLB352" s="616"/>
      <c r="VLC352" s="615"/>
      <c r="VLD352" s="617"/>
      <c r="VLE352" s="617"/>
      <c r="VLF352" s="609"/>
      <c r="VLG352" s="614"/>
      <c r="VLH352" s="615"/>
      <c r="VLI352" s="616"/>
      <c r="VLJ352" s="615"/>
      <c r="VLK352" s="617"/>
      <c r="VLL352" s="617"/>
      <c r="VLM352" s="609"/>
      <c r="VLN352" s="614"/>
      <c r="VLO352" s="615"/>
      <c r="VLP352" s="616"/>
      <c r="VLQ352" s="615"/>
      <c r="VLR352" s="617"/>
      <c r="VLS352" s="617"/>
      <c r="VLT352" s="609"/>
      <c r="VLU352" s="614"/>
      <c r="VLV352" s="615"/>
      <c r="VLW352" s="616"/>
      <c r="VLX352" s="615"/>
      <c r="VLY352" s="617"/>
      <c r="VLZ352" s="617"/>
      <c r="VMA352" s="609"/>
      <c r="VMB352" s="614"/>
      <c r="VMC352" s="615"/>
      <c r="VMD352" s="616"/>
      <c r="VME352" s="615"/>
      <c r="VMF352" s="617"/>
      <c r="VMG352" s="617"/>
      <c r="VMH352" s="609"/>
      <c r="VMI352" s="614"/>
      <c r="VMJ352" s="615"/>
      <c r="VMK352" s="616"/>
      <c r="VML352" s="615"/>
      <c r="VMM352" s="617"/>
      <c r="VMN352" s="617"/>
      <c r="VMO352" s="609"/>
      <c r="VMP352" s="614"/>
      <c r="VMQ352" s="615"/>
      <c r="VMR352" s="616"/>
      <c r="VMS352" s="615"/>
      <c r="VMT352" s="617"/>
      <c r="VMU352" s="617"/>
      <c r="VMV352" s="609"/>
      <c r="VMW352" s="614"/>
      <c r="VMX352" s="615"/>
      <c r="VMY352" s="616"/>
      <c r="VMZ352" s="615"/>
      <c r="VNA352" s="617"/>
      <c r="VNB352" s="617"/>
      <c r="VNC352" s="609"/>
      <c r="VND352" s="614"/>
      <c r="VNE352" s="615"/>
      <c r="VNF352" s="616"/>
      <c r="VNG352" s="615"/>
      <c r="VNH352" s="617"/>
      <c r="VNI352" s="617"/>
      <c r="VNJ352" s="609"/>
      <c r="VNK352" s="614"/>
      <c r="VNL352" s="615"/>
      <c r="VNM352" s="616"/>
      <c r="VNN352" s="615"/>
      <c r="VNO352" s="617"/>
      <c r="VNP352" s="617"/>
      <c r="VNQ352" s="609"/>
      <c r="VNR352" s="614"/>
      <c r="VNS352" s="615"/>
      <c r="VNT352" s="616"/>
      <c r="VNU352" s="615"/>
      <c r="VNV352" s="617"/>
      <c r="VNW352" s="617"/>
      <c r="VNX352" s="609"/>
      <c r="VNY352" s="614"/>
      <c r="VNZ352" s="615"/>
      <c r="VOA352" s="616"/>
      <c r="VOB352" s="615"/>
      <c r="VOC352" s="617"/>
      <c r="VOD352" s="617"/>
      <c r="VOE352" s="609"/>
      <c r="VOF352" s="614"/>
      <c r="VOG352" s="615"/>
      <c r="VOH352" s="616"/>
      <c r="VOI352" s="615"/>
      <c r="VOJ352" s="617"/>
      <c r="VOK352" s="617"/>
      <c r="VOL352" s="609"/>
      <c r="VOM352" s="614"/>
      <c r="VON352" s="615"/>
      <c r="VOO352" s="616"/>
      <c r="VOP352" s="615"/>
      <c r="VOQ352" s="617"/>
      <c r="VOR352" s="617"/>
      <c r="VOS352" s="609"/>
      <c r="VOT352" s="614"/>
      <c r="VOU352" s="615"/>
      <c r="VOV352" s="616"/>
      <c r="VOW352" s="615"/>
      <c r="VOX352" s="617"/>
      <c r="VOY352" s="617"/>
      <c r="VOZ352" s="609"/>
      <c r="VPA352" s="614"/>
      <c r="VPB352" s="615"/>
      <c r="VPC352" s="616"/>
      <c r="VPD352" s="615"/>
      <c r="VPE352" s="617"/>
      <c r="VPF352" s="617"/>
      <c r="VPG352" s="609"/>
      <c r="VPH352" s="614"/>
      <c r="VPI352" s="615"/>
      <c r="VPJ352" s="616"/>
      <c r="VPK352" s="615"/>
      <c r="VPL352" s="617"/>
      <c r="VPM352" s="617"/>
      <c r="VPN352" s="609"/>
      <c r="VPO352" s="614"/>
      <c r="VPP352" s="615"/>
      <c r="VPQ352" s="616"/>
      <c r="VPR352" s="615"/>
      <c r="VPS352" s="617"/>
      <c r="VPT352" s="617"/>
      <c r="VPU352" s="609"/>
      <c r="VPV352" s="614"/>
      <c r="VPW352" s="615"/>
      <c r="VPX352" s="616"/>
      <c r="VPY352" s="615"/>
      <c r="VPZ352" s="617"/>
      <c r="VQA352" s="617"/>
      <c r="VQB352" s="609"/>
      <c r="VQC352" s="614"/>
      <c r="VQD352" s="615"/>
      <c r="VQE352" s="616"/>
      <c r="VQF352" s="615"/>
      <c r="VQG352" s="617"/>
      <c r="VQH352" s="617"/>
      <c r="VQI352" s="609"/>
      <c r="VQJ352" s="614"/>
      <c r="VQK352" s="615"/>
      <c r="VQL352" s="616"/>
      <c r="VQM352" s="615"/>
      <c r="VQN352" s="617"/>
      <c r="VQO352" s="617"/>
      <c r="VQP352" s="609"/>
      <c r="VQQ352" s="614"/>
      <c r="VQR352" s="615"/>
      <c r="VQS352" s="616"/>
      <c r="VQT352" s="615"/>
      <c r="VQU352" s="617"/>
      <c r="VQV352" s="617"/>
      <c r="VQW352" s="609"/>
      <c r="VQX352" s="614"/>
      <c r="VQY352" s="615"/>
      <c r="VQZ352" s="616"/>
      <c r="VRA352" s="615"/>
      <c r="VRB352" s="617"/>
      <c r="VRC352" s="617"/>
      <c r="VRD352" s="609"/>
      <c r="VRE352" s="614"/>
      <c r="VRF352" s="615"/>
      <c r="VRG352" s="616"/>
      <c r="VRH352" s="615"/>
      <c r="VRI352" s="617"/>
      <c r="VRJ352" s="617"/>
      <c r="VRK352" s="609"/>
      <c r="VRL352" s="614"/>
      <c r="VRM352" s="615"/>
      <c r="VRN352" s="616"/>
      <c r="VRO352" s="615"/>
      <c r="VRP352" s="617"/>
      <c r="VRQ352" s="617"/>
      <c r="VRR352" s="609"/>
      <c r="VRS352" s="614"/>
      <c r="VRT352" s="615"/>
      <c r="VRU352" s="616"/>
      <c r="VRV352" s="615"/>
      <c r="VRW352" s="617"/>
      <c r="VRX352" s="617"/>
      <c r="VRY352" s="609"/>
      <c r="VRZ352" s="614"/>
      <c r="VSA352" s="615"/>
      <c r="VSB352" s="616"/>
      <c r="VSC352" s="615"/>
      <c r="VSD352" s="617"/>
      <c r="VSE352" s="617"/>
      <c r="VSF352" s="609"/>
      <c r="VSG352" s="614"/>
      <c r="VSH352" s="615"/>
      <c r="VSI352" s="616"/>
      <c r="VSJ352" s="615"/>
      <c r="VSK352" s="617"/>
      <c r="VSL352" s="617"/>
      <c r="VSM352" s="609"/>
      <c r="VSN352" s="614"/>
      <c r="VSO352" s="615"/>
      <c r="VSP352" s="616"/>
      <c r="VSQ352" s="615"/>
      <c r="VSR352" s="617"/>
      <c r="VSS352" s="617"/>
      <c r="VST352" s="609"/>
      <c r="VSU352" s="614"/>
      <c r="VSV352" s="615"/>
      <c r="VSW352" s="616"/>
      <c r="VSX352" s="615"/>
      <c r="VSY352" s="617"/>
      <c r="VSZ352" s="617"/>
      <c r="VTA352" s="609"/>
      <c r="VTB352" s="614"/>
      <c r="VTC352" s="615"/>
      <c r="VTD352" s="616"/>
      <c r="VTE352" s="615"/>
      <c r="VTF352" s="617"/>
      <c r="VTG352" s="617"/>
      <c r="VTH352" s="609"/>
      <c r="VTI352" s="614"/>
      <c r="VTJ352" s="615"/>
      <c r="VTK352" s="616"/>
      <c r="VTL352" s="615"/>
      <c r="VTM352" s="617"/>
      <c r="VTN352" s="617"/>
      <c r="VTO352" s="609"/>
      <c r="VTP352" s="614"/>
      <c r="VTQ352" s="615"/>
      <c r="VTR352" s="616"/>
      <c r="VTS352" s="615"/>
      <c r="VTT352" s="617"/>
      <c r="VTU352" s="617"/>
      <c r="VTV352" s="609"/>
      <c r="VTW352" s="614"/>
      <c r="VTX352" s="615"/>
      <c r="VTY352" s="616"/>
      <c r="VTZ352" s="615"/>
      <c r="VUA352" s="617"/>
      <c r="VUB352" s="617"/>
      <c r="VUC352" s="609"/>
      <c r="VUD352" s="614"/>
      <c r="VUE352" s="615"/>
      <c r="VUF352" s="616"/>
      <c r="VUG352" s="615"/>
      <c r="VUH352" s="617"/>
      <c r="VUI352" s="617"/>
      <c r="VUJ352" s="609"/>
      <c r="VUK352" s="614"/>
      <c r="VUL352" s="615"/>
      <c r="VUM352" s="616"/>
      <c r="VUN352" s="615"/>
      <c r="VUO352" s="617"/>
      <c r="VUP352" s="617"/>
      <c r="VUQ352" s="609"/>
      <c r="VUR352" s="614"/>
      <c r="VUS352" s="615"/>
      <c r="VUT352" s="616"/>
      <c r="VUU352" s="615"/>
      <c r="VUV352" s="617"/>
      <c r="VUW352" s="617"/>
      <c r="VUX352" s="609"/>
      <c r="VUY352" s="614"/>
      <c r="VUZ352" s="615"/>
      <c r="VVA352" s="616"/>
      <c r="VVB352" s="615"/>
      <c r="VVC352" s="617"/>
      <c r="VVD352" s="617"/>
      <c r="VVE352" s="609"/>
      <c r="VVF352" s="614"/>
      <c r="VVG352" s="615"/>
      <c r="VVH352" s="616"/>
      <c r="VVI352" s="615"/>
      <c r="VVJ352" s="617"/>
      <c r="VVK352" s="617"/>
      <c r="VVL352" s="609"/>
      <c r="VVM352" s="614"/>
      <c r="VVN352" s="615"/>
      <c r="VVO352" s="616"/>
      <c r="VVP352" s="615"/>
      <c r="VVQ352" s="617"/>
      <c r="VVR352" s="617"/>
      <c r="VVS352" s="609"/>
      <c r="VVT352" s="614"/>
      <c r="VVU352" s="615"/>
      <c r="VVV352" s="616"/>
      <c r="VVW352" s="615"/>
      <c r="VVX352" s="617"/>
      <c r="VVY352" s="617"/>
      <c r="VVZ352" s="609"/>
      <c r="VWA352" s="614"/>
      <c r="VWB352" s="615"/>
      <c r="VWC352" s="616"/>
      <c r="VWD352" s="615"/>
      <c r="VWE352" s="617"/>
      <c r="VWF352" s="617"/>
      <c r="VWG352" s="609"/>
      <c r="VWH352" s="614"/>
      <c r="VWI352" s="615"/>
      <c r="VWJ352" s="616"/>
      <c r="VWK352" s="615"/>
      <c r="VWL352" s="617"/>
      <c r="VWM352" s="617"/>
      <c r="VWN352" s="609"/>
      <c r="VWO352" s="614"/>
      <c r="VWP352" s="615"/>
      <c r="VWQ352" s="616"/>
      <c r="VWR352" s="615"/>
      <c r="VWS352" s="617"/>
      <c r="VWT352" s="617"/>
      <c r="VWU352" s="609"/>
      <c r="VWV352" s="614"/>
      <c r="VWW352" s="615"/>
      <c r="VWX352" s="616"/>
      <c r="VWY352" s="615"/>
      <c r="VWZ352" s="617"/>
      <c r="VXA352" s="617"/>
      <c r="VXB352" s="609"/>
      <c r="VXC352" s="614"/>
      <c r="VXD352" s="615"/>
      <c r="VXE352" s="616"/>
      <c r="VXF352" s="615"/>
      <c r="VXG352" s="617"/>
      <c r="VXH352" s="617"/>
      <c r="VXI352" s="609"/>
      <c r="VXJ352" s="614"/>
      <c r="VXK352" s="615"/>
      <c r="VXL352" s="616"/>
      <c r="VXM352" s="615"/>
      <c r="VXN352" s="617"/>
      <c r="VXO352" s="617"/>
      <c r="VXP352" s="609"/>
      <c r="VXQ352" s="614"/>
      <c r="VXR352" s="615"/>
      <c r="VXS352" s="616"/>
      <c r="VXT352" s="615"/>
      <c r="VXU352" s="617"/>
      <c r="VXV352" s="617"/>
      <c r="VXW352" s="609"/>
      <c r="VXX352" s="614"/>
      <c r="VXY352" s="615"/>
      <c r="VXZ352" s="616"/>
      <c r="VYA352" s="615"/>
      <c r="VYB352" s="617"/>
      <c r="VYC352" s="617"/>
      <c r="VYD352" s="609"/>
      <c r="VYE352" s="614"/>
      <c r="VYF352" s="615"/>
      <c r="VYG352" s="616"/>
      <c r="VYH352" s="615"/>
      <c r="VYI352" s="617"/>
      <c r="VYJ352" s="617"/>
      <c r="VYK352" s="609"/>
      <c r="VYL352" s="614"/>
      <c r="VYM352" s="615"/>
      <c r="VYN352" s="616"/>
      <c r="VYO352" s="615"/>
      <c r="VYP352" s="617"/>
      <c r="VYQ352" s="617"/>
      <c r="VYR352" s="609"/>
      <c r="VYS352" s="614"/>
      <c r="VYT352" s="615"/>
      <c r="VYU352" s="616"/>
      <c r="VYV352" s="615"/>
      <c r="VYW352" s="617"/>
      <c r="VYX352" s="617"/>
      <c r="VYY352" s="609"/>
      <c r="VYZ352" s="614"/>
      <c r="VZA352" s="615"/>
      <c r="VZB352" s="616"/>
      <c r="VZC352" s="615"/>
      <c r="VZD352" s="617"/>
      <c r="VZE352" s="617"/>
      <c r="VZF352" s="609"/>
      <c r="VZG352" s="614"/>
      <c r="VZH352" s="615"/>
      <c r="VZI352" s="616"/>
      <c r="VZJ352" s="615"/>
      <c r="VZK352" s="617"/>
      <c r="VZL352" s="617"/>
      <c r="VZM352" s="609"/>
      <c r="VZN352" s="614"/>
      <c r="VZO352" s="615"/>
      <c r="VZP352" s="616"/>
      <c r="VZQ352" s="615"/>
      <c r="VZR352" s="617"/>
      <c r="VZS352" s="617"/>
      <c r="VZT352" s="609"/>
      <c r="VZU352" s="614"/>
      <c r="VZV352" s="615"/>
      <c r="VZW352" s="616"/>
      <c r="VZX352" s="615"/>
      <c r="VZY352" s="617"/>
      <c r="VZZ352" s="617"/>
      <c r="WAA352" s="609"/>
      <c r="WAB352" s="614"/>
      <c r="WAC352" s="615"/>
      <c r="WAD352" s="616"/>
      <c r="WAE352" s="615"/>
      <c r="WAF352" s="617"/>
      <c r="WAG352" s="617"/>
      <c r="WAH352" s="609"/>
      <c r="WAI352" s="614"/>
      <c r="WAJ352" s="615"/>
      <c r="WAK352" s="616"/>
      <c r="WAL352" s="615"/>
      <c r="WAM352" s="617"/>
      <c r="WAN352" s="617"/>
      <c r="WAO352" s="609"/>
      <c r="WAP352" s="614"/>
      <c r="WAQ352" s="615"/>
      <c r="WAR352" s="616"/>
      <c r="WAS352" s="615"/>
      <c r="WAT352" s="617"/>
      <c r="WAU352" s="617"/>
      <c r="WAV352" s="609"/>
      <c r="WAW352" s="614"/>
      <c r="WAX352" s="615"/>
      <c r="WAY352" s="616"/>
      <c r="WAZ352" s="615"/>
      <c r="WBA352" s="617"/>
      <c r="WBB352" s="617"/>
      <c r="WBC352" s="609"/>
      <c r="WBD352" s="614"/>
      <c r="WBE352" s="615"/>
      <c r="WBF352" s="616"/>
      <c r="WBG352" s="615"/>
      <c r="WBH352" s="617"/>
      <c r="WBI352" s="617"/>
      <c r="WBJ352" s="609"/>
      <c r="WBK352" s="614"/>
      <c r="WBL352" s="615"/>
      <c r="WBM352" s="616"/>
      <c r="WBN352" s="615"/>
      <c r="WBO352" s="617"/>
      <c r="WBP352" s="617"/>
      <c r="WBQ352" s="609"/>
      <c r="WBR352" s="614"/>
      <c r="WBS352" s="615"/>
      <c r="WBT352" s="616"/>
      <c r="WBU352" s="615"/>
      <c r="WBV352" s="617"/>
      <c r="WBW352" s="617"/>
      <c r="WBX352" s="609"/>
      <c r="WBY352" s="614"/>
      <c r="WBZ352" s="615"/>
      <c r="WCA352" s="616"/>
      <c r="WCB352" s="615"/>
      <c r="WCC352" s="617"/>
      <c r="WCD352" s="617"/>
      <c r="WCE352" s="609"/>
      <c r="WCF352" s="614"/>
      <c r="WCG352" s="615"/>
      <c r="WCH352" s="616"/>
      <c r="WCI352" s="615"/>
      <c r="WCJ352" s="617"/>
      <c r="WCK352" s="617"/>
      <c r="WCL352" s="609"/>
      <c r="WCM352" s="614"/>
      <c r="WCN352" s="615"/>
      <c r="WCO352" s="616"/>
      <c r="WCP352" s="615"/>
      <c r="WCQ352" s="617"/>
      <c r="WCR352" s="617"/>
      <c r="WCS352" s="609"/>
      <c r="WCT352" s="614"/>
      <c r="WCU352" s="615"/>
      <c r="WCV352" s="616"/>
      <c r="WCW352" s="615"/>
      <c r="WCX352" s="617"/>
      <c r="WCY352" s="617"/>
      <c r="WCZ352" s="609"/>
      <c r="WDA352" s="614"/>
      <c r="WDB352" s="615"/>
      <c r="WDC352" s="616"/>
      <c r="WDD352" s="615"/>
      <c r="WDE352" s="617"/>
      <c r="WDF352" s="617"/>
      <c r="WDG352" s="609"/>
      <c r="WDH352" s="614"/>
      <c r="WDI352" s="615"/>
      <c r="WDJ352" s="616"/>
      <c r="WDK352" s="615"/>
      <c r="WDL352" s="617"/>
      <c r="WDM352" s="617"/>
      <c r="WDN352" s="609"/>
      <c r="WDO352" s="614"/>
      <c r="WDP352" s="615"/>
      <c r="WDQ352" s="616"/>
      <c r="WDR352" s="615"/>
      <c r="WDS352" s="617"/>
      <c r="WDT352" s="617"/>
      <c r="WDU352" s="609"/>
      <c r="WDV352" s="614"/>
      <c r="WDW352" s="615"/>
      <c r="WDX352" s="616"/>
      <c r="WDY352" s="615"/>
      <c r="WDZ352" s="617"/>
      <c r="WEA352" s="617"/>
      <c r="WEB352" s="609"/>
      <c r="WEC352" s="614"/>
      <c r="WED352" s="615"/>
      <c r="WEE352" s="616"/>
      <c r="WEF352" s="615"/>
      <c r="WEG352" s="617"/>
      <c r="WEH352" s="617"/>
      <c r="WEI352" s="609"/>
      <c r="WEJ352" s="614"/>
      <c r="WEK352" s="615"/>
      <c r="WEL352" s="616"/>
      <c r="WEM352" s="615"/>
      <c r="WEN352" s="617"/>
      <c r="WEO352" s="617"/>
      <c r="WEP352" s="609"/>
      <c r="WEQ352" s="614"/>
      <c r="WER352" s="615"/>
      <c r="WES352" s="616"/>
      <c r="WET352" s="615"/>
      <c r="WEU352" s="617"/>
      <c r="WEV352" s="617"/>
      <c r="WEW352" s="609"/>
      <c r="WEX352" s="614"/>
      <c r="WEY352" s="615"/>
      <c r="WEZ352" s="616"/>
      <c r="WFA352" s="615"/>
      <c r="WFB352" s="617"/>
      <c r="WFC352" s="617"/>
      <c r="WFD352" s="609"/>
      <c r="WFE352" s="614"/>
      <c r="WFF352" s="615"/>
      <c r="WFG352" s="616"/>
      <c r="WFH352" s="615"/>
      <c r="WFI352" s="617"/>
      <c r="WFJ352" s="617"/>
      <c r="WFK352" s="609"/>
      <c r="WFL352" s="614"/>
      <c r="WFM352" s="615"/>
      <c r="WFN352" s="616"/>
      <c r="WFO352" s="615"/>
      <c r="WFP352" s="617"/>
      <c r="WFQ352" s="617"/>
      <c r="WFR352" s="609"/>
      <c r="WFS352" s="614"/>
      <c r="WFT352" s="615"/>
      <c r="WFU352" s="616"/>
      <c r="WFV352" s="615"/>
      <c r="WFW352" s="617"/>
      <c r="WFX352" s="617"/>
      <c r="WFY352" s="609"/>
      <c r="WFZ352" s="614"/>
      <c r="WGA352" s="615"/>
      <c r="WGB352" s="616"/>
      <c r="WGC352" s="615"/>
      <c r="WGD352" s="617"/>
      <c r="WGE352" s="617"/>
      <c r="WGF352" s="609"/>
      <c r="WGG352" s="614"/>
      <c r="WGH352" s="615"/>
      <c r="WGI352" s="616"/>
      <c r="WGJ352" s="615"/>
      <c r="WGK352" s="617"/>
      <c r="WGL352" s="617"/>
      <c r="WGM352" s="609"/>
      <c r="WGN352" s="614"/>
      <c r="WGO352" s="615"/>
      <c r="WGP352" s="616"/>
      <c r="WGQ352" s="615"/>
      <c r="WGR352" s="617"/>
      <c r="WGS352" s="617"/>
      <c r="WGT352" s="609"/>
      <c r="WGU352" s="614"/>
      <c r="WGV352" s="615"/>
      <c r="WGW352" s="616"/>
      <c r="WGX352" s="615"/>
      <c r="WGY352" s="617"/>
      <c r="WGZ352" s="617"/>
      <c r="WHA352" s="609"/>
      <c r="WHB352" s="614"/>
      <c r="WHC352" s="615"/>
      <c r="WHD352" s="616"/>
      <c r="WHE352" s="615"/>
      <c r="WHF352" s="617"/>
      <c r="WHG352" s="617"/>
      <c r="WHH352" s="609"/>
      <c r="WHI352" s="614"/>
      <c r="WHJ352" s="615"/>
      <c r="WHK352" s="616"/>
      <c r="WHL352" s="615"/>
      <c r="WHM352" s="617"/>
      <c r="WHN352" s="617"/>
      <c r="WHO352" s="609"/>
      <c r="WHP352" s="614"/>
      <c r="WHQ352" s="615"/>
      <c r="WHR352" s="616"/>
      <c r="WHS352" s="615"/>
      <c r="WHT352" s="617"/>
      <c r="WHU352" s="617"/>
      <c r="WHV352" s="609"/>
      <c r="WHW352" s="614"/>
      <c r="WHX352" s="615"/>
      <c r="WHY352" s="616"/>
      <c r="WHZ352" s="615"/>
      <c r="WIA352" s="617"/>
      <c r="WIB352" s="617"/>
      <c r="WIC352" s="609"/>
      <c r="WID352" s="614"/>
      <c r="WIE352" s="615"/>
      <c r="WIF352" s="616"/>
      <c r="WIG352" s="615"/>
      <c r="WIH352" s="617"/>
      <c r="WII352" s="617"/>
      <c r="WIJ352" s="609"/>
      <c r="WIK352" s="614"/>
      <c r="WIL352" s="615"/>
      <c r="WIM352" s="616"/>
      <c r="WIN352" s="615"/>
      <c r="WIO352" s="617"/>
      <c r="WIP352" s="617"/>
      <c r="WIQ352" s="609"/>
      <c r="WIR352" s="614"/>
      <c r="WIS352" s="615"/>
      <c r="WIT352" s="616"/>
      <c r="WIU352" s="615"/>
      <c r="WIV352" s="617"/>
      <c r="WIW352" s="617"/>
      <c r="WIX352" s="609"/>
      <c r="WIY352" s="614"/>
      <c r="WIZ352" s="615"/>
      <c r="WJA352" s="616"/>
      <c r="WJB352" s="615"/>
      <c r="WJC352" s="617"/>
      <c r="WJD352" s="617"/>
      <c r="WJE352" s="609"/>
      <c r="WJF352" s="614"/>
      <c r="WJG352" s="615"/>
      <c r="WJH352" s="616"/>
      <c r="WJI352" s="615"/>
      <c r="WJJ352" s="617"/>
      <c r="WJK352" s="617"/>
      <c r="WJL352" s="609"/>
      <c r="WJM352" s="614"/>
      <c r="WJN352" s="615"/>
      <c r="WJO352" s="616"/>
      <c r="WJP352" s="615"/>
      <c r="WJQ352" s="617"/>
      <c r="WJR352" s="617"/>
      <c r="WJS352" s="609"/>
      <c r="WJT352" s="614"/>
      <c r="WJU352" s="615"/>
      <c r="WJV352" s="616"/>
      <c r="WJW352" s="615"/>
      <c r="WJX352" s="617"/>
      <c r="WJY352" s="617"/>
      <c r="WJZ352" s="609"/>
      <c r="WKA352" s="614"/>
      <c r="WKB352" s="615"/>
      <c r="WKC352" s="616"/>
      <c r="WKD352" s="615"/>
      <c r="WKE352" s="617"/>
      <c r="WKF352" s="617"/>
      <c r="WKG352" s="609"/>
      <c r="WKH352" s="614"/>
      <c r="WKI352" s="615"/>
      <c r="WKJ352" s="616"/>
      <c r="WKK352" s="615"/>
      <c r="WKL352" s="617"/>
      <c r="WKM352" s="617"/>
      <c r="WKN352" s="609"/>
      <c r="WKO352" s="614"/>
      <c r="WKP352" s="615"/>
      <c r="WKQ352" s="616"/>
      <c r="WKR352" s="615"/>
      <c r="WKS352" s="617"/>
      <c r="WKT352" s="617"/>
      <c r="WKU352" s="609"/>
      <c r="WKV352" s="614"/>
      <c r="WKW352" s="615"/>
      <c r="WKX352" s="616"/>
      <c r="WKY352" s="615"/>
      <c r="WKZ352" s="617"/>
      <c r="WLA352" s="617"/>
      <c r="WLB352" s="609"/>
      <c r="WLC352" s="614"/>
      <c r="WLD352" s="615"/>
      <c r="WLE352" s="616"/>
      <c r="WLF352" s="615"/>
      <c r="WLG352" s="617"/>
      <c r="WLH352" s="617"/>
      <c r="WLI352" s="609"/>
      <c r="WLJ352" s="614"/>
      <c r="WLK352" s="615"/>
      <c r="WLL352" s="616"/>
      <c r="WLM352" s="615"/>
      <c r="WLN352" s="617"/>
      <c r="WLO352" s="617"/>
      <c r="WLP352" s="609"/>
      <c r="WLQ352" s="614"/>
      <c r="WLR352" s="615"/>
      <c r="WLS352" s="616"/>
      <c r="WLT352" s="615"/>
      <c r="WLU352" s="617"/>
      <c r="WLV352" s="617"/>
      <c r="WLW352" s="609"/>
      <c r="WLX352" s="614"/>
      <c r="WLY352" s="615"/>
      <c r="WLZ352" s="616"/>
      <c r="WMA352" s="615"/>
      <c r="WMB352" s="617"/>
      <c r="WMC352" s="617"/>
      <c r="WMD352" s="609"/>
      <c r="WME352" s="614"/>
      <c r="WMF352" s="615"/>
      <c r="WMG352" s="616"/>
      <c r="WMH352" s="615"/>
      <c r="WMI352" s="617"/>
      <c r="WMJ352" s="617"/>
      <c r="WMK352" s="609"/>
      <c r="WML352" s="614"/>
      <c r="WMM352" s="615"/>
      <c r="WMN352" s="616"/>
      <c r="WMO352" s="615"/>
      <c r="WMP352" s="617"/>
      <c r="WMQ352" s="617"/>
      <c r="WMR352" s="609"/>
      <c r="WMS352" s="614"/>
      <c r="WMT352" s="615"/>
      <c r="WMU352" s="616"/>
      <c r="WMV352" s="615"/>
      <c r="WMW352" s="617"/>
      <c r="WMX352" s="617"/>
      <c r="WMY352" s="609"/>
      <c r="WMZ352" s="614"/>
      <c r="WNA352" s="615"/>
      <c r="WNB352" s="616"/>
      <c r="WNC352" s="615"/>
      <c r="WND352" s="617"/>
      <c r="WNE352" s="617"/>
      <c r="WNF352" s="609"/>
      <c r="WNG352" s="614"/>
      <c r="WNH352" s="615"/>
      <c r="WNI352" s="616"/>
      <c r="WNJ352" s="615"/>
      <c r="WNK352" s="617"/>
      <c r="WNL352" s="617"/>
      <c r="WNM352" s="609"/>
      <c r="WNN352" s="614"/>
      <c r="WNO352" s="615"/>
      <c r="WNP352" s="616"/>
      <c r="WNQ352" s="615"/>
      <c r="WNR352" s="617"/>
      <c r="WNS352" s="617"/>
      <c r="WNT352" s="609"/>
      <c r="WNU352" s="614"/>
      <c r="WNV352" s="615"/>
      <c r="WNW352" s="616"/>
      <c r="WNX352" s="615"/>
      <c r="WNY352" s="617"/>
      <c r="WNZ352" s="617"/>
      <c r="WOA352" s="609"/>
      <c r="WOB352" s="614"/>
      <c r="WOC352" s="615"/>
      <c r="WOD352" s="616"/>
      <c r="WOE352" s="615"/>
      <c r="WOF352" s="617"/>
      <c r="WOG352" s="617"/>
      <c r="WOH352" s="609"/>
      <c r="WOI352" s="614"/>
      <c r="WOJ352" s="615"/>
      <c r="WOK352" s="616"/>
      <c r="WOL352" s="615"/>
      <c r="WOM352" s="617"/>
      <c r="WON352" s="617"/>
      <c r="WOO352" s="609"/>
      <c r="WOP352" s="614"/>
      <c r="WOQ352" s="615"/>
      <c r="WOR352" s="616"/>
      <c r="WOS352" s="615"/>
      <c r="WOT352" s="617"/>
      <c r="WOU352" s="617"/>
      <c r="WOV352" s="609"/>
      <c r="WOW352" s="614"/>
      <c r="WOX352" s="615"/>
      <c r="WOY352" s="616"/>
      <c r="WOZ352" s="615"/>
      <c r="WPA352" s="617"/>
      <c r="WPB352" s="617"/>
      <c r="WPC352" s="609"/>
      <c r="WPD352" s="614"/>
      <c r="WPE352" s="615"/>
      <c r="WPF352" s="616"/>
      <c r="WPG352" s="615"/>
      <c r="WPH352" s="617"/>
      <c r="WPI352" s="617"/>
      <c r="WPJ352" s="609"/>
      <c r="WPK352" s="614"/>
      <c r="WPL352" s="615"/>
      <c r="WPM352" s="616"/>
      <c r="WPN352" s="615"/>
      <c r="WPO352" s="617"/>
      <c r="WPP352" s="617"/>
      <c r="WPQ352" s="609"/>
      <c r="WPR352" s="614"/>
      <c r="WPS352" s="615"/>
      <c r="WPT352" s="616"/>
      <c r="WPU352" s="615"/>
      <c r="WPV352" s="617"/>
      <c r="WPW352" s="617"/>
      <c r="WPX352" s="609"/>
      <c r="WPY352" s="614"/>
      <c r="WPZ352" s="615"/>
      <c r="WQA352" s="616"/>
      <c r="WQB352" s="615"/>
      <c r="WQC352" s="617"/>
      <c r="WQD352" s="617"/>
      <c r="WQE352" s="609"/>
      <c r="WQF352" s="614"/>
      <c r="WQG352" s="615"/>
      <c r="WQH352" s="616"/>
      <c r="WQI352" s="615"/>
      <c r="WQJ352" s="617"/>
      <c r="WQK352" s="617"/>
      <c r="WQL352" s="609"/>
      <c r="WQM352" s="614"/>
      <c r="WQN352" s="615"/>
      <c r="WQO352" s="616"/>
      <c r="WQP352" s="615"/>
      <c r="WQQ352" s="617"/>
      <c r="WQR352" s="617"/>
      <c r="WQS352" s="609"/>
      <c r="WQT352" s="614"/>
      <c r="WQU352" s="615"/>
      <c r="WQV352" s="616"/>
      <c r="WQW352" s="615"/>
      <c r="WQX352" s="617"/>
      <c r="WQY352" s="617"/>
      <c r="WQZ352" s="609"/>
      <c r="WRA352" s="614"/>
      <c r="WRB352" s="615"/>
      <c r="WRC352" s="616"/>
      <c r="WRD352" s="615"/>
      <c r="WRE352" s="617"/>
      <c r="WRF352" s="617"/>
      <c r="WRG352" s="609"/>
      <c r="WRH352" s="614"/>
      <c r="WRI352" s="615"/>
      <c r="WRJ352" s="616"/>
      <c r="WRK352" s="615"/>
      <c r="WRL352" s="617"/>
      <c r="WRM352" s="617"/>
      <c r="WRN352" s="609"/>
      <c r="WRO352" s="614"/>
      <c r="WRP352" s="615"/>
      <c r="WRQ352" s="616"/>
      <c r="WRR352" s="615"/>
      <c r="WRS352" s="617"/>
      <c r="WRT352" s="617"/>
      <c r="WRU352" s="609"/>
      <c r="WRV352" s="614"/>
      <c r="WRW352" s="615"/>
      <c r="WRX352" s="616"/>
      <c r="WRY352" s="615"/>
      <c r="WRZ352" s="617"/>
      <c r="WSA352" s="617"/>
      <c r="WSB352" s="609"/>
      <c r="WSC352" s="614"/>
      <c r="WSD352" s="615"/>
      <c r="WSE352" s="616"/>
      <c r="WSF352" s="615"/>
      <c r="WSG352" s="617"/>
      <c r="WSH352" s="617"/>
      <c r="WSI352" s="609"/>
      <c r="WSJ352" s="614"/>
      <c r="WSK352" s="615"/>
      <c r="WSL352" s="616"/>
      <c r="WSM352" s="615"/>
      <c r="WSN352" s="617"/>
      <c r="WSO352" s="617"/>
      <c r="WSP352" s="609"/>
      <c r="WSQ352" s="614"/>
      <c r="WSR352" s="615"/>
      <c r="WSS352" s="616"/>
      <c r="WST352" s="615"/>
      <c r="WSU352" s="617"/>
      <c r="WSV352" s="617"/>
      <c r="WSW352" s="609"/>
      <c r="WSX352" s="614"/>
      <c r="WSY352" s="615"/>
      <c r="WSZ352" s="616"/>
      <c r="WTA352" s="615"/>
      <c r="WTB352" s="617"/>
      <c r="WTC352" s="617"/>
      <c r="WTD352" s="609"/>
      <c r="WTE352" s="614"/>
      <c r="WTF352" s="615"/>
      <c r="WTG352" s="616"/>
      <c r="WTH352" s="615"/>
      <c r="WTI352" s="617"/>
      <c r="WTJ352" s="617"/>
      <c r="WTK352" s="609"/>
      <c r="WTL352" s="614"/>
      <c r="WTM352" s="615"/>
      <c r="WTN352" s="616"/>
      <c r="WTO352" s="615"/>
      <c r="WTP352" s="617"/>
      <c r="WTQ352" s="617"/>
      <c r="WTR352" s="609"/>
      <c r="WTS352" s="614"/>
      <c r="WTT352" s="615"/>
      <c r="WTU352" s="616"/>
      <c r="WTV352" s="615"/>
      <c r="WTW352" s="617"/>
      <c r="WTX352" s="617"/>
      <c r="WTY352" s="609"/>
      <c r="WTZ352" s="614"/>
      <c r="WUA352" s="615"/>
      <c r="WUB352" s="616"/>
      <c r="WUC352" s="615"/>
      <c r="WUD352" s="617"/>
      <c r="WUE352" s="617"/>
      <c r="WUF352" s="609"/>
      <c r="WUG352" s="614"/>
      <c r="WUH352" s="615"/>
      <c r="WUI352" s="616"/>
      <c r="WUJ352" s="615"/>
      <c r="WUK352" s="617"/>
      <c r="WUL352" s="617"/>
      <c r="WUM352" s="609"/>
      <c r="WUN352" s="614"/>
      <c r="WUO352" s="615"/>
      <c r="WUP352" s="616"/>
      <c r="WUQ352" s="615"/>
      <c r="WUR352" s="617"/>
      <c r="WUS352" s="617"/>
      <c r="WUT352" s="609"/>
      <c r="WUU352" s="614"/>
      <c r="WUV352" s="615"/>
      <c r="WUW352" s="616"/>
      <c r="WUX352" s="615"/>
      <c r="WUY352" s="617"/>
      <c r="WUZ352" s="617"/>
      <c r="WVA352" s="609"/>
      <c r="WVB352" s="614"/>
      <c r="WVC352" s="615"/>
      <c r="WVD352" s="616"/>
      <c r="WVE352" s="615"/>
      <c r="WVF352" s="617"/>
      <c r="WVG352" s="617"/>
      <c r="WVH352" s="609"/>
      <c r="WVI352" s="614"/>
      <c r="WVJ352" s="615"/>
      <c r="WVK352" s="616"/>
      <c r="WVL352" s="615"/>
      <c r="WVM352" s="617"/>
      <c r="WVN352" s="617"/>
      <c r="WVO352" s="609"/>
      <c r="WVP352" s="614"/>
      <c r="WVQ352" s="615"/>
      <c r="WVR352" s="616"/>
      <c r="WVS352" s="615"/>
      <c r="WVT352" s="617"/>
      <c r="WVU352" s="617"/>
      <c r="WVV352" s="609"/>
      <c r="WVW352" s="614"/>
      <c r="WVX352" s="615"/>
      <c r="WVY352" s="616"/>
      <c r="WVZ352" s="615"/>
      <c r="WWA352" s="617"/>
      <c r="WWB352" s="617"/>
      <c r="WWC352" s="609"/>
      <c r="WWD352" s="614"/>
      <c r="WWE352" s="615"/>
      <c r="WWF352" s="616"/>
      <c r="WWG352" s="615"/>
      <c r="WWH352" s="617"/>
      <c r="WWI352" s="617"/>
      <c r="WWJ352" s="609"/>
      <c r="WWK352" s="614"/>
      <c r="WWL352" s="615"/>
      <c r="WWM352" s="616"/>
      <c r="WWN352" s="615"/>
      <c r="WWO352" s="617"/>
      <c r="WWP352" s="617"/>
      <c r="WWQ352" s="609"/>
      <c r="WWR352" s="614"/>
      <c r="WWS352" s="615"/>
      <c r="WWT352" s="616"/>
      <c r="WWU352" s="615"/>
      <c r="WWV352" s="617"/>
      <c r="WWW352" s="617"/>
      <c r="WWX352" s="609"/>
      <c r="WWY352" s="614"/>
      <c r="WWZ352" s="615"/>
      <c r="WXA352" s="616"/>
      <c r="WXB352" s="615"/>
      <c r="WXC352" s="617"/>
      <c r="WXD352" s="617"/>
      <c r="WXE352" s="609"/>
      <c r="WXF352" s="614"/>
      <c r="WXG352" s="615"/>
      <c r="WXH352" s="616"/>
      <c r="WXI352" s="615"/>
      <c r="WXJ352" s="617"/>
      <c r="WXK352" s="617"/>
      <c r="WXL352" s="609"/>
      <c r="WXM352" s="614"/>
      <c r="WXN352" s="615"/>
      <c r="WXO352" s="616"/>
      <c r="WXP352" s="615"/>
      <c r="WXQ352" s="617"/>
      <c r="WXR352" s="617"/>
      <c r="WXS352" s="609"/>
      <c r="WXT352" s="614"/>
      <c r="WXU352" s="615"/>
      <c r="WXV352" s="616"/>
      <c r="WXW352" s="615"/>
      <c r="WXX352" s="617"/>
      <c r="WXY352" s="617"/>
      <c r="WXZ352" s="609"/>
      <c r="WYA352" s="614"/>
      <c r="WYB352" s="615"/>
      <c r="WYC352" s="616"/>
      <c r="WYD352" s="615"/>
      <c r="WYE352" s="617"/>
      <c r="WYF352" s="617"/>
      <c r="WYG352" s="609"/>
      <c r="WYH352" s="614"/>
      <c r="WYI352" s="615"/>
      <c r="WYJ352" s="616"/>
      <c r="WYK352" s="615"/>
      <c r="WYL352" s="617"/>
      <c r="WYM352" s="617"/>
      <c r="WYN352" s="609"/>
      <c r="WYO352" s="614"/>
      <c r="WYP352" s="615"/>
      <c r="WYQ352" s="616"/>
      <c r="WYR352" s="615"/>
      <c r="WYS352" s="617"/>
      <c r="WYT352" s="617"/>
      <c r="WYU352" s="609"/>
      <c r="WYV352" s="614"/>
      <c r="WYW352" s="615"/>
      <c r="WYX352" s="616"/>
      <c r="WYY352" s="615"/>
      <c r="WYZ352" s="617"/>
      <c r="WZA352" s="617"/>
      <c r="WZB352" s="609"/>
      <c r="WZC352" s="614"/>
      <c r="WZD352" s="615"/>
      <c r="WZE352" s="616"/>
      <c r="WZF352" s="615"/>
      <c r="WZG352" s="617"/>
      <c r="WZH352" s="617"/>
      <c r="WZI352" s="609"/>
      <c r="WZJ352" s="614"/>
      <c r="WZK352" s="615"/>
      <c r="WZL352" s="616"/>
      <c r="WZM352" s="615"/>
      <c r="WZN352" s="617"/>
      <c r="WZO352" s="617"/>
      <c r="WZP352" s="609"/>
      <c r="WZQ352" s="614"/>
      <c r="WZR352" s="615"/>
      <c r="WZS352" s="616"/>
      <c r="WZT352" s="615"/>
      <c r="WZU352" s="617"/>
      <c r="WZV352" s="617"/>
      <c r="WZW352" s="609"/>
      <c r="WZX352" s="614"/>
      <c r="WZY352" s="615"/>
      <c r="WZZ352" s="616"/>
      <c r="XAA352" s="615"/>
      <c r="XAB352" s="617"/>
      <c r="XAC352" s="617"/>
      <c r="XAD352" s="609"/>
      <c r="XAE352" s="614"/>
      <c r="XAF352" s="615"/>
      <c r="XAG352" s="616"/>
      <c r="XAH352" s="615"/>
      <c r="XAI352" s="617"/>
      <c r="XAJ352" s="617"/>
      <c r="XAK352" s="609"/>
      <c r="XAL352" s="614"/>
      <c r="XAM352" s="615"/>
      <c r="XAN352" s="616"/>
      <c r="XAO352" s="615"/>
      <c r="XAP352" s="617"/>
      <c r="XAQ352" s="617"/>
      <c r="XAR352" s="609"/>
      <c r="XAS352" s="614"/>
      <c r="XAT352" s="615"/>
      <c r="XAU352" s="616"/>
      <c r="XAV352" s="615"/>
      <c r="XAW352" s="617"/>
      <c r="XAX352" s="617"/>
      <c r="XAY352" s="609"/>
      <c r="XAZ352" s="614"/>
      <c r="XBA352" s="615"/>
      <c r="XBB352" s="616"/>
      <c r="XBC352" s="615"/>
      <c r="XBD352" s="617"/>
      <c r="XBE352" s="617"/>
      <c r="XBF352" s="609"/>
      <c r="XBG352" s="614"/>
      <c r="XBH352" s="615"/>
      <c r="XBI352" s="616"/>
      <c r="XBJ352" s="615"/>
      <c r="XBK352" s="617"/>
      <c r="XBL352" s="617"/>
      <c r="XBM352" s="609"/>
      <c r="XBN352" s="614"/>
      <c r="XBO352" s="615"/>
      <c r="XBP352" s="616"/>
      <c r="XBQ352" s="615"/>
      <c r="XBR352" s="617"/>
      <c r="XBS352" s="617"/>
      <c r="XBT352" s="609"/>
      <c r="XBU352" s="614"/>
      <c r="XBV352" s="615"/>
      <c r="XBW352" s="616"/>
      <c r="XBX352" s="615"/>
      <c r="XBY352" s="617"/>
      <c r="XBZ352" s="617"/>
      <c r="XCA352" s="609"/>
      <c r="XCB352" s="614"/>
      <c r="XCC352" s="615"/>
      <c r="XCD352" s="616"/>
      <c r="XCE352" s="615"/>
      <c r="XCF352" s="617"/>
      <c r="XCG352" s="617"/>
      <c r="XCH352" s="609"/>
      <c r="XCI352" s="614"/>
      <c r="XCJ352" s="615"/>
      <c r="XCK352" s="616"/>
      <c r="XCL352" s="615"/>
      <c r="XCM352" s="617"/>
      <c r="XCN352" s="617"/>
      <c r="XCO352" s="609"/>
      <c r="XCP352" s="614"/>
      <c r="XCQ352" s="615"/>
      <c r="XCR352" s="616"/>
      <c r="XCS352" s="615"/>
      <c r="XCT352" s="617"/>
      <c r="XCU352" s="617"/>
      <c r="XCV352" s="609"/>
      <c r="XCW352" s="614"/>
      <c r="XCX352" s="615"/>
      <c r="XCY352" s="616"/>
      <c r="XCZ352" s="615"/>
      <c r="XDA352" s="617"/>
      <c r="XDB352" s="617"/>
      <c r="XDC352" s="609"/>
      <c r="XDD352" s="614"/>
      <c r="XDE352" s="615"/>
      <c r="XDF352" s="616"/>
      <c r="XDG352" s="615"/>
      <c r="XDH352" s="617"/>
      <c r="XDI352" s="617"/>
      <c r="XDJ352" s="609"/>
      <c r="XDK352" s="614"/>
      <c r="XDL352" s="615"/>
      <c r="XDM352" s="616"/>
      <c r="XDN352" s="615"/>
      <c r="XDO352" s="617"/>
      <c r="XDP352" s="617"/>
      <c r="XDQ352" s="609"/>
      <c r="XDR352" s="614"/>
      <c r="XDS352" s="615"/>
      <c r="XDT352" s="616"/>
      <c r="XDU352" s="615"/>
      <c r="XDV352" s="617"/>
      <c r="XDW352" s="617"/>
      <c r="XDX352" s="609"/>
      <c r="XDY352" s="614"/>
      <c r="XDZ352" s="615"/>
      <c r="XEA352" s="616"/>
      <c r="XEB352" s="615"/>
      <c r="XEC352" s="617"/>
      <c r="XED352" s="617"/>
      <c r="XEE352" s="609"/>
      <c r="XEF352" s="614"/>
      <c r="XEG352" s="615"/>
      <c r="XEH352" s="616"/>
      <c r="XEI352" s="615"/>
      <c r="XEJ352" s="617"/>
      <c r="XEK352" s="617"/>
      <c r="XEL352" s="609"/>
      <c r="XEM352" s="614"/>
      <c r="XEN352" s="615"/>
      <c r="XEO352" s="616"/>
      <c r="XEP352" s="615"/>
      <c r="XEQ352" s="617"/>
      <c r="XER352" s="617"/>
      <c r="XES352" s="609"/>
      <c r="XET352" s="614"/>
      <c r="XEU352" s="615"/>
      <c r="XEV352" s="616"/>
      <c r="XEW352" s="615"/>
      <c r="XEX352" s="617"/>
      <c r="XEY352" s="617"/>
      <c r="XEZ352" s="609"/>
      <c r="XFA352" s="614"/>
      <c r="XFB352" s="615"/>
      <c r="XFC352" s="616"/>
      <c r="XFD352" s="615"/>
    </row>
    <row r="353" spans="2:2">
      <c r="B353" s="538" t="e">
        <f>#REF!</f>
        <v>#REF!</v>
      </c>
    </row>
    <row r="354" spans="2:2">
      <c r="B354" s="538" t="e">
        <f>#REF!</f>
        <v>#REF!</v>
      </c>
    </row>
    <row r="355" spans="2:2">
      <c r="B355" s="538" t="e">
        <f>#REF!</f>
        <v>#REF!</v>
      </c>
    </row>
    <row r="356" spans="2:2">
      <c r="B356" s="538" t="e">
        <f>#REF!</f>
        <v>#REF!</v>
      </c>
    </row>
    <row r="357" spans="2:2">
      <c r="B357" s="538" t="e">
        <f>#REF!</f>
        <v>#REF!</v>
      </c>
    </row>
    <row r="358" spans="2:2">
      <c r="B358" s="538" t="e">
        <f>#REF!</f>
        <v>#REF!</v>
      </c>
    </row>
    <row r="359" spans="2:2">
      <c r="B359" s="538" t="e">
        <f>#REF!</f>
        <v>#REF!</v>
      </c>
    </row>
    <row r="360" spans="2:2">
      <c r="B360" s="538" t="e">
        <f>#REF!</f>
        <v>#REF!</v>
      </c>
    </row>
    <row r="361" spans="2:2">
      <c r="B361" s="538" t="e">
        <f>#REF!</f>
        <v>#REF!</v>
      </c>
    </row>
    <row r="362" spans="2:2">
      <c r="B362" s="538" t="e">
        <f>#REF!</f>
        <v>#REF!</v>
      </c>
    </row>
    <row r="363" spans="2:2">
      <c r="B363" s="538" t="e">
        <f>#REF!</f>
        <v>#REF!</v>
      </c>
    </row>
    <row r="364" spans="2:2">
      <c r="B364" s="538" t="e">
        <f>#REF!</f>
        <v>#REF!</v>
      </c>
    </row>
    <row r="365" spans="2:2">
      <c r="B365" s="538" t="e">
        <f>#REF!</f>
        <v>#REF!</v>
      </c>
    </row>
    <row r="366" spans="2:2">
      <c r="B366" s="538" t="e">
        <f>#REF!</f>
        <v>#REF!</v>
      </c>
    </row>
    <row r="367" spans="2:2">
      <c r="B367" s="538" t="e">
        <f>#REF!</f>
        <v>#REF!</v>
      </c>
    </row>
    <row r="368" spans="2:2">
      <c r="B368" s="538" t="e">
        <f>#REF!</f>
        <v>#REF!</v>
      </c>
    </row>
  </sheetData>
  <mergeCells count="11">
    <mergeCell ref="H1:M1"/>
    <mergeCell ref="H2:M2"/>
    <mergeCell ref="H3:J5"/>
    <mergeCell ref="K3:M5"/>
    <mergeCell ref="H6:J8"/>
    <mergeCell ref="K6:M8"/>
    <mergeCell ref="A1:A8"/>
    <mergeCell ref="B1:G1"/>
    <mergeCell ref="B2:G2"/>
    <mergeCell ref="B3:D8"/>
    <mergeCell ref="E3:G8"/>
  </mergeCells>
  <pageMargins left="0.51181102362204722" right="0.51181102362204722" top="0.78740157480314965" bottom="0.98425196850393704" header="0.31496062992125984" footer="0.31496062992125984"/>
  <pageSetup paperSize="9" scale="77" orientation="portrait" horizontalDpi="1200" verticalDpi="1200" r:id="rId1"/>
  <headerFooter>
    <oddFooter>&amp;R&amp;"Arial,Negrito"Engº Eduardo Souza de Araujo
CREA: 7479D/PA
Decreto 078/2017-SEMGOF</oddFooter>
  </headerFooter>
  <rowBreaks count="1" manualBreakCount="1">
    <brk id="296" max="6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3" tint="-0.249977111117893"/>
  </sheetPr>
  <dimension ref="A1:M197"/>
  <sheetViews>
    <sheetView workbookViewId="0">
      <selection activeCell="H40" sqref="H40"/>
    </sheetView>
  </sheetViews>
  <sheetFormatPr defaultRowHeight="13.2"/>
  <cols>
    <col min="1" max="1" width="10.44140625" customWidth="1"/>
    <col min="2" max="2" width="51.5546875" customWidth="1"/>
    <col min="4" max="4" width="11.109375" customWidth="1"/>
    <col min="5" max="5" width="15.88671875" customWidth="1"/>
    <col min="6" max="7" width="14.5546875" bestFit="1" customWidth="1"/>
    <col min="8" max="8" width="10.33203125" bestFit="1" customWidth="1"/>
    <col min="257" max="257" width="10.44140625" customWidth="1"/>
    <col min="258" max="258" width="51.5546875" customWidth="1"/>
    <col min="260" max="260" width="11.109375" customWidth="1"/>
    <col min="261" max="261" width="15.88671875" customWidth="1"/>
    <col min="262" max="263" width="14.5546875" bestFit="1" customWidth="1"/>
    <col min="264" max="264" width="10.33203125" bestFit="1" customWidth="1"/>
    <col min="513" max="513" width="10.44140625" customWidth="1"/>
    <col min="514" max="514" width="51.5546875" customWidth="1"/>
    <col min="516" max="516" width="11.109375" customWidth="1"/>
    <col min="517" max="517" width="15.88671875" customWidth="1"/>
    <col min="518" max="519" width="14.5546875" bestFit="1" customWidth="1"/>
    <col min="520" max="520" width="10.33203125" bestFit="1" customWidth="1"/>
    <col min="769" max="769" width="10.44140625" customWidth="1"/>
    <col min="770" max="770" width="51.5546875" customWidth="1"/>
    <col min="772" max="772" width="11.109375" customWidth="1"/>
    <col min="773" max="773" width="15.88671875" customWidth="1"/>
    <col min="774" max="775" width="14.5546875" bestFit="1" customWidth="1"/>
    <col min="776" max="776" width="10.33203125" bestFit="1" customWidth="1"/>
    <col min="1025" max="1025" width="10.44140625" customWidth="1"/>
    <col min="1026" max="1026" width="51.5546875" customWidth="1"/>
    <col min="1028" max="1028" width="11.109375" customWidth="1"/>
    <col min="1029" max="1029" width="15.88671875" customWidth="1"/>
    <col min="1030" max="1031" width="14.5546875" bestFit="1" customWidth="1"/>
    <col min="1032" max="1032" width="10.33203125" bestFit="1" customWidth="1"/>
    <col min="1281" max="1281" width="10.44140625" customWidth="1"/>
    <col min="1282" max="1282" width="51.5546875" customWidth="1"/>
    <col min="1284" max="1284" width="11.109375" customWidth="1"/>
    <col min="1285" max="1285" width="15.88671875" customWidth="1"/>
    <col min="1286" max="1287" width="14.5546875" bestFit="1" customWidth="1"/>
    <col min="1288" max="1288" width="10.33203125" bestFit="1" customWidth="1"/>
    <col min="1537" max="1537" width="10.44140625" customWidth="1"/>
    <col min="1538" max="1538" width="51.5546875" customWidth="1"/>
    <col min="1540" max="1540" width="11.109375" customWidth="1"/>
    <col min="1541" max="1541" width="15.88671875" customWidth="1"/>
    <col min="1542" max="1543" width="14.5546875" bestFit="1" customWidth="1"/>
    <col min="1544" max="1544" width="10.33203125" bestFit="1" customWidth="1"/>
    <col min="1793" max="1793" width="10.44140625" customWidth="1"/>
    <col min="1794" max="1794" width="51.5546875" customWidth="1"/>
    <col min="1796" max="1796" width="11.109375" customWidth="1"/>
    <col min="1797" max="1797" width="15.88671875" customWidth="1"/>
    <col min="1798" max="1799" width="14.5546875" bestFit="1" customWidth="1"/>
    <col min="1800" max="1800" width="10.33203125" bestFit="1" customWidth="1"/>
    <col min="2049" max="2049" width="10.44140625" customWidth="1"/>
    <col min="2050" max="2050" width="51.5546875" customWidth="1"/>
    <col min="2052" max="2052" width="11.109375" customWidth="1"/>
    <col min="2053" max="2053" width="15.88671875" customWidth="1"/>
    <col min="2054" max="2055" width="14.5546875" bestFit="1" customWidth="1"/>
    <col min="2056" max="2056" width="10.33203125" bestFit="1" customWidth="1"/>
    <col min="2305" max="2305" width="10.44140625" customWidth="1"/>
    <col min="2306" max="2306" width="51.5546875" customWidth="1"/>
    <col min="2308" max="2308" width="11.109375" customWidth="1"/>
    <col min="2309" max="2309" width="15.88671875" customWidth="1"/>
    <col min="2310" max="2311" width="14.5546875" bestFit="1" customWidth="1"/>
    <col min="2312" max="2312" width="10.33203125" bestFit="1" customWidth="1"/>
    <col min="2561" max="2561" width="10.44140625" customWidth="1"/>
    <col min="2562" max="2562" width="51.5546875" customWidth="1"/>
    <col min="2564" max="2564" width="11.109375" customWidth="1"/>
    <col min="2565" max="2565" width="15.88671875" customWidth="1"/>
    <col min="2566" max="2567" width="14.5546875" bestFit="1" customWidth="1"/>
    <col min="2568" max="2568" width="10.33203125" bestFit="1" customWidth="1"/>
    <col min="2817" max="2817" width="10.44140625" customWidth="1"/>
    <col min="2818" max="2818" width="51.5546875" customWidth="1"/>
    <col min="2820" max="2820" width="11.109375" customWidth="1"/>
    <col min="2821" max="2821" width="15.88671875" customWidth="1"/>
    <col min="2822" max="2823" width="14.5546875" bestFit="1" customWidth="1"/>
    <col min="2824" max="2824" width="10.33203125" bestFit="1" customWidth="1"/>
    <col min="3073" max="3073" width="10.44140625" customWidth="1"/>
    <col min="3074" max="3074" width="51.5546875" customWidth="1"/>
    <col min="3076" max="3076" width="11.109375" customWidth="1"/>
    <col min="3077" max="3077" width="15.88671875" customWidth="1"/>
    <col min="3078" max="3079" width="14.5546875" bestFit="1" customWidth="1"/>
    <col min="3080" max="3080" width="10.33203125" bestFit="1" customWidth="1"/>
    <col min="3329" max="3329" width="10.44140625" customWidth="1"/>
    <col min="3330" max="3330" width="51.5546875" customWidth="1"/>
    <col min="3332" max="3332" width="11.109375" customWidth="1"/>
    <col min="3333" max="3333" width="15.88671875" customWidth="1"/>
    <col min="3334" max="3335" width="14.5546875" bestFit="1" customWidth="1"/>
    <col min="3336" max="3336" width="10.33203125" bestFit="1" customWidth="1"/>
    <col min="3585" max="3585" width="10.44140625" customWidth="1"/>
    <col min="3586" max="3586" width="51.5546875" customWidth="1"/>
    <col min="3588" max="3588" width="11.109375" customWidth="1"/>
    <col min="3589" max="3589" width="15.88671875" customWidth="1"/>
    <col min="3590" max="3591" width="14.5546875" bestFit="1" customWidth="1"/>
    <col min="3592" max="3592" width="10.33203125" bestFit="1" customWidth="1"/>
    <col min="3841" max="3841" width="10.44140625" customWidth="1"/>
    <col min="3842" max="3842" width="51.5546875" customWidth="1"/>
    <col min="3844" max="3844" width="11.109375" customWidth="1"/>
    <col min="3845" max="3845" width="15.88671875" customWidth="1"/>
    <col min="3846" max="3847" width="14.5546875" bestFit="1" customWidth="1"/>
    <col min="3848" max="3848" width="10.33203125" bestFit="1" customWidth="1"/>
    <col min="4097" max="4097" width="10.44140625" customWidth="1"/>
    <col min="4098" max="4098" width="51.5546875" customWidth="1"/>
    <col min="4100" max="4100" width="11.109375" customWidth="1"/>
    <col min="4101" max="4101" width="15.88671875" customWidth="1"/>
    <col min="4102" max="4103" width="14.5546875" bestFit="1" customWidth="1"/>
    <col min="4104" max="4104" width="10.33203125" bestFit="1" customWidth="1"/>
    <col min="4353" max="4353" width="10.44140625" customWidth="1"/>
    <col min="4354" max="4354" width="51.5546875" customWidth="1"/>
    <col min="4356" max="4356" width="11.109375" customWidth="1"/>
    <col min="4357" max="4357" width="15.88671875" customWidth="1"/>
    <col min="4358" max="4359" width="14.5546875" bestFit="1" customWidth="1"/>
    <col min="4360" max="4360" width="10.33203125" bestFit="1" customWidth="1"/>
    <col min="4609" max="4609" width="10.44140625" customWidth="1"/>
    <col min="4610" max="4610" width="51.5546875" customWidth="1"/>
    <col min="4612" max="4612" width="11.109375" customWidth="1"/>
    <col min="4613" max="4613" width="15.88671875" customWidth="1"/>
    <col min="4614" max="4615" width="14.5546875" bestFit="1" customWidth="1"/>
    <col min="4616" max="4616" width="10.33203125" bestFit="1" customWidth="1"/>
    <col min="4865" max="4865" width="10.44140625" customWidth="1"/>
    <col min="4866" max="4866" width="51.5546875" customWidth="1"/>
    <col min="4868" max="4868" width="11.109375" customWidth="1"/>
    <col min="4869" max="4869" width="15.88671875" customWidth="1"/>
    <col min="4870" max="4871" width="14.5546875" bestFit="1" customWidth="1"/>
    <col min="4872" max="4872" width="10.33203125" bestFit="1" customWidth="1"/>
    <col min="5121" max="5121" width="10.44140625" customWidth="1"/>
    <col min="5122" max="5122" width="51.5546875" customWidth="1"/>
    <col min="5124" max="5124" width="11.109375" customWidth="1"/>
    <col min="5125" max="5125" width="15.88671875" customWidth="1"/>
    <col min="5126" max="5127" width="14.5546875" bestFit="1" customWidth="1"/>
    <col min="5128" max="5128" width="10.33203125" bestFit="1" customWidth="1"/>
    <col min="5377" max="5377" width="10.44140625" customWidth="1"/>
    <col min="5378" max="5378" width="51.5546875" customWidth="1"/>
    <col min="5380" max="5380" width="11.109375" customWidth="1"/>
    <col min="5381" max="5381" width="15.88671875" customWidth="1"/>
    <col min="5382" max="5383" width="14.5546875" bestFit="1" customWidth="1"/>
    <col min="5384" max="5384" width="10.33203125" bestFit="1" customWidth="1"/>
    <col min="5633" max="5633" width="10.44140625" customWidth="1"/>
    <col min="5634" max="5634" width="51.5546875" customWidth="1"/>
    <col min="5636" max="5636" width="11.109375" customWidth="1"/>
    <col min="5637" max="5637" width="15.88671875" customWidth="1"/>
    <col min="5638" max="5639" width="14.5546875" bestFit="1" customWidth="1"/>
    <col min="5640" max="5640" width="10.33203125" bestFit="1" customWidth="1"/>
    <col min="5889" max="5889" width="10.44140625" customWidth="1"/>
    <col min="5890" max="5890" width="51.5546875" customWidth="1"/>
    <col min="5892" max="5892" width="11.109375" customWidth="1"/>
    <col min="5893" max="5893" width="15.88671875" customWidth="1"/>
    <col min="5894" max="5895" width="14.5546875" bestFit="1" customWidth="1"/>
    <col min="5896" max="5896" width="10.33203125" bestFit="1" customWidth="1"/>
    <col min="6145" max="6145" width="10.44140625" customWidth="1"/>
    <col min="6146" max="6146" width="51.5546875" customWidth="1"/>
    <col min="6148" max="6148" width="11.109375" customWidth="1"/>
    <col min="6149" max="6149" width="15.88671875" customWidth="1"/>
    <col min="6150" max="6151" width="14.5546875" bestFit="1" customWidth="1"/>
    <col min="6152" max="6152" width="10.33203125" bestFit="1" customWidth="1"/>
    <col min="6401" max="6401" width="10.44140625" customWidth="1"/>
    <col min="6402" max="6402" width="51.5546875" customWidth="1"/>
    <col min="6404" max="6404" width="11.109375" customWidth="1"/>
    <col min="6405" max="6405" width="15.88671875" customWidth="1"/>
    <col min="6406" max="6407" width="14.5546875" bestFit="1" customWidth="1"/>
    <col min="6408" max="6408" width="10.33203125" bestFit="1" customWidth="1"/>
    <col min="6657" max="6657" width="10.44140625" customWidth="1"/>
    <col min="6658" max="6658" width="51.5546875" customWidth="1"/>
    <col min="6660" max="6660" width="11.109375" customWidth="1"/>
    <col min="6661" max="6661" width="15.88671875" customWidth="1"/>
    <col min="6662" max="6663" width="14.5546875" bestFit="1" customWidth="1"/>
    <col min="6664" max="6664" width="10.33203125" bestFit="1" customWidth="1"/>
    <col min="6913" max="6913" width="10.44140625" customWidth="1"/>
    <col min="6914" max="6914" width="51.5546875" customWidth="1"/>
    <col min="6916" max="6916" width="11.109375" customWidth="1"/>
    <col min="6917" max="6917" width="15.88671875" customWidth="1"/>
    <col min="6918" max="6919" width="14.5546875" bestFit="1" customWidth="1"/>
    <col min="6920" max="6920" width="10.33203125" bestFit="1" customWidth="1"/>
    <col min="7169" max="7169" width="10.44140625" customWidth="1"/>
    <col min="7170" max="7170" width="51.5546875" customWidth="1"/>
    <col min="7172" max="7172" width="11.109375" customWidth="1"/>
    <col min="7173" max="7173" width="15.88671875" customWidth="1"/>
    <col min="7174" max="7175" width="14.5546875" bestFit="1" customWidth="1"/>
    <col min="7176" max="7176" width="10.33203125" bestFit="1" customWidth="1"/>
    <col min="7425" max="7425" width="10.44140625" customWidth="1"/>
    <col min="7426" max="7426" width="51.5546875" customWidth="1"/>
    <col min="7428" max="7428" width="11.109375" customWidth="1"/>
    <col min="7429" max="7429" width="15.88671875" customWidth="1"/>
    <col min="7430" max="7431" width="14.5546875" bestFit="1" customWidth="1"/>
    <col min="7432" max="7432" width="10.33203125" bestFit="1" customWidth="1"/>
    <col min="7681" max="7681" width="10.44140625" customWidth="1"/>
    <col min="7682" max="7682" width="51.5546875" customWidth="1"/>
    <col min="7684" max="7684" width="11.109375" customWidth="1"/>
    <col min="7685" max="7685" width="15.88671875" customWidth="1"/>
    <col min="7686" max="7687" width="14.5546875" bestFit="1" customWidth="1"/>
    <col min="7688" max="7688" width="10.33203125" bestFit="1" customWidth="1"/>
    <col min="7937" max="7937" width="10.44140625" customWidth="1"/>
    <col min="7938" max="7938" width="51.5546875" customWidth="1"/>
    <col min="7940" max="7940" width="11.109375" customWidth="1"/>
    <col min="7941" max="7941" width="15.88671875" customWidth="1"/>
    <col min="7942" max="7943" width="14.5546875" bestFit="1" customWidth="1"/>
    <col min="7944" max="7944" width="10.33203125" bestFit="1" customWidth="1"/>
    <col min="8193" max="8193" width="10.44140625" customWidth="1"/>
    <col min="8194" max="8194" width="51.5546875" customWidth="1"/>
    <col min="8196" max="8196" width="11.109375" customWidth="1"/>
    <col min="8197" max="8197" width="15.88671875" customWidth="1"/>
    <col min="8198" max="8199" width="14.5546875" bestFit="1" customWidth="1"/>
    <col min="8200" max="8200" width="10.33203125" bestFit="1" customWidth="1"/>
    <col min="8449" max="8449" width="10.44140625" customWidth="1"/>
    <col min="8450" max="8450" width="51.5546875" customWidth="1"/>
    <col min="8452" max="8452" width="11.109375" customWidth="1"/>
    <col min="8453" max="8453" width="15.88671875" customWidth="1"/>
    <col min="8454" max="8455" width="14.5546875" bestFit="1" customWidth="1"/>
    <col min="8456" max="8456" width="10.33203125" bestFit="1" customWidth="1"/>
    <col min="8705" max="8705" width="10.44140625" customWidth="1"/>
    <col min="8706" max="8706" width="51.5546875" customWidth="1"/>
    <col min="8708" max="8708" width="11.109375" customWidth="1"/>
    <col min="8709" max="8709" width="15.88671875" customWidth="1"/>
    <col min="8710" max="8711" width="14.5546875" bestFit="1" customWidth="1"/>
    <col min="8712" max="8712" width="10.33203125" bestFit="1" customWidth="1"/>
    <col min="8961" max="8961" width="10.44140625" customWidth="1"/>
    <col min="8962" max="8962" width="51.5546875" customWidth="1"/>
    <col min="8964" max="8964" width="11.109375" customWidth="1"/>
    <col min="8965" max="8965" width="15.88671875" customWidth="1"/>
    <col min="8966" max="8967" width="14.5546875" bestFit="1" customWidth="1"/>
    <col min="8968" max="8968" width="10.33203125" bestFit="1" customWidth="1"/>
    <col min="9217" max="9217" width="10.44140625" customWidth="1"/>
    <col min="9218" max="9218" width="51.5546875" customWidth="1"/>
    <col min="9220" max="9220" width="11.109375" customWidth="1"/>
    <col min="9221" max="9221" width="15.88671875" customWidth="1"/>
    <col min="9222" max="9223" width="14.5546875" bestFit="1" customWidth="1"/>
    <col min="9224" max="9224" width="10.33203125" bestFit="1" customWidth="1"/>
    <col min="9473" max="9473" width="10.44140625" customWidth="1"/>
    <col min="9474" max="9474" width="51.5546875" customWidth="1"/>
    <col min="9476" max="9476" width="11.109375" customWidth="1"/>
    <col min="9477" max="9477" width="15.88671875" customWidth="1"/>
    <col min="9478" max="9479" width="14.5546875" bestFit="1" customWidth="1"/>
    <col min="9480" max="9480" width="10.33203125" bestFit="1" customWidth="1"/>
    <col min="9729" max="9729" width="10.44140625" customWidth="1"/>
    <col min="9730" max="9730" width="51.5546875" customWidth="1"/>
    <col min="9732" max="9732" width="11.109375" customWidth="1"/>
    <col min="9733" max="9733" width="15.88671875" customWidth="1"/>
    <col min="9734" max="9735" width="14.5546875" bestFit="1" customWidth="1"/>
    <col min="9736" max="9736" width="10.33203125" bestFit="1" customWidth="1"/>
    <col min="9985" max="9985" width="10.44140625" customWidth="1"/>
    <col min="9986" max="9986" width="51.5546875" customWidth="1"/>
    <col min="9988" max="9988" width="11.109375" customWidth="1"/>
    <col min="9989" max="9989" width="15.88671875" customWidth="1"/>
    <col min="9990" max="9991" width="14.5546875" bestFit="1" customWidth="1"/>
    <col min="9992" max="9992" width="10.33203125" bestFit="1" customWidth="1"/>
    <col min="10241" max="10241" width="10.44140625" customWidth="1"/>
    <col min="10242" max="10242" width="51.5546875" customWidth="1"/>
    <col min="10244" max="10244" width="11.109375" customWidth="1"/>
    <col min="10245" max="10245" width="15.88671875" customWidth="1"/>
    <col min="10246" max="10247" width="14.5546875" bestFit="1" customWidth="1"/>
    <col min="10248" max="10248" width="10.33203125" bestFit="1" customWidth="1"/>
    <col min="10497" max="10497" width="10.44140625" customWidth="1"/>
    <col min="10498" max="10498" width="51.5546875" customWidth="1"/>
    <col min="10500" max="10500" width="11.109375" customWidth="1"/>
    <col min="10501" max="10501" width="15.88671875" customWidth="1"/>
    <col min="10502" max="10503" width="14.5546875" bestFit="1" customWidth="1"/>
    <col min="10504" max="10504" width="10.33203125" bestFit="1" customWidth="1"/>
    <col min="10753" max="10753" width="10.44140625" customWidth="1"/>
    <col min="10754" max="10754" width="51.5546875" customWidth="1"/>
    <col min="10756" max="10756" width="11.109375" customWidth="1"/>
    <col min="10757" max="10757" width="15.88671875" customWidth="1"/>
    <col min="10758" max="10759" width="14.5546875" bestFit="1" customWidth="1"/>
    <col min="10760" max="10760" width="10.33203125" bestFit="1" customWidth="1"/>
    <col min="11009" max="11009" width="10.44140625" customWidth="1"/>
    <col min="11010" max="11010" width="51.5546875" customWidth="1"/>
    <col min="11012" max="11012" width="11.109375" customWidth="1"/>
    <col min="11013" max="11013" width="15.88671875" customWidth="1"/>
    <col min="11014" max="11015" width="14.5546875" bestFit="1" customWidth="1"/>
    <col min="11016" max="11016" width="10.33203125" bestFit="1" customWidth="1"/>
    <col min="11265" max="11265" width="10.44140625" customWidth="1"/>
    <col min="11266" max="11266" width="51.5546875" customWidth="1"/>
    <col min="11268" max="11268" width="11.109375" customWidth="1"/>
    <col min="11269" max="11269" width="15.88671875" customWidth="1"/>
    <col min="11270" max="11271" width="14.5546875" bestFit="1" customWidth="1"/>
    <col min="11272" max="11272" width="10.33203125" bestFit="1" customWidth="1"/>
    <col min="11521" max="11521" width="10.44140625" customWidth="1"/>
    <col min="11522" max="11522" width="51.5546875" customWidth="1"/>
    <col min="11524" max="11524" width="11.109375" customWidth="1"/>
    <col min="11525" max="11525" width="15.88671875" customWidth="1"/>
    <col min="11526" max="11527" width="14.5546875" bestFit="1" customWidth="1"/>
    <col min="11528" max="11528" width="10.33203125" bestFit="1" customWidth="1"/>
    <col min="11777" max="11777" width="10.44140625" customWidth="1"/>
    <col min="11778" max="11778" width="51.5546875" customWidth="1"/>
    <col min="11780" max="11780" width="11.109375" customWidth="1"/>
    <col min="11781" max="11781" width="15.88671875" customWidth="1"/>
    <col min="11782" max="11783" width="14.5546875" bestFit="1" customWidth="1"/>
    <col min="11784" max="11784" width="10.33203125" bestFit="1" customWidth="1"/>
    <col min="12033" max="12033" width="10.44140625" customWidth="1"/>
    <col min="12034" max="12034" width="51.5546875" customWidth="1"/>
    <col min="12036" max="12036" width="11.109375" customWidth="1"/>
    <col min="12037" max="12037" width="15.88671875" customWidth="1"/>
    <col min="12038" max="12039" width="14.5546875" bestFit="1" customWidth="1"/>
    <col min="12040" max="12040" width="10.33203125" bestFit="1" customWidth="1"/>
    <col min="12289" max="12289" width="10.44140625" customWidth="1"/>
    <col min="12290" max="12290" width="51.5546875" customWidth="1"/>
    <col min="12292" max="12292" width="11.109375" customWidth="1"/>
    <col min="12293" max="12293" width="15.88671875" customWidth="1"/>
    <col min="12294" max="12295" width="14.5546875" bestFit="1" customWidth="1"/>
    <col min="12296" max="12296" width="10.33203125" bestFit="1" customWidth="1"/>
    <col min="12545" max="12545" width="10.44140625" customWidth="1"/>
    <col min="12546" max="12546" width="51.5546875" customWidth="1"/>
    <col min="12548" max="12548" width="11.109375" customWidth="1"/>
    <col min="12549" max="12549" width="15.88671875" customWidth="1"/>
    <col min="12550" max="12551" width="14.5546875" bestFit="1" customWidth="1"/>
    <col min="12552" max="12552" width="10.33203125" bestFit="1" customWidth="1"/>
    <col min="12801" max="12801" width="10.44140625" customWidth="1"/>
    <col min="12802" max="12802" width="51.5546875" customWidth="1"/>
    <col min="12804" max="12804" width="11.109375" customWidth="1"/>
    <col min="12805" max="12805" width="15.88671875" customWidth="1"/>
    <col min="12806" max="12807" width="14.5546875" bestFit="1" customWidth="1"/>
    <col min="12808" max="12808" width="10.33203125" bestFit="1" customWidth="1"/>
    <col min="13057" max="13057" width="10.44140625" customWidth="1"/>
    <col min="13058" max="13058" width="51.5546875" customWidth="1"/>
    <col min="13060" max="13060" width="11.109375" customWidth="1"/>
    <col min="13061" max="13061" width="15.88671875" customWidth="1"/>
    <col min="13062" max="13063" width="14.5546875" bestFit="1" customWidth="1"/>
    <col min="13064" max="13064" width="10.33203125" bestFit="1" customWidth="1"/>
    <col min="13313" max="13313" width="10.44140625" customWidth="1"/>
    <col min="13314" max="13314" width="51.5546875" customWidth="1"/>
    <col min="13316" max="13316" width="11.109375" customWidth="1"/>
    <col min="13317" max="13317" width="15.88671875" customWidth="1"/>
    <col min="13318" max="13319" width="14.5546875" bestFit="1" customWidth="1"/>
    <col min="13320" max="13320" width="10.33203125" bestFit="1" customWidth="1"/>
    <col min="13569" max="13569" width="10.44140625" customWidth="1"/>
    <col min="13570" max="13570" width="51.5546875" customWidth="1"/>
    <col min="13572" max="13572" width="11.109375" customWidth="1"/>
    <col min="13573" max="13573" width="15.88671875" customWidth="1"/>
    <col min="13574" max="13575" width="14.5546875" bestFit="1" customWidth="1"/>
    <col min="13576" max="13576" width="10.33203125" bestFit="1" customWidth="1"/>
    <col min="13825" max="13825" width="10.44140625" customWidth="1"/>
    <col min="13826" max="13826" width="51.5546875" customWidth="1"/>
    <col min="13828" max="13828" width="11.109375" customWidth="1"/>
    <col min="13829" max="13829" width="15.88671875" customWidth="1"/>
    <col min="13830" max="13831" width="14.5546875" bestFit="1" customWidth="1"/>
    <col min="13832" max="13832" width="10.33203125" bestFit="1" customWidth="1"/>
    <col min="14081" max="14081" width="10.44140625" customWidth="1"/>
    <col min="14082" max="14082" width="51.5546875" customWidth="1"/>
    <col min="14084" max="14084" width="11.109375" customWidth="1"/>
    <col min="14085" max="14085" width="15.88671875" customWidth="1"/>
    <col min="14086" max="14087" width="14.5546875" bestFit="1" customWidth="1"/>
    <col min="14088" max="14088" width="10.33203125" bestFit="1" customWidth="1"/>
    <col min="14337" max="14337" width="10.44140625" customWidth="1"/>
    <col min="14338" max="14338" width="51.5546875" customWidth="1"/>
    <col min="14340" max="14340" width="11.109375" customWidth="1"/>
    <col min="14341" max="14341" width="15.88671875" customWidth="1"/>
    <col min="14342" max="14343" width="14.5546875" bestFit="1" customWidth="1"/>
    <col min="14344" max="14344" width="10.33203125" bestFit="1" customWidth="1"/>
    <col min="14593" max="14593" width="10.44140625" customWidth="1"/>
    <col min="14594" max="14594" width="51.5546875" customWidth="1"/>
    <col min="14596" max="14596" width="11.109375" customWidth="1"/>
    <col min="14597" max="14597" width="15.88671875" customWidth="1"/>
    <col min="14598" max="14599" width="14.5546875" bestFit="1" customWidth="1"/>
    <col min="14600" max="14600" width="10.33203125" bestFit="1" customWidth="1"/>
    <col min="14849" max="14849" width="10.44140625" customWidth="1"/>
    <col min="14850" max="14850" width="51.5546875" customWidth="1"/>
    <col min="14852" max="14852" width="11.109375" customWidth="1"/>
    <col min="14853" max="14853" width="15.88671875" customWidth="1"/>
    <col min="14854" max="14855" width="14.5546875" bestFit="1" customWidth="1"/>
    <col min="14856" max="14856" width="10.33203125" bestFit="1" customWidth="1"/>
    <col min="15105" max="15105" width="10.44140625" customWidth="1"/>
    <col min="15106" max="15106" width="51.5546875" customWidth="1"/>
    <col min="15108" max="15108" width="11.109375" customWidth="1"/>
    <col min="15109" max="15109" width="15.88671875" customWidth="1"/>
    <col min="15110" max="15111" width="14.5546875" bestFit="1" customWidth="1"/>
    <col min="15112" max="15112" width="10.33203125" bestFit="1" customWidth="1"/>
    <col min="15361" max="15361" width="10.44140625" customWidth="1"/>
    <col min="15362" max="15362" width="51.5546875" customWidth="1"/>
    <col min="15364" max="15364" width="11.109375" customWidth="1"/>
    <col min="15365" max="15365" width="15.88671875" customWidth="1"/>
    <col min="15366" max="15367" width="14.5546875" bestFit="1" customWidth="1"/>
    <col min="15368" max="15368" width="10.33203125" bestFit="1" customWidth="1"/>
    <col min="15617" max="15617" width="10.44140625" customWidth="1"/>
    <col min="15618" max="15618" width="51.5546875" customWidth="1"/>
    <col min="15620" max="15620" width="11.109375" customWidth="1"/>
    <col min="15621" max="15621" width="15.88671875" customWidth="1"/>
    <col min="15622" max="15623" width="14.5546875" bestFit="1" customWidth="1"/>
    <col min="15624" max="15624" width="10.33203125" bestFit="1" customWidth="1"/>
    <col min="15873" max="15873" width="10.44140625" customWidth="1"/>
    <col min="15874" max="15874" width="51.5546875" customWidth="1"/>
    <col min="15876" max="15876" width="11.109375" customWidth="1"/>
    <col min="15877" max="15877" width="15.88671875" customWidth="1"/>
    <col min="15878" max="15879" width="14.5546875" bestFit="1" customWidth="1"/>
    <col min="15880" max="15880" width="10.33203125" bestFit="1" customWidth="1"/>
    <col min="16129" max="16129" width="10.44140625" customWidth="1"/>
    <col min="16130" max="16130" width="51.5546875" customWidth="1"/>
    <col min="16132" max="16132" width="11.109375" customWidth="1"/>
    <col min="16133" max="16133" width="15.88671875" customWidth="1"/>
    <col min="16134" max="16135" width="14.5546875" bestFit="1" customWidth="1"/>
    <col min="16136" max="16136" width="10.33203125" bestFit="1" customWidth="1"/>
  </cols>
  <sheetData>
    <row r="1" spans="1:9">
      <c r="A1" s="577" t="s">
        <v>884</v>
      </c>
    </row>
    <row r="3" spans="1:9" ht="12.75" customHeight="1">
      <c r="A3" s="832" t="s">
        <v>5</v>
      </c>
      <c r="B3" s="832"/>
      <c r="C3" s="832"/>
      <c r="D3" s="832"/>
      <c r="E3" s="832"/>
      <c r="F3" s="832"/>
      <c r="G3" s="832"/>
      <c r="H3" s="832"/>
      <c r="I3" s="600"/>
    </row>
    <row r="4" spans="1:9" ht="12.75" customHeight="1">
      <c r="A4" s="832" t="s">
        <v>294</v>
      </c>
      <c r="B4" s="832"/>
      <c r="C4" s="832"/>
      <c r="D4" s="832"/>
      <c r="E4" s="832"/>
      <c r="F4" s="832"/>
      <c r="G4" s="832"/>
      <c r="H4" s="832"/>
      <c r="I4" s="541"/>
    </row>
    <row r="5" spans="1:9" ht="12.75" customHeight="1">
      <c r="A5" s="833" t="s">
        <v>172</v>
      </c>
      <c r="B5" s="833"/>
      <c r="C5" s="833"/>
      <c r="D5" s="833"/>
      <c r="E5" s="833"/>
      <c r="F5" s="833"/>
      <c r="G5" s="833"/>
      <c r="H5" s="833"/>
      <c r="I5" s="541"/>
    </row>
    <row r="6" spans="1:9" ht="13.5" customHeight="1" thickBot="1">
      <c r="A6" s="834" t="s">
        <v>7</v>
      </c>
      <c r="B6" s="834"/>
      <c r="C6" s="834"/>
      <c r="D6" s="834"/>
      <c r="E6" s="834"/>
      <c r="F6" s="834"/>
      <c r="G6" s="834"/>
      <c r="H6" s="834"/>
      <c r="I6" s="539"/>
    </row>
    <row r="7" spans="1:9" ht="18" thickBot="1">
      <c r="A7" s="835" t="s">
        <v>125</v>
      </c>
      <c r="B7" s="836"/>
      <c r="C7" s="836"/>
      <c r="D7" s="836"/>
      <c r="E7" s="836"/>
      <c r="F7" s="836"/>
      <c r="G7" s="836"/>
      <c r="H7" s="837"/>
      <c r="I7" s="578"/>
    </row>
    <row r="8" spans="1:9" ht="24" customHeight="1">
      <c r="A8" s="579" t="s">
        <v>885</v>
      </c>
      <c r="B8" s="838" t="s">
        <v>900</v>
      </c>
      <c r="C8" s="839"/>
      <c r="D8" s="840"/>
      <c r="E8" s="580"/>
      <c r="F8" s="581"/>
      <c r="G8" s="841" t="s">
        <v>886</v>
      </c>
      <c r="H8" s="842"/>
    </row>
    <row r="9" spans="1:9">
      <c r="A9" s="582" t="s">
        <v>887</v>
      </c>
      <c r="B9" s="843" t="s">
        <v>888</v>
      </c>
      <c r="C9" s="844"/>
      <c r="D9" s="845"/>
      <c r="E9" s="28"/>
      <c r="F9" s="846"/>
      <c r="G9" s="846"/>
      <c r="H9" s="847"/>
    </row>
    <row r="10" spans="1:9" ht="13.8" thickBot="1">
      <c r="A10" s="583" t="s">
        <v>889</v>
      </c>
      <c r="B10" s="848" t="s">
        <v>890</v>
      </c>
      <c r="C10" s="849"/>
      <c r="D10" s="850"/>
      <c r="E10" s="584"/>
      <c r="F10" s="851"/>
      <c r="G10" s="852"/>
      <c r="H10" s="853"/>
    </row>
    <row r="12" spans="1:9" hidden="1">
      <c r="A12" s="585" t="s">
        <v>738</v>
      </c>
      <c r="B12" s="586" t="s">
        <v>9</v>
      </c>
      <c r="C12" s="585"/>
      <c r="D12" s="586"/>
      <c r="E12" s="585"/>
      <c r="F12" s="586"/>
      <c r="G12" s="585"/>
      <c r="H12" s="586"/>
    </row>
    <row r="13" spans="1:9" hidden="1"/>
    <row r="14" spans="1:9" ht="26.4" hidden="1">
      <c r="A14" s="17" t="s">
        <v>0</v>
      </c>
      <c r="B14" s="17" t="s">
        <v>891</v>
      </c>
      <c r="C14" s="17" t="s">
        <v>892</v>
      </c>
      <c r="D14" s="17" t="s">
        <v>2</v>
      </c>
      <c r="E14" s="122" t="s">
        <v>893</v>
      </c>
      <c r="F14" s="123" t="s">
        <v>128</v>
      </c>
      <c r="G14" s="122" t="s">
        <v>129</v>
      </c>
      <c r="H14" s="122" t="s">
        <v>898</v>
      </c>
    </row>
    <row r="15" spans="1:9" hidden="1">
      <c r="A15" s="456" t="s">
        <v>739</v>
      </c>
      <c r="B15" s="519" t="s">
        <v>654</v>
      </c>
      <c r="C15" s="477" t="s">
        <v>134</v>
      </c>
      <c r="D15" s="17"/>
      <c r="E15" s="587"/>
      <c r="F15" s="587"/>
      <c r="G15" s="587"/>
      <c r="H15" s="587"/>
    </row>
    <row r="16" spans="1:9" hidden="1">
      <c r="A16" s="571"/>
      <c r="B16" s="601"/>
      <c r="C16" s="477"/>
      <c r="D16" s="477"/>
      <c r="E16" s="602"/>
      <c r="F16" s="590">
        <v>45</v>
      </c>
      <c r="G16" s="590">
        <v>12</v>
      </c>
      <c r="H16" s="590">
        <f>G16*F16</f>
        <v>540</v>
      </c>
    </row>
    <row r="17" spans="1:8" hidden="1">
      <c r="A17" s="571"/>
      <c r="B17" s="588"/>
      <c r="C17" s="477" t="s">
        <v>134</v>
      </c>
      <c r="D17" s="477"/>
      <c r="E17" s="829" t="s">
        <v>4</v>
      </c>
      <c r="F17" s="830"/>
      <c r="G17" s="831"/>
      <c r="H17" s="591">
        <f>H16</f>
        <v>540</v>
      </c>
    </row>
    <row r="18" spans="1:8" hidden="1">
      <c r="A18" s="572"/>
      <c r="B18" s="487"/>
      <c r="C18" s="487"/>
      <c r="D18" s="487"/>
      <c r="E18" s="487"/>
      <c r="F18" s="487"/>
      <c r="G18" s="487"/>
      <c r="H18" s="487"/>
    </row>
    <row r="19" spans="1:8" ht="26.4" hidden="1">
      <c r="A19" s="17" t="s">
        <v>0</v>
      </c>
      <c r="B19" s="17" t="s">
        <v>891</v>
      </c>
      <c r="C19" s="17" t="s">
        <v>892</v>
      </c>
      <c r="D19" s="17" t="s">
        <v>2</v>
      </c>
      <c r="E19" s="122" t="s">
        <v>893</v>
      </c>
      <c r="F19" s="123" t="s">
        <v>128</v>
      </c>
      <c r="G19" s="122" t="s">
        <v>129</v>
      </c>
      <c r="H19" s="122" t="s">
        <v>898</v>
      </c>
    </row>
    <row r="20" spans="1:8" ht="39.6" hidden="1">
      <c r="A20" s="603" t="s">
        <v>740</v>
      </c>
      <c r="B20" s="570" t="s">
        <v>306</v>
      </c>
      <c r="C20" s="477" t="s">
        <v>134</v>
      </c>
      <c r="D20" s="17"/>
      <c r="E20" s="587"/>
      <c r="F20" s="604">
        <f>F16</f>
        <v>45</v>
      </c>
      <c r="G20" s="604">
        <f>G16</f>
        <v>12</v>
      </c>
      <c r="H20" s="605">
        <f>G20*F20</f>
        <v>540</v>
      </c>
    </row>
    <row r="21" spans="1:8" hidden="1">
      <c r="A21" s="571"/>
      <c r="B21" s="588"/>
      <c r="C21" s="477"/>
      <c r="D21" s="477"/>
      <c r="E21" s="602"/>
      <c r="F21" s="590"/>
      <c r="G21" s="590"/>
      <c r="H21" s="590"/>
    </row>
    <row r="22" spans="1:8" hidden="1">
      <c r="A22" s="571"/>
      <c r="B22" s="588"/>
      <c r="C22" s="477" t="s">
        <v>134</v>
      </c>
      <c r="D22" s="477"/>
      <c r="E22" s="829" t="s">
        <v>4</v>
      </c>
      <c r="F22" s="830"/>
      <c r="G22" s="831"/>
      <c r="H22" s="591">
        <f>SUM(H20:H21)</f>
        <v>540</v>
      </c>
    </row>
    <row r="23" spans="1:8" hidden="1">
      <c r="A23" s="572"/>
      <c r="B23" s="487"/>
      <c r="C23" s="487"/>
      <c r="D23" s="487"/>
      <c r="E23" s="487"/>
      <c r="F23" s="487"/>
      <c r="G23" s="487"/>
      <c r="H23" s="487"/>
    </row>
    <row r="24" spans="1:8" ht="26.4" hidden="1">
      <c r="A24" s="17" t="s">
        <v>0</v>
      </c>
      <c r="B24" s="17" t="s">
        <v>891</v>
      </c>
      <c r="C24" s="17" t="s">
        <v>892</v>
      </c>
      <c r="D24" s="17" t="s">
        <v>2</v>
      </c>
      <c r="E24" s="122" t="s">
        <v>893</v>
      </c>
      <c r="F24" s="123" t="s">
        <v>128</v>
      </c>
      <c r="G24" s="122" t="s">
        <v>129</v>
      </c>
      <c r="H24" s="122" t="s">
        <v>898</v>
      </c>
    </row>
    <row r="25" spans="1:8" ht="39.6" hidden="1">
      <c r="A25" s="603" t="s">
        <v>741</v>
      </c>
      <c r="B25" s="570" t="s">
        <v>655</v>
      </c>
      <c r="C25" s="477" t="s">
        <v>134</v>
      </c>
      <c r="D25" s="17"/>
      <c r="E25" s="587"/>
      <c r="F25" s="604">
        <v>4</v>
      </c>
      <c r="G25" s="604">
        <v>4</v>
      </c>
      <c r="H25" s="605">
        <f>G25*F25</f>
        <v>16</v>
      </c>
    </row>
    <row r="26" spans="1:8" hidden="1">
      <c r="A26" s="571"/>
      <c r="B26" s="588"/>
      <c r="C26" s="477"/>
      <c r="D26" s="477"/>
      <c r="E26" s="602"/>
      <c r="F26" s="590"/>
      <c r="G26" s="590"/>
      <c r="H26" s="590"/>
    </row>
    <row r="27" spans="1:8" hidden="1">
      <c r="A27" s="571"/>
      <c r="B27" s="588"/>
      <c r="C27" s="477" t="s">
        <v>134</v>
      </c>
      <c r="D27" s="477"/>
      <c r="E27" s="829" t="s">
        <v>4</v>
      </c>
      <c r="F27" s="830"/>
      <c r="G27" s="831"/>
      <c r="H27" s="591">
        <f>SUM(H25:H26)</f>
        <v>16</v>
      </c>
    </row>
    <row r="28" spans="1:8" hidden="1">
      <c r="A28" s="572"/>
      <c r="B28" s="487"/>
      <c r="C28" s="487"/>
      <c r="D28" s="487"/>
      <c r="E28" s="487"/>
      <c r="F28" s="487"/>
      <c r="G28" s="487"/>
      <c r="H28" s="487"/>
    </row>
    <row r="29" spans="1:8" ht="26.4" hidden="1">
      <c r="A29" s="17" t="s">
        <v>0</v>
      </c>
      <c r="B29" s="17" t="s">
        <v>891</v>
      </c>
      <c r="C29" s="17" t="s">
        <v>892</v>
      </c>
      <c r="D29" s="17" t="s">
        <v>2</v>
      </c>
      <c r="E29" s="122" t="s">
        <v>893</v>
      </c>
      <c r="F29" s="123" t="s">
        <v>128</v>
      </c>
      <c r="G29" s="122" t="s">
        <v>129</v>
      </c>
      <c r="H29" s="122" t="s">
        <v>898</v>
      </c>
    </row>
    <row r="30" spans="1:8" hidden="1">
      <c r="A30" s="603" t="s">
        <v>742</v>
      </c>
      <c r="B30" s="570" t="s">
        <v>295</v>
      </c>
      <c r="C30" s="477" t="s">
        <v>134</v>
      </c>
      <c r="D30" s="17"/>
      <c r="E30" s="587"/>
      <c r="F30" s="604">
        <v>3</v>
      </c>
      <c r="G30" s="604">
        <v>2</v>
      </c>
      <c r="H30" s="605">
        <f>G30*F30</f>
        <v>6</v>
      </c>
    </row>
    <row r="31" spans="1:8" hidden="1">
      <c r="A31" s="571"/>
      <c r="B31" s="588"/>
      <c r="C31" s="477"/>
      <c r="D31" s="477"/>
      <c r="E31" s="602"/>
      <c r="F31" s="590"/>
      <c r="G31" s="590"/>
      <c r="H31" s="590"/>
    </row>
    <row r="32" spans="1:8" hidden="1">
      <c r="A32" s="571"/>
      <c r="B32" s="588"/>
      <c r="C32" s="477" t="s">
        <v>134</v>
      </c>
      <c r="D32" s="477"/>
      <c r="E32" s="829" t="s">
        <v>4</v>
      </c>
      <c r="F32" s="830"/>
      <c r="G32" s="831"/>
      <c r="H32" s="591">
        <f>SUM(H30:H31)</f>
        <v>6</v>
      </c>
    </row>
    <row r="33" spans="1:8" hidden="1">
      <c r="A33" s="572"/>
      <c r="B33" s="487"/>
      <c r="C33" s="487"/>
      <c r="D33" s="487"/>
      <c r="E33" s="487"/>
      <c r="F33" s="487"/>
      <c r="G33" s="487"/>
      <c r="H33" s="487"/>
    </row>
    <row r="34" spans="1:8">
      <c r="A34" s="585" t="s">
        <v>738</v>
      </c>
      <c r="B34" s="586" t="s">
        <v>15</v>
      </c>
      <c r="C34" s="585"/>
      <c r="D34" s="586"/>
      <c r="E34" s="585"/>
      <c r="F34" s="586"/>
      <c r="G34" s="585"/>
      <c r="H34" s="586"/>
    </row>
    <row r="35" spans="1:8">
      <c r="A35" s="572"/>
      <c r="B35" s="487"/>
      <c r="C35" s="487"/>
      <c r="D35" s="487"/>
      <c r="E35" s="487"/>
      <c r="F35" s="487"/>
      <c r="G35" s="487"/>
      <c r="H35" s="487"/>
    </row>
    <row r="36" spans="1:8" ht="26.4">
      <c r="A36" s="17" t="s">
        <v>0</v>
      </c>
      <c r="B36" s="17" t="s">
        <v>891</v>
      </c>
      <c r="C36" s="17" t="s">
        <v>892</v>
      </c>
      <c r="D36" s="17" t="s">
        <v>2</v>
      </c>
      <c r="E36" s="122" t="s">
        <v>893</v>
      </c>
      <c r="F36" s="123" t="s">
        <v>128</v>
      </c>
      <c r="G36" s="123" t="s">
        <v>894</v>
      </c>
      <c r="H36" s="123" t="s">
        <v>895</v>
      </c>
    </row>
    <row r="37" spans="1:8" ht="26.4">
      <c r="A37" s="477" t="s">
        <v>739</v>
      </c>
      <c r="B37" s="570" t="s">
        <v>656</v>
      </c>
      <c r="C37" s="477" t="s">
        <v>896</v>
      </c>
      <c r="D37" s="17"/>
      <c r="E37" s="587"/>
      <c r="F37" s="587"/>
      <c r="G37" s="587"/>
      <c r="H37" s="587"/>
    </row>
    <row r="38" spans="1:8">
      <c r="A38" s="571"/>
      <c r="B38" s="588"/>
      <c r="C38" s="477"/>
      <c r="D38" s="477">
        <v>2</v>
      </c>
      <c r="E38" s="589">
        <v>0.2</v>
      </c>
      <c r="F38" s="590">
        <f>F16</f>
        <v>45</v>
      </c>
      <c r="G38" s="590">
        <v>0.4</v>
      </c>
      <c r="H38" s="590">
        <f>G38*F38*E38*D38</f>
        <v>7.2</v>
      </c>
    </row>
    <row r="39" spans="1:8">
      <c r="A39" s="571"/>
      <c r="B39" s="588"/>
      <c r="C39" s="477"/>
      <c r="D39" s="477">
        <v>2</v>
      </c>
      <c r="E39" s="589">
        <v>0.2</v>
      </c>
      <c r="F39" s="590">
        <f>G20</f>
        <v>12</v>
      </c>
      <c r="G39" s="590">
        <v>0.4</v>
      </c>
      <c r="H39" s="590">
        <f>G39*F39*E39*D39</f>
        <v>1.92</v>
      </c>
    </row>
    <row r="40" spans="1:8" ht="13.8">
      <c r="A40" s="571"/>
      <c r="B40" s="588"/>
      <c r="C40" s="477" t="s">
        <v>896</v>
      </c>
      <c r="D40" s="477"/>
      <c r="E40" s="854" t="s">
        <v>4</v>
      </c>
      <c r="F40" s="855"/>
      <c r="G40" s="856"/>
      <c r="H40" s="591">
        <f>SUM(H38:H39)</f>
        <v>9.1199999999999992</v>
      </c>
    </row>
    <row r="41" spans="1:8">
      <c r="A41" s="559"/>
    </row>
    <row r="42" spans="1:8">
      <c r="A42" s="559"/>
    </row>
    <row r="43" spans="1:8" ht="26.4">
      <c r="A43" s="17" t="s">
        <v>0</v>
      </c>
      <c r="B43" s="17" t="s">
        <v>891</v>
      </c>
      <c r="C43" s="17" t="s">
        <v>892</v>
      </c>
      <c r="D43" s="17" t="s">
        <v>2</v>
      </c>
      <c r="E43" s="122" t="s">
        <v>893</v>
      </c>
      <c r="F43" s="123" t="s">
        <v>128</v>
      </c>
      <c r="G43" s="122" t="s">
        <v>129</v>
      </c>
      <c r="H43" s="123" t="s">
        <v>895</v>
      </c>
    </row>
    <row r="44" spans="1:8" ht="26.4">
      <c r="A44" s="456" t="s">
        <v>740</v>
      </c>
      <c r="B44" s="573" t="s">
        <v>657</v>
      </c>
      <c r="C44" s="477" t="s">
        <v>896</v>
      </c>
      <c r="D44" s="17"/>
      <c r="E44" s="587"/>
      <c r="F44" s="587"/>
      <c r="G44" s="587"/>
      <c r="H44" s="587"/>
    </row>
    <row r="45" spans="1:8">
      <c r="A45" s="571"/>
      <c r="B45" s="588"/>
      <c r="C45" s="477"/>
      <c r="D45" s="477"/>
      <c r="E45" s="589">
        <v>0.4</v>
      </c>
      <c r="F45" s="590">
        <f>F16</f>
        <v>45</v>
      </c>
      <c r="G45" s="590">
        <f>G16</f>
        <v>12</v>
      </c>
      <c r="H45" s="590">
        <f>G45*F45*E45</f>
        <v>216</v>
      </c>
    </row>
    <row r="46" spans="1:8" ht="13.8">
      <c r="A46" s="571"/>
      <c r="B46" s="588"/>
      <c r="C46" s="477" t="s">
        <v>896</v>
      </c>
      <c r="D46" s="477"/>
      <c r="E46" s="854" t="s">
        <v>4</v>
      </c>
      <c r="F46" s="855"/>
      <c r="G46" s="856"/>
      <c r="H46" s="591">
        <f>H45</f>
        <v>216</v>
      </c>
    </row>
    <row r="47" spans="1:8">
      <c r="A47" s="559"/>
    </row>
    <row r="48" spans="1:8">
      <c r="A48" s="585" t="s">
        <v>743</v>
      </c>
      <c r="B48" s="586" t="s">
        <v>659</v>
      </c>
      <c r="C48" s="585"/>
      <c r="D48" s="586"/>
      <c r="E48" s="585"/>
      <c r="F48" s="586"/>
      <c r="G48" s="585"/>
      <c r="H48" s="586"/>
    </row>
    <row r="49" spans="1:8">
      <c r="A49" s="559"/>
    </row>
    <row r="50" spans="1:8" ht="26.4" hidden="1">
      <c r="A50" s="17" t="s">
        <v>0</v>
      </c>
      <c r="B50" s="17" t="s">
        <v>891</v>
      </c>
      <c r="C50" s="17" t="s">
        <v>892</v>
      </c>
      <c r="D50" s="17" t="s">
        <v>2</v>
      </c>
      <c r="E50" s="122" t="s">
        <v>893</v>
      </c>
      <c r="F50" s="123" t="s">
        <v>128</v>
      </c>
      <c r="G50" s="122" t="s">
        <v>129</v>
      </c>
      <c r="H50" s="123" t="s">
        <v>895</v>
      </c>
    </row>
    <row r="51" spans="1:8" ht="26.4" hidden="1">
      <c r="A51" s="456" t="s">
        <v>747</v>
      </c>
      <c r="B51" s="573" t="s">
        <v>660</v>
      </c>
      <c r="C51" s="477" t="s">
        <v>896</v>
      </c>
      <c r="D51" s="17"/>
      <c r="E51" s="587"/>
      <c r="F51" s="587"/>
      <c r="G51" s="587"/>
      <c r="H51" s="587"/>
    </row>
    <row r="52" spans="1:8" hidden="1">
      <c r="A52" s="571"/>
      <c r="B52" s="588"/>
      <c r="C52" s="477"/>
      <c r="D52" s="477">
        <v>2</v>
      </c>
      <c r="E52" s="589">
        <v>0.2</v>
      </c>
      <c r="F52" s="590">
        <f>F16</f>
        <v>45</v>
      </c>
      <c r="G52" s="590">
        <v>0.3</v>
      </c>
      <c r="H52" s="590">
        <f>G52*F52*E52*D52</f>
        <v>5.4</v>
      </c>
    </row>
    <row r="53" spans="1:8" hidden="1">
      <c r="A53" s="571"/>
      <c r="B53" s="588"/>
      <c r="C53" s="477"/>
      <c r="D53" s="477">
        <v>2</v>
      </c>
      <c r="E53" s="589">
        <v>0.2</v>
      </c>
      <c r="F53" s="590">
        <f>G16</f>
        <v>12</v>
      </c>
      <c r="G53" s="590">
        <v>0.3</v>
      </c>
      <c r="H53" s="590">
        <f>G53*F53*E53*D53</f>
        <v>1.44</v>
      </c>
    </row>
    <row r="54" spans="1:8" ht="13.8" hidden="1">
      <c r="A54" s="571"/>
      <c r="B54" s="588"/>
      <c r="C54" s="477" t="s">
        <v>896</v>
      </c>
      <c r="D54" s="477"/>
      <c r="E54" s="854" t="s">
        <v>4</v>
      </c>
      <c r="F54" s="855"/>
      <c r="G54" s="856"/>
      <c r="H54" s="591">
        <f>SUM(H52:H53)</f>
        <v>6.84</v>
      </c>
    </row>
    <row r="55" spans="1:8" hidden="1">
      <c r="A55" s="559"/>
    </row>
    <row r="56" spans="1:8" hidden="1">
      <c r="A56" s="559"/>
    </row>
    <row r="57" spans="1:8" ht="26.4">
      <c r="A57" s="17" t="s">
        <v>0</v>
      </c>
      <c r="B57" s="17" t="s">
        <v>891</v>
      </c>
      <c r="C57" s="17" t="s">
        <v>892</v>
      </c>
      <c r="D57" s="17" t="s">
        <v>2</v>
      </c>
      <c r="E57" s="122" t="s">
        <v>893</v>
      </c>
      <c r="F57" s="123" t="s">
        <v>128</v>
      </c>
      <c r="G57" s="122" t="s">
        <v>129</v>
      </c>
      <c r="H57" s="123" t="s">
        <v>895</v>
      </c>
    </row>
    <row r="58" spans="1:8" ht="26.4">
      <c r="A58" s="456" t="s">
        <v>744</v>
      </c>
      <c r="B58" s="573" t="str">
        <f>B51</f>
        <v xml:space="preserve">Concreto ciclópico fck=10mpa 30% pedra de mão inclusive lançamento </v>
      </c>
      <c r="C58" s="477" t="s">
        <v>896</v>
      </c>
      <c r="D58" s="17"/>
      <c r="E58" s="587"/>
      <c r="F58" s="587"/>
      <c r="G58" s="587"/>
      <c r="H58" s="587"/>
    </row>
    <row r="59" spans="1:8">
      <c r="A59" s="571"/>
      <c r="B59" s="588"/>
      <c r="C59" s="477"/>
      <c r="D59" s="477">
        <v>2</v>
      </c>
      <c r="E59" s="589">
        <v>0.08</v>
      </c>
      <c r="F59" s="590">
        <f>F20</f>
        <v>45</v>
      </c>
      <c r="G59" s="590">
        <v>0.4</v>
      </c>
      <c r="H59" s="590">
        <f>G59*F59*E59*D59</f>
        <v>2.88</v>
      </c>
    </row>
    <row r="60" spans="1:8">
      <c r="A60" s="571"/>
      <c r="B60" s="588"/>
      <c r="C60" s="477"/>
      <c r="D60" s="477">
        <v>2</v>
      </c>
      <c r="E60" s="589">
        <v>0.08</v>
      </c>
      <c r="F60" s="590">
        <f>G16</f>
        <v>12</v>
      </c>
      <c r="G60" s="590">
        <v>0.4</v>
      </c>
      <c r="H60" s="590">
        <f>G60*F60*E60*D60</f>
        <v>0.77</v>
      </c>
    </row>
    <row r="61" spans="1:8" ht="13.8">
      <c r="A61" s="571"/>
      <c r="B61" s="588"/>
      <c r="C61" s="477" t="s">
        <v>896</v>
      </c>
      <c r="D61" s="477"/>
      <c r="E61" s="854" t="s">
        <v>4</v>
      </c>
      <c r="F61" s="855"/>
      <c r="G61" s="856"/>
      <c r="H61" s="591">
        <f>SUM(H59:H60)</f>
        <v>3.65</v>
      </c>
    </row>
    <row r="62" spans="1:8">
      <c r="A62" s="559"/>
      <c r="G62" s="162" t="s">
        <v>897</v>
      </c>
      <c r="H62" s="315">
        <f>SUM(H54+H61)</f>
        <v>10.49</v>
      </c>
    </row>
    <row r="63" spans="1:8">
      <c r="A63" s="559"/>
    </row>
    <row r="64" spans="1:8">
      <c r="A64" s="585" t="s">
        <v>746</v>
      </c>
      <c r="B64" s="586" t="s">
        <v>661</v>
      </c>
      <c r="C64" s="585"/>
      <c r="D64" s="586"/>
      <c r="E64" s="585"/>
      <c r="F64" s="586"/>
      <c r="G64" s="585"/>
      <c r="H64" s="586"/>
    </row>
    <row r="65" spans="1:8">
      <c r="A65" s="559"/>
    </row>
    <row r="66" spans="1:8" ht="26.4">
      <c r="A66" s="17" t="s">
        <v>0</v>
      </c>
      <c r="B66" s="17" t="s">
        <v>891</v>
      </c>
      <c r="C66" s="17" t="s">
        <v>892</v>
      </c>
      <c r="D66" s="17" t="s">
        <v>2</v>
      </c>
      <c r="E66" s="122" t="s">
        <v>127</v>
      </c>
      <c r="F66" s="123" t="s">
        <v>128</v>
      </c>
      <c r="G66" s="122" t="s">
        <v>129</v>
      </c>
      <c r="H66" s="122" t="s">
        <v>898</v>
      </c>
    </row>
    <row r="67" spans="1:8" ht="52.8">
      <c r="A67" s="456" t="s">
        <v>747</v>
      </c>
      <c r="B67" s="558" t="s">
        <v>662</v>
      </c>
      <c r="C67" s="477" t="s">
        <v>134</v>
      </c>
      <c r="D67" s="17"/>
      <c r="E67" s="587"/>
      <c r="F67" s="587"/>
      <c r="G67" s="587"/>
      <c r="H67" s="587"/>
    </row>
    <row r="68" spans="1:8">
      <c r="A68" s="571"/>
      <c r="B68" s="588"/>
      <c r="C68" s="477"/>
      <c r="D68" s="477">
        <v>2</v>
      </c>
      <c r="E68" s="589">
        <v>1</v>
      </c>
      <c r="F68" s="590">
        <f>F16</f>
        <v>45</v>
      </c>
      <c r="G68" s="590"/>
      <c r="H68" s="590">
        <f>F68*E68*D68</f>
        <v>90</v>
      </c>
    </row>
    <row r="69" spans="1:8">
      <c r="A69" s="571"/>
      <c r="B69" s="588"/>
      <c r="C69" s="477"/>
      <c r="D69" s="477">
        <v>2</v>
      </c>
      <c r="E69" s="589">
        <v>1</v>
      </c>
      <c r="F69" s="590">
        <f>G16</f>
        <v>12</v>
      </c>
      <c r="G69" s="590"/>
      <c r="H69" s="590">
        <f>F69*E69*D69</f>
        <v>24</v>
      </c>
    </row>
    <row r="70" spans="1:8">
      <c r="A70" s="571"/>
      <c r="B70" s="588"/>
      <c r="C70" s="477" t="s">
        <v>134</v>
      </c>
      <c r="D70" s="477"/>
      <c r="E70" s="854" t="s">
        <v>4</v>
      </c>
      <c r="F70" s="855"/>
      <c r="G70" s="856"/>
      <c r="H70" s="591">
        <f>SUM(H68:H69)</f>
        <v>114</v>
      </c>
    </row>
    <row r="71" spans="1:8">
      <c r="A71" s="559"/>
    </row>
    <row r="72" spans="1:8">
      <c r="A72" s="559"/>
    </row>
    <row r="73" spans="1:8" ht="26.4">
      <c r="A73" s="17" t="s">
        <v>0</v>
      </c>
      <c r="B73" s="17" t="s">
        <v>891</v>
      </c>
      <c r="C73" s="17" t="s">
        <v>892</v>
      </c>
      <c r="D73" s="17" t="s">
        <v>2</v>
      </c>
      <c r="E73" s="122" t="s">
        <v>127</v>
      </c>
      <c r="F73" s="123" t="s">
        <v>128</v>
      </c>
      <c r="G73" s="122" t="s">
        <v>898</v>
      </c>
      <c r="H73" s="122" t="s">
        <v>898</v>
      </c>
    </row>
    <row r="74" spans="1:8">
      <c r="A74" s="456" t="s">
        <v>837</v>
      </c>
      <c r="B74" s="573" t="s">
        <v>899</v>
      </c>
      <c r="C74" s="477" t="s">
        <v>134</v>
      </c>
      <c r="D74" s="17"/>
      <c r="E74" s="587"/>
      <c r="F74" s="587"/>
      <c r="G74" s="587"/>
      <c r="H74" s="587"/>
    </row>
    <row r="75" spans="1:8">
      <c r="A75" s="571"/>
      <c r="B75" s="588"/>
      <c r="C75" s="477"/>
      <c r="D75" s="477">
        <v>2</v>
      </c>
      <c r="E75" s="589"/>
      <c r="F75" s="590"/>
      <c r="G75" s="590">
        <f>H70</f>
        <v>114</v>
      </c>
      <c r="H75" s="590">
        <f>G75*D75</f>
        <v>228</v>
      </c>
    </row>
    <row r="76" spans="1:8">
      <c r="A76" s="571"/>
      <c r="B76" s="588"/>
      <c r="C76" s="477" t="s">
        <v>134</v>
      </c>
      <c r="D76" s="477"/>
      <c r="E76" s="854" t="s">
        <v>4</v>
      </c>
      <c r="F76" s="855"/>
      <c r="G76" s="856"/>
      <c r="H76" s="591">
        <f>SUM(H75:H75)</f>
        <v>228</v>
      </c>
    </row>
    <row r="77" spans="1:8">
      <c r="A77" s="572"/>
      <c r="B77" s="592"/>
      <c r="C77" s="576"/>
      <c r="D77" s="576"/>
      <c r="E77" s="593"/>
      <c r="F77" s="593"/>
      <c r="G77" s="593"/>
      <c r="H77" s="594"/>
    </row>
    <row r="78" spans="1:8" ht="26.4">
      <c r="A78" s="17" t="s">
        <v>0</v>
      </c>
      <c r="B78" s="17" t="s">
        <v>891</v>
      </c>
      <c r="C78" s="17" t="s">
        <v>892</v>
      </c>
      <c r="D78" s="17" t="s">
        <v>2</v>
      </c>
      <c r="E78" s="122" t="s">
        <v>127</v>
      </c>
      <c r="F78" s="123" t="s">
        <v>128</v>
      </c>
      <c r="G78" s="122" t="s">
        <v>898</v>
      </c>
      <c r="H78" s="122" t="s">
        <v>898</v>
      </c>
    </row>
    <row r="79" spans="1:8" ht="26.4">
      <c r="A79" s="456" t="s">
        <v>838</v>
      </c>
      <c r="B79" s="573" t="s">
        <v>664</v>
      </c>
      <c r="C79" s="477" t="s">
        <v>134</v>
      </c>
      <c r="D79" s="17"/>
      <c r="E79" s="587"/>
      <c r="F79" s="587"/>
      <c r="G79" s="587"/>
      <c r="H79" s="587"/>
    </row>
    <row r="80" spans="1:8">
      <c r="A80" s="571"/>
      <c r="B80" s="588"/>
      <c r="C80" s="477"/>
      <c r="D80" s="477">
        <v>2</v>
      </c>
      <c r="E80" s="589"/>
      <c r="F80" s="590"/>
      <c r="G80" s="590">
        <f>G75</f>
        <v>114</v>
      </c>
      <c r="H80" s="590">
        <f>G80*D80</f>
        <v>228</v>
      </c>
    </row>
    <row r="81" spans="1:8">
      <c r="A81" s="571"/>
      <c r="B81" s="588"/>
      <c r="C81" s="477" t="s">
        <v>134</v>
      </c>
      <c r="D81" s="477"/>
      <c r="E81" s="854" t="s">
        <v>4</v>
      </c>
      <c r="F81" s="855"/>
      <c r="G81" s="856"/>
      <c r="H81" s="591">
        <f>SUM(H80:H80)</f>
        <v>228</v>
      </c>
    </row>
    <row r="82" spans="1:8">
      <c r="A82" s="572"/>
      <c r="B82" s="592"/>
      <c r="C82" s="576"/>
      <c r="D82" s="576"/>
      <c r="E82" s="593"/>
      <c r="F82" s="593"/>
      <c r="G82" s="593"/>
      <c r="H82" s="594"/>
    </row>
    <row r="83" spans="1:8" ht="26.4">
      <c r="A83" s="17" t="s">
        <v>0</v>
      </c>
      <c r="B83" s="17" t="s">
        <v>891</v>
      </c>
      <c r="C83" s="17" t="s">
        <v>892</v>
      </c>
      <c r="D83" s="17" t="s">
        <v>2</v>
      </c>
      <c r="E83" s="122" t="s">
        <v>127</v>
      </c>
      <c r="F83" s="123" t="s">
        <v>128</v>
      </c>
      <c r="G83" s="122" t="s">
        <v>898</v>
      </c>
      <c r="H83" s="122" t="s">
        <v>898</v>
      </c>
    </row>
    <row r="84" spans="1:8">
      <c r="A84" s="456" t="s">
        <v>839</v>
      </c>
      <c r="B84" s="573" t="s">
        <v>665</v>
      </c>
      <c r="C84" s="477" t="s">
        <v>134</v>
      </c>
      <c r="D84" s="17"/>
      <c r="E84" s="587"/>
      <c r="F84" s="587"/>
      <c r="G84" s="587"/>
      <c r="H84" s="587"/>
    </row>
    <row r="85" spans="1:8">
      <c r="A85" s="571"/>
      <c r="B85" s="588"/>
      <c r="C85" s="477"/>
      <c r="D85" s="477">
        <v>2</v>
      </c>
      <c r="E85" s="589"/>
      <c r="F85" s="590"/>
      <c r="G85" s="590">
        <f>G80</f>
        <v>114</v>
      </c>
      <c r="H85" s="590">
        <f>G85*D85</f>
        <v>228</v>
      </c>
    </row>
    <row r="86" spans="1:8">
      <c r="A86" s="571"/>
      <c r="B86" s="588"/>
      <c r="C86" s="477" t="s">
        <v>134</v>
      </c>
      <c r="D86" s="477"/>
      <c r="E86" s="854" t="s">
        <v>4</v>
      </c>
      <c r="F86" s="855"/>
      <c r="G86" s="856"/>
      <c r="H86" s="591">
        <f>SUM(H85:H85)</f>
        <v>228</v>
      </c>
    </row>
    <row r="87" spans="1:8">
      <c r="A87" s="572"/>
      <c r="B87" s="592"/>
      <c r="C87" s="576"/>
      <c r="D87" s="576"/>
      <c r="E87" s="593"/>
      <c r="F87" s="593"/>
      <c r="G87" s="593"/>
      <c r="H87" s="594"/>
    </row>
    <row r="88" spans="1:8">
      <c r="A88" s="572"/>
      <c r="B88" s="592"/>
      <c r="C88" s="576"/>
      <c r="D88" s="576"/>
      <c r="E88" s="593"/>
      <c r="F88" s="593"/>
      <c r="G88" s="593"/>
      <c r="H88" s="594"/>
    </row>
    <row r="89" spans="1:8">
      <c r="A89" s="585" t="s">
        <v>748</v>
      </c>
      <c r="B89" s="586" t="s">
        <v>667</v>
      </c>
      <c r="C89" s="585"/>
      <c r="D89" s="586"/>
      <c r="E89" s="585"/>
      <c r="F89" s="586"/>
      <c r="G89" s="585"/>
      <c r="H89" s="586"/>
    </row>
    <row r="90" spans="1:8" hidden="1"/>
    <row r="91" spans="1:8" ht="26.4" hidden="1">
      <c r="A91" s="17" t="s">
        <v>0</v>
      </c>
      <c r="B91" s="17" t="s">
        <v>891</v>
      </c>
      <c r="C91" s="17" t="s">
        <v>892</v>
      </c>
      <c r="D91" s="17" t="s">
        <v>2</v>
      </c>
      <c r="E91" s="122" t="s">
        <v>127</v>
      </c>
      <c r="F91" s="123" t="s">
        <v>128</v>
      </c>
      <c r="G91" s="122" t="s">
        <v>129</v>
      </c>
      <c r="H91" s="123" t="s">
        <v>895</v>
      </c>
    </row>
    <row r="92" spans="1:8" ht="13.8" hidden="1">
      <c r="A92" s="456" t="s">
        <v>118</v>
      </c>
      <c r="B92" s="595" t="s">
        <v>668</v>
      </c>
      <c r="C92" s="477" t="s">
        <v>896</v>
      </c>
      <c r="D92" s="17"/>
      <c r="E92" s="587"/>
      <c r="F92" s="587"/>
      <c r="G92" s="587"/>
      <c r="H92" s="587"/>
    </row>
    <row r="93" spans="1:8" hidden="1">
      <c r="A93" s="571"/>
      <c r="B93" s="588"/>
      <c r="C93" s="477"/>
      <c r="D93" s="477">
        <v>36</v>
      </c>
      <c r="E93" s="589">
        <v>1</v>
      </c>
      <c r="F93" s="590">
        <v>0.2</v>
      </c>
      <c r="G93" s="590">
        <v>0.2</v>
      </c>
      <c r="H93" s="590">
        <f>G93*F93*E93*D93</f>
        <v>1.44</v>
      </c>
    </row>
    <row r="94" spans="1:8" ht="13.8" hidden="1">
      <c r="A94" s="571"/>
      <c r="B94" s="588"/>
      <c r="C94" s="477" t="s">
        <v>896</v>
      </c>
      <c r="D94" s="477"/>
      <c r="E94" s="854" t="s">
        <v>4</v>
      </c>
      <c r="F94" s="855"/>
      <c r="G94" s="856"/>
      <c r="H94" s="591">
        <f>H93</f>
        <v>1.44</v>
      </c>
    </row>
    <row r="95" spans="1:8">
      <c r="A95" s="572"/>
      <c r="B95" s="592"/>
      <c r="C95" s="576"/>
      <c r="D95" s="576"/>
      <c r="E95" s="593"/>
      <c r="F95" s="593"/>
      <c r="G95" s="593"/>
      <c r="H95" s="594"/>
    </row>
    <row r="96" spans="1:8" ht="26.4">
      <c r="A96" s="17" t="s">
        <v>0</v>
      </c>
      <c r="B96" s="17" t="s">
        <v>891</v>
      </c>
      <c r="C96" s="17" t="s">
        <v>892</v>
      </c>
      <c r="D96" s="17" t="s">
        <v>2</v>
      </c>
      <c r="E96" s="122" t="s">
        <v>127</v>
      </c>
      <c r="F96" s="123" t="s">
        <v>128</v>
      </c>
      <c r="G96" s="122" t="s">
        <v>129</v>
      </c>
      <c r="H96" s="123" t="s">
        <v>895</v>
      </c>
    </row>
    <row r="97" spans="1:8" ht="13.8">
      <c r="A97" s="456" t="s">
        <v>749</v>
      </c>
      <c r="B97" s="595" t="str">
        <f>B92</f>
        <v>Concreto armado Fck=18 MPA c/ forma mad. Branca</v>
      </c>
      <c r="C97" s="477" t="s">
        <v>896</v>
      </c>
      <c r="D97" s="17"/>
      <c r="E97" s="587"/>
      <c r="F97" s="587"/>
      <c r="G97" s="587"/>
      <c r="H97" s="587"/>
    </row>
    <row r="98" spans="1:8">
      <c r="A98" s="571"/>
      <c r="B98" s="588"/>
      <c r="C98" s="477"/>
      <c r="D98" s="477">
        <v>36</v>
      </c>
      <c r="E98" s="589">
        <v>0.3</v>
      </c>
      <c r="F98" s="590">
        <v>0.3</v>
      </c>
      <c r="G98" s="590">
        <v>0.3</v>
      </c>
      <c r="H98" s="590">
        <f>G98*F98*E98*D98</f>
        <v>0.97</v>
      </c>
    </row>
    <row r="99" spans="1:8" ht="13.8">
      <c r="A99" s="571"/>
      <c r="B99" s="588"/>
      <c r="C99" s="477" t="s">
        <v>896</v>
      </c>
      <c r="D99" s="477"/>
      <c r="E99" s="854" t="s">
        <v>4</v>
      </c>
      <c r="F99" s="855"/>
      <c r="G99" s="856"/>
      <c r="H99" s="591">
        <f>H98</f>
        <v>0.97</v>
      </c>
    </row>
    <row r="100" spans="1:8">
      <c r="G100" s="162" t="s">
        <v>897</v>
      </c>
      <c r="H100" s="315">
        <f>H94+H99</f>
        <v>2.41</v>
      </c>
    </row>
    <row r="102" spans="1:8">
      <c r="A102" s="585" t="s">
        <v>753</v>
      </c>
      <c r="B102" s="586" t="s">
        <v>669</v>
      </c>
      <c r="C102" s="585"/>
      <c r="D102" s="586"/>
      <c r="E102" s="585"/>
      <c r="F102" s="586"/>
      <c r="G102" s="585"/>
      <c r="H102" s="586"/>
    </row>
    <row r="104" spans="1:8" ht="26.4">
      <c r="A104" s="17" t="s">
        <v>0</v>
      </c>
      <c r="B104" s="17" t="s">
        <v>891</v>
      </c>
      <c r="C104" s="17" t="s">
        <v>892</v>
      </c>
      <c r="D104" s="17" t="s">
        <v>2</v>
      </c>
      <c r="E104" s="122" t="s">
        <v>127</v>
      </c>
      <c r="F104" s="123" t="s">
        <v>128</v>
      </c>
      <c r="G104" s="122" t="s">
        <v>129</v>
      </c>
      <c r="H104" s="122" t="s">
        <v>898</v>
      </c>
    </row>
    <row r="105" spans="1:8" ht="26.4">
      <c r="A105" s="473" t="s">
        <v>720</v>
      </c>
      <c r="B105" s="595" t="s">
        <v>670</v>
      </c>
      <c r="C105" s="477" t="s">
        <v>134</v>
      </c>
      <c r="D105" s="478"/>
      <c r="E105" s="587"/>
      <c r="F105" s="587"/>
      <c r="G105" s="587"/>
      <c r="H105" s="587"/>
    </row>
    <row r="106" spans="1:8">
      <c r="A106" s="571"/>
      <c r="B106" s="588"/>
      <c r="C106" s="477"/>
      <c r="D106" s="477"/>
      <c r="E106" s="589"/>
      <c r="F106" s="590">
        <f>F68</f>
        <v>45</v>
      </c>
      <c r="G106" s="590">
        <f>F53</f>
        <v>12</v>
      </c>
      <c r="H106" s="590">
        <f>G106*F106</f>
        <v>540</v>
      </c>
    </row>
    <row r="107" spans="1:8">
      <c r="A107" s="571"/>
      <c r="B107" s="588"/>
      <c r="C107" s="477" t="s">
        <v>134</v>
      </c>
      <c r="D107" s="477"/>
      <c r="E107" s="854" t="s">
        <v>4</v>
      </c>
      <c r="F107" s="855"/>
      <c r="G107" s="856"/>
      <c r="H107" s="591">
        <f>H106</f>
        <v>540</v>
      </c>
    </row>
    <row r="108" spans="1:8">
      <c r="A108" s="572"/>
      <c r="B108" s="592"/>
      <c r="C108" s="576"/>
      <c r="D108" s="576"/>
      <c r="E108" s="593"/>
      <c r="F108" s="593"/>
      <c r="G108" s="593"/>
      <c r="H108" s="594"/>
    </row>
    <row r="109" spans="1:8" ht="26.4">
      <c r="A109" s="17" t="s">
        <v>0</v>
      </c>
      <c r="B109" s="17" t="s">
        <v>891</v>
      </c>
      <c r="C109" s="17" t="s">
        <v>892</v>
      </c>
      <c r="D109" s="17" t="s">
        <v>2</v>
      </c>
      <c r="E109" s="122" t="s">
        <v>127</v>
      </c>
      <c r="F109" s="123" t="s">
        <v>128</v>
      </c>
      <c r="G109" s="122" t="s">
        <v>129</v>
      </c>
      <c r="H109" s="122" t="s">
        <v>898</v>
      </c>
    </row>
    <row r="110" spans="1:8" ht="26.4">
      <c r="A110" s="473" t="s">
        <v>840</v>
      </c>
      <c r="B110" s="595" t="s">
        <v>671</v>
      </c>
      <c r="C110" s="477" t="s">
        <v>134</v>
      </c>
      <c r="D110" s="478"/>
      <c r="E110" s="587"/>
      <c r="F110" s="587"/>
      <c r="G110" s="587"/>
      <c r="H110" s="587"/>
    </row>
    <row r="111" spans="1:8">
      <c r="A111" s="571"/>
      <c r="B111" s="588"/>
      <c r="C111" s="477"/>
      <c r="D111" s="477"/>
      <c r="E111" s="589"/>
      <c r="F111" s="590">
        <f>F106</f>
        <v>45</v>
      </c>
      <c r="G111" s="590">
        <f>G106</f>
        <v>12</v>
      </c>
      <c r="H111" s="590">
        <f>G111*F111</f>
        <v>540</v>
      </c>
    </row>
    <row r="112" spans="1:8">
      <c r="A112" s="571"/>
      <c r="B112" s="588"/>
      <c r="C112" s="477" t="s">
        <v>134</v>
      </c>
      <c r="D112" s="477"/>
      <c r="E112" s="854" t="s">
        <v>4</v>
      </c>
      <c r="F112" s="855"/>
      <c r="G112" s="856"/>
      <c r="H112" s="591">
        <f>H111</f>
        <v>540</v>
      </c>
    </row>
    <row r="113" spans="1:8">
      <c r="A113" s="572"/>
      <c r="B113" s="592"/>
      <c r="C113" s="576"/>
      <c r="D113" s="576"/>
      <c r="E113" s="593"/>
      <c r="F113" s="593"/>
      <c r="G113" s="593"/>
      <c r="H113" s="594"/>
    </row>
    <row r="114" spans="1:8" ht="26.4" hidden="1">
      <c r="A114" s="17" t="s">
        <v>0</v>
      </c>
      <c r="B114" s="17" t="s">
        <v>891</v>
      </c>
      <c r="C114" s="17" t="s">
        <v>892</v>
      </c>
      <c r="D114" s="17" t="s">
        <v>2</v>
      </c>
      <c r="E114" s="122" t="s">
        <v>127</v>
      </c>
      <c r="F114" s="123" t="s">
        <v>128</v>
      </c>
      <c r="G114" s="122" t="s">
        <v>129</v>
      </c>
      <c r="H114" s="122" t="s">
        <v>898</v>
      </c>
    </row>
    <row r="115" spans="1:8" ht="52.8" hidden="1">
      <c r="A115" s="473" t="s">
        <v>122</v>
      </c>
      <c r="B115" s="595" t="s">
        <v>1251</v>
      </c>
      <c r="C115" s="477" t="s">
        <v>134</v>
      </c>
      <c r="D115" s="478"/>
      <c r="E115" s="587"/>
      <c r="F115" s="587"/>
      <c r="G115" s="587"/>
      <c r="H115" s="587"/>
    </row>
    <row r="116" spans="1:8" hidden="1">
      <c r="A116" s="571"/>
      <c r="B116" s="588"/>
      <c r="C116" s="477"/>
      <c r="D116" s="477">
        <v>2</v>
      </c>
      <c r="E116" s="589"/>
      <c r="F116" s="590"/>
      <c r="G116" s="590">
        <v>1</v>
      </c>
      <c r="H116" s="590">
        <f>G116*F116*D116</f>
        <v>0</v>
      </c>
    </row>
    <row r="117" spans="1:8" hidden="1">
      <c r="A117" s="571"/>
      <c r="B117" s="588"/>
      <c r="C117" s="477"/>
      <c r="D117" s="477">
        <v>2</v>
      </c>
      <c r="E117" s="589"/>
      <c r="F117" s="590"/>
      <c r="G117" s="590">
        <v>1</v>
      </c>
      <c r="H117" s="590">
        <f>G117*F117*D117</f>
        <v>0</v>
      </c>
    </row>
    <row r="118" spans="1:8" hidden="1">
      <c r="A118" s="571"/>
      <c r="B118" s="588"/>
      <c r="C118" s="477" t="s">
        <v>134</v>
      </c>
      <c r="D118" s="477"/>
      <c r="E118" s="854" t="s">
        <v>4</v>
      </c>
      <c r="F118" s="855"/>
      <c r="G118" s="856"/>
      <c r="H118" s="591">
        <f>SUM(H116:H117)</f>
        <v>0</v>
      </c>
    </row>
    <row r="119" spans="1:8" hidden="1">
      <c r="A119" s="572"/>
      <c r="B119" s="592"/>
      <c r="C119" s="576"/>
      <c r="D119" s="576"/>
      <c r="E119" s="593"/>
      <c r="F119" s="593"/>
      <c r="G119" s="593"/>
      <c r="H119" s="594"/>
    </row>
    <row r="120" spans="1:8">
      <c r="A120" s="585" t="s">
        <v>721</v>
      </c>
      <c r="B120" s="586" t="s">
        <v>672</v>
      </c>
      <c r="C120" s="585"/>
      <c r="D120" s="586"/>
      <c r="E120" s="585"/>
      <c r="F120" s="586"/>
      <c r="G120" s="585"/>
      <c r="H120" s="586"/>
    </row>
    <row r="121" spans="1:8">
      <c r="A121" s="572"/>
      <c r="B121" s="592"/>
      <c r="C121" s="576"/>
      <c r="D121" s="576"/>
      <c r="E121" s="593"/>
      <c r="F121" s="593"/>
      <c r="G121" s="593"/>
      <c r="H121" s="594"/>
    </row>
    <row r="122" spans="1:8" ht="26.4">
      <c r="A122" s="17" t="s">
        <v>0</v>
      </c>
      <c r="B122" s="17" t="s">
        <v>891</v>
      </c>
      <c r="C122" s="17" t="s">
        <v>892</v>
      </c>
      <c r="D122" s="17" t="s">
        <v>2</v>
      </c>
      <c r="E122" s="122" t="s">
        <v>127</v>
      </c>
      <c r="F122" s="123" t="s">
        <v>128</v>
      </c>
      <c r="G122" s="122" t="s">
        <v>127</v>
      </c>
      <c r="H122" s="122" t="s">
        <v>898</v>
      </c>
    </row>
    <row r="123" spans="1:8">
      <c r="A123" s="473" t="s">
        <v>722</v>
      </c>
      <c r="B123" s="595" t="s">
        <v>673</v>
      </c>
      <c r="C123" s="477" t="s">
        <v>134</v>
      </c>
      <c r="D123" s="478"/>
      <c r="E123" s="587"/>
      <c r="F123" s="587"/>
      <c r="G123" s="587"/>
      <c r="H123" s="587"/>
    </row>
    <row r="124" spans="1:8">
      <c r="A124" s="571"/>
      <c r="B124" s="588"/>
      <c r="C124" s="477"/>
      <c r="D124" s="477">
        <v>1</v>
      </c>
      <c r="E124" s="589"/>
      <c r="F124" s="590">
        <v>1</v>
      </c>
      <c r="G124" s="590">
        <v>2</v>
      </c>
      <c r="H124" s="590">
        <f>G124*F124*D124</f>
        <v>2</v>
      </c>
    </row>
    <row r="125" spans="1:8">
      <c r="A125" s="571"/>
      <c r="B125" s="588"/>
      <c r="C125" s="477" t="s">
        <v>134</v>
      </c>
      <c r="D125" s="477"/>
      <c r="E125" s="854" t="s">
        <v>4</v>
      </c>
      <c r="F125" s="855"/>
      <c r="G125" s="856"/>
      <c r="H125" s="591">
        <f>SUM(H124:H124)</f>
        <v>2</v>
      </c>
    </row>
    <row r="126" spans="1:8">
      <c r="A126" s="572"/>
      <c r="B126" s="592"/>
      <c r="C126" s="576"/>
      <c r="D126" s="576"/>
      <c r="E126" s="593"/>
      <c r="F126" s="593"/>
      <c r="G126" s="593"/>
      <c r="H126" s="594"/>
    </row>
    <row r="127" spans="1:8" ht="26.4">
      <c r="A127" s="17" t="s">
        <v>0</v>
      </c>
      <c r="B127" s="17" t="s">
        <v>891</v>
      </c>
      <c r="C127" s="17" t="s">
        <v>892</v>
      </c>
      <c r="D127" s="17" t="s">
        <v>2</v>
      </c>
      <c r="E127" s="122" t="s">
        <v>127</v>
      </c>
      <c r="F127" s="123" t="s">
        <v>128</v>
      </c>
      <c r="G127" s="122" t="s">
        <v>127</v>
      </c>
      <c r="H127" s="17" t="s">
        <v>2</v>
      </c>
    </row>
    <row r="128" spans="1:8">
      <c r="A128" s="473" t="s">
        <v>723</v>
      </c>
      <c r="B128" s="595" t="s">
        <v>674</v>
      </c>
      <c r="C128" s="477" t="s">
        <v>134</v>
      </c>
      <c r="D128" s="478"/>
      <c r="E128" s="587"/>
      <c r="F128" s="587"/>
      <c r="G128" s="587"/>
      <c r="H128" s="587"/>
    </row>
    <row r="129" spans="1:8">
      <c r="A129" s="571"/>
      <c r="B129" s="588"/>
      <c r="C129" s="477"/>
      <c r="D129" s="477">
        <v>1</v>
      </c>
      <c r="E129" s="589"/>
      <c r="F129" s="590"/>
      <c r="G129" s="590"/>
      <c r="H129" s="590">
        <v>1</v>
      </c>
    </row>
    <row r="130" spans="1:8">
      <c r="A130" s="571"/>
      <c r="B130" s="588"/>
      <c r="C130" s="477" t="s">
        <v>134</v>
      </c>
      <c r="D130" s="477"/>
      <c r="E130" s="854" t="s">
        <v>4</v>
      </c>
      <c r="F130" s="855"/>
      <c r="G130" s="856"/>
      <c r="H130" s="591">
        <f>SUM(H129:H129)</f>
        <v>1</v>
      </c>
    </row>
    <row r="131" spans="1:8">
      <c r="A131" s="572"/>
      <c r="B131" s="592"/>
      <c r="C131" s="576"/>
      <c r="D131" s="576"/>
      <c r="E131" s="593"/>
      <c r="F131" s="593"/>
      <c r="G131" s="593"/>
      <c r="H131" s="594"/>
    </row>
    <row r="132" spans="1:8" ht="26.4">
      <c r="A132" s="17" t="s">
        <v>0</v>
      </c>
      <c r="B132" s="17" t="s">
        <v>891</v>
      </c>
      <c r="C132" s="17" t="s">
        <v>892</v>
      </c>
      <c r="D132" s="17" t="s">
        <v>2</v>
      </c>
      <c r="E132" s="122" t="s">
        <v>127</v>
      </c>
      <c r="F132" s="123" t="s">
        <v>128</v>
      </c>
      <c r="G132" s="122" t="s">
        <v>127</v>
      </c>
      <c r="H132" s="17" t="s">
        <v>2</v>
      </c>
    </row>
    <row r="133" spans="1:8">
      <c r="A133" s="473" t="s">
        <v>901</v>
      </c>
      <c r="B133" s="595" t="s">
        <v>675</v>
      </c>
      <c r="C133" s="477" t="s">
        <v>134</v>
      </c>
      <c r="D133" s="478"/>
      <c r="E133" s="587"/>
      <c r="F133" s="587"/>
      <c r="G133" s="587"/>
      <c r="H133" s="587"/>
    </row>
    <row r="134" spans="1:8">
      <c r="A134" s="571"/>
      <c r="B134" s="588"/>
      <c r="C134" s="477"/>
      <c r="D134" s="477">
        <v>1</v>
      </c>
      <c r="E134" s="589"/>
      <c r="F134" s="590"/>
      <c r="G134" s="590"/>
      <c r="H134" s="590">
        <v>1</v>
      </c>
    </row>
    <row r="135" spans="1:8">
      <c r="A135" s="571"/>
      <c r="B135" s="588"/>
      <c r="C135" s="477" t="s">
        <v>134</v>
      </c>
      <c r="D135" s="477"/>
      <c r="E135" s="854" t="s">
        <v>4</v>
      </c>
      <c r="F135" s="855"/>
      <c r="G135" s="856"/>
      <c r="H135" s="591">
        <f>SUM(H134:H134)</f>
        <v>1</v>
      </c>
    </row>
    <row r="136" spans="1:8">
      <c r="A136" s="572"/>
      <c r="B136" s="592"/>
      <c r="C136" s="576"/>
      <c r="D136" s="576"/>
      <c r="E136" s="593"/>
      <c r="F136" s="593"/>
      <c r="G136" s="593"/>
      <c r="H136" s="594"/>
    </row>
    <row r="137" spans="1:8" ht="26.4" hidden="1">
      <c r="A137" s="17" t="s">
        <v>0</v>
      </c>
      <c r="B137" s="17" t="s">
        <v>891</v>
      </c>
      <c r="C137" s="17" t="s">
        <v>892</v>
      </c>
      <c r="D137" s="17" t="s">
        <v>2</v>
      </c>
      <c r="E137" s="122" t="s">
        <v>127</v>
      </c>
      <c r="F137" s="123" t="s">
        <v>128</v>
      </c>
      <c r="G137" s="122" t="s">
        <v>127</v>
      </c>
      <c r="H137" s="17" t="s">
        <v>2</v>
      </c>
    </row>
    <row r="138" spans="1:8" hidden="1">
      <c r="A138" s="473" t="s">
        <v>213</v>
      </c>
      <c r="B138" s="595" t="s">
        <v>677</v>
      </c>
      <c r="C138" s="477" t="s">
        <v>134</v>
      </c>
      <c r="D138" s="478"/>
      <c r="E138" s="587"/>
      <c r="F138" s="587"/>
      <c r="G138" s="587"/>
      <c r="H138" s="587"/>
    </row>
    <row r="139" spans="1:8" hidden="1">
      <c r="A139" s="571"/>
      <c r="B139" s="588"/>
      <c r="C139" s="477"/>
      <c r="D139" s="477">
        <v>0</v>
      </c>
      <c r="E139" s="589"/>
      <c r="F139" s="590"/>
      <c r="G139" s="590"/>
      <c r="H139" s="590">
        <f>D139</f>
        <v>0</v>
      </c>
    </row>
    <row r="140" spans="1:8" hidden="1">
      <c r="A140" s="571"/>
      <c r="B140" s="588"/>
      <c r="C140" s="477" t="s">
        <v>134</v>
      </c>
      <c r="D140" s="477"/>
      <c r="E140" s="854" t="s">
        <v>4</v>
      </c>
      <c r="F140" s="855"/>
      <c r="G140" s="856"/>
      <c r="H140" s="591">
        <f>SUM(H139:H139)</f>
        <v>0</v>
      </c>
    </row>
    <row r="141" spans="1:8" hidden="1">
      <c r="A141" s="572"/>
      <c r="B141" s="592"/>
      <c r="C141" s="576"/>
      <c r="D141" s="576"/>
      <c r="E141" s="593"/>
      <c r="F141" s="593"/>
      <c r="G141" s="593"/>
      <c r="H141" s="594"/>
    </row>
    <row r="142" spans="1:8" ht="26.4">
      <c r="A142" s="17" t="s">
        <v>0</v>
      </c>
      <c r="B142" s="17" t="s">
        <v>891</v>
      </c>
      <c r="C142" s="17" t="s">
        <v>892</v>
      </c>
      <c r="D142" s="17" t="s">
        <v>2</v>
      </c>
      <c r="E142" s="122" t="s">
        <v>127</v>
      </c>
      <c r="F142" s="123" t="s">
        <v>128</v>
      </c>
      <c r="G142" s="122" t="s">
        <v>127</v>
      </c>
      <c r="H142" s="122" t="s">
        <v>898</v>
      </c>
    </row>
    <row r="143" spans="1:8" ht="26.4">
      <c r="A143" s="473" t="s">
        <v>902</v>
      </c>
      <c r="B143" s="595" t="s">
        <v>679</v>
      </c>
      <c r="C143" s="477" t="s">
        <v>134</v>
      </c>
      <c r="D143" s="478"/>
      <c r="E143" s="587"/>
      <c r="F143" s="587"/>
      <c r="G143" s="587"/>
      <c r="H143" s="587"/>
    </row>
    <row r="144" spans="1:8">
      <c r="A144" s="571"/>
      <c r="B144" s="588"/>
      <c r="C144" s="477"/>
      <c r="D144" s="477">
        <v>2</v>
      </c>
      <c r="E144" s="589"/>
      <c r="F144" s="590">
        <f>F111</f>
        <v>45</v>
      </c>
      <c r="G144" s="590">
        <v>5</v>
      </c>
      <c r="H144" s="590">
        <f>G144*F144*D144</f>
        <v>450</v>
      </c>
    </row>
    <row r="145" spans="1:8">
      <c r="A145" s="571"/>
      <c r="B145" s="588"/>
      <c r="C145" s="477"/>
      <c r="D145" s="477">
        <v>2</v>
      </c>
      <c r="E145" s="589"/>
      <c r="F145" s="590">
        <f>G111</f>
        <v>12</v>
      </c>
      <c r="G145" s="590">
        <v>5</v>
      </c>
      <c r="H145" s="590">
        <f>G145*F145*D145</f>
        <v>120</v>
      </c>
    </row>
    <row r="146" spans="1:8">
      <c r="A146" s="571"/>
      <c r="B146" s="588"/>
      <c r="C146" s="477" t="s">
        <v>134</v>
      </c>
      <c r="D146" s="477"/>
      <c r="E146" s="854" t="s">
        <v>4</v>
      </c>
      <c r="F146" s="855"/>
      <c r="G146" s="856"/>
      <c r="H146" s="591">
        <f>SUM(H144:H145)</f>
        <v>570</v>
      </c>
    </row>
    <row r="147" spans="1:8">
      <c r="A147" s="572"/>
      <c r="B147" s="592"/>
      <c r="C147" s="576"/>
      <c r="D147" s="576"/>
      <c r="E147" s="593"/>
      <c r="F147" s="593"/>
      <c r="G147" s="593"/>
      <c r="H147" s="594"/>
    </row>
    <row r="148" spans="1:8" ht="39.6">
      <c r="A148" s="17" t="s">
        <v>0</v>
      </c>
      <c r="B148" s="17" t="s">
        <v>891</v>
      </c>
      <c r="C148" s="17" t="s">
        <v>892</v>
      </c>
      <c r="D148" s="17" t="s">
        <v>2</v>
      </c>
      <c r="E148" s="122" t="s">
        <v>127</v>
      </c>
      <c r="F148" s="123" t="s">
        <v>128</v>
      </c>
      <c r="G148" s="122" t="s">
        <v>127</v>
      </c>
      <c r="H148" s="123" t="s">
        <v>128</v>
      </c>
    </row>
    <row r="149" spans="1:8" ht="26.4">
      <c r="A149" s="473" t="s">
        <v>903</v>
      </c>
      <c r="B149" s="595" t="s">
        <v>680</v>
      </c>
      <c r="C149" s="477" t="s">
        <v>134</v>
      </c>
      <c r="D149" s="478"/>
      <c r="E149" s="587"/>
      <c r="F149" s="587"/>
      <c r="G149" s="587"/>
      <c r="H149" s="587"/>
    </row>
    <row r="150" spans="1:8">
      <c r="A150" s="571"/>
      <c r="B150" s="588"/>
      <c r="C150" s="477"/>
      <c r="D150" s="477"/>
      <c r="E150" s="589"/>
      <c r="F150" s="590">
        <v>90</v>
      </c>
      <c r="G150" s="590"/>
      <c r="H150" s="590">
        <f>F150</f>
        <v>90</v>
      </c>
    </row>
    <row r="151" spans="1:8">
      <c r="A151" s="571"/>
      <c r="B151" s="588"/>
      <c r="C151" s="477" t="s">
        <v>134</v>
      </c>
      <c r="D151" s="477"/>
      <c r="E151" s="854" t="s">
        <v>4</v>
      </c>
      <c r="F151" s="855"/>
      <c r="G151" s="856"/>
      <c r="H151" s="591">
        <f>SUM(H150:H150)</f>
        <v>90</v>
      </c>
    </row>
    <row r="152" spans="1:8">
      <c r="A152" s="572"/>
      <c r="B152" s="592"/>
      <c r="C152" s="576"/>
      <c r="D152" s="576"/>
      <c r="E152" s="593"/>
      <c r="F152" s="593"/>
      <c r="G152" s="593"/>
      <c r="H152" s="594"/>
    </row>
    <row r="153" spans="1:8">
      <c r="A153" s="585" t="s">
        <v>724</v>
      </c>
      <c r="B153" s="586" t="s">
        <v>681</v>
      </c>
      <c r="C153" s="585"/>
      <c r="D153" s="586"/>
      <c r="E153" s="585"/>
      <c r="F153" s="586"/>
      <c r="G153" s="585"/>
      <c r="H153" s="586"/>
    </row>
    <row r="154" spans="1:8">
      <c r="A154" s="572"/>
      <c r="B154" s="592"/>
      <c r="C154" s="576"/>
      <c r="D154" s="576"/>
      <c r="E154" s="593"/>
      <c r="F154" s="593"/>
      <c r="G154" s="593"/>
      <c r="H154" s="594"/>
    </row>
    <row r="155" spans="1:8" ht="26.4">
      <c r="A155" s="17" t="s">
        <v>0</v>
      </c>
      <c r="B155" s="17" t="s">
        <v>891</v>
      </c>
      <c r="C155" s="17" t="s">
        <v>892</v>
      </c>
      <c r="D155" s="17" t="s">
        <v>2</v>
      </c>
      <c r="E155" s="122" t="s">
        <v>127</v>
      </c>
      <c r="F155" s="123" t="s">
        <v>128</v>
      </c>
      <c r="G155" s="122" t="s">
        <v>129</v>
      </c>
      <c r="H155" s="122" t="s">
        <v>898</v>
      </c>
    </row>
    <row r="156" spans="1:8">
      <c r="A156" s="473" t="s">
        <v>725</v>
      </c>
      <c r="B156" s="595" t="s">
        <v>682</v>
      </c>
      <c r="C156" s="477" t="s">
        <v>134</v>
      </c>
      <c r="D156" s="478"/>
      <c r="E156" s="587"/>
      <c r="F156" s="587"/>
      <c r="G156" s="587"/>
      <c r="H156" s="587"/>
    </row>
    <row r="157" spans="1:8">
      <c r="A157" s="571"/>
      <c r="B157" s="588"/>
      <c r="C157" s="477"/>
      <c r="D157" s="477"/>
      <c r="E157" s="589"/>
      <c r="F157" s="590">
        <f>F144</f>
        <v>45</v>
      </c>
      <c r="G157" s="590">
        <f>F145</f>
        <v>12</v>
      </c>
      <c r="H157" s="590">
        <f>G157*F157</f>
        <v>540</v>
      </c>
    </row>
    <row r="158" spans="1:8">
      <c r="A158" s="571"/>
      <c r="B158" s="588"/>
      <c r="C158" s="477" t="s">
        <v>134</v>
      </c>
      <c r="D158" s="477"/>
      <c r="E158" s="854" t="s">
        <v>4</v>
      </c>
      <c r="F158" s="855"/>
      <c r="G158" s="856"/>
      <c r="H158" s="591">
        <f>H157</f>
        <v>540</v>
      </c>
    </row>
    <row r="159" spans="1:8">
      <c r="A159" s="572"/>
      <c r="B159" s="592"/>
      <c r="C159" s="576"/>
      <c r="D159" s="576"/>
      <c r="E159" s="593"/>
      <c r="F159" s="593"/>
      <c r="G159" s="593"/>
      <c r="H159" s="594"/>
    </row>
    <row r="160" spans="1:8" ht="26.4">
      <c r="A160" s="17" t="s">
        <v>0</v>
      </c>
      <c r="B160" s="17" t="s">
        <v>891</v>
      </c>
      <c r="C160" s="17" t="s">
        <v>892</v>
      </c>
      <c r="D160" s="17" t="s">
        <v>2</v>
      </c>
      <c r="E160" s="122" t="s">
        <v>127</v>
      </c>
      <c r="F160" s="123" t="s">
        <v>128</v>
      </c>
      <c r="G160" s="122" t="s">
        <v>129</v>
      </c>
      <c r="H160" s="122" t="s">
        <v>898</v>
      </c>
    </row>
    <row r="161" spans="1:8" ht="26.4">
      <c r="A161" s="473" t="s">
        <v>726</v>
      </c>
      <c r="B161" s="595" t="s">
        <v>683</v>
      </c>
      <c r="C161" s="477" t="s">
        <v>134</v>
      </c>
      <c r="D161" s="478"/>
      <c r="E161" s="587"/>
      <c r="F161" s="587"/>
      <c r="G161" s="587"/>
      <c r="H161" s="587"/>
    </row>
    <row r="162" spans="1:8">
      <c r="A162" s="571"/>
      <c r="B162" s="588"/>
      <c r="C162" s="477"/>
      <c r="D162" s="477">
        <v>2</v>
      </c>
      <c r="E162" s="589"/>
      <c r="F162" s="590">
        <v>18</v>
      </c>
      <c r="G162" s="590">
        <v>9</v>
      </c>
      <c r="H162" s="590">
        <f>G162*F162*D162</f>
        <v>324</v>
      </c>
    </row>
    <row r="163" spans="1:8">
      <c r="A163" s="571"/>
      <c r="B163" s="588"/>
      <c r="C163" s="477" t="s">
        <v>134</v>
      </c>
      <c r="D163" s="477"/>
      <c r="E163" s="854" t="s">
        <v>4</v>
      </c>
      <c r="F163" s="855"/>
      <c r="G163" s="856"/>
      <c r="H163" s="591">
        <f>H162</f>
        <v>324</v>
      </c>
    </row>
    <row r="164" spans="1:8">
      <c r="A164" s="572"/>
      <c r="B164" s="592"/>
      <c r="C164" s="576"/>
      <c r="D164" s="576"/>
      <c r="E164" s="593"/>
      <c r="F164" s="593"/>
      <c r="G164" s="593"/>
      <c r="H164" s="594"/>
    </row>
    <row r="165" spans="1:8" hidden="1">
      <c r="A165" s="585" t="s">
        <v>732</v>
      </c>
      <c r="B165" s="586" t="s">
        <v>12</v>
      </c>
      <c r="C165" s="585"/>
      <c r="D165" s="586"/>
      <c r="E165" s="585"/>
      <c r="F165" s="586"/>
      <c r="G165" s="585"/>
      <c r="H165" s="586"/>
    </row>
    <row r="166" spans="1:8" hidden="1">
      <c r="A166" s="572"/>
      <c r="B166" s="592"/>
      <c r="C166" s="576"/>
      <c r="D166" s="576"/>
      <c r="E166" s="593"/>
      <c r="F166" s="593"/>
      <c r="G166" s="593"/>
      <c r="H166" s="594"/>
    </row>
    <row r="167" spans="1:8" ht="26.4" hidden="1">
      <c r="A167" s="17" t="s">
        <v>0</v>
      </c>
      <c r="B167" s="17" t="s">
        <v>891</v>
      </c>
      <c r="C167" s="17" t="s">
        <v>892</v>
      </c>
      <c r="D167" s="17" t="s">
        <v>2</v>
      </c>
      <c r="E167" s="122" t="s">
        <v>127</v>
      </c>
      <c r="F167" s="123" t="s">
        <v>128</v>
      </c>
      <c r="G167" s="122" t="s">
        <v>129</v>
      </c>
      <c r="H167" s="122" t="s">
        <v>898</v>
      </c>
    </row>
    <row r="168" spans="1:8" hidden="1">
      <c r="A168" s="473" t="s">
        <v>733</v>
      </c>
      <c r="B168" s="595" t="s">
        <v>684</v>
      </c>
      <c r="C168" s="477" t="s">
        <v>134</v>
      </c>
      <c r="D168" s="478"/>
      <c r="E168" s="587"/>
      <c r="F168" s="587"/>
      <c r="G168" s="587"/>
      <c r="H168" s="587"/>
    </row>
    <row r="169" spans="1:8" hidden="1">
      <c r="A169" s="571"/>
      <c r="B169" s="588"/>
      <c r="C169" s="477"/>
      <c r="D169" s="477"/>
      <c r="E169" s="589"/>
      <c r="F169" s="590">
        <f>F157</f>
        <v>45</v>
      </c>
      <c r="G169" s="590">
        <f>G157</f>
        <v>12</v>
      </c>
      <c r="H169" s="590">
        <f>G169*F169</f>
        <v>540</v>
      </c>
    </row>
    <row r="170" spans="1:8" hidden="1">
      <c r="A170" s="571"/>
      <c r="B170" s="588"/>
      <c r="C170" s="477" t="s">
        <v>134</v>
      </c>
      <c r="D170" s="477"/>
      <c r="E170" s="854" t="s">
        <v>4</v>
      </c>
      <c r="F170" s="855"/>
      <c r="G170" s="856"/>
      <c r="H170" s="591">
        <f>H169</f>
        <v>540</v>
      </c>
    </row>
    <row r="171" spans="1:8" hidden="1">
      <c r="A171" s="572"/>
      <c r="B171" s="592"/>
      <c r="C171" s="576"/>
      <c r="D171" s="576"/>
      <c r="E171" s="593"/>
      <c r="F171" s="593"/>
      <c r="G171" s="593"/>
      <c r="H171" s="594"/>
    </row>
    <row r="172" spans="1:8" ht="26.4" hidden="1">
      <c r="A172" s="17" t="s">
        <v>0</v>
      </c>
      <c r="B172" s="17" t="s">
        <v>891</v>
      </c>
      <c r="C172" s="17" t="s">
        <v>892</v>
      </c>
      <c r="D172" s="17" t="s">
        <v>2</v>
      </c>
      <c r="E172" s="122" t="s">
        <v>127</v>
      </c>
      <c r="F172" s="123" t="s">
        <v>128</v>
      </c>
      <c r="G172" s="122" t="s">
        <v>127</v>
      </c>
      <c r="H172" s="17" t="s">
        <v>2</v>
      </c>
    </row>
    <row r="173" spans="1:8" ht="26.4" hidden="1">
      <c r="A173" s="473" t="s">
        <v>63</v>
      </c>
      <c r="B173" s="595" t="s">
        <v>159</v>
      </c>
      <c r="C173" s="477" t="s">
        <v>134</v>
      </c>
      <c r="D173" s="478"/>
      <c r="E173" s="587"/>
      <c r="F173" s="587"/>
      <c r="G173" s="587"/>
      <c r="H173" s="587"/>
    </row>
    <row r="174" spans="1:8" hidden="1">
      <c r="A174" s="571"/>
      <c r="B174" s="588"/>
      <c r="C174" s="477"/>
      <c r="D174" s="477">
        <v>1</v>
      </c>
      <c r="E174" s="589"/>
      <c r="F174" s="590"/>
      <c r="G174" s="590"/>
      <c r="H174" s="590">
        <f>D174</f>
        <v>1</v>
      </c>
    </row>
    <row r="175" spans="1:8" hidden="1">
      <c r="A175" s="571"/>
      <c r="B175" s="588"/>
      <c r="C175" s="477" t="s">
        <v>134</v>
      </c>
      <c r="D175" s="477"/>
      <c r="E175" s="854" t="s">
        <v>4</v>
      </c>
      <c r="F175" s="855"/>
      <c r="G175" s="856"/>
      <c r="H175" s="591">
        <f>SUM(H174:H174)</f>
        <v>1</v>
      </c>
    </row>
    <row r="176" spans="1:8" hidden="1">
      <c r="A176" s="572"/>
      <c r="B176" s="592"/>
      <c r="C176" s="576"/>
      <c r="D176" s="576"/>
      <c r="E176" s="593"/>
      <c r="F176" s="593"/>
      <c r="G176" s="593"/>
      <c r="H176" s="594"/>
    </row>
    <row r="177" spans="1:13">
      <c r="A177" s="572"/>
      <c r="B177" s="592"/>
      <c r="C177" s="576"/>
      <c r="D177" s="576"/>
      <c r="E177" s="593"/>
      <c r="F177" s="593"/>
      <c r="G177" s="593"/>
      <c r="H177" s="594"/>
    </row>
    <row r="178" spans="1:13">
      <c r="A178" s="572"/>
      <c r="B178" s="592"/>
      <c r="C178" s="576"/>
      <c r="D178" s="576"/>
      <c r="E178" s="593"/>
      <c r="F178" s="593"/>
      <c r="G178" s="593"/>
      <c r="H178" s="594"/>
    </row>
    <row r="179" spans="1:13">
      <c r="A179" s="572"/>
      <c r="B179" s="592"/>
      <c r="C179" s="576"/>
      <c r="D179" s="576"/>
      <c r="E179" s="593"/>
      <c r="F179" s="593"/>
      <c r="G179" s="593"/>
      <c r="H179" s="594"/>
    </row>
    <row r="183" spans="1:13" ht="15">
      <c r="A183" s="176"/>
      <c r="B183" s="177"/>
      <c r="C183" s="178"/>
      <c r="D183" s="178"/>
      <c r="E183" s="178"/>
      <c r="F183" s="178"/>
      <c r="G183" s="178"/>
    </row>
    <row r="184" spans="1:13" ht="15">
      <c r="A184" s="176"/>
      <c r="B184" s="177"/>
      <c r="C184" s="178"/>
      <c r="D184" s="178"/>
      <c r="E184" s="178"/>
      <c r="F184" s="178"/>
      <c r="G184" s="178"/>
    </row>
    <row r="185" spans="1:13" ht="15">
      <c r="A185" s="176"/>
      <c r="B185" s="177"/>
      <c r="C185" s="178"/>
      <c r="D185" s="178"/>
      <c r="E185" s="178"/>
      <c r="F185" s="178"/>
      <c r="G185" s="178"/>
    </row>
    <row r="186" spans="1:13" ht="15">
      <c r="A186" s="176"/>
      <c r="B186" s="177"/>
      <c r="C186" s="178"/>
      <c r="D186" s="178"/>
      <c r="E186" s="178"/>
      <c r="F186" s="178"/>
      <c r="G186" s="178"/>
    </row>
    <row r="187" spans="1:13" ht="15">
      <c r="A187" s="176"/>
      <c r="B187" s="177"/>
      <c r="C187" s="178"/>
      <c r="D187" s="178"/>
      <c r="E187" s="178"/>
      <c r="F187" s="178"/>
      <c r="G187" s="178"/>
    </row>
    <row r="188" spans="1:13" ht="15">
      <c r="A188" s="176"/>
      <c r="B188" s="177"/>
      <c r="C188" s="178"/>
      <c r="D188" s="178"/>
      <c r="E188" s="178"/>
      <c r="F188" s="178"/>
      <c r="G188" s="178"/>
    </row>
    <row r="189" spans="1:13" ht="15">
      <c r="A189" s="176"/>
      <c r="B189" s="177"/>
      <c r="C189" s="178"/>
      <c r="D189" s="178"/>
      <c r="E189" s="178"/>
      <c r="F189" s="178"/>
      <c r="G189" s="178"/>
    </row>
    <row r="190" spans="1:13" ht="15.6">
      <c r="A190" s="2"/>
      <c r="B190" s="24"/>
      <c r="C190" s="137"/>
      <c r="D190" s="778"/>
      <c r="E190" s="778"/>
      <c r="F190" s="778"/>
      <c r="G190" s="178"/>
    </row>
    <row r="191" spans="1:13" ht="15.6">
      <c r="A191" s="2"/>
      <c r="B191" s="576"/>
      <c r="C191" s="176"/>
      <c r="D191" s="858"/>
      <c r="E191" s="858"/>
      <c r="F191" s="858"/>
      <c r="G191" s="179"/>
      <c r="K191" s="137"/>
      <c r="L191" s="137"/>
      <c r="M191" s="596"/>
    </row>
    <row r="192" spans="1:13" ht="15.6">
      <c r="A192" s="2"/>
      <c r="B192" s="576"/>
      <c r="C192" s="597"/>
      <c r="D192" s="857"/>
      <c r="E192" s="857"/>
      <c r="F192" s="857"/>
      <c r="G192" s="33"/>
      <c r="J192" s="778"/>
      <c r="K192" s="778"/>
      <c r="L192" s="574"/>
      <c r="M192" s="574"/>
    </row>
    <row r="193" spans="1:13" ht="15.6">
      <c r="A193" s="2"/>
      <c r="B193" s="540"/>
      <c r="C193" s="540"/>
      <c r="E193" s="858"/>
      <c r="F193" s="858"/>
      <c r="G193" s="858"/>
      <c r="H193" s="858"/>
      <c r="J193" s="858"/>
      <c r="K193" s="858"/>
      <c r="L193" s="576"/>
      <c r="M193" s="177"/>
    </row>
    <row r="194" spans="1:13" ht="15.6">
      <c r="A194" s="2"/>
      <c r="B194" s="540"/>
      <c r="C194" s="540"/>
      <c r="E194" s="857"/>
      <c r="F194" s="857"/>
      <c r="G194" s="857"/>
      <c r="H194" s="857"/>
      <c r="J194" s="857"/>
      <c r="K194" s="857"/>
    </row>
    <row r="195" spans="1:13" ht="15.6">
      <c r="A195" s="2"/>
      <c r="F195" s="576"/>
      <c r="G195" s="177"/>
    </row>
    <row r="196" spans="1:13" ht="15.6">
      <c r="A196" s="2"/>
      <c r="B196" s="132"/>
      <c r="C196" s="598"/>
      <c r="D196" s="599"/>
      <c r="E196" s="179"/>
      <c r="F196" s="576"/>
      <c r="G196" s="177"/>
    </row>
    <row r="197" spans="1:13" ht="15.6">
      <c r="A197" s="2"/>
      <c r="B197" s="2"/>
      <c r="C197" s="599"/>
      <c r="D197" s="599"/>
      <c r="E197" s="179"/>
      <c r="F197" s="24"/>
      <c r="G197" s="177"/>
    </row>
  </sheetData>
  <mergeCells count="46">
    <mergeCell ref="E194:H194"/>
    <mergeCell ref="J194:K194"/>
    <mergeCell ref="E175:G175"/>
    <mergeCell ref="D190:F190"/>
    <mergeCell ref="D191:F191"/>
    <mergeCell ref="D192:F192"/>
    <mergeCell ref="J192:K192"/>
    <mergeCell ref="E193:H193"/>
    <mergeCell ref="J193:K193"/>
    <mergeCell ref="E170:G170"/>
    <mergeCell ref="E107:G107"/>
    <mergeCell ref="E112:G112"/>
    <mergeCell ref="E118:G118"/>
    <mergeCell ref="E125:G125"/>
    <mergeCell ref="E130:G130"/>
    <mergeCell ref="E135:G135"/>
    <mergeCell ref="E140:G140"/>
    <mergeCell ref="E146:G146"/>
    <mergeCell ref="E151:G151"/>
    <mergeCell ref="E158:G158"/>
    <mergeCell ref="E163:G163"/>
    <mergeCell ref="E99:G99"/>
    <mergeCell ref="E27:G27"/>
    <mergeCell ref="E32:G32"/>
    <mergeCell ref="E40:G40"/>
    <mergeCell ref="E46:G46"/>
    <mergeCell ref="E54:G54"/>
    <mergeCell ref="E61:G61"/>
    <mergeCell ref="E70:G70"/>
    <mergeCell ref="E76:G76"/>
    <mergeCell ref="E81:G81"/>
    <mergeCell ref="E86:G86"/>
    <mergeCell ref="E94:G94"/>
    <mergeCell ref="E22:G22"/>
    <mergeCell ref="A3:H3"/>
    <mergeCell ref="A4:H4"/>
    <mergeCell ref="A5:H5"/>
    <mergeCell ref="A6:H6"/>
    <mergeCell ref="A7:H7"/>
    <mergeCell ref="B8:D8"/>
    <mergeCell ref="G8:H8"/>
    <mergeCell ref="B9:D9"/>
    <mergeCell ref="F9:H9"/>
    <mergeCell ref="B10:D10"/>
    <mergeCell ref="F10:H10"/>
    <mergeCell ref="E17:G17"/>
  </mergeCells>
  <pageMargins left="0.511811024" right="0.511811024" top="0.78740157499999996" bottom="0.78740157499999996" header="0.31496062000000002" footer="0.31496062000000002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A389"/>
  <sheetViews>
    <sheetView view="pageBreakPreview" zoomScaleNormal="85" zoomScaleSheetLayoutView="100" workbookViewId="0">
      <selection activeCell="AB8" sqref="AB8"/>
    </sheetView>
  </sheetViews>
  <sheetFormatPr defaultRowHeight="13.2"/>
  <cols>
    <col min="1" max="1" width="17.109375" style="476" customWidth="1"/>
    <col min="2" max="2" width="46.33203125" style="498" customWidth="1"/>
    <col min="3" max="4" width="9.109375" style="382"/>
    <col min="5" max="5" width="0" hidden="1" customWidth="1"/>
    <col min="6" max="6" width="11.5546875" bestFit="1" customWidth="1"/>
    <col min="7" max="7" width="13.33203125" hidden="1" customWidth="1"/>
    <col min="8" max="8" width="11.109375" hidden="1" customWidth="1"/>
    <col min="9" max="9" width="11.6640625" hidden="1" customWidth="1"/>
    <col min="10" max="10" width="13.44140625" hidden="1" customWidth="1"/>
    <col min="11" max="11" width="0" hidden="1" customWidth="1"/>
    <col min="12" max="12" width="13.88671875" hidden="1" customWidth="1"/>
    <col min="13" max="13" width="15.33203125" hidden="1" customWidth="1"/>
    <col min="14" max="14" width="14.33203125" hidden="1" customWidth="1"/>
    <col min="15" max="15" width="17.88671875" bestFit="1" customWidth="1"/>
    <col min="16" max="17" width="11.6640625" hidden="1" customWidth="1"/>
    <col min="18" max="20" width="0" hidden="1" customWidth="1"/>
    <col min="21" max="21" width="10.5546875" style="533" hidden="1" customWidth="1"/>
    <col min="22" max="22" width="9.5546875" hidden="1" customWidth="1"/>
    <col min="23" max="26" width="0" hidden="1" customWidth="1"/>
    <col min="27" max="27" width="9.5546875" bestFit="1" customWidth="1"/>
  </cols>
  <sheetData>
    <row r="1" spans="1:27" ht="21">
      <c r="A1" s="861"/>
      <c r="B1" s="863" t="s">
        <v>764</v>
      </c>
      <c r="C1" s="863"/>
      <c r="D1" s="863"/>
      <c r="E1" s="863"/>
      <c r="F1" s="863"/>
      <c r="G1" s="863"/>
      <c r="H1" s="863"/>
      <c r="I1" s="863"/>
      <c r="J1" s="863"/>
      <c r="K1" s="863"/>
      <c r="L1" s="863"/>
      <c r="M1" s="863"/>
      <c r="N1" s="863"/>
      <c r="O1" s="863"/>
      <c r="P1" s="863"/>
    </row>
    <row r="2" spans="1:27" ht="33.75" customHeight="1">
      <c r="A2" s="861"/>
      <c r="B2" s="864" t="s">
        <v>765</v>
      </c>
      <c r="C2" s="864"/>
      <c r="D2" s="864"/>
      <c r="E2" s="864"/>
      <c r="F2" s="864"/>
      <c r="G2" s="864"/>
      <c r="H2" s="864"/>
      <c r="I2" s="864"/>
      <c r="J2" s="864"/>
      <c r="K2" s="864"/>
      <c r="L2" s="864"/>
      <c r="M2" s="864"/>
      <c r="N2" s="864"/>
      <c r="O2" s="864"/>
      <c r="P2" s="864"/>
    </row>
    <row r="3" spans="1:27" ht="35.25" customHeight="1">
      <c r="A3" s="861"/>
      <c r="B3" s="865" t="s">
        <v>766</v>
      </c>
      <c r="C3" s="865"/>
      <c r="D3" s="865"/>
      <c r="E3" s="866" t="s">
        <v>755</v>
      </c>
      <c r="F3" s="866"/>
      <c r="G3" s="866"/>
      <c r="H3" s="866"/>
      <c r="I3" s="866"/>
      <c r="J3" s="866"/>
      <c r="K3" s="866"/>
      <c r="L3" s="866"/>
      <c r="M3" s="866"/>
      <c r="N3" s="866"/>
      <c r="O3" s="866"/>
      <c r="P3" s="866"/>
    </row>
    <row r="4" spans="1:27" ht="48.75" customHeight="1">
      <c r="A4" s="861"/>
      <c r="B4" s="867" t="s">
        <v>767</v>
      </c>
      <c r="C4" s="867"/>
      <c r="D4" s="867"/>
      <c r="E4" s="866" t="s">
        <v>756</v>
      </c>
      <c r="F4" s="866"/>
      <c r="G4" s="866"/>
      <c r="H4" s="866"/>
      <c r="I4" s="866"/>
      <c r="J4" s="866"/>
      <c r="K4" s="866"/>
      <c r="L4" s="866"/>
      <c r="M4" s="866"/>
      <c r="N4" s="866"/>
      <c r="O4" s="866"/>
      <c r="P4" s="866"/>
    </row>
    <row r="5" spans="1:27">
      <c r="A5" s="862"/>
      <c r="B5" s="862"/>
      <c r="C5" s="862"/>
      <c r="D5" s="862"/>
      <c r="E5" s="862"/>
      <c r="F5" s="862"/>
      <c r="G5" s="862"/>
      <c r="H5" s="862"/>
      <c r="I5" s="862"/>
      <c r="J5" s="862"/>
      <c r="K5" s="862"/>
      <c r="L5" s="862"/>
      <c r="M5" s="862"/>
      <c r="N5" s="862"/>
      <c r="O5" s="862"/>
      <c r="P5" s="862"/>
    </row>
    <row r="6" spans="1:27">
      <c r="A6" s="860" t="s">
        <v>469</v>
      </c>
      <c r="B6" s="860"/>
      <c r="C6" s="860"/>
      <c r="D6" s="860"/>
      <c r="E6" s="860"/>
      <c r="F6" s="860"/>
      <c r="G6" s="860"/>
      <c r="H6" s="860"/>
      <c r="I6" s="860"/>
      <c r="J6" s="860"/>
      <c r="K6" s="860"/>
      <c r="L6" s="860"/>
      <c r="M6" s="860"/>
      <c r="N6" s="860"/>
      <c r="O6" s="860"/>
      <c r="P6" s="479"/>
    </row>
    <row r="7" spans="1:27" ht="12.75" customHeight="1">
      <c r="A7" s="860"/>
      <c r="B7" s="860"/>
      <c r="C7" s="860"/>
      <c r="D7" s="860"/>
      <c r="E7" s="860"/>
      <c r="F7" s="860"/>
      <c r="G7" s="860"/>
      <c r="H7" s="860"/>
      <c r="I7" s="860"/>
      <c r="J7" s="860"/>
      <c r="K7" s="860"/>
      <c r="L7" s="860"/>
      <c r="M7" s="860"/>
      <c r="N7" s="860"/>
      <c r="O7" s="860"/>
      <c r="P7" s="479"/>
    </row>
    <row r="8" spans="1:27" ht="39.6">
      <c r="A8" s="549" t="s">
        <v>0</v>
      </c>
      <c r="B8" s="550" t="s">
        <v>8</v>
      </c>
      <c r="C8" s="551" t="s">
        <v>1</v>
      </c>
      <c r="D8" s="551" t="s">
        <v>769</v>
      </c>
      <c r="E8" s="552" t="s">
        <v>2</v>
      </c>
      <c r="F8" s="553" t="s">
        <v>471</v>
      </c>
      <c r="G8" s="550" t="s">
        <v>472</v>
      </c>
      <c r="H8" s="554"/>
      <c r="I8" s="555"/>
      <c r="J8" s="556"/>
      <c r="K8" s="557"/>
      <c r="L8" s="557"/>
      <c r="M8" s="557"/>
      <c r="N8" s="557"/>
      <c r="O8" s="557" t="s">
        <v>470</v>
      </c>
    </row>
    <row r="9" spans="1:27" s="483" customFormat="1">
      <c r="A9" s="480" t="s">
        <v>49</v>
      </c>
      <c r="B9" s="496" t="s">
        <v>9</v>
      </c>
      <c r="C9" s="480"/>
      <c r="D9" s="481"/>
      <c r="E9" s="482"/>
      <c r="F9" s="481"/>
      <c r="G9" s="547">
        <f>SUM(G10:G13)</f>
        <v>34254.5</v>
      </c>
      <c r="H9" s="481"/>
      <c r="I9" s="481"/>
      <c r="J9" s="481"/>
      <c r="K9" s="481"/>
      <c r="L9" s="546">
        <f>SUM(L10:L13)</f>
        <v>15430.77</v>
      </c>
      <c r="M9" s="546">
        <f t="shared" ref="M9:O9" si="0">SUM(M10:M13)</f>
        <v>21388.66</v>
      </c>
      <c r="N9" s="546">
        <f t="shared" si="0"/>
        <v>0</v>
      </c>
      <c r="O9" s="546">
        <f t="shared" si="0"/>
        <v>40212.39</v>
      </c>
      <c r="U9" s="534"/>
    </row>
    <row r="10" spans="1:27" ht="13.8">
      <c r="A10" s="474" t="s">
        <v>58</v>
      </c>
      <c r="B10" s="497" t="s">
        <v>295</v>
      </c>
      <c r="C10" s="474" t="s">
        <v>134</v>
      </c>
      <c r="D10" s="490">
        <v>0</v>
      </c>
      <c r="E10" s="475">
        <v>6</v>
      </c>
      <c r="F10" s="475">
        <v>312.72000000000003</v>
      </c>
      <c r="G10" s="475">
        <f>F10*E10</f>
        <v>1876.32</v>
      </c>
      <c r="H10" s="475">
        <v>6</v>
      </c>
      <c r="I10" s="488">
        <v>0</v>
      </c>
      <c r="J10" s="489">
        <v>0</v>
      </c>
      <c r="K10" s="490">
        <f>(E10+I10-J10)-H10</f>
        <v>0</v>
      </c>
      <c r="L10" s="490">
        <v>1876.32</v>
      </c>
      <c r="M10" s="490">
        <f>I10*F10</f>
        <v>0</v>
      </c>
      <c r="N10" s="490">
        <f>J10*F10</f>
        <v>0</v>
      </c>
      <c r="O10" s="490">
        <f>(G10+M10-N10)-L10</f>
        <v>0</v>
      </c>
    </row>
    <row r="11" spans="1:27" ht="27.6">
      <c r="A11" s="474" t="s">
        <v>59</v>
      </c>
      <c r="B11" s="497" t="s">
        <v>350</v>
      </c>
      <c r="C11" s="477" t="s">
        <v>134</v>
      </c>
      <c r="D11" s="490">
        <v>0</v>
      </c>
      <c r="E11" s="475">
        <v>4864.01</v>
      </c>
      <c r="F11" s="475">
        <v>0.52</v>
      </c>
      <c r="G11" s="475">
        <f t="shared" ref="G11:G378" si="1">F11*E11</f>
        <v>2529.29</v>
      </c>
      <c r="H11" s="475">
        <v>4864.01</v>
      </c>
      <c r="I11" s="488">
        <v>0</v>
      </c>
      <c r="J11" s="489">
        <v>0</v>
      </c>
      <c r="K11" s="490">
        <f t="shared" ref="K11:K81" si="2">(E11+I11-J11)-H11</f>
        <v>0</v>
      </c>
      <c r="L11" s="490">
        <v>2529.29</v>
      </c>
      <c r="M11" s="490">
        <f t="shared" ref="M11:M81" si="3">I11*F11</f>
        <v>0</v>
      </c>
      <c r="N11" s="490">
        <f t="shared" ref="N11:N81" si="4">J11*F11</f>
        <v>0</v>
      </c>
      <c r="O11" s="490">
        <f t="shared" ref="O11:O81" si="5">(G11+M11-N11)-L11</f>
        <v>0</v>
      </c>
    </row>
    <row r="12" spans="1:27" ht="41.4">
      <c r="A12" s="474" t="s">
        <v>60</v>
      </c>
      <c r="B12" s="497" t="s">
        <v>306</v>
      </c>
      <c r="C12" s="477" t="s">
        <v>134</v>
      </c>
      <c r="D12" s="490">
        <v>7793.1</v>
      </c>
      <c r="E12" s="475">
        <v>4864.01</v>
      </c>
      <c r="F12" s="475">
        <v>5.16</v>
      </c>
      <c r="G12" s="475">
        <f t="shared" si="1"/>
        <v>25098.29</v>
      </c>
      <c r="H12" s="475">
        <v>1216</v>
      </c>
      <c r="I12" s="488">
        <v>4145.09</v>
      </c>
      <c r="J12" s="489">
        <v>0</v>
      </c>
      <c r="K12" s="490">
        <f t="shared" si="2"/>
        <v>7793.1</v>
      </c>
      <c r="L12" s="490">
        <v>6274.56</v>
      </c>
      <c r="M12" s="490">
        <f t="shared" si="3"/>
        <v>21388.66</v>
      </c>
      <c r="N12" s="490">
        <f t="shared" si="4"/>
        <v>0</v>
      </c>
      <c r="O12" s="490">
        <f t="shared" si="5"/>
        <v>40212.39</v>
      </c>
      <c r="Q12" s="406"/>
      <c r="AA12" s="406">
        <f>I12+E12</f>
        <v>9009.1</v>
      </c>
    </row>
    <row r="13" spans="1:27" ht="41.4">
      <c r="A13" s="474" t="s">
        <v>62</v>
      </c>
      <c r="B13" s="497" t="s">
        <v>351</v>
      </c>
      <c r="C13" s="477" t="s">
        <v>134</v>
      </c>
      <c r="D13" s="490">
        <v>0</v>
      </c>
      <c r="E13" s="478">
        <v>20</v>
      </c>
      <c r="F13" s="478">
        <v>237.53</v>
      </c>
      <c r="G13" s="475">
        <f t="shared" si="1"/>
        <v>4750.6000000000004</v>
      </c>
      <c r="H13" s="478">
        <v>20</v>
      </c>
      <c r="I13" s="488">
        <v>0</v>
      </c>
      <c r="J13" s="489">
        <v>0</v>
      </c>
      <c r="K13" s="490">
        <f t="shared" si="2"/>
        <v>0</v>
      </c>
      <c r="L13" s="490">
        <v>4750.6000000000004</v>
      </c>
      <c r="M13" s="490">
        <f t="shared" si="3"/>
        <v>0</v>
      </c>
      <c r="N13" s="490">
        <f t="shared" si="4"/>
        <v>0</v>
      </c>
      <c r="O13" s="490">
        <f t="shared" si="5"/>
        <v>0</v>
      </c>
    </row>
    <row r="14" spans="1:27" ht="13.8">
      <c r="A14" s="526"/>
      <c r="B14" s="527"/>
      <c r="C14" s="528"/>
      <c r="D14" s="530"/>
      <c r="E14" s="529"/>
      <c r="F14" s="530"/>
      <c r="G14" s="531"/>
      <c r="H14" s="530"/>
      <c r="I14" s="530"/>
      <c r="J14" s="530"/>
      <c r="K14" s="530"/>
      <c r="L14" s="530"/>
      <c r="M14" s="530"/>
      <c r="N14" s="530"/>
      <c r="O14" s="532"/>
    </row>
    <row r="15" spans="1:27" s="483" customFormat="1" ht="13.8">
      <c r="A15" s="480" t="s">
        <v>37</v>
      </c>
      <c r="B15" s="496" t="s">
        <v>15</v>
      </c>
      <c r="C15" s="480"/>
      <c r="D15" s="524"/>
      <c r="E15" s="482"/>
      <c r="F15" s="481"/>
      <c r="G15" s="535">
        <f>SUM(G16:G18)</f>
        <v>37940.69</v>
      </c>
      <c r="H15" s="481"/>
      <c r="I15" s="524"/>
      <c r="J15" s="524"/>
      <c r="K15" s="524"/>
      <c r="L15" s="524">
        <f>SUM(L16:L18)</f>
        <v>4496.07</v>
      </c>
      <c r="M15" s="524">
        <f t="shared" ref="M15:O15" si="6">SUM(M16:M18)</f>
        <v>72065.039999999994</v>
      </c>
      <c r="N15" s="524">
        <f t="shared" si="6"/>
        <v>4210.22</v>
      </c>
      <c r="O15" s="524">
        <f t="shared" si="6"/>
        <v>101299.44</v>
      </c>
      <c r="U15" s="534"/>
    </row>
    <row r="16" spans="1:27" ht="27.6">
      <c r="A16" s="474" t="s">
        <v>21</v>
      </c>
      <c r="B16" s="497" t="s">
        <v>352</v>
      </c>
      <c r="C16" s="538" t="s">
        <v>161</v>
      </c>
      <c r="D16" s="490">
        <v>0</v>
      </c>
      <c r="E16" s="475">
        <v>450.96</v>
      </c>
      <c r="F16" s="475">
        <v>9.9700000000000006</v>
      </c>
      <c r="G16" s="475">
        <f t="shared" si="1"/>
        <v>4496.07</v>
      </c>
      <c r="H16" s="475">
        <v>450.96</v>
      </c>
      <c r="I16" s="488"/>
      <c r="J16" s="489"/>
      <c r="K16" s="490">
        <f t="shared" si="2"/>
        <v>0</v>
      </c>
      <c r="L16" s="490">
        <v>4496.07</v>
      </c>
      <c r="M16" s="490">
        <f t="shared" si="3"/>
        <v>0</v>
      </c>
      <c r="N16" s="490">
        <f t="shared" si="4"/>
        <v>0</v>
      </c>
      <c r="O16" s="490">
        <f t="shared" si="5"/>
        <v>0</v>
      </c>
    </row>
    <row r="17" spans="1:21" ht="13.8">
      <c r="A17" s="474" t="s">
        <v>56</v>
      </c>
      <c r="B17" s="497" t="s">
        <v>97</v>
      </c>
      <c r="C17" s="538" t="s">
        <v>161</v>
      </c>
      <c r="D17" s="490">
        <v>0</v>
      </c>
      <c r="E17" s="475">
        <v>270.58</v>
      </c>
      <c r="F17" s="475">
        <v>15.56</v>
      </c>
      <c r="G17" s="475">
        <f t="shared" si="1"/>
        <v>4210.22</v>
      </c>
      <c r="H17" s="475"/>
      <c r="I17" s="488"/>
      <c r="J17" s="489">
        <v>270.58</v>
      </c>
      <c r="K17" s="490">
        <f t="shared" si="2"/>
        <v>0</v>
      </c>
      <c r="L17" s="490"/>
      <c r="M17" s="490">
        <f t="shared" si="3"/>
        <v>0</v>
      </c>
      <c r="N17" s="490">
        <f t="shared" si="4"/>
        <v>4210.22</v>
      </c>
      <c r="O17" s="490">
        <f t="shared" si="5"/>
        <v>0</v>
      </c>
    </row>
    <row r="18" spans="1:21" ht="13.8">
      <c r="A18" s="474" t="s">
        <v>66</v>
      </c>
      <c r="B18" s="497" t="s">
        <v>45</v>
      </c>
      <c r="C18" s="538" t="s">
        <v>161</v>
      </c>
      <c r="D18" s="490">
        <v>1801.84</v>
      </c>
      <c r="E18" s="475">
        <v>520</v>
      </c>
      <c r="F18" s="475">
        <v>56.22</v>
      </c>
      <c r="G18" s="475">
        <f t="shared" si="1"/>
        <v>29234.400000000001</v>
      </c>
      <c r="H18" s="475"/>
      <c r="I18" s="488">
        <v>1281.8399999999999</v>
      </c>
      <c r="J18" s="489"/>
      <c r="K18" s="490">
        <f t="shared" si="2"/>
        <v>1801.84</v>
      </c>
      <c r="L18" s="490"/>
      <c r="M18" s="490">
        <f t="shared" si="3"/>
        <v>72065.039999999994</v>
      </c>
      <c r="N18" s="490">
        <f t="shared" si="4"/>
        <v>0</v>
      </c>
      <c r="O18" s="490">
        <f t="shared" si="5"/>
        <v>101299.44</v>
      </c>
    </row>
    <row r="19" spans="1:21" ht="13.8">
      <c r="A19" s="526"/>
      <c r="B19" s="527"/>
      <c r="C19" s="528"/>
      <c r="D19" s="530"/>
      <c r="E19" s="529"/>
      <c r="F19" s="530"/>
      <c r="G19" s="531"/>
      <c r="H19" s="530"/>
      <c r="I19" s="530"/>
      <c r="J19" s="530"/>
      <c r="K19" s="530"/>
      <c r="L19" s="530"/>
      <c r="M19" s="530"/>
      <c r="N19" s="530"/>
      <c r="O19" s="532"/>
    </row>
    <row r="20" spans="1:21" s="483" customFormat="1" ht="13.8">
      <c r="A20" s="480" t="s">
        <v>38</v>
      </c>
      <c r="B20" s="496" t="s">
        <v>92</v>
      </c>
      <c r="C20" s="480"/>
      <c r="D20" s="524"/>
      <c r="E20" s="482"/>
      <c r="F20" s="481"/>
      <c r="G20" s="535">
        <f>SUM(G21:G22)</f>
        <v>6937.35</v>
      </c>
      <c r="H20" s="481"/>
      <c r="I20" s="524"/>
      <c r="J20" s="524"/>
      <c r="K20" s="524"/>
      <c r="L20" s="524">
        <f>SUM(L21:L22)</f>
        <v>0</v>
      </c>
      <c r="M20" s="524">
        <f t="shared" ref="M20:O20" si="7">SUM(M21:M22)</f>
        <v>29896.400000000001</v>
      </c>
      <c r="N20" s="524">
        <f t="shared" si="7"/>
        <v>379.5</v>
      </c>
      <c r="O20" s="524">
        <f t="shared" si="7"/>
        <v>36454.25</v>
      </c>
      <c r="U20" s="534"/>
    </row>
    <row r="21" spans="1:21" ht="13.8">
      <c r="A21" s="474" t="s">
        <v>36</v>
      </c>
      <c r="B21" s="497" t="s">
        <v>132</v>
      </c>
      <c r="C21" s="538" t="s">
        <v>134</v>
      </c>
      <c r="D21" s="490">
        <v>3251.94</v>
      </c>
      <c r="E21" s="475">
        <v>585</v>
      </c>
      <c r="F21" s="475">
        <v>11.21</v>
      </c>
      <c r="G21" s="475">
        <f t="shared" si="1"/>
        <v>6557.85</v>
      </c>
      <c r="H21" s="475"/>
      <c r="I21" s="488">
        <v>2666.94</v>
      </c>
      <c r="J21" s="489"/>
      <c r="K21" s="490">
        <f t="shared" si="2"/>
        <v>3251.94</v>
      </c>
      <c r="L21" s="490"/>
      <c r="M21" s="490">
        <f t="shared" si="3"/>
        <v>29896.400000000001</v>
      </c>
      <c r="N21" s="490">
        <f t="shared" si="4"/>
        <v>0</v>
      </c>
      <c r="O21" s="490">
        <f t="shared" si="5"/>
        <v>36454.25</v>
      </c>
    </row>
    <row r="22" spans="1:21" ht="13.8">
      <c r="A22" s="474" t="s">
        <v>162</v>
      </c>
      <c r="B22" s="497" t="s">
        <v>160</v>
      </c>
      <c r="C22" s="538" t="s">
        <v>24</v>
      </c>
      <c r="D22" s="490">
        <v>0</v>
      </c>
      <c r="E22" s="475">
        <v>6</v>
      </c>
      <c r="F22" s="475">
        <v>63.25</v>
      </c>
      <c r="G22" s="475">
        <f t="shared" si="1"/>
        <v>379.5</v>
      </c>
      <c r="H22" s="475"/>
      <c r="I22" s="488"/>
      <c r="J22" s="489">
        <v>6</v>
      </c>
      <c r="K22" s="490">
        <f t="shared" si="2"/>
        <v>0</v>
      </c>
      <c r="L22" s="490"/>
      <c r="M22" s="490">
        <f t="shared" si="3"/>
        <v>0</v>
      </c>
      <c r="N22" s="490">
        <f t="shared" si="4"/>
        <v>379.5</v>
      </c>
      <c r="O22" s="490">
        <f t="shared" si="5"/>
        <v>0</v>
      </c>
    </row>
    <row r="23" spans="1:21" ht="13.8">
      <c r="A23" s="526"/>
      <c r="B23" s="527"/>
      <c r="C23" s="528"/>
      <c r="D23" s="530"/>
      <c r="E23" s="529"/>
      <c r="F23" s="530"/>
      <c r="G23" s="531"/>
      <c r="H23" s="530"/>
      <c r="I23" s="530"/>
      <c r="J23" s="530"/>
      <c r="K23" s="530"/>
      <c r="L23" s="530"/>
      <c r="M23" s="530"/>
      <c r="N23" s="530"/>
      <c r="O23" s="532"/>
    </row>
    <row r="24" spans="1:21" s="483" customFormat="1" ht="13.8">
      <c r="A24" s="480" t="s">
        <v>39</v>
      </c>
      <c r="B24" s="496" t="s">
        <v>107</v>
      </c>
      <c r="C24" s="480"/>
      <c r="D24" s="524"/>
      <c r="E24" s="482"/>
      <c r="F24" s="481"/>
      <c r="G24" s="535">
        <f>SUM(G25:G28)</f>
        <v>618843.34</v>
      </c>
      <c r="H24" s="481"/>
      <c r="I24" s="524"/>
      <c r="J24" s="524"/>
      <c r="K24" s="524"/>
      <c r="L24" s="524">
        <f>SUM(L25:L28)</f>
        <v>0</v>
      </c>
      <c r="M24" s="524">
        <f t="shared" ref="M24:O24" si="8">SUM(M25:M28)</f>
        <v>82478.210000000006</v>
      </c>
      <c r="N24" s="524">
        <f t="shared" si="8"/>
        <v>372389.81</v>
      </c>
      <c r="O24" s="524">
        <f t="shared" si="8"/>
        <v>328931.74</v>
      </c>
      <c r="U24" s="534"/>
    </row>
    <row r="25" spans="1:21" ht="41.4">
      <c r="A25" s="474" t="s">
        <v>23</v>
      </c>
      <c r="B25" s="497" t="s">
        <v>353</v>
      </c>
      <c r="C25" s="538" t="s">
        <v>134</v>
      </c>
      <c r="D25" s="490">
        <v>0</v>
      </c>
      <c r="E25" s="475">
        <v>8700</v>
      </c>
      <c r="F25" s="475">
        <v>15.62</v>
      </c>
      <c r="G25" s="475">
        <f t="shared" si="1"/>
        <v>135894</v>
      </c>
      <c r="H25" s="475"/>
      <c r="I25" s="488"/>
      <c r="J25" s="489">
        <v>8700</v>
      </c>
      <c r="K25" s="490">
        <f t="shared" si="2"/>
        <v>0</v>
      </c>
      <c r="L25" s="490"/>
      <c r="M25" s="490">
        <f t="shared" si="3"/>
        <v>0</v>
      </c>
      <c r="N25" s="490">
        <f t="shared" si="4"/>
        <v>135894</v>
      </c>
      <c r="O25" s="490">
        <f t="shared" si="5"/>
        <v>0</v>
      </c>
    </row>
    <row r="26" spans="1:21" ht="27.6">
      <c r="A26" s="474" t="s">
        <v>133</v>
      </c>
      <c r="B26" s="497" t="s">
        <v>354</v>
      </c>
      <c r="C26" s="538" t="s">
        <v>134</v>
      </c>
      <c r="D26" s="490">
        <v>4146.75</v>
      </c>
      <c r="E26" s="475">
        <v>8700</v>
      </c>
      <c r="F26" s="475">
        <v>51.94</v>
      </c>
      <c r="G26" s="475">
        <f t="shared" si="1"/>
        <v>451878</v>
      </c>
      <c r="H26" s="475"/>
      <c r="I26" s="488"/>
      <c r="J26" s="489">
        <v>4553.25</v>
      </c>
      <c r="K26" s="490">
        <f t="shared" si="2"/>
        <v>4146.75</v>
      </c>
      <c r="L26" s="490"/>
      <c r="M26" s="490">
        <f t="shared" si="3"/>
        <v>0</v>
      </c>
      <c r="N26" s="490">
        <f t="shared" si="4"/>
        <v>236495.81</v>
      </c>
      <c r="O26" s="490">
        <f t="shared" si="5"/>
        <v>215382.19</v>
      </c>
    </row>
    <row r="27" spans="1:21" ht="41.4">
      <c r="A27" s="474" t="s">
        <v>164</v>
      </c>
      <c r="B27" s="497" t="s">
        <v>355</v>
      </c>
      <c r="C27" s="538" t="s">
        <v>134</v>
      </c>
      <c r="D27" s="490">
        <v>3151.87</v>
      </c>
      <c r="E27" s="475">
        <v>905.87</v>
      </c>
      <c r="F27" s="475">
        <v>34.299999999999997</v>
      </c>
      <c r="G27" s="475">
        <f t="shared" si="1"/>
        <v>31071.34</v>
      </c>
      <c r="H27" s="475"/>
      <c r="I27" s="488">
        <v>2246</v>
      </c>
      <c r="J27" s="489"/>
      <c r="K27" s="490">
        <f t="shared" si="2"/>
        <v>3151.87</v>
      </c>
      <c r="L27" s="490"/>
      <c r="M27" s="490">
        <f t="shared" si="3"/>
        <v>77037.8</v>
      </c>
      <c r="N27" s="490">
        <f t="shared" si="4"/>
        <v>0</v>
      </c>
      <c r="O27" s="490">
        <f t="shared" si="5"/>
        <v>108109.14</v>
      </c>
    </row>
    <row r="28" spans="1:21" ht="27.6">
      <c r="A28" s="474" t="s">
        <v>735</v>
      </c>
      <c r="B28" s="497" t="s">
        <v>768</v>
      </c>
      <c r="C28" s="538" t="s">
        <v>134</v>
      </c>
      <c r="D28" s="490">
        <v>994.59</v>
      </c>
      <c r="E28" s="475"/>
      <c r="F28" s="475">
        <v>5.47</v>
      </c>
      <c r="G28" s="475"/>
      <c r="H28" s="475"/>
      <c r="I28" s="488">
        <v>994.59</v>
      </c>
      <c r="J28" s="489"/>
      <c r="K28" s="490">
        <f t="shared" si="2"/>
        <v>994.59</v>
      </c>
      <c r="L28" s="490"/>
      <c r="M28" s="490">
        <f t="shared" si="3"/>
        <v>5440.41</v>
      </c>
      <c r="N28" s="490">
        <f t="shared" si="4"/>
        <v>0</v>
      </c>
      <c r="O28" s="490">
        <f t="shared" si="5"/>
        <v>5440.41</v>
      </c>
      <c r="Q28" s="485">
        <f>N381</f>
        <v>22622.94</v>
      </c>
    </row>
    <row r="29" spans="1:21" ht="13.8">
      <c r="A29" s="526"/>
      <c r="B29" s="527"/>
      <c r="C29" s="528"/>
      <c r="D29" s="530"/>
      <c r="E29" s="529"/>
      <c r="F29" s="530"/>
      <c r="G29" s="531"/>
      <c r="H29" s="530"/>
      <c r="I29" s="530"/>
      <c r="J29" s="530"/>
      <c r="K29" s="530"/>
      <c r="L29" s="530"/>
      <c r="M29" s="530"/>
      <c r="N29" s="530"/>
      <c r="O29" s="532"/>
    </row>
    <row r="30" spans="1:21" s="483" customFormat="1" ht="13.8">
      <c r="A30" s="480" t="s">
        <v>40</v>
      </c>
      <c r="B30" s="496" t="s">
        <v>110</v>
      </c>
      <c r="C30" s="480"/>
      <c r="D30" s="524"/>
      <c r="E30" s="482"/>
      <c r="F30" s="481"/>
      <c r="G30" s="535">
        <f>SUM(G31:G34)</f>
        <v>61928.01</v>
      </c>
      <c r="H30" s="481"/>
      <c r="I30" s="524"/>
      <c r="J30" s="524"/>
      <c r="K30" s="524"/>
      <c r="L30" s="524">
        <f>SUM(L31:L34)</f>
        <v>0</v>
      </c>
      <c r="M30" s="524">
        <f t="shared" ref="M30:O30" si="9">SUM(M31:M34)</f>
        <v>29654</v>
      </c>
      <c r="N30" s="524">
        <f t="shared" si="9"/>
        <v>32074.01</v>
      </c>
      <c r="O30" s="524">
        <f t="shared" si="9"/>
        <v>59508</v>
      </c>
      <c r="U30" s="534"/>
    </row>
    <row r="31" spans="1:21" ht="27.6">
      <c r="A31" s="474" t="s">
        <v>118</v>
      </c>
      <c r="B31" s="497" t="s">
        <v>96</v>
      </c>
      <c r="C31" s="538" t="s">
        <v>42</v>
      </c>
      <c r="D31" s="490">
        <v>87.64</v>
      </c>
      <c r="E31" s="475">
        <v>180.3</v>
      </c>
      <c r="F31" s="475">
        <v>144.97</v>
      </c>
      <c r="G31" s="475">
        <f t="shared" si="1"/>
        <v>26138.09</v>
      </c>
      <c r="H31" s="475"/>
      <c r="I31" s="488"/>
      <c r="J31" s="489">
        <v>92.66</v>
      </c>
      <c r="K31" s="490">
        <f t="shared" si="2"/>
        <v>87.64</v>
      </c>
      <c r="L31" s="490"/>
      <c r="M31" s="490">
        <f t="shared" si="3"/>
        <v>0</v>
      </c>
      <c r="N31" s="490">
        <f t="shared" si="4"/>
        <v>13432.92</v>
      </c>
      <c r="O31" s="490">
        <f t="shared" si="5"/>
        <v>12705.17</v>
      </c>
    </row>
    <row r="32" spans="1:21" ht="13.8">
      <c r="A32" s="474" t="s">
        <v>119</v>
      </c>
      <c r="B32" s="497" t="s">
        <v>467</v>
      </c>
      <c r="C32" s="538" t="s">
        <v>22</v>
      </c>
      <c r="D32" s="490">
        <v>5</v>
      </c>
      <c r="E32" s="475">
        <v>16</v>
      </c>
      <c r="F32" s="475">
        <v>248.71</v>
      </c>
      <c r="G32" s="475">
        <f t="shared" si="1"/>
        <v>3979.36</v>
      </c>
      <c r="H32" s="475"/>
      <c r="I32" s="488"/>
      <c r="J32" s="489">
        <v>11</v>
      </c>
      <c r="K32" s="490">
        <f t="shared" si="2"/>
        <v>5</v>
      </c>
      <c r="L32" s="490"/>
      <c r="M32" s="490">
        <f t="shared" si="3"/>
        <v>0</v>
      </c>
      <c r="N32" s="490">
        <f t="shared" si="4"/>
        <v>2735.81</v>
      </c>
      <c r="O32" s="490">
        <f t="shared" si="5"/>
        <v>1243.55</v>
      </c>
    </row>
    <row r="33" spans="1:22" ht="27.6">
      <c r="A33" s="474" t="s">
        <v>120</v>
      </c>
      <c r="B33" s="497" t="s">
        <v>108</v>
      </c>
      <c r="C33" s="538" t="s">
        <v>22</v>
      </c>
      <c r="D33" s="490">
        <v>6</v>
      </c>
      <c r="E33" s="475">
        <v>12</v>
      </c>
      <c r="F33" s="475">
        <v>2650.88</v>
      </c>
      <c r="G33" s="475">
        <f t="shared" si="1"/>
        <v>31810.560000000001</v>
      </c>
      <c r="H33" s="475"/>
      <c r="I33" s="488"/>
      <c r="J33" s="489">
        <v>6</v>
      </c>
      <c r="K33" s="490">
        <f t="shared" si="2"/>
        <v>6</v>
      </c>
      <c r="L33" s="490"/>
      <c r="M33" s="490">
        <f t="shared" si="3"/>
        <v>0</v>
      </c>
      <c r="N33" s="490">
        <f t="shared" si="4"/>
        <v>15905.28</v>
      </c>
      <c r="O33" s="490">
        <f t="shared" si="5"/>
        <v>15905.28</v>
      </c>
    </row>
    <row r="34" spans="1:22" ht="13.8">
      <c r="A34" s="474" t="s">
        <v>121</v>
      </c>
      <c r="B34" s="497" t="s">
        <v>736</v>
      </c>
      <c r="C34" s="538" t="s">
        <v>22</v>
      </c>
      <c r="D34" s="490">
        <v>1</v>
      </c>
      <c r="E34" s="475"/>
      <c r="F34" s="475">
        <v>29654</v>
      </c>
      <c r="G34" s="475"/>
      <c r="H34" s="475"/>
      <c r="I34" s="488">
        <v>1</v>
      </c>
      <c r="J34" s="489"/>
      <c r="K34" s="490">
        <f t="shared" si="2"/>
        <v>1</v>
      </c>
      <c r="L34" s="490"/>
      <c r="M34" s="490">
        <f t="shared" si="3"/>
        <v>29654</v>
      </c>
      <c r="N34" s="490">
        <f t="shared" si="4"/>
        <v>0</v>
      </c>
      <c r="O34" s="490">
        <f t="shared" si="5"/>
        <v>29654</v>
      </c>
    </row>
    <row r="35" spans="1:22" ht="13.8">
      <c r="A35" s="526"/>
      <c r="B35" s="527"/>
      <c r="C35" s="528"/>
      <c r="D35" s="530"/>
      <c r="E35" s="529"/>
      <c r="F35" s="530"/>
      <c r="G35" s="531"/>
      <c r="H35" s="530"/>
      <c r="I35" s="530"/>
      <c r="J35" s="530"/>
      <c r="K35" s="530"/>
      <c r="L35" s="530"/>
      <c r="M35" s="530"/>
      <c r="N35" s="530"/>
      <c r="O35" s="532"/>
    </row>
    <row r="36" spans="1:22" s="483" customFormat="1" ht="13.8">
      <c r="A36" s="480" t="s">
        <v>41</v>
      </c>
      <c r="B36" s="496" t="s">
        <v>114</v>
      </c>
      <c r="C36" s="480"/>
      <c r="D36" s="524"/>
      <c r="E36" s="482"/>
      <c r="F36" s="481"/>
      <c r="G36" s="535">
        <f>SUM(G37,G103,G177,G294,G335)</f>
        <v>133334.82</v>
      </c>
      <c r="H36" s="481"/>
      <c r="I36" s="524"/>
      <c r="J36" s="524"/>
      <c r="K36" s="524"/>
      <c r="L36" s="524">
        <f>SUM(L37,L103,L177,L251,L294,L335)</f>
        <v>0</v>
      </c>
      <c r="M36" s="524">
        <f t="shared" ref="M36:O36" si="10">SUM(M37,M103,M177,M251,M294,M335)</f>
        <v>349302.8</v>
      </c>
      <c r="N36" s="524">
        <f t="shared" si="10"/>
        <v>18396.32</v>
      </c>
      <c r="O36" s="524">
        <f t="shared" si="10"/>
        <v>464241.3</v>
      </c>
      <c r="U36" s="534"/>
    </row>
    <row r="37" spans="1:22" ht="13.8">
      <c r="A37" s="500" t="s">
        <v>50</v>
      </c>
      <c r="B37" s="501" t="s">
        <v>528</v>
      </c>
      <c r="C37" s="500" t="s">
        <v>24</v>
      </c>
      <c r="D37" s="502">
        <v>1</v>
      </c>
      <c r="E37" s="502">
        <v>2</v>
      </c>
      <c r="F37" s="502">
        <v>18396.32</v>
      </c>
      <c r="G37" s="502">
        <f>F37*E37</f>
        <v>36792.639999999999</v>
      </c>
      <c r="H37" s="500"/>
      <c r="I37" s="501"/>
      <c r="J37" s="502">
        <v>1</v>
      </c>
      <c r="K37" s="502">
        <f t="shared" si="2"/>
        <v>1</v>
      </c>
      <c r="L37" s="525">
        <f>SUM(L39:L101)</f>
        <v>0</v>
      </c>
      <c r="M37" s="525">
        <f t="shared" ref="M37" si="11">SUM(M39:M101)</f>
        <v>0</v>
      </c>
      <c r="N37" s="525">
        <f>SUM(N39:N101)-0.06</f>
        <v>18396.32</v>
      </c>
      <c r="O37" s="525">
        <f>SUM(O39:O101)-0.07</f>
        <v>18396.32</v>
      </c>
      <c r="Q37" s="485">
        <f>F37-O37</f>
        <v>0</v>
      </c>
      <c r="U37" s="533">
        <f>SUM(U39:U101)</f>
        <v>18396.39</v>
      </c>
    </row>
    <row r="38" spans="1:22" ht="13.8">
      <c r="A38" s="337" t="s">
        <v>475</v>
      </c>
      <c r="B38" s="294" t="s">
        <v>397</v>
      </c>
      <c r="C38" s="212"/>
      <c r="D38" s="490"/>
      <c r="E38" s="475"/>
      <c r="F38" s="475"/>
      <c r="G38" s="486">
        <f>SUM(G39)</f>
        <v>2921.5</v>
      </c>
      <c r="H38" s="475"/>
      <c r="I38" s="488"/>
      <c r="J38" s="489"/>
      <c r="K38" s="490"/>
      <c r="L38" s="490"/>
      <c r="M38" s="490"/>
      <c r="N38" s="490"/>
      <c r="O38" s="490"/>
    </row>
    <row r="39" spans="1:22" ht="26.4">
      <c r="A39" s="459" t="s">
        <v>737</v>
      </c>
      <c r="B39" s="346" t="s">
        <v>367</v>
      </c>
      <c r="C39" s="228" t="s">
        <v>161</v>
      </c>
      <c r="D39" s="490">
        <v>3.86</v>
      </c>
      <c r="E39" s="475">
        <v>7.72</v>
      </c>
      <c r="F39" s="475">
        <v>378.43</v>
      </c>
      <c r="G39" s="475">
        <f>F39*E39+0.02</f>
        <v>2921.5</v>
      </c>
      <c r="H39" s="475"/>
      <c r="I39" s="488"/>
      <c r="J39" s="489">
        <v>3.86</v>
      </c>
      <c r="K39" s="490">
        <f t="shared" si="2"/>
        <v>3.86</v>
      </c>
      <c r="L39" s="490"/>
      <c r="M39" s="490">
        <f t="shared" si="3"/>
        <v>0</v>
      </c>
      <c r="N39" s="490">
        <f>J39*F39+0.01</f>
        <v>1460.75</v>
      </c>
      <c r="O39" s="490">
        <f>(G39+M39-N39)-L39</f>
        <v>1460.75</v>
      </c>
      <c r="P39">
        <v>7.72</v>
      </c>
      <c r="Q39" s="494">
        <f>E39*R$39</f>
        <v>15.44</v>
      </c>
      <c r="R39">
        <v>2</v>
      </c>
      <c r="S39">
        <v>3.86</v>
      </c>
      <c r="U39" s="533">
        <f>G39/R$39</f>
        <v>1460.75</v>
      </c>
      <c r="V39" s="406">
        <f>U39*R39</f>
        <v>2921.5</v>
      </c>
    </row>
    <row r="40" spans="1:22" ht="13.8">
      <c r="A40" s="459"/>
      <c r="B40" s="368"/>
      <c r="C40" s="228"/>
      <c r="D40" s="490"/>
      <c r="E40" s="475"/>
      <c r="F40" s="475"/>
      <c r="G40" s="475"/>
      <c r="H40" s="475"/>
      <c r="I40" s="488"/>
      <c r="J40" s="489"/>
      <c r="K40" s="490"/>
      <c r="L40" s="490"/>
      <c r="M40" s="490"/>
      <c r="N40" s="490"/>
      <c r="O40" s="490"/>
      <c r="Q40" s="494"/>
      <c r="V40" s="406"/>
    </row>
    <row r="41" spans="1:22" ht="13.8">
      <c r="A41" s="337" t="s">
        <v>476</v>
      </c>
      <c r="B41" s="294" t="s">
        <v>193</v>
      </c>
      <c r="C41" s="228"/>
      <c r="D41" s="490"/>
      <c r="E41" s="475"/>
      <c r="F41" s="475"/>
      <c r="G41" s="486">
        <f>SUM(G42:G43)</f>
        <v>5428.43</v>
      </c>
      <c r="H41" s="475"/>
      <c r="I41" s="488"/>
      <c r="J41" s="489"/>
      <c r="K41" s="490"/>
      <c r="L41" s="490"/>
      <c r="M41" s="490"/>
      <c r="N41" s="490"/>
      <c r="O41" s="490"/>
      <c r="Q41" s="494"/>
    </row>
    <row r="42" spans="1:22" ht="39.6">
      <c r="A42" s="459" t="s">
        <v>477</v>
      </c>
      <c r="B42" s="491" t="s">
        <v>403</v>
      </c>
      <c r="C42" s="228" t="s">
        <v>134</v>
      </c>
      <c r="D42" s="490">
        <v>40.1</v>
      </c>
      <c r="E42" s="475">
        <v>80.2</v>
      </c>
      <c r="F42" s="475">
        <v>41.18</v>
      </c>
      <c r="G42" s="475">
        <f>F42*E42+0.03</f>
        <v>3302.67</v>
      </c>
      <c r="H42" s="475"/>
      <c r="I42" s="488"/>
      <c r="J42" s="489">
        <v>40.1</v>
      </c>
      <c r="K42" s="490">
        <f t="shared" si="2"/>
        <v>40.1</v>
      </c>
      <c r="L42" s="490"/>
      <c r="M42" s="490">
        <f t="shared" si="3"/>
        <v>0</v>
      </c>
      <c r="N42" s="490">
        <f>J42*F42+0.02</f>
        <v>1651.34</v>
      </c>
      <c r="O42" s="490">
        <f>(G42+M42-N42)-L42+0.01</f>
        <v>1651.34</v>
      </c>
      <c r="P42">
        <v>80.2</v>
      </c>
      <c r="Q42" s="494">
        <f t="shared" ref="Q42:Q101" si="12">E42*R$39</f>
        <v>160.4</v>
      </c>
      <c r="S42">
        <v>40.1</v>
      </c>
      <c r="U42" s="533">
        <f t="shared" ref="U42:U101" si="13">G42/R$39</f>
        <v>1651.34</v>
      </c>
    </row>
    <row r="43" spans="1:22" ht="26.4">
      <c r="A43" s="459" t="s">
        <v>478</v>
      </c>
      <c r="B43" s="368" t="s">
        <v>396</v>
      </c>
      <c r="C43" s="228" t="s">
        <v>161</v>
      </c>
      <c r="D43" s="490">
        <v>2.23</v>
      </c>
      <c r="E43" s="475">
        <v>4.46</v>
      </c>
      <c r="F43" s="475">
        <v>476.62</v>
      </c>
      <c r="G43" s="475">
        <f>F43*E43+0.03</f>
        <v>2125.7600000000002</v>
      </c>
      <c r="H43" s="475"/>
      <c r="I43" s="488"/>
      <c r="J43" s="489">
        <v>2.23</v>
      </c>
      <c r="K43" s="490">
        <f t="shared" si="2"/>
        <v>2.23</v>
      </c>
      <c r="L43" s="490"/>
      <c r="M43" s="490">
        <f t="shared" si="3"/>
        <v>0</v>
      </c>
      <c r="N43" s="490">
        <f>J43*F43+0.02</f>
        <v>1062.8800000000001</v>
      </c>
      <c r="O43" s="490">
        <f>(G43+M43-N43)-L43</f>
        <v>1062.8800000000001</v>
      </c>
      <c r="P43">
        <v>4.46</v>
      </c>
      <c r="Q43" s="494">
        <f t="shared" si="12"/>
        <v>8.92</v>
      </c>
      <c r="S43">
        <v>2.23</v>
      </c>
      <c r="U43" s="533">
        <f t="shared" si="13"/>
        <v>1062.8800000000001</v>
      </c>
    </row>
    <row r="44" spans="1:22" ht="13.8">
      <c r="A44" s="459"/>
      <c r="B44" s="346"/>
      <c r="C44" s="228"/>
      <c r="D44" s="490"/>
      <c r="E44" s="475"/>
      <c r="F44" s="475"/>
      <c r="G44" s="475"/>
      <c r="H44" s="475"/>
      <c r="I44" s="488"/>
      <c r="J44" s="489"/>
      <c r="K44" s="490"/>
      <c r="L44" s="490"/>
      <c r="M44" s="490"/>
      <c r="N44" s="490"/>
      <c r="O44" s="490"/>
      <c r="Q44" s="494"/>
    </row>
    <row r="45" spans="1:22" ht="13.8">
      <c r="A45" s="337" t="s">
        <v>479</v>
      </c>
      <c r="B45" s="294" t="s">
        <v>150</v>
      </c>
      <c r="C45" s="228"/>
      <c r="D45" s="490"/>
      <c r="E45" s="475"/>
      <c r="F45" s="475"/>
      <c r="G45" s="486">
        <f>SUM(G46:G48)</f>
        <v>6824.42</v>
      </c>
      <c r="H45" s="475"/>
      <c r="I45" s="488"/>
      <c r="J45" s="489"/>
      <c r="K45" s="490"/>
      <c r="L45" s="490"/>
      <c r="M45" s="490"/>
      <c r="N45" s="490"/>
      <c r="O45" s="490"/>
      <c r="Q45" s="494"/>
    </row>
    <row r="46" spans="1:22" ht="39.6">
      <c r="A46" s="459" t="s">
        <v>480</v>
      </c>
      <c r="B46" s="491" t="s">
        <v>311</v>
      </c>
      <c r="C46" s="228" t="s">
        <v>134</v>
      </c>
      <c r="D46" s="490">
        <v>26.28</v>
      </c>
      <c r="E46" s="475">
        <v>52.56</v>
      </c>
      <c r="F46" s="475">
        <v>80.12</v>
      </c>
      <c r="G46" s="475">
        <f>F46*E46+0.03</f>
        <v>4211.1400000000003</v>
      </c>
      <c r="H46" s="475"/>
      <c r="I46" s="488"/>
      <c r="J46" s="489">
        <v>26.28</v>
      </c>
      <c r="K46" s="490">
        <f t="shared" si="2"/>
        <v>26.28</v>
      </c>
      <c r="L46" s="490"/>
      <c r="M46" s="490">
        <f t="shared" si="3"/>
        <v>0</v>
      </c>
      <c r="N46" s="490">
        <f>J46*F46+0.02</f>
        <v>2105.5700000000002</v>
      </c>
      <c r="O46" s="490">
        <f t="shared" si="5"/>
        <v>2105.5700000000002</v>
      </c>
      <c r="P46">
        <v>52.56</v>
      </c>
      <c r="Q46" s="494">
        <f t="shared" si="12"/>
        <v>105.12</v>
      </c>
      <c r="S46">
        <v>26.28</v>
      </c>
      <c r="U46" s="533">
        <f t="shared" si="13"/>
        <v>2105.5700000000002</v>
      </c>
    </row>
    <row r="47" spans="1:22" ht="26.4">
      <c r="A47" s="459" t="s">
        <v>481</v>
      </c>
      <c r="B47" s="346" t="s">
        <v>312</v>
      </c>
      <c r="C47" s="228" t="s">
        <v>134</v>
      </c>
      <c r="D47" s="490">
        <v>26.28</v>
      </c>
      <c r="E47" s="475">
        <v>52.56</v>
      </c>
      <c r="F47" s="475">
        <v>41.22</v>
      </c>
      <c r="G47" s="475">
        <f>F47*E47+0.03</f>
        <v>2166.5500000000002</v>
      </c>
      <c r="H47" s="475"/>
      <c r="I47" s="488"/>
      <c r="J47" s="489">
        <v>26.28</v>
      </c>
      <c r="K47" s="490">
        <f t="shared" si="2"/>
        <v>26.28</v>
      </c>
      <c r="L47" s="490"/>
      <c r="M47" s="490">
        <f t="shared" si="3"/>
        <v>0</v>
      </c>
      <c r="N47" s="490">
        <f>J47*F47+0.02</f>
        <v>1083.28</v>
      </c>
      <c r="O47" s="490">
        <f>(G47+M47-N47)-L47+0.01</f>
        <v>1083.28</v>
      </c>
      <c r="P47">
        <v>52.56</v>
      </c>
      <c r="Q47" s="494">
        <f t="shared" si="12"/>
        <v>105.12</v>
      </c>
      <c r="S47">
        <v>26.28</v>
      </c>
      <c r="U47" s="533">
        <f t="shared" si="13"/>
        <v>1083.28</v>
      </c>
    </row>
    <row r="48" spans="1:22" ht="26.4">
      <c r="A48" s="459" t="s">
        <v>482</v>
      </c>
      <c r="B48" s="346" t="s">
        <v>400</v>
      </c>
      <c r="C48" s="228" t="s">
        <v>42</v>
      </c>
      <c r="D48" s="490">
        <v>15</v>
      </c>
      <c r="E48" s="475">
        <v>30</v>
      </c>
      <c r="F48" s="475">
        <v>14.89</v>
      </c>
      <c r="G48" s="475">
        <f>F48*E48+0.03</f>
        <v>446.73</v>
      </c>
      <c r="H48" s="475"/>
      <c r="I48" s="488"/>
      <c r="J48" s="489">
        <v>15</v>
      </c>
      <c r="K48" s="490">
        <f t="shared" si="2"/>
        <v>15</v>
      </c>
      <c r="L48" s="490"/>
      <c r="M48" s="490">
        <f t="shared" si="3"/>
        <v>0</v>
      </c>
      <c r="N48" s="490">
        <f>J48*F48+0.02</f>
        <v>223.37</v>
      </c>
      <c r="O48" s="490">
        <f>(G48+M48-N48)-L48+0.01</f>
        <v>223.37</v>
      </c>
      <c r="P48">
        <v>30</v>
      </c>
      <c r="Q48" s="494">
        <f t="shared" si="12"/>
        <v>60</v>
      </c>
      <c r="S48">
        <v>15</v>
      </c>
      <c r="U48" s="533">
        <f t="shared" si="13"/>
        <v>223.37</v>
      </c>
    </row>
    <row r="49" spans="1:21" ht="13.8">
      <c r="A49" s="459"/>
      <c r="B49" s="346"/>
      <c r="C49" s="228"/>
      <c r="D49" s="490"/>
      <c r="E49" s="475"/>
      <c r="F49" s="475"/>
      <c r="G49" s="475"/>
      <c r="H49" s="475"/>
      <c r="I49" s="488"/>
      <c r="J49" s="489"/>
      <c r="K49" s="490"/>
      <c r="L49" s="490"/>
      <c r="M49" s="490"/>
      <c r="N49" s="490"/>
      <c r="O49" s="490"/>
      <c r="Q49" s="494"/>
    </row>
    <row r="50" spans="1:21" ht="13.8">
      <c r="A50" s="337" t="s">
        <v>483</v>
      </c>
      <c r="B50" s="294" t="s">
        <v>202</v>
      </c>
      <c r="C50" s="228"/>
      <c r="D50" s="490"/>
      <c r="E50" s="475"/>
      <c r="F50" s="475"/>
      <c r="G50" s="486">
        <f>SUM(G51)</f>
        <v>1641.36</v>
      </c>
      <c r="H50" s="475"/>
      <c r="I50" s="488"/>
      <c r="J50" s="489"/>
      <c r="K50" s="490"/>
      <c r="L50" s="490"/>
      <c r="M50" s="490"/>
      <c r="N50" s="490"/>
      <c r="O50" s="490"/>
      <c r="Q50" s="494"/>
    </row>
    <row r="51" spans="1:21" ht="52.8">
      <c r="A51" s="459" t="s">
        <v>484</v>
      </c>
      <c r="B51" s="492" t="s">
        <v>371</v>
      </c>
      <c r="C51" s="228" t="s">
        <v>134</v>
      </c>
      <c r="D51" s="490">
        <v>14.66</v>
      </c>
      <c r="E51" s="475">
        <v>29.32</v>
      </c>
      <c r="F51" s="475">
        <v>55.98</v>
      </c>
      <c r="G51" s="475">
        <f>F51*E51+0.03</f>
        <v>1641.36</v>
      </c>
      <c r="H51" s="475"/>
      <c r="I51" s="488"/>
      <c r="J51" s="489">
        <v>14.66</v>
      </c>
      <c r="K51" s="490">
        <f t="shared" si="2"/>
        <v>14.66</v>
      </c>
      <c r="L51" s="490"/>
      <c r="M51" s="490">
        <f t="shared" si="3"/>
        <v>0</v>
      </c>
      <c r="N51" s="490">
        <f>J51*F51+0.01</f>
        <v>820.68</v>
      </c>
      <c r="O51" s="490">
        <f t="shared" si="5"/>
        <v>820.68</v>
      </c>
      <c r="P51">
        <v>29.32</v>
      </c>
      <c r="Q51" s="494">
        <f t="shared" si="12"/>
        <v>58.64</v>
      </c>
      <c r="S51">
        <v>14.66</v>
      </c>
      <c r="U51" s="533">
        <f t="shared" si="13"/>
        <v>820.68</v>
      </c>
    </row>
    <row r="52" spans="1:21" ht="13.8">
      <c r="A52" s="459"/>
      <c r="B52" s="491"/>
      <c r="C52" s="228"/>
      <c r="D52" s="490"/>
      <c r="E52" s="475"/>
      <c r="F52" s="475"/>
      <c r="G52" s="475"/>
      <c r="H52" s="475"/>
      <c r="I52" s="488"/>
      <c r="J52" s="489"/>
      <c r="K52" s="490"/>
      <c r="L52" s="490"/>
      <c r="M52" s="490"/>
      <c r="N52" s="490"/>
      <c r="O52" s="490"/>
      <c r="Q52" s="494"/>
    </row>
    <row r="53" spans="1:21" ht="13.8">
      <c r="A53" s="337" t="s">
        <v>485</v>
      </c>
      <c r="B53" s="294" t="s">
        <v>203</v>
      </c>
      <c r="C53" s="228"/>
      <c r="D53" s="490"/>
      <c r="E53" s="475"/>
      <c r="F53" s="475"/>
      <c r="G53" s="486">
        <f>SUM(G54:G56)</f>
        <v>1348.01</v>
      </c>
      <c r="H53" s="475"/>
      <c r="I53" s="488"/>
      <c r="J53" s="489"/>
      <c r="K53" s="490"/>
      <c r="L53" s="490"/>
      <c r="M53" s="490"/>
      <c r="N53" s="490"/>
      <c r="O53" s="490"/>
      <c r="Q53" s="494"/>
    </row>
    <row r="54" spans="1:21" ht="26.4">
      <c r="A54" s="459" t="s">
        <v>486</v>
      </c>
      <c r="B54" s="491" t="s">
        <v>314</v>
      </c>
      <c r="C54" s="228" t="s">
        <v>134</v>
      </c>
      <c r="D54" s="490">
        <v>29.32</v>
      </c>
      <c r="E54" s="475">
        <v>58.64</v>
      </c>
      <c r="F54" s="475">
        <v>2.99</v>
      </c>
      <c r="G54" s="475">
        <f>F54*E54+0.02</f>
        <v>175.35</v>
      </c>
      <c r="H54" s="475"/>
      <c r="I54" s="488"/>
      <c r="J54" s="489">
        <v>29.32</v>
      </c>
      <c r="K54" s="490">
        <f t="shared" si="2"/>
        <v>29.32</v>
      </c>
      <c r="L54" s="490"/>
      <c r="M54" s="490">
        <f t="shared" si="3"/>
        <v>0</v>
      </c>
      <c r="N54" s="490">
        <f t="shared" si="4"/>
        <v>87.67</v>
      </c>
      <c r="O54" s="490">
        <f t="shared" si="5"/>
        <v>87.68</v>
      </c>
      <c r="P54">
        <v>58.64</v>
      </c>
      <c r="Q54" s="494">
        <f t="shared" si="12"/>
        <v>117.28</v>
      </c>
      <c r="S54">
        <v>29.32</v>
      </c>
      <c r="U54" s="533">
        <f t="shared" si="13"/>
        <v>87.68</v>
      </c>
    </row>
    <row r="55" spans="1:21" ht="26.4">
      <c r="A55" s="459" t="s">
        <v>487</v>
      </c>
      <c r="B55" s="491" t="s">
        <v>315</v>
      </c>
      <c r="C55" s="228" t="s">
        <v>134</v>
      </c>
      <c r="D55" s="490">
        <v>29.32</v>
      </c>
      <c r="E55" s="475">
        <v>58.64</v>
      </c>
      <c r="F55" s="475">
        <v>12.48</v>
      </c>
      <c r="G55" s="475">
        <f>F55*E55+0.03</f>
        <v>731.86</v>
      </c>
      <c r="H55" s="475"/>
      <c r="I55" s="488"/>
      <c r="J55" s="489">
        <v>29.32</v>
      </c>
      <c r="K55" s="490">
        <f t="shared" si="2"/>
        <v>29.32</v>
      </c>
      <c r="L55" s="490"/>
      <c r="M55" s="490">
        <f t="shared" si="3"/>
        <v>0</v>
      </c>
      <c r="N55" s="490">
        <f>J55*F55+0.02</f>
        <v>365.93</v>
      </c>
      <c r="O55" s="490">
        <f t="shared" si="5"/>
        <v>365.93</v>
      </c>
      <c r="P55">
        <v>58.64</v>
      </c>
      <c r="Q55" s="494">
        <f t="shared" si="12"/>
        <v>117.28</v>
      </c>
      <c r="S55">
        <v>29.32</v>
      </c>
      <c r="U55" s="533">
        <f t="shared" si="13"/>
        <v>365.93</v>
      </c>
    </row>
    <row r="56" spans="1:21" ht="39.6">
      <c r="A56" s="459" t="s">
        <v>488</v>
      </c>
      <c r="B56" s="491" t="s">
        <v>316</v>
      </c>
      <c r="C56" s="228" t="s">
        <v>134</v>
      </c>
      <c r="D56" s="490">
        <v>8</v>
      </c>
      <c r="E56" s="475">
        <v>16</v>
      </c>
      <c r="F56" s="475">
        <v>27.55</v>
      </c>
      <c r="G56" s="475">
        <f t="shared" ref="G56:G101" si="14">F56*E56</f>
        <v>440.8</v>
      </c>
      <c r="H56" s="475"/>
      <c r="I56" s="488"/>
      <c r="J56" s="489">
        <v>8</v>
      </c>
      <c r="K56" s="490">
        <f t="shared" si="2"/>
        <v>8</v>
      </c>
      <c r="L56" s="490"/>
      <c r="M56" s="490">
        <f t="shared" si="3"/>
        <v>0</v>
      </c>
      <c r="N56" s="490">
        <f t="shared" si="4"/>
        <v>220.4</v>
      </c>
      <c r="O56" s="490">
        <f t="shared" si="5"/>
        <v>220.4</v>
      </c>
      <c r="P56">
        <v>16</v>
      </c>
      <c r="Q56" s="494">
        <f t="shared" si="12"/>
        <v>32</v>
      </c>
      <c r="S56">
        <v>8</v>
      </c>
      <c r="U56" s="533">
        <f t="shared" si="13"/>
        <v>220.4</v>
      </c>
    </row>
    <row r="57" spans="1:21" ht="13.8">
      <c r="A57" s="459"/>
      <c r="B57" s="491"/>
      <c r="C57" s="228"/>
      <c r="D57" s="490"/>
      <c r="E57" s="475"/>
      <c r="F57" s="475"/>
      <c r="G57" s="475"/>
      <c r="H57" s="475"/>
      <c r="I57" s="488"/>
      <c r="J57" s="489"/>
      <c r="K57" s="490"/>
      <c r="L57" s="490"/>
      <c r="M57" s="490"/>
      <c r="N57" s="490"/>
      <c r="O57" s="490"/>
      <c r="Q57" s="494"/>
    </row>
    <row r="58" spans="1:21" ht="13.8">
      <c r="A58" s="337" t="s">
        <v>489</v>
      </c>
      <c r="B58" s="294" t="s">
        <v>124</v>
      </c>
      <c r="C58" s="228"/>
      <c r="D58" s="490"/>
      <c r="E58" s="475"/>
      <c r="F58" s="475"/>
      <c r="G58" s="486">
        <f>SUM(G59:G63)</f>
        <v>2896.02</v>
      </c>
      <c r="H58" s="475"/>
      <c r="I58" s="488"/>
      <c r="J58" s="489"/>
      <c r="K58" s="490"/>
      <c r="L58" s="490"/>
      <c r="M58" s="490"/>
      <c r="N58" s="490"/>
      <c r="O58" s="490"/>
      <c r="Q58" s="494"/>
    </row>
    <row r="59" spans="1:21" ht="26.4">
      <c r="A59" s="459" t="s">
        <v>490</v>
      </c>
      <c r="B59" s="491" t="s">
        <v>317</v>
      </c>
      <c r="C59" s="228" t="s">
        <v>161</v>
      </c>
      <c r="D59" s="490">
        <v>3.54</v>
      </c>
      <c r="E59" s="475">
        <v>7.08</v>
      </c>
      <c r="F59" s="475">
        <v>57.36</v>
      </c>
      <c r="G59" s="475">
        <f>F59*E59+0.03</f>
        <v>406.14</v>
      </c>
      <c r="H59" s="475"/>
      <c r="I59" s="488"/>
      <c r="J59" s="489">
        <v>3.54</v>
      </c>
      <c r="K59" s="490">
        <f t="shared" si="2"/>
        <v>3.54</v>
      </c>
      <c r="L59" s="490"/>
      <c r="M59" s="490">
        <f t="shared" si="3"/>
        <v>0</v>
      </c>
      <c r="N59" s="490">
        <f>J59*F59+0.02</f>
        <v>203.07</v>
      </c>
      <c r="O59" s="490">
        <f t="shared" si="5"/>
        <v>203.07</v>
      </c>
      <c r="P59">
        <v>7.08</v>
      </c>
      <c r="Q59" s="494">
        <f t="shared" si="12"/>
        <v>14.16</v>
      </c>
      <c r="S59">
        <v>3.54</v>
      </c>
      <c r="U59" s="533">
        <f t="shared" si="13"/>
        <v>203.07</v>
      </c>
    </row>
    <row r="60" spans="1:21" ht="39.6">
      <c r="A60" s="459" t="s">
        <v>491</v>
      </c>
      <c r="B60" s="491" t="s">
        <v>372</v>
      </c>
      <c r="C60" s="228" t="s">
        <v>134</v>
      </c>
      <c r="D60" s="490">
        <v>17.72</v>
      </c>
      <c r="E60" s="475">
        <v>35.44</v>
      </c>
      <c r="F60" s="475">
        <v>30.19</v>
      </c>
      <c r="G60" s="475">
        <f>F60*E60+0.03</f>
        <v>1069.96</v>
      </c>
      <c r="H60" s="475"/>
      <c r="I60" s="488"/>
      <c r="J60" s="489">
        <v>17.72</v>
      </c>
      <c r="K60" s="490">
        <f t="shared" si="2"/>
        <v>17.72</v>
      </c>
      <c r="L60" s="490"/>
      <c r="M60" s="490">
        <f t="shared" si="3"/>
        <v>0</v>
      </c>
      <c r="N60" s="490">
        <f>J60*F60+0.01</f>
        <v>534.98</v>
      </c>
      <c r="O60" s="490">
        <f t="shared" si="5"/>
        <v>534.98</v>
      </c>
      <c r="P60">
        <v>35.44</v>
      </c>
      <c r="Q60" s="494">
        <f t="shared" si="12"/>
        <v>70.88</v>
      </c>
      <c r="S60">
        <v>17.72</v>
      </c>
      <c r="U60" s="533">
        <f t="shared" si="13"/>
        <v>534.98</v>
      </c>
    </row>
    <row r="61" spans="1:21" ht="26.4">
      <c r="A61" s="459" t="s">
        <v>492</v>
      </c>
      <c r="B61" s="493" t="s">
        <v>318</v>
      </c>
      <c r="C61" s="369" t="s">
        <v>134</v>
      </c>
      <c r="D61" s="490">
        <v>17.72</v>
      </c>
      <c r="E61" s="475">
        <v>35.44</v>
      </c>
      <c r="F61" s="475">
        <v>7.8</v>
      </c>
      <c r="G61" s="475">
        <f>F61*E61+0.02</f>
        <v>276.45</v>
      </c>
      <c r="H61" s="475"/>
      <c r="I61" s="488"/>
      <c r="J61" s="489">
        <v>17.72</v>
      </c>
      <c r="K61" s="490">
        <f t="shared" si="2"/>
        <v>17.72</v>
      </c>
      <c r="L61" s="490"/>
      <c r="M61" s="490">
        <f t="shared" si="3"/>
        <v>0</v>
      </c>
      <c r="N61" s="490">
        <f>J61*F61+0.01</f>
        <v>138.22999999999999</v>
      </c>
      <c r="O61" s="490">
        <f>(G61+M61-N61)-L61+0.01</f>
        <v>138.22999999999999</v>
      </c>
      <c r="P61">
        <v>35.44</v>
      </c>
      <c r="Q61" s="494">
        <f t="shared" si="12"/>
        <v>70.88</v>
      </c>
      <c r="S61">
        <v>17.72</v>
      </c>
      <c r="U61" s="533">
        <f t="shared" si="13"/>
        <v>138.22999999999999</v>
      </c>
    </row>
    <row r="62" spans="1:21" ht="26.4">
      <c r="A62" s="459" t="s">
        <v>493</v>
      </c>
      <c r="B62" s="491" t="s">
        <v>373</v>
      </c>
      <c r="C62" s="228" t="s">
        <v>134</v>
      </c>
      <c r="D62" s="490">
        <v>4</v>
      </c>
      <c r="E62" s="475">
        <v>8</v>
      </c>
      <c r="F62" s="475">
        <v>41.53</v>
      </c>
      <c r="G62" s="475">
        <f>F62*E62+0.02</f>
        <v>332.26</v>
      </c>
      <c r="H62" s="475"/>
      <c r="I62" s="488"/>
      <c r="J62" s="489">
        <v>4</v>
      </c>
      <c r="K62" s="490">
        <f t="shared" si="2"/>
        <v>4</v>
      </c>
      <c r="L62" s="490"/>
      <c r="M62" s="490">
        <f t="shared" si="3"/>
        <v>0</v>
      </c>
      <c r="N62" s="490">
        <f>J62*F62+0.01</f>
        <v>166.13</v>
      </c>
      <c r="O62" s="490">
        <f t="shared" si="5"/>
        <v>166.13</v>
      </c>
      <c r="P62">
        <v>8</v>
      </c>
      <c r="Q62" s="494">
        <f t="shared" si="12"/>
        <v>16</v>
      </c>
      <c r="S62">
        <v>4</v>
      </c>
      <c r="U62" s="533">
        <f t="shared" si="13"/>
        <v>166.13</v>
      </c>
    </row>
    <row r="63" spans="1:21" ht="39.6">
      <c r="A63" s="459" t="s">
        <v>494</v>
      </c>
      <c r="B63" s="491" t="s">
        <v>364</v>
      </c>
      <c r="C63" s="228" t="s">
        <v>134</v>
      </c>
      <c r="D63" s="490">
        <v>12.88</v>
      </c>
      <c r="E63" s="475">
        <v>25.76</v>
      </c>
      <c r="F63" s="475">
        <v>31.49</v>
      </c>
      <c r="G63" s="475">
        <f>F63*E63+0.03</f>
        <v>811.21</v>
      </c>
      <c r="H63" s="475"/>
      <c r="I63" s="488"/>
      <c r="J63" s="489">
        <v>12.88</v>
      </c>
      <c r="K63" s="490">
        <f t="shared" si="2"/>
        <v>12.88</v>
      </c>
      <c r="L63" s="490"/>
      <c r="M63" s="490">
        <f t="shared" si="3"/>
        <v>0</v>
      </c>
      <c r="N63" s="490">
        <f>J63*F63+0.02</f>
        <v>405.61</v>
      </c>
      <c r="O63" s="490">
        <f>(G63+M63-N63)-L63+0.01</f>
        <v>405.61</v>
      </c>
      <c r="P63">
        <v>25.76</v>
      </c>
      <c r="Q63" s="494">
        <f t="shared" si="12"/>
        <v>51.52</v>
      </c>
      <c r="S63">
        <v>12.88</v>
      </c>
      <c r="U63" s="533">
        <f t="shared" si="13"/>
        <v>405.61</v>
      </c>
    </row>
    <row r="64" spans="1:21" ht="13.8">
      <c r="A64" s="459"/>
      <c r="B64" s="491"/>
      <c r="C64" s="228"/>
      <c r="D64" s="490"/>
      <c r="E64" s="475"/>
      <c r="F64" s="475"/>
      <c r="G64" s="475"/>
      <c r="H64" s="475"/>
      <c r="I64" s="488"/>
      <c r="J64" s="489"/>
      <c r="K64" s="490"/>
      <c r="L64" s="490"/>
      <c r="M64" s="490"/>
      <c r="N64" s="490"/>
      <c r="O64" s="490"/>
      <c r="Q64" s="494"/>
    </row>
    <row r="65" spans="1:21" ht="13.8">
      <c r="A65" s="337" t="s">
        <v>495</v>
      </c>
      <c r="B65" s="294" t="s">
        <v>216</v>
      </c>
      <c r="C65" s="228"/>
      <c r="D65" s="490"/>
      <c r="E65" s="475"/>
      <c r="F65" s="475"/>
      <c r="G65" s="486">
        <f>SUM(G66:G77)</f>
        <v>3156.07</v>
      </c>
      <c r="H65" s="475"/>
      <c r="I65" s="488"/>
      <c r="J65" s="489"/>
      <c r="K65" s="490"/>
      <c r="L65" s="490"/>
      <c r="M65" s="490"/>
      <c r="N65" s="490"/>
      <c r="O65" s="490"/>
      <c r="Q65" s="494"/>
    </row>
    <row r="66" spans="1:21" ht="26.4">
      <c r="A66" s="459" t="s">
        <v>496</v>
      </c>
      <c r="B66" s="491" t="s">
        <v>356</v>
      </c>
      <c r="C66" s="228" t="s">
        <v>42</v>
      </c>
      <c r="D66" s="490">
        <v>65.08</v>
      </c>
      <c r="E66" s="475">
        <v>130.16</v>
      </c>
      <c r="F66" s="475">
        <v>2.63</v>
      </c>
      <c r="G66" s="475">
        <f>F66*E66+0.03</f>
        <v>342.35</v>
      </c>
      <c r="H66" s="475"/>
      <c r="I66" s="488"/>
      <c r="J66" s="489">
        <v>65.08</v>
      </c>
      <c r="K66" s="490">
        <f t="shared" si="2"/>
        <v>65.08</v>
      </c>
      <c r="L66" s="490"/>
      <c r="M66" s="490">
        <f t="shared" si="3"/>
        <v>0</v>
      </c>
      <c r="N66" s="490">
        <f>J66*F66+0.02</f>
        <v>171.18</v>
      </c>
      <c r="O66" s="490">
        <f>(G66+M66-N66)-L66+0.01</f>
        <v>171.18</v>
      </c>
      <c r="P66">
        <v>130.16</v>
      </c>
      <c r="Q66" s="494">
        <f t="shared" si="12"/>
        <v>260.32</v>
      </c>
      <c r="S66">
        <v>65.08</v>
      </c>
      <c r="U66" s="533">
        <f t="shared" si="13"/>
        <v>171.18</v>
      </c>
    </row>
    <row r="67" spans="1:21" ht="26.4">
      <c r="A67" s="459" t="s">
        <v>497</v>
      </c>
      <c r="B67" s="107" t="s">
        <v>358</v>
      </c>
      <c r="C67" s="228" t="s">
        <v>42</v>
      </c>
      <c r="D67" s="490">
        <v>14</v>
      </c>
      <c r="E67" s="475">
        <v>28</v>
      </c>
      <c r="F67" s="475">
        <v>9.1999999999999993</v>
      </c>
      <c r="G67" s="475">
        <f t="shared" si="14"/>
        <v>257.60000000000002</v>
      </c>
      <c r="H67" s="475"/>
      <c r="I67" s="488"/>
      <c r="J67" s="489">
        <v>14</v>
      </c>
      <c r="K67" s="490">
        <f t="shared" si="2"/>
        <v>14</v>
      </c>
      <c r="L67" s="490"/>
      <c r="M67" s="490">
        <f t="shared" si="3"/>
        <v>0</v>
      </c>
      <c r="N67" s="490">
        <f t="shared" si="4"/>
        <v>128.80000000000001</v>
      </c>
      <c r="O67" s="490">
        <f t="shared" si="5"/>
        <v>128.80000000000001</v>
      </c>
      <c r="P67">
        <v>28</v>
      </c>
      <c r="Q67" s="494">
        <f t="shared" si="12"/>
        <v>56</v>
      </c>
      <c r="S67">
        <v>14</v>
      </c>
      <c r="U67" s="533">
        <f t="shared" si="13"/>
        <v>128.80000000000001</v>
      </c>
    </row>
    <row r="68" spans="1:21" ht="26.4">
      <c r="A68" s="459" t="s">
        <v>498</v>
      </c>
      <c r="B68" s="107" t="s">
        <v>449</v>
      </c>
      <c r="C68" s="228" t="s">
        <v>22</v>
      </c>
      <c r="D68" s="490">
        <v>2</v>
      </c>
      <c r="E68" s="475">
        <v>4</v>
      </c>
      <c r="F68" s="475">
        <v>47.95</v>
      </c>
      <c r="G68" s="475">
        <f>F68*E68+0.03</f>
        <v>191.83</v>
      </c>
      <c r="H68" s="475"/>
      <c r="I68" s="488"/>
      <c r="J68" s="489">
        <v>2</v>
      </c>
      <c r="K68" s="490">
        <f t="shared" si="2"/>
        <v>2</v>
      </c>
      <c r="L68" s="490"/>
      <c r="M68" s="490">
        <f t="shared" si="3"/>
        <v>0</v>
      </c>
      <c r="N68" s="490">
        <f>J68*F68+0.02</f>
        <v>95.92</v>
      </c>
      <c r="O68" s="490">
        <f>(G68+M68-N68)-L68+0.01</f>
        <v>95.92</v>
      </c>
      <c r="P68">
        <v>4</v>
      </c>
      <c r="Q68" s="494">
        <f t="shared" si="12"/>
        <v>8</v>
      </c>
      <c r="S68">
        <v>2</v>
      </c>
      <c r="U68" s="533">
        <f t="shared" si="13"/>
        <v>95.92</v>
      </c>
    </row>
    <row r="69" spans="1:21" ht="26.4">
      <c r="A69" s="459" t="s">
        <v>499</v>
      </c>
      <c r="B69" s="107" t="s">
        <v>433</v>
      </c>
      <c r="C69" s="228" t="s">
        <v>22</v>
      </c>
      <c r="D69" s="490">
        <v>3</v>
      </c>
      <c r="E69" s="475">
        <v>6</v>
      </c>
      <c r="F69" s="475">
        <v>10.49</v>
      </c>
      <c r="G69" s="475">
        <f>F69*E69+0.03</f>
        <v>62.97</v>
      </c>
      <c r="H69" s="475"/>
      <c r="I69" s="488"/>
      <c r="J69" s="489">
        <v>3</v>
      </c>
      <c r="K69" s="490">
        <f t="shared" si="2"/>
        <v>3</v>
      </c>
      <c r="L69" s="490"/>
      <c r="M69" s="490">
        <f t="shared" si="3"/>
        <v>0</v>
      </c>
      <c r="N69" s="490">
        <f>J69*F69+0.02</f>
        <v>31.49</v>
      </c>
      <c r="O69" s="490">
        <f>(G69+M69-N69)-L69+0.01</f>
        <v>31.49</v>
      </c>
      <c r="P69">
        <v>6</v>
      </c>
      <c r="Q69" s="494">
        <f t="shared" si="12"/>
        <v>12</v>
      </c>
      <c r="S69">
        <v>3</v>
      </c>
      <c r="U69" s="533">
        <f t="shared" si="13"/>
        <v>31.49</v>
      </c>
    </row>
    <row r="70" spans="1:21" ht="13.8">
      <c r="A70" s="459" t="s">
        <v>500</v>
      </c>
      <c r="B70" s="185" t="s">
        <v>435</v>
      </c>
      <c r="C70" s="228" t="s">
        <v>22</v>
      </c>
      <c r="D70" s="490">
        <v>4</v>
      </c>
      <c r="E70" s="475">
        <v>8</v>
      </c>
      <c r="F70" s="475">
        <v>8.64</v>
      </c>
      <c r="G70" s="475">
        <f>F70*E70+0.03</f>
        <v>69.150000000000006</v>
      </c>
      <c r="H70" s="475"/>
      <c r="I70" s="488"/>
      <c r="J70" s="489">
        <v>4</v>
      </c>
      <c r="K70" s="490">
        <f t="shared" si="2"/>
        <v>4</v>
      </c>
      <c r="L70" s="490"/>
      <c r="M70" s="490"/>
      <c r="N70" s="490">
        <f>J70*F70+0.02</f>
        <v>34.58</v>
      </c>
      <c r="O70" s="490">
        <f>(G70+M70-N70)-L70+0.01</f>
        <v>34.58</v>
      </c>
      <c r="P70">
        <v>8</v>
      </c>
      <c r="Q70" s="494">
        <f t="shared" si="12"/>
        <v>16</v>
      </c>
      <c r="S70">
        <v>4</v>
      </c>
      <c r="U70" s="533">
        <f t="shared" si="13"/>
        <v>34.58</v>
      </c>
    </row>
    <row r="71" spans="1:21" ht="26.4">
      <c r="A71" s="459" t="s">
        <v>501</v>
      </c>
      <c r="B71" s="25" t="s">
        <v>464</v>
      </c>
      <c r="C71" s="228" t="s">
        <v>42</v>
      </c>
      <c r="D71" s="490">
        <v>18</v>
      </c>
      <c r="E71" s="475">
        <v>36</v>
      </c>
      <c r="F71" s="475">
        <v>18.079999999999998</v>
      </c>
      <c r="G71" s="475">
        <f>F71*E71+0.03</f>
        <v>650.91</v>
      </c>
      <c r="H71" s="475"/>
      <c r="I71" s="488"/>
      <c r="J71" s="489">
        <v>18</v>
      </c>
      <c r="K71" s="490">
        <f t="shared" si="2"/>
        <v>18</v>
      </c>
      <c r="L71" s="490"/>
      <c r="M71" s="490">
        <f t="shared" si="3"/>
        <v>0</v>
      </c>
      <c r="N71" s="490">
        <f>J71*F71+0.02</f>
        <v>325.45999999999998</v>
      </c>
      <c r="O71" s="490">
        <f>(G71+M71-N71)-L71+0.01</f>
        <v>325.45999999999998</v>
      </c>
      <c r="P71">
        <v>36</v>
      </c>
      <c r="Q71" s="494">
        <f t="shared" si="12"/>
        <v>72</v>
      </c>
      <c r="S71">
        <v>18</v>
      </c>
      <c r="U71" s="533">
        <f t="shared" si="13"/>
        <v>325.45999999999998</v>
      </c>
    </row>
    <row r="72" spans="1:21" ht="39.6">
      <c r="A72" s="459" t="s">
        <v>502</v>
      </c>
      <c r="B72" s="107" t="s">
        <v>452</v>
      </c>
      <c r="C72" s="228" t="s">
        <v>22</v>
      </c>
      <c r="D72" s="490">
        <v>1</v>
      </c>
      <c r="E72" s="475">
        <v>2</v>
      </c>
      <c r="F72" s="475">
        <v>48</v>
      </c>
      <c r="G72" s="475">
        <f t="shared" si="14"/>
        <v>96</v>
      </c>
      <c r="H72" s="475"/>
      <c r="I72" s="488"/>
      <c r="J72" s="489">
        <v>1</v>
      </c>
      <c r="K72" s="490">
        <f t="shared" si="2"/>
        <v>1</v>
      </c>
      <c r="L72" s="490"/>
      <c r="M72" s="490">
        <f t="shared" si="3"/>
        <v>0</v>
      </c>
      <c r="N72" s="490">
        <f t="shared" si="4"/>
        <v>48</v>
      </c>
      <c r="O72" s="490">
        <f t="shared" si="5"/>
        <v>48</v>
      </c>
      <c r="P72">
        <v>2</v>
      </c>
      <c r="Q72" s="494">
        <f t="shared" si="12"/>
        <v>4</v>
      </c>
      <c r="S72">
        <v>1</v>
      </c>
      <c r="U72" s="533">
        <f t="shared" si="13"/>
        <v>48</v>
      </c>
    </row>
    <row r="73" spans="1:21" ht="26.4">
      <c r="A73" s="459" t="s">
        <v>503</v>
      </c>
      <c r="B73" s="185" t="s">
        <v>432</v>
      </c>
      <c r="C73" s="228" t="s">
        <v>22</v>
      </c>
      <c r="D73" s="490">
        <v>1</v>
      </c>
      <c r="E73" s="475">
        <v>2</v>
      </c>
      <c r="F73" s="475">
        <v>17.53</v>
      </c>
      <c r="G73" s="475">
        <f t="shared" si="14"/>
        <v>35.06</v>
      </c>
      <c r="H73" s="475"/>
      <c r="I73" s="488"/>
      <c r="J73" s="489">
        <v>1</v>
      </c>
      <c r="K73" s="490">
        <f t="shared" si="2"/>
        <v>1</v>
      </c>
      <c r="L73" s="490"/>
      <c r="M73" s="490">
        <f t="shared" si="3"/>
        <v>0</v>
      </c>
      <c r="N73" s="490">
        <f t="shared" si="4"/>
        <v>17.53</v>
      </c>
      <c r="O73" s="490">
        <f t="shared" si="5"/>
        <v>17.53</v>
      </c>
      <c r="P73">
        <v>2</v>
      </c>
      <c r="Q73" s="494">
        <f t="shared" si="12"/>
        <v>4</v>
      </c>
      <c r="S73">
        <v>1</v>
      </c>
      <c r="U73" s="533">
        <f t="shared" si="13"/>
        <v>17.53</v>
      </c>
    </row>
    <row r="74" spans="1:21" ht="13.8">
      <c r="A74" s="459" t="s">
        <v>504</v>
      </c>
      <c r="B74" s="25" t="s">
        <v>460</v>
      </c>
      <c r="C74" s="228" t="s">
        <v>22</v>
      </c>
      <c r="D74" s="490">
        <v>2</v>
      </c>
      <c r="E74" s="475">
        <v>4</v>
      </c>
      <c r="F74" s="475">
        <v>325.18</v>
      </c>
      <c r="G74" s="475">
        <f>F74*E74+0.03</f>
        <v>1300.75</v>
      </c>
      <c r="H74" s="475"/>
      <c r="I74" s="488"/>
      <c r="J74" s="489">
        <v>2</v>
      </c>
      <c r="K74" s="490">
        <f t="shared" si="2"/>
        <v>2</v>
      </c>
      <c r="L74" s="490"/>
      <c r="M74" s="490">
        <f t="shared" si="3"/>
        <v>0</v>
      </c>
      <c r="N74" s="490">
        <f>J74*F74+0.02</f>
        <v>650.38</v>
      </c>
      <c r="O74" s="490">
        <f>(G74+M74-N74)-L74+0.01</f>
        <v>650.38</v>
      </c>
      <c r="P74">
        <v>4</v>
      </c>
      <c r="Q74" s="494">
        <f t="shared" si="12"/>
        <v>8</v>
      </c>
      <c r="S74">
        <v>2</v>
      </c>
      <c r="U74" s="533">
        <f t="shared" si="13"/>
        <v>650.38</v>
      </c>
    </row>
    <row r="75" spans="1:21" ht="26.4">
      <c r="A75" s="459" t="s">
        <v>505</v>
      </c>
      <c r="B75" s="185" t="s">
        <v>441</v>
      </c>
      <c r="C75" s="228" t="s">
        <v>22</v>
      </c>
      <c r="D75" s="490">
        <v>4</v>
      </c>
      <c r="E75" s="475">
        <v>8</v>
      </c>
      <c r="F75" s="475">
        <v>5.47</v>
      </c>
      <c r="G75" s="475">
        <f>F75*E75+0.03</f>
        <v>43.79</v>
      </c>
      <c r="H75" s="475"/>
      <c r="I75" s="488"/>
      <c r="J75" s="489">
        <v>4</v>
      </c>
      <c r="K75" s="490">
        <f t="shared" si="2"/>
        <v>4</v>
      </c>
      <c r="L75" s="490"/>
      <c r="M75" s="490">
        <f t="shared" si="3"/>
        <v>0</v>
      </c>
      <c r="N75" s="490">
        <f>J75*F75+0.02</f>
        <v>21.9</v>
      </c>
      <c r="O75" s="490">
        <f>(G75+M75-N75)-L75+0.01</f>
        <v>21.9</v>
      </c>
      <c r="P75">
        <v>8</v>
      </c>
      <c r="Q75" s="494">
        <f t="shared" si="12"/>
        <v>16</v>
      </c>
      <c r="S75">
        <v>4</v>
      </c>
      <c r="U75" s="533">
        <f t="shared" si="13"/>
        <v>21.9</v>
      </c>
    </row>
    <row r="76" spans="1:21" ht="26.4">
      <c r="A76" s="459" t="s">
        <v>506</v>
      </c>
      <c r="B76" s="185" t="s">
        <v>461</v>
      </c>
      <c r="C76" s="228" t="s">
        <v>22</v>
      </c>
      <c r="D76" s="490">
        <v>3</v>
      </c>
      <c r="E76" s="475">
        <v>6</v>
      </c>
      <c r="F76" s="475">
        <v>9.5299999999999994</v>
      </c>
      <c r="G76" s="475">
        <f t="shared" si="14"/>
        <v>57.18</v>
      </c>
      <c r="H76" s="475"/>
      <c r="I76" s="488"/>
      <c r="J76" s="489">
        <v>3</v>
      </c>
      <c r="K76" s="490">
        <f t="shared" si="2"/>
        <v>3</v>
      </c>
      <c r="L76" s="490"/>
      <c r="M76" s="490">
        <f t="shared" si="3"/>
        <v>0</v>
      </c>
      <c r="N76" s="490">
        <f t="shared" si="4"/>
        <v>28.59</v>
      </c>
      <c r="O76" s="490">
        <f t="shared" si="5"/>
        <v>28.59</v>
      </c>
      <c r="P76">
        <v>6</v>
      </c>
      <c r="Q76" s="494">
        <f t="shared" si="12"/>
        <v>12</v>
      </c>
      <c r="S76">
        <v>3</v>
      </c>
      <c r="U76" s="533">
        <f t="shared" si="13"/>
        <v>28.59</v>
      </c>
    </row>
    <row r="77" spans="1:21" ht="26.4">
      <c r="A77" s="459" t="s">
        <v>507</v>
      </c>
      <c r="B77" s="436" t="s">
        <v>462</v>
      </c>
      <c r="C77" s="228" t="s">
        <v>22</v>
      </c>
      <c r="D77" s="490">
        <v>1</v>
      </c>
      <c r="E77" s="475">
        <v>2</v>
      </c>
      <c r="F77" s="475">
        <v>24.24</v>
      </c>
      <c r="G77" s="475">
        <f t="shared" si="14"/>
        <v>48.48</v>
      </c>
      <c r="H77" s="475"/>
      <c r="I77" s="488"/>
      <c r="J77" s="489">
        <v>1</v>
      </c>
      <c r="K77" s="490">
        <f t="shared" si="2"/>
        <v>1</v>
      </c>
      <c r="L77" s="490"/>
      <c r="M77" s="490">
        <f t="shared" si="3"/>
        <v>0</v>
      </c>
      <c r="N77" s="490">
        <f t="shared" si="4"/>
        <v>24.24</v>
      </c>
      <c r="O77" s="490">
        <f t="shared" si="5"/>
        <v>24.24</v>
      </c>
      <c r="P77">
        <v>2</v>
      </c>
      <c r="Q77" s="494">
        <f t="shared" si="12"/>
        <v>4</v>
      </c>
      <c r="S77">
        <v>1</v>
      </c>
      <c r="U77" s="533">
        <f t="shared" si="13"/>
        <v>24.24</v>
      </c>
    </row>
    <row r="78" spans="1:21" ht="13.8">
      <c r="A78" s="210"/>
      <c r="B78" s="253"/>
      <c r="C78" s="228"/>
      <c r="D78" s="490"/>
      <c r="E78" s="475"/>
      <c r="F78" s="475"/>
      <c r="G78" s="475"/>
      <c r="H78" s="475"/>
      <c r="I78" s="488"/>
      <c r="J78" s="489"/>
      <c r="K78" s="490"/>
      <c r="L78" s="490"/>
      <c r="M78" s="490"/>
      <c r="N78" s="490"/>
      <c r="O78" s="490"/>
      <c r="P78">
        <v>0</v>
      </c>
      <c r="Q78" s="494">
        <f t="shared" si="12"/>
        <v>0</v>
      </c>
    </row>
    <row r="79" spans="1:21" ht="13.8">
      <c r="A79" s="337" t="s">
        <v>508</v>
      </c>
      <c r="B79" s="294" t="s">
        <v>223</v>
      </c>
      <c r="C79" s="212"/>
      <c r="D79" s="490"/>
      <c r="E79" s="475"/>
      <c r="F79" s="475"/>
      <c r="G79" s="486">
        <f>SUM(G80:G85)</f>
        <v>1333.4</v>
      </c>
      <c r="H79" s="475"/>
      <c r="I79" s="488"/>
      <c r="J79" s="489"/>
      <c r="K79" s="490"/>
      <c r="L79" s="490"/>
      <c r="M79" s="490"/>
      <c r="N79" s="490"/>
      <c r="O79" s="490"/>
      <c r="P79">
        <v>0</v>
      </c>
      <c r="Q79" s="494">
        <f t="shared" si="12"/>
        <v>0</v>
      </c>
    </row>
    <row r="80" spans="1:21" ht="13.8">
      <c r="A80" s="459" t="s">
        <v>509</v>
      </c>
      <c r="B80" s="346" t="s">
        <v>375</v>
      </c>
      <c r="C80" s="228" t="s">
        <v>265</v>
      </c>
      <c r="D80" s="490">
        <v>1</v>
      </c>
      <c r="E80" s="475">
        <v>2</v>
      </c>
      <c r="F80" s="475">
        <v>211.98</v>
      </c>
      <c r="G80" s="475">
        <f t="shared" si="14"/>
        <v>423.96</v>
      </c>
      <c r="H80" s="475"/>
      <c r="I80" s="488"/>
      <c r="J80" s="489">
        <v>1</v>
      </c>
      <c r="K80" s="490">
        <f t="shared" si="2"/>
        <v>1</v>
      </c>
      <c r="L80" s="490"/>
      <c r="M80" s="490">
        <f t="shared" si="3"/>
        <v>0</v>
      </c>
      <c r="N80" s="490">
        <f t="shared" si="4"/>
        <v>211.98</v>
      </c>
      <c r="O80" s="490">
        <f t="shared" si="5"/>
        <v>211.98</v>
      </c>
      <c r="P80">
        <v>2</v>
      </c>
      <c r="Q80" s="494">
        <f t="shared" si="12"/>
        <v>4</v>
      </c>
      <c r="S80">
        <v>1</v>
      </c>
      <c r="U80" s="533">
        <f t="shared" si="13"/>
        <v>211.98</v>
      </c>
    </row>
    <row r="81" spans="1:21" ht="26.4">
      <c r="A81" s="459" t="s">
        <v>510</v>
      </c>
      <c r="B81" s="346" t="s">
        <v>338</v>
      </c>
      <c r="C81" s="228" t="s">
        <v>266</v>
      </c>
      <c r="D81" s="490">
        <v>4</v>
      </c>
      <c r="E81" s="475">
        <v>8</v>
      </c>
      <c r="F81" s="475">
        <v>31.73</v>
      </c>
      <c r="G81" s="475">
        <f t="shared" si="14"/>
        <v>253.84</v>
      </c>
      <c r="H81" s="475"/>
      <c r="I81" s="488"/>
      <c r="J81" s="489">
        <v>4</v>
      </c>
      <c r="K81" s="490">
        <f t="shared" si="2"/>
        <v>4</v>
      </c>
      <c r="L81" s="490"/>
      <c r="M81" s="490">
        <f t="shared" si="3"/>
        <v>0</v>
      </c>
      <c r="N81" s="490">
        <f t="shared" si="4"/>
        <v>126.92</v>
      </c>
      <c r="O81" s="490">
        <f t="shared" si="5"/>
        <v>126.92</v>
      </c>
      <c r="P81">
        <v>8</v>
      </c>
      <c r="Q81" s="494">
        <f t="shared" si="12"/>
        <v>16</v>
      </c>
      <c r="S81">
        <v>4</v>
      </c>
      <c r="U81" s="533">
        <f t="shared" si="13"/>
        <v>126.92</v>
      </c>
    </row>
    <row r="82" spans="1:21" ht="26.4">
      <c r="A82" s="459" t="s">
        <v>511</v>
      </c>
      <c r="B82" s="346" t="s">
        <v>339</v>
      </c>
      <c r="C82" s="228" t="s">
        <v>42</v>
      </c>
      <c r="D82" s="490">
        <v>6</v>
      </c>
      <c r="E82" s="475">
        <v>12</v>
      </c>
      <c r="F82" s="475">
        <v>20.87</v>
      </c>
      <c r="G82" s="475">
        <f t="shared" si="14"/>
        <v>250.44</v>
      </c>
      <c r="H82" s="475"/>
      <c r="I82" s="488"/>
      <c r="J82" s="489">
        <v>6</v>
      </c>
      <c r="K82" s="490">
        <f t="shared" ref="K82:K143" si="15">(E82+I82-J82)-H82</f>
        <v>6</v>
      </c>
      <c r="L82" s="490"/>
      <c r="M82" s="490">
        <f t="shared" ref="M82:M143" si="16">I82*F82</f>
        <v>0</v>
      </c>
      <c r="N82" s="490">
        <f t="shared" ref="N82:N143" si="17">J82*F82</f>
        <v>125.22</v>
      </c>
      <c r="O82" s="490">
        <f t="shared" ref="O82:O143" si="18">(G82+M82-N82)-L82</f>
        <v>125.22</v>
      </c>
      <c r="P82">
        <v>12</v>
      </c>
      <c r="Q82" s="494">
        <f t="shared" si="12"/>
        <v>24</v>
      </c>
      <c r="S82">
        <v>6</v>
      </c>
      <c r="U82" s="533">
        <f t="shared" si="13"/>
        <v>125.22</v>
      </c>
    </row>
    <row r="83" spans="1:21" ht="26.4">
      <c r="A83" s="459" t="s">
        <v>512</v>
      </c>
      <c r="B83" s="491" t="s">
        <v>340</v>
      </c>
      <c r="C83" s="228" t="s">
        <v>24</v>
      </c>
      <c r="D83" s="490">
        <v>2</v>
      </c>
      <c r="E83" s="475">
        <v>4</v>
      </c>
      <c r="F83" s="475">
        <v>72.38</v>
      </c>
      <c r="G83" s="475">
        <f t="shared" si="14"/>
        <v>289.52</v>
      </c>
      <c r="H83" s="475"/>
      <c r="I83" s="488"/>
      <c r="J83" s="489">
        <v>2</v>
      </c>
      <c r="K83" s="490">
        <f t="shared" si="15"/>
        <v>2</v>
      </c>
      <c r="L83" s="490"/>
      <c r="M83" s="490">
        <f t="shared" si="16"/>
        <v>0</v>
      </c>
      <c r="N83" s="490">
        <f t="shared" si="17"/>
        <v>144.76</v>
      </c>
      <c r="O83" s="490">
        <f t="shared" si="18"/>
        <v>144.76</v>
      </c>
      <c r="P83">
        <v>4</v>
      </c>
      <c r="Q83" s="494">
        <f t="shared" si="12"/>
        <v>8</v>
      </c>
      <c r="S83">
        <v>2</v>
      </c>
      <c r="U83" s="533">
        <f t="shared" si="13"/>
        <v>144.76</v>
      </c>
    </row>
    <row r="84" spans="1:21" ht="26.4">
      <c r="A84" s="459" t="s">
        <v>513</v>
      </c>
      <c r="B84" s="491" t="s">
        <v>341</v>
      </c>
      <c r="C84" s="228" t="s">
        <v>24</v>
      </c>
      <c r="D84" s="490">
        <v>1</v>
      </c>
      <c r="E84" s="475">
        <v>2</v>
      </c>
      <c r="F84" s="475">
        <v>37.79</v>
      </c>
      <c r="G84" s="475">
        <f t="shared" si="14"/>
        <v>75.58</v>
      </c>
      <c r="H84" s="475"/>
      <c r="I84" s="488"/>
      <c r="J84" s="489">
        <v>1</v>
      </c>
      <c r="K84" s="490">
        <f t="shared" si="15"/>
        <v>1</v>
      </c>
      <c r="L84" s="490"/>
      <c r="M84" s="490">
        <f t="shared" si="16"/>
        <v>0</v>
      </c>
      <c r="N84" s="490">
        <f t="shared" si="17"/>
        <v>37.79</v>
      </c>
      <c r="O84" s="490">
        <f t="shared" si="18"/>
        <v>37.79</v>
      </c>
      <c r="P84">
        <v>2</v>
      </c>
      <c r="Q84" s="494">
        <f t="shared" si="12"/>
        <v>4</v>
      </c>
      <c r="S84">
        <v>1</v>
      </c>
      <c r="U84" s="533">
        <f t="shared" si="13"/>
        <v>37.79</v>
      </c>
    </row>
    <row r="85" spans="1:21" ht="26.4">
      <c r="A85" s="459" t="s">
        <v>514</v>
      </c>
      <c r="B85" s="491" t="s">
        <v>342</v>
      </c>
      <c r="C85" s="228" t="s">
        <v>266</v>
      </c>
      <c r="D85" s="490">
        <v>1</v>
      </c>
      <c r="E85" s="475">
        <v>2</v>
      </c>
      <c r="F85" s="475">
        <v>20.03</v>
      </c>
      <c r="G85" s="475">
        <f t="shared" si="14"/>
        <v>40.06</v>
      </c>
      <c r="H85" s="475"/>
      <c r="I85" s="488"/>
      <c r="J85" s="489">
        <v>1</v>
      </c>
      <c r="K85" s="490">
        <f t="shared" si="15"/>
        <v>1</v>
      </c>
      <c r="L85" s="490"/>
      <c r="M85" s="490">
        <f t="shared" si="16"/>
        <v>0</v>
      </c>
      <c r="N85" s="490">
        <f t="shared" si="17"/>
        <v>20.03</v>
      </c>
      <c r="O85" s="490">
        <f t="shared" si="18"/>
        <v>20.03</v>
      </c>
      <c r="P85">
        <v>2</v>
      </c>
      <c r="Q85" s="494">
        <f t="shared" si="12"/>
        <v>4</v>
      </c>
      <c r="S85">
        <v>1</v>
      </c>
      <c r="U85" s="533">
        <f t="shared" si="13"/>
        <v>20.03</v>
      </c>
    </row>
    <row r="86" spans="1:21" ht="13.8">
      <c r="A86" s="210"/>
      <c r="B86" s="491"/>
      <c r="C86" s="228"/>
      <c r="D86" s="490"/>
      <c r="E86" s="475"/>
      <c r="F86" s="475"/>
      <c r="G86" s="475"/>
      <c r="H86" s="475"/>
      <c r="I86" s="488"/>
      <c r="J86" s="489"/>
      <c r="K86" s="490"/>
      <c r="L86" s="490"/>
      <c r="M86" s="490"/>
      <c r="N86" s="490"/>
      <c r="O86" s="490"/>
      <c r="Q86" s="494"/>
      <c r="U86" s="533">
        <f t="shared" si="13"/>
        <v>0</v>
      </c>
    </row>
    <row r="87" spans="1:21" ht="13.8">
      <c r="A87" s="337" t="s">
        <v>515</v>
      </c>
      <c r="B87" s="294" t="s">
        <v>238</v>
      </c>
      <c r="C87" s="212"/>
      <c r="D87" s="490"/>
      <c r="E87" s="475"/>
      <c r="F87" s="475"/>
      <c r="G87" s="486">
        <f>SUM(G88:G91)</f>
        <v>9600.25</v>
      </c>
      <c r="H87" s="475"/>
      <c r="I87" s="488"/>
      <c r="J87" s="489"/>
      <c r="K87" s="490"/>
      <c r="L87" s="490"/>
      <c r="M87" s="490"/>
      <c r="N87" s="490"/>
      <c r="O87" s="490"/>
      <c r="Q87" s="494"/>
    </row>
    <row r="88" spans="1:21" ht="39.6">
      <c r="A88" s="459" t="s">
        <v>516</v>
      </c>
      <c r="B88" s="491" t="s">
        <v>344</v>
      </c>
      <c r="C88" s="228" t="s">
        <v>42</v>
      </c>
      <c r="D88" s="490">
        <v>7.5</v>
      </c>
      <c r="E88" s="475">
        <v>15</v>
      </c>
      <c r="F88" s="475">
        <v>299.58</v>
      </c>
      <c r="G88" s="475">
        <f t="shared" si="14"/>
        <v>4493.7</v>
      </c>
      <c r="H88" s="475"/>
      <c r="I88" s="488"/>
      <c r="J88" s="489">
        <v>7.5</v>
      </c>
      <c r="K88" s="490">
        <f t="shared" si="15"/>
        <v>7.5</v>
      </c>
      <c r="L88" s="490"/>
      <c r="M88" s="490">
        <f t="shared" si="16"/>
        <v>0</v>
      </c>
      <c r="N88" s="490">
        <f t="shared" si="17"/>
        <v>2246.85</v>
      </c>
      <c r="O88" s="490">
        <f t="shared" si="18"/>
        <v>2246.85</v>
      </c>
      <c r="P88">
        <v>15</v>
      </c>
      <c r="Q88" s="494">
        <f t="shared" si="12"/>
        <v>30</v>
      </c>
      <c r="S88">
        <v>7.5</v>
      </c>
      <c r="U88" s="533">
        <f t="shared" si="13"/>
        <v>2246.85</v>
      </c>
    </row>
    <row r="89" spans="1:21" ht="26.4">
      <c r="A89" s="459" t="s">
        <v>517</v>
      </c>
      <c r="B89" s="346" t="s">
        <v>319</v>
      </c>
      <c r="C89" s="228" t="s">
        <v>134</v>
      </c>
      <c r="D89" s="490">
        <v>7.2</v>
      </c>
      <c r="E89" s="475">
        <v>14.4</v>
      </c>
      <c r="F89" s="475">
        <v>230.83</v>
      </c>
      <c r="G89" s="475">
        <f>F89*E89+0.03</f>
        <v>3323.98</v>
      </c>
      <c r="H89" s="475"/>
      <c r="I89" s="488"/>
      <c r="J89" s="489">
        <v>7.2</v>
      </c>
      <c r="K89" s="490">
        <f t="shared" si="15"/>
        <v>7.2</v>
      </c>
      <c r="L89" s="490"/>
      <c r="M89" s="490">
        <f t="shared" si="16"/>
        <v>0</v>
      </c>
      <c r="N89" s="490">
        <f>J89*F89+0.01</f>
        <v>1661.99</v>
      </c>
      <c r="O89" s="490">
        <f t="shared" si="18"/>
        <v>1661.99</v>
      </c>
      <c r="P89">
        <v>14.4</v>
      </c>
      <c r="Q89" s="494">
        <f t="shared" si="12"/>
        <v>28.8</v>
      </c>
      <c r="S89">
        <v>7.2</v>
      </c>
      <c r="U89" s="533">
        <f t="shared" si="13"/>
        <v>1661.99</v>
      </c>
    </row>
    <row r="90" spans="1:21" ht="39.6">
      <c r="A90" s="459" t="s">
        <v>518</v>
      </c>
      <c r="B90" s="346" t="s">
        <v>320</v>
      </c>
      <c r="C90" s="228" t="s">
        <v>22</v>
      </c>
      <c r="D90" s="490">
        <v>1</v>
      </c>
      <c r="E90" s="475">
        <v>2</v>
      </c>
      <c r="F90" s="475">
        <v>513.91</v>
      </c>
      <c r="G90" s="475">
        <f t="shared" si="14"/>
        <v>1027.82</v>
      </c>
      <c r="H90" s="475"/>
      <c r="I90" s="488"/>
      <c r="J90" s="489">
        <v>1</v>
      </c>
      <c r="K90" s="490">
        <f t="shared" si="15"/>
        <v>1</v>
      </c>
      <c r="L90" s="490"/>
      <c r="M90" s="490">
        <f t="shared" si="16"/>
        <v>0</v>
      </c>
      <c r="N90" s="490">
        <f t="shared" si="17"/>
        <v>513.91</v>
      </c>
      <c r="O90" s="490">
        <f t="shared" si="18"/>
        <v>513.91</v>
      </c>
      <c r="P90">
        <v>2</v>
      </c>
      <c r="Q90" s="494">
        <f t="shared" si="12"/>
        <v>4</v>
      </c>
      <c r="S90">
        <v>1</v>
      </c>
      <c r="U90" s="533">
        <f t="shared" si="13"/>
        <v>513.91</v>
      </c>
    </row>
    <row r="91" spans="1:21" ht="13.8">
      <c r="A91" s="459" t="s">
        <v>519</v>
      </c>
      <c r="B91" s="346" t="s">
        <v>323</v>
      </c>
      <c r="C91" s="228" t="s">
        <v>134</v>
      </c>
      <c r="D91" s="490">
        <v>1.08</v>
      </c>
      <c r="E91" s="475">
        <v>2.16</v>
      </c>
      <c r="F91" s="475">
        <v>349.42</v>
      </c>
      <c r="G91" s="475">
        <f t="shared" si="14"/>
        <v>754.75</v>
      </c>
      <c r="H91" s="475"/>
      <c r="I91" s="488"/>
      <c r="J91" s="489">
        <v>1.08</v>
      </c>
      <c r="K91" s="490">
        <f t="shared" si="15"/>
        <v>1.08</v>
      </c>
      <c r="L91" s="490"/>
      <c r="M91" s="490">
        <f t="shared" si="16"/>
        <v>0</v>
      </c>
      <c r="N91" s="490">
        <f>J91*F91+0.01</f>
        <v>377.38</v>
      </c>
      <c r="O91" s="490">
        <f>(G91+M91-N91)-L91+0.01</f>
        <v>377.38</v>
      </c>
      <c r="P91">
        <v>2.16</v>
      </c>
      <c r="Q91" s="494">
        <f t="shared" si="12"/>
        <v>4.32</v>
      </c>
      <c r="S91">
        <v>1.08</v>
      </c>
      <c r="U91" s="533">
        <f t="shared" si="13"/>
        <v>377.38</v>
      </c>
    </row>
    <row r="92" spans="1:21" ht="13.8">
      <c r="A92" s="210"/>
      <c r="B92" s="107"/>
      <c r="C92" s="228"/>
      <c r="D92" s="490"/>
      <c r="E92" s="475"/>
      <c r="F92" s="475"/>
      <c r="G92" s="475"/>
      <c r="H92" s="475"/>
      <c r="I92" s="488"/>
      <c r="J92" s="489"/>
      <c r="K92" s="490"/>
      <c r="L92" s="490"/>
      <c r="M92" s="490"/>
      <c r="N92" s="490"/>
      <c r="O92" s="490"/>
      <c r="Q92" s="494"/>
      <c r="U92" s="533">
        <f t="shared" si="13"/>
        <v>0</v>
      </c>
    </row>
    <row r="93" spans="1:21" ht="13.8">
      <c r="A93" s="337" t="s">
        <v>520</v>
      </c>
      <c r="B93" s="294" t="s">
        <v>243</v>
      </c>
      <c r="C93" s="212"/>
      <c r="D93" s="490"/>
      <c r="E93" s="475"/>
      <c r="F93" s="475"/>
      <c r="G93" s="486">
        <f>SUM(G94:G95)</f>
        <v>406.64</v>
      </c>
      <c r="H93" s="475"/>
      <c r="I93" s="488"/>
      <c r="J93" s="489"/>
      <c r="K93" s="490"/>
      <c r="L93" s="490"/>
      <c r="M93" s="490"/>
      <c r="N93" s="490"/>
      <c r="O93" s="490"/>
      <c r="Q93" s="494"/>
    </row>
    <row r="94" spans="1:21" ht="13.8">
      <c r="A94" s="459" t="s">
        <v>521</v>
      </c>
      <c r="B94" s="346" t="s">
        <v>390</v>
      </c>
      <c r="C94" s="228" t="s">
        <v>134</v>
      </c>
      <c r="D94" s="490">
        <v>4</v>
      </c>
      <c r="E94" s="475">
        <v>8</v>
      </c>
      <c r="F94" s="475">
        <v>29.23</v>
      </c>
      <c r="G94" s="475">
        <f t="shared" si="14"/>
        <v>233.84</v>
      </c>
      <c r="H94" s="475"/>
      <c r="I94" s="488"/>
      <c r="J94" s="489">
        <v>4</v>
      </c>
      <c r="K94" s="490">
        <f t="shared" si="15"/>
        <v>4</v>
      </c>
      <c r="L94" s="490"/>
      <c r="M94" s="490">
        <f t="shared" si="16"/>
        <v>0</v>
      </c>
      <c r="N94" s="490">
        <f t="shared" si="17"/>
        <v>116.92</v>
      </c>
      <c r="O94" s="490">
        <f t="shared" si="18"/>
        <v>116.92</v>
      </c>
      <c r="P94">
        <v>8</v>
      </c>
      <c r="Q94" s="494">
        <f t="shared" si="12"/>
        <v>16</v>
      </c>
      <c r="S94">
        <v>4</v>
      </c>
      <c r="U94" s="533">
        <f t="shared" si="13"/>
        <v>116.92</v>
      </c>
    </row>
    <row r="95" spans="1:21" ht="13.8">
      <c r="A95" s="459" t="s">
        <v>522</v>
      </c>
      <c r="B95" s="346" t="s">
        <v>324</v>
      </c>
      <c r="C95" s="228" t="s">
        <v>134</v>
      </c>
      <c r="D95" s="490">
        <v>4</v>
      </c>
      <c r="E95" s="475">
        <v>8</v>
      </c>
      <c r="F95" s="475">
        <v>21.6</v>
      </c>
      <c r="G95" s="475">
        <f t="shared" si="14"/>
        <v>172.8</v>
      </c>
      <c r="H95" s="475"/>
      <c r="I95" s="488"/>
      <c r="J95" s="489">
        <v>4</v>
      </c>
      <c r="K95" s="490">
        <f t="shared" si="15"/>
        <v>4</v>
      </c>
      <c r="L95" s="490"/>
      <c r="M95" s="490">
        <f t="shared" si="16"/>
        <v>0</v>
      </c>
      <c r="N95" s="490">
        <f t="shared" si="17"/>
        <v>86.4</v>
      </c>
      <c r="O95" s="490">
        <f t="shared" si="18"/>
        <v>86.4</v>
      </c>
      <c r="P95">
        <v>8</v>
      </c>
      <c r="Q95" s="494">
        <f t="shared" si="12"/>
        <v>16</v>
      </c>
      <c r="S95">
        <v>4</v>
      </c>
      <c r="U95" s="533">
        <f t="shared" si="13"/>
        <v>86.4</v>
      </c>
    </row>
    <row r="96" spans="1:21" ht="13.8">
      <c r="A96" s="210"/>
      <c r="B96" s="253"/>
      <c r="C96" s="228"/>
      <c r="D96" s="490"/>
      <c r="E96" s="475"/>
      <c r="F96" s="475"/>
      <c r="G96" s="475"/>
      <c r="H96" s="475"/>
      <c r="I96" s="488"/>
      <c r="J96" s="489"/>
      <c r="K96" s="490"/>
      <c r="L96" s="490"/>
      <c r="M96" s="490"/>
      <c r="N96" s="490"/>
      <c r="O96" s="490"/>
      <c r="Q96" s="494"/>
    </row>
    <row r="97" spans="1:21" ht="13.8">
      <c r="A97" s="337" t="s">
        <v>523</v>
      </c>
      <c r="B97" s="294" t="s">
        <v>246</v>
      </c>
      <c r="C97" s="212"/>
      <c r="D97" s="490"/>
      <c r="E97" s="475"/>
      <c r="F97" s="475"/>
      <c r="G97" s="486">
        <f>SUM(G98:G101)</f>
        <v>1236.54</v>
      </c>
      <c r="H97" s="475"/>
      <c r="I97" s="488"/>
      <c r="J97" s="489"/>
      <c r="K97" s="490"/>
      <c r="L97" s="490"/>
      <c r="M97" s="490"/>
      <c r="N97" s="490"/>
      <c r="O97" s="490"/>
      <c r="Q97" s="494"/>
    </row>
    <row r="98" spans="1:21" ht="13.8">
      <c r="A98" s="459" t="s">
        <v>524</v>
      </c>
      <c r="B98" s="346" t="s">
        <v>325</v>
      </c>
      <c r="C98" s="228" t="s">
        <v>134</v>
      </c>
      <c r="D98" s="490">
        <v>29.32</v>
      </c>
      <c r="E98" s="475">
        <v>58.64</v>
      </c>
      <c r="F98" s="475">
        <v>5.6</v>
      </c>
      <c r="G98" s="475">
        <f t="shared" si="14"/>
        <v>328.38</v>
      </c>
      <c r="H98" s="475"/>
      <c r="I98" s="488"/>
      <c r="J98" s="489">
        <v>29.32</v>
      </c>
      <c r="K98" s="490">
        <f t="shared" si="15"/>
        <v>29.32</v>
      </c>
      <c r="L98" s="490"/>
      <c r="M98" s="490">
        <f t="shared" si="16"/>
        <v>0</v>
      </c>
      <c r="N98" s="490">
        <f t="shared" si="17"/>
        <v>164.19</v>
      </c>
      <c r="O98" s="490">
        <f t="shared" si="18"/>
        <v>164.19</v>
      </c>
      <c r="P98">
        <v>58.64</v>
      </c>
      <c r="Q98" s="494">
        <f t="shared" si="12"/>
        <v>117.28</v>
      </c>
      <c r="S98">
        <v>29.32</v>
      </c>
      <c r="U98" s="533">
        <f t="shared" si="13"/>
        <v>164.19</v>
      </c>
    </row>
    <row r="99" spans="1:21" ht="13.8">
      <c r="A99" s="459" t="s">
        <v>525</v>
      </c>
      <c r="B99" s="346" t="s">
        <v>393</v>
      </c>
      <c r="C99" s="228" t="s">
        <v>134</v>
      </c>
      <c r="D99" s="490">
        <v>29.32</v>
      </c>
      <c r="E99" s="475">
        <v>58.64</v>
      </c>
      <c r="F99" s="475">
        <v>2.82</v>
      </c>
      <c r="G99" s="475">
        <f t="shared" si="14"/>
        <v>165.36</v>
      </c>
      <c r="H99" s="475"/>
      <c r="I99" s="488"/>
      <c r="J99" s="489">
        <v>29.32</v>
      </c>
      <c r="K99" s="490">
        <f t="shared" si="15"/>
        <v>29.32</v>
      </c>
      <c r="L99" s="490"/>
      <c r="M99" s="490">
        <f t="shared" si="16"/>
        <v>0</v>
      </c>
      <c r="N99" s="490">
        <f t="shared" si="17"/>
        <v>82.68</v>
      </c>
      <c r="O99" s="490">
        <f t="shared" si="18"/>
        <v>82.68</v>
      </c>
      <c r="P99">
        <v>58.64</v>
      </c>
      <c r="Q99" s="494">
        <f t="shared" si="12"/>
        <v>117.28</v>
      </c>
      <c r="S99">
        <v>29.32</v>
      </c>
      <c r="U99" s="533">
        <f t="shared" si="13"/>
        <v>82.68</v>
      </c>
    </row>
    <row r="100" spans="1:21" ht="26.4">
      <c r="A100" s="459" t="s">
        <v>526</v>
      </c>
      <c r="B100" s="346" t="s">
        <v>326</v>
      </c>
      <c r="C100" s="228" t="s">
        <v>134</v>
      </c>
      <c r="D100" s="490">
        <v>14.4</v>
      </c>
      <c r="E100" s="475">
        <v>28.8</v>
      </c>
      <c r="F100" s="475">
        <v>11.03</v>
      </c>
      <c r="G100" s="475">
        <f t="shared" si="14"/>
        <v>317.66000000000003</v>
      </c>
      <c r="H100" s="475"/>
      <c r="I100" s="488"/>
      <c r="J100" s="489">
        <v>14.4</v>
      </c>
      <c r="K100" s="490">
        <f t="shared" si="15"/>
        <v>14.4</v>
      </c>
      <c r="L100" s="490"/>
      <c r="M100" s="490">
        <f t="shared" si="16"/>
        <v>0</v>
      </c>
      <c r="N100" s="490">
        <f t="shared" si="17"/>
        <v>158.83000000000001</v>
      </c>
      <c r="O100" s="490">
        <f t="shared" si="18"/>
        <v>158.83000000000001</v>
      </c>
      <c r="P100">
        <v>28.8</v>
      </c>
      <c r="Q100" s="494">
        <f t="shared" si="12"/>
        <v>57.6</v>
      </c>
      <c r="S100">
        <v>14.4</v>
      </c>
      <c r="U100" s="533">
        <f t="shared" si="13"/>
        <v>158.83000000000001</v>
      </c>
    </row>
    <row r="101" spans="1:21" ht="13.8">
      <c r="A101" s="459" t="s">
        <v>527</v>
      </c>
      <c r="B101" s="346" t="s">
        <v>401</v>
      </c>
      <c r="C101" s="228" t="s">
        <v>134</v>
      </c>
      <c r="D101" s="490">
        <v>29.32</v>
      </c>
      <c r="E101" s="475">
        <v>58.64</v>
      </c>
      <c r="F101" s="475">
        <v>7.25</v>
      </c>
      <c r="G101" s="475">
        <f t="shared" si="14"/>
        <v>425.14</v>
      </c>
      <c r="H101" s="475"/>
      <c r="I101" s="488"/>
      <c r="J101" s="489">
        <v>29.32</v>
      </c>
      <c r="K101" s="490">
        <f t="shared" si="15"/>
        <v>29.32</v>
      </c>
      <c r="L101" s="490"/>
      <c r="M101" s="490">
        <f t="shared" si="16"/>
        <v>0</v>
      </c>
      <c r="N101" s="490">
        <f t="shared" si="17"/>
        <v>212.57</v>
      </c>
      <c r="O101" s="490">
        <f t="shared" si="18"/>
        <v>212.57</v>
      </c>
      <c r="P101">
        <v>58.64</v>
      </c>
      <c r="Q101" s="494">
        <f t="shared" si="12"/>
        <v>117.28</v>
      </c>
      <c r="S101">
        <v>29.32</v>
      </c>
      <c r="U101" s="533">
        <f t="shared" si="13"/>
        <v>212.57</v>
      </c>
    </row>
    <row r="102" spans="1:21" ht="13.8">
      <c r="A102" s="474"/>
      <c r="B102" s="497"/>
      <c r="C102" s="538"/>
      <c r="D102" s="490"/>
      <c r="E102" s="475"/>
      <c r="F102" s="475"/>
      <c r="G102" s="486"/>
      <c r="H102" s="475"/>
      <c r="I102" s="488"/>
      <c r="J102" s="489"/>
      <c r="K102" s="490"/>
      <c r="L102" s="490"/>
      <c r="M102" s="490"/>
      <c r="N102" s="490"/>
      <c r="O102" s="490"/>
    </row>
    <row r="103" spans="1:21" ht="13.8">
      <c r="A103" s="500" t="s">
        <v>57</v>
      </c>
      <c r="B103" s="501" t="s">
        <v>115</v>
      </c>
      <c r="C103" s="500" t="s">
        <v>24</v>
      </c>
      <c r="D103" s="502"/>
      <c r="E103" s="502">
        <v>1</v>
      </c>
      <c r="F103" s="502">
        <v>39996.379999999997</v>
      </c>
      <c r="G103" s="502">
        <f t="shared" ref="G103" si="19">F103*E103</f>
        <v>39996.379999999997</v>
      </c>
      <c r="H103" s="502"/>
      <c r="I103" s="502"/>
      <c r="J103" s="502"/>
      <c r="K103" s="502"/>
      <c r="L103" s="525">
        <f>SUM(L105:L175)</f>
        <v>0</v>
      </c>
      <c r="M103" s="525">
        <f t="shared" ref="M103:O103" si="20">SUM(M105:M175)</f>
        <v>0</v>
      </c>
      <c r="N103" s="525">
        <f t="shared" si="20"/>
        <v>0</v>
      </c>
      <c r="O103" s="525">
        <f t="shared" si="20"/>
        <v>39996.379999999997</v>
      </c>
    </row>
    <row r="104" spans="1:21" ht="13.8">
      <c r="A104" s="337" t="s">
        <v>529</v>
      </c>
      <c r="B104" s="294" t="s">
        <v>190</v>
      </c>
      <c r="C104" s="212"/>
      <c r="D104" s="490">
        <v>0</v>
      </c>
      <c r="E104" s="475"/>
      <c r="F104" s="475"/>
      <c r="G104" s="486">
        <v>2989.6</v>
      </c>
      <c r="H104" s="475"/>
      <c r="I104" s="488"/>
      <c r="J104" s="489"/>
      <c r="K104" s="490">
        <f t="shared" si="15"/>
        <v>0</v>
      </c>
      <c r="L104" s="490"/>
      <c r="M104" s="490">
        <f t="shared" si="16"/>
        <v>0</v>
      </c>
      <c r="N104" s="490">
        <f t="shared" si="17"/>
        <v>0</v>
      </c>
      <c r="O104" s="490"/>
      <c r="Q104" s="494">
        <v>2</v>
      </c>
    </row>
    <row r="105" spans="1:21" ht="26.4">
      <c r="A105" s="459" t="s">
        <v>530</v>
      </c>
      <c r="B105" s="346" t="s">
        <v>367</v>
      </c>
      <c r="C105" s="228" t="s">
        <v>161</v>
      </c>
      <c r="D105" s="490">
        <v>7.9</v>
      </c>
      <c r="E105" s="475">
        <v>7.9</v>
      </c>
      <c r="F105" s="475">
        <v>378.43</v>
      </c>
      <c r="G105" s="475">
        <v>2989.6</v>
      </c>
      <c r="H105" s="475"/>
      <c r="I105" s="488"/>
      <c r="J105" s="489"/>
      <c r="K105" s="490">
        <f t="shared" si="15"/>
        <v>7.9</v>
      </c>
      <c r="L105" s="490"/>
      <c r="M105" s="490">
        <f t="shared" si="16"/>
        <v>0</v>
      </c>
      <c r="N105" s="490">
        <f t="shared" si="17"/>
        <v>0</v>
      </c>
      <c r="O105" s="490">
        <f t="shared" si="18"/>
        <v>2989.6</v>
      </c>
      <c r="P105" s="494">
        <f>E105*Q$104</f>
        <v>15.8</v>
      </c>
      <c r="Q105" s="494">
        <v>2</v>
      </c>
    </row>
    <row r="106" spans="1:21" ht="13.8">
      <c r="A106" s="459"/>
      <c r="B106" s="346"/>
      <c r="C106" s="228"/>
      <c r="D106" s="490"/>
      <c r="E106" s="475"/>
      <c r="F106" s="475"/>
      <c r="G106" s="475"/>
      <c r="H106" s="475"/>
      <c r="I106" s="488"/>
      <c r="J106" s="489"/>
      <c r="K106" s="490"/>
      <c r="L106" s="490"/>
      <c r="M106" s="490"/>
      <c r="N106" s="490"/>
      <c r="O106" s="490"/>
      <c r="P106" s="494"/>
      <c r="Q106" s="494"/>
    </row>
    <row r="107" spans="1:21" ht="13.8">
      <c r="A107" s="337" t="s">
        <v>531</v>
      </c>
      <c r="B107" s="294" t="s">
        <v>193</v>
      </c>
      <c r="C107" s="212"/>
      <c r="D107" s="490"/>
      <c r="E107" s="475"/>
      <c r="F107" s="475"/>
      <c r="G107" s="486">
        <v>3483.08</v>
      </c>
      <c r="H107" s="475"/>
      <c r="I107" s="488"/>
      <c r="J107" s="489"/>
      <c r="K107" s="490"/>
      <c r="L107" s="490"/>
      <c r="M107" s="490"/>
      <c r="N107" s="490"/>
      <c r="O107" s="490"/>
      <c r="P107" s="494"/>
      <c r="Q107" s="494"/>
    </row>
    <row r="108" spans="1:21" ht="39.6">
      <c r="A108" s="459" t="s">
        <v>532</v>
      </c>
      <c r="B108" s="346" t="s">
        <v>403</v>
      </c>
      <c r="C108" s="228" t="s">
        <v>134</v>
      </c>
      <c r="D108" s="490">
        <v>50.9</v>
      </c>
      <c r="E108" s="475">
        <v>50.9</v>
      </c>
      <c r="F108" s="475">
        <v>41.18</v>
      </c>
      <c r="G108" s="475">
        <v>2096.09</v>
      </c>
      <c r="H108" s="475"/>
      <c r="I108" s="488"/>
      <c r="J108" s="489"/>
      <c r="K108" s="490">
        <f t="shared" si="15"/>
        <v>50.9</v>
      </c>
      <c r="L108" s="490"/>
      <c r="M108" s="490">
        <f>I108*F108</f>
        <v>0</v>
      </c>
      <c r="N108" s="490">
        <f t="shared" si="17"/>
        <v>0</v>
      </c>
      <c r="O108" s="490">
        <f t="shared" si="18"/>
        <v>2096.09</v>
      </c>
      <c r="P108" s="494">
        <f t="shared" ref="P108:P171" si="21">E108*Q$104</f>
        <v>101.8</v>
      </c>
      <c r="Q108" s="494"/>
    </row>
    <row r="109" spans="1:21" ht="26.4">
      <c r="A109" s="459" t="s">
        <v>533</v>
      </c>
      <c r="B109" s="346" t="s">
        <v>396</v>
      </c>
      <c r="C109" s="228" t="s">
        <v>161</v>
      </c>
      <c r="D109" s="490">
        <v>2.91</v>
      </c>
      <c r="E109" s="475">
        <v>2.91</v>
      </c>
      <c r="F109" s="475">
        <v>476.62</v>
      </c>
      <c r="G109" s="475">
        <v>1386.99</v>
      </c>
      <c r="H109" s="475"/>
      <c r="I109" s="488"/>
      <c r="J109" s="489"/>
      <c r="K109" s="490">
        <f t="shared" si="15"/>
        <v>2.91</v>
      </c>
      <c r="L109" s="490"/>
      <c r="M109" s="490">
        <f>I109*F109</f>
        <v>0</v>
      </c>
      <c r="N109" s="490">
        <f t="shared" si="17"/>
        <v>0</v>
      </c>
      <c r="O109" s="490">
        <f t="shared" si="18"/>
        <v>1386.99</v>
      </c>
      <c r="P109" s="494">
        <f t="shared" si="21"/>
        <v>5.82</v>
      </c>
      <c r="Q109" s="494"/>
    </row>
    <row r="110" spans="1:21" ht="13.8">
      <c r="A110" s="459"/>
      <c r="B110" s="346"/>
      <c r="C110" s="228"/>
      <c r="D110" s="490"/>
      <c r="E110" s="475"/>
      <c r="F110" s="475"/>
      <c r="G110" s="475"/>
      <c r="H110" s="475"/>
      <c r="I110" s="488"/>
      <c r="J110" s="489"/>
      <c r="K110" s="490"/>
      <c r="L110" s="490"/>
      <c r="M110" s="490"/>
      <c r="N110" s="490"/>
      <c r="O110" s="490"/>
      <c r="P110" s="494">
        <f t="shared" si="21"/>
        <v>0</v>
      </c>
      <c r="Q110" s="494"/>
    </row>
    <row r="111" spans="1:21" ht="13.8">
      <c r="A111" s="337" t="s">
        <v>538</v>
      </c>
      <c r="B111" s="294" t="s">
        <v>150</v>
      </c>
      <c r="C111" s="212"/>
      <c r="D111" s="490"/>
      <c r="E111" s="475"/>
      <c r="F111" s="475"/>
      <c r="G111" s="486">
        <v>5903.59</v>
      </c>
      <c r="H111" s="475"/>
      <c r="I111" s="488"/>
      <c r="J111" s="489"/>
      <c r="K111" s="490"/>
      <c r="L111" s="490"/>
      <c r="M111" s="490"/>
      <c r="N111" s="490"/>
      <c r="O111" s="490"/>
      <c r="P111" s="494">
        <f t="shared" si="21"/>
        <v>0</v>
      </c>
      <c r="Q111" s="494"/>
    </row>
    <row r="112" spans="1:21" ht="39.6">
      <c r="A112" s="459" t="s">
        <v>534</v>
      </c>
      <c r="B112" s="346" t="s">
        <v>311</v>
      </c>
      <c r="C112" s="228" t="s">
        <v>134</v>
      </c>
      <c r="D112" s="490">
        <v>47.18</v>
      </c>
      <c r="E112" s="475">
        <v>47.18</v>
      </c>
      <c r="F112" s="475">
        <v>80.12</v>
      </c>
      <c r="G112" s="475">
        <v>3780.09</v>
      </c>
      <c r="H112" s="475"/>
      <c r="I112" s="488"/>
      <c r="J112" s="489"/>
      <c r="K112" s="490">
        <f t="shared" si="15"/>
        <v>47.18</v>
      </c>
      <c r="L112" s="490"/>
      <c r="M112" s="490">
        <f>I112*F112</f>
        <v>0</v>
      </c>
      <c r="N112" s="490">
        <f t="shared" si="17"/>
        <v>0</v>
      </c>
      <c r="O112" s="490">
        <f t="shared" si="18"/>
        <v>3780.09</v>
      </c>
      <c r="P112" s="494">
        <f t="shared" si="21"/>
        <v>94.36</v>
      </c>
      <c r="Q112" s="494"/>
    </row>
    <row r="113" spans="1:17" ht="26.4">
      <c r="A113" s="459" t="s">
        <v>540</v>
      </c>
      <c r="B113" s="346" t="s">
        <v>312</v>
      </c>
      <c r="C113" s="228" t="s">
        <v>134</v>
      </c>
      <c r="D113" s="490">
        <v>47.18</v>
      </c>
      <c r="E113" s="475">
        <v>47.18</v>
      </c>
      <c r="F113" s="475">
        <v>41.22</v>
      </c>
      <c r="G113" s="475">
        <v>1944.79</v>
      </c>
      <c r="H113" s="475"/>
      <c r="I113" s="488"/>
      <c r="J113" s="489"/>
      <c r="K113" s="490">
        <f t="shared" si="15"/>
        <v>47.18</v>
      </c>
      <c r="L113" s="490"/>
      <c r="M113" s="490">
        <f>I113*F113</f>
        <v>0</v>
      </c>
      <c r="N113" s="490">
        <f t="shared" si="17"/>
        <v>0</v>
      </c>
      <c r="O113" s="490">
        <f t="shared" si="18"/>
        <v>1944.79</v>
      </c>
      <c r="P113" s="494">
        <f t="shared" si="21"/>
        <v>94.36</v>
      </c>
      <c r="Q113" s="494"/>
    </row>
    <row r="114" spans="1:17" ht="26.4">
      <c r="A114" s="459" t="s">
        <v>541</v>
      </c>
      <c r="B114" s="346" t="s">
        <v>400</v>
      </c>
      <c r="C114" s="228" t="s">
        <v>42</v>
      </c>
      <c r="D114" s="490">
        <v>12</v>
      </c>
      <c r="E114" s="475">
        <v>12</v>
      </c>
      <c r="F114" s="475">
        <v>14.89</v>
      </c>
      <c r="G114" s="475">
        <v>178.71</v>
      </c>
      <c r="H114" s="475"/>
      <c r="I114" s="488"/>
      <c r="J114" s="489"/>
      <c r="K114" s="490">
        <f t="shared" si="15"/>
        <v>12</v>
      </c>
      <c r="L114" s="490"/>
      <c r="M114" s="490">
        <f>I114*F114</f>
        <v>0</v>
      </c>
      <c r="N114" s="490">
        <f t="shared" si="17"/>
        <v>0</v>
      </c>
      <c r="O114" s="490">
        <f t="shared" si="18"/>
        <v>178.71</v>
      </c>
      <c r="P114" s="494">
        <f t="shared" si="21"/>
        <v>24</v>
      </c>
      <c r="Q114" s="494"/>
    </row>
    <row r="115" spans="1:17" ht="13.8">
      <c r="A115" s="459"/>
      <c r="B115" s="346"/>
      <c r="C115" s="228"/>
      <c r="D115" s="490"/>
      <c r="E115" s="475"/>
      <c r="F115" s="475"/>
      <c r="G115" s="475"/>
      <c r="H115" s="475"/>
      <c r="I115" s="488"/>
      <c r="J115" s="489"/>
      <c r="K115" s="490"/>
      <c r="L115" s="490"/>
      <c r="M115" s="490"/>
      <c r="N115" s="490"/>
      <c r="O115" s="490"/>
      <c r="P115" s="494">
        <f t="shared" si="21"/>
        <v>0</v>
      </c>
      <c r="Q115" s="494"/>
    </row>
    <row r="116" spans="1:17" ht="13.8">
      <c r="A116" s="337" t="s">
        <v>539</v>
      </c>
      <c r="B116" s="294" t="s">
        <v>202</v>
      </c>
      <c r="C116" s="212"/>
      <c r="D116" s="490"/>
      <c r="E116" s="475"/>
      <c r="F116" s="475"/>
      <c r="G116" s="486">
        <v>3516.13</v>
      </c>
      <c r="H116" s="475"/>
      <c r="I116" s="488"/>
      <c r="J116" s="489"/>
      <c r="K116" s="490"/>
      <c r="L116" s="490"/>
      <c r="M116" s="490"/>
      <c r="N116" s="490"/>
      <c r="O116" s="490"/>
      <c r="P116" s="494">
        <f t="shared" si="21"/>
        <v>0</v>
      </c>
      <c r="Q116" s="494"/>
    </row>
    <row r="117" spans="1:17" ht="52.8">
      <c r="A117" s="459" t="s">
        <v>535</v>
      </c>
      <c r="B117" s="346" t="s">
        <v>371</v>
      </c>
      <c r="C117" s="228" t="s">
        <v>134</v>
      </c>
      <c r="D117" s="490">
        <v>62.81</v>
      </c>
      <c r="E117" s="475">
        <v>62.81</v>
      </c>
      <c r="F117" s="475">
        <v>55.98</v>
      </c>
      <c r="G117" s="475">
        <v>3516.13</v>
      </c>
      <c r="H117" s="475"/>
      <c r="I117" s="488"/>
      <c r="J117" s="489"/>
      <c r="K117" s="490">
        <f t="shared" si="15"/>
        <v>62.81</v>
      </c>
      <c r="L117" s="490"/>
      <c r="M117" s="490">
        <f>I117*F117</f>
        <v>0</v>
      </c>
      <c r="N117" s="490">
        <f t="shared" si="17"/>
        <v>0</v>
      </c>
      <c r="O117" s="490">
        <f t="shared" si="18"/>
        <v>3516.13</v>
      </c>
      <c r="P117" s="494">
        <f t="shared" si="21"/>
        <v>125.62</v>
      </c>
      <c r="Q117" s="494"/>
    </row>
    <row r="118" spans="1:17" ht="13.8">
      <c r="A118" s="459"/>
      <c r="B118" s="346"/>
      <c r="C118" s="228"/>
      <c r="D118" s="490"/>
      <c r="E118" s="475"/>
      <c r="F118" s="475"/>
      <c r="G118" s="475"/>
      <c r="H118" s="475"/>
      <c r="I118" s="488"/>
      <c r="J118" s="489"/>
      <c r="K118" s="490"/>
      <c r="L118" s="490"/>
      <c r="M118" s="490"/>
      <c r="N118" s="490"/>
      <c r="O118" s="490"/>
      <c r="P118" s="494">
        <f t="shared" si="21"/>
        <v>0</v>
      </c>
      <c r="Q118" s="494"/>
    </row>
    <row r="119" spans="1:17" ht="13.8">
      <c r="A119" s="337" t="s">
        <v>542</v>
      </c>
      <c r="B119" s="294" t="s">
        <v>203</v>
      </c>
      <c r="C119" s="212"/>
      <c r="D119" s="490"/>
      <c r="E119" s="475"/>
      <c r="F119" s="475"/>
      <c r="G119" s="486">
        <v>2963.88</v>
      </c>
      <c r="H119" s="475"/>
      <c r="I119" s="488"/>
      <c r="J119" s="489"/>
      <c r="K119" s="490"/>
      <c r="L119" s="490"/>
      <c r="M119" s="490"/>
      <c r="N119" s="490"/>
      <c r="O119" s="490"/>
      <c r="P119" s="494">
        <f t="shared" si="21"/>
        <v>0</v>
      </c>
      <c r="Q119" s="494"/>
    </row>
    <row r="120" spans="1:17" ht="26.4">
      <c r="A120" s="459" t="s">
        <v>536</v>
      </c>
      <c r="B120" s="346" t="s">
        <v>314</v>
      </c>
      <c r="C120" s="228" t="s">
        <v>134</v>
      </c>
      <c r="D120" s="490">
        <v>125.62</v>
      </c>
      <c r="E120" s="475">
        <v>125.62</v>
      </c>
      <c r="F120" s="475">
        <v>2.99</v>
      </c>
      <c r="G120" s="475">
        <v>375.63</v>
      </c>
      <c r="H120" s="475"/>
      <c r="I120" s="488"/>
      <c r="J120" s="489"/>
      <c r="K120" s="490">
        <f t="shared" si="15"/>
        <v>125.62</v>
      </c>
      <c r="L120" s="490"/>
      <c r="M120" s="490">
        <f>I120*F120</f>
        <v>0</v>
      </c>
      <c r="N120" s="490">
        <f t="shared" si="17"/>
        <v>0</v>
      </c>
      <c r="O120" s="490">
        <f t="shared" si="18"/>
        <v>375.63</v>
      </c>
      <c r="P120" s="494">
        <f t="shared" si="21"/>
        <v>251.24</v>
      </c>
      <c r="Q120" s="494"/>
    </row>
    <row r="121" spans="1:17" ht="26.4">
      <c r="A121" s="459" t="s">
        <v>543</v>
      </c>
      <c r="B121" s="346" t="s">
        <v>315</v>
      </c>
      <c r="C121" s="228" t="s">
        <v>134</v>
      </c>
      <c r="D121" s="490">
        <v>125.62</v>
      </c>
      <c r="E121" s="475">
        <v>125.62</v>
      </c>
      <c r="F121" s="475">
        <v>12.48</v>
      </c>
      <c r="G121" s="475">
        <v>1567.77</v>
      </c>
      <c r="H121" s="475"/>
      <c r="I121" s="488"/>
      <c r="J121" s="489"/>
      <c r="K121" s="490">
        <f t="shared" si="15"/>
        <v>125.62</v>
      </c>
      <c r="L121" s="490"/>
      <c r="M121" s="490">
        <f>I121*F121</f>
        <v>0</v>
      </c>
      <c r="N121" s="490">
        <f t="shared" si="17"/>
        <v>0</v>
      </c>
      <c r="O121" s="490">
        <f t="shared" si="18"/>
        <v>1567.77</v>
      </c>
      <c r="P121" s="494">
        <f t="shared" si="21"/>
        <v>251.24</v>
      </c>
      <c r="Q121" s="494"/>
    </row>
    <row r="122" spans="1:17" ht="39.6">
      <c r="A122" s="459" t="s">
        <v>544</v>
      </c>
      <c r="B122" s="346" t="s">
        <v>316</v>
      </c>
      <c r="C122" s="228" t="s">
        <v>134</v>
      </c>
      <c r="D122" s="490">
        <v>37.04</v>
      </c>
      <c r="E122" s="475">
        <v>37.04</v>
      </c>
      <c r="F122" s="475">
        <v>27.55</v>
      </c>
      <c r="G122" s="475">
        <v>1020.48</v>
      </c>
      <c r="H122" s="475"/>
      <c r="I122" s="488"/>
      <c r="J122" s="489"/>
      <c r="K122" s="490">
        <f t="shared" si="15"/>
        <v>37.04</v>
      </c>
      <c r="L122" s="490"/>
      <c r="M122" s="490">
        <f>I122*F122</f>
        <v>0</v>
      </c>
      <c r="N122" s="490">
        <f t="shared" si="17"/>
        <v>0</v>
      </c>
      <c r="O122" s="490">
        <f t="shared" si="18"/>
        <v>1020.48</v>
      </c>
      <c r="P122" s="494">
        <f t="shared" si="21"/>
        <v>74.08</v>
      </c>
      <c r="Q122" s="494"/>
    </row>
    <row r="123" spans="1:17" ht="13.8">
      <c r="A123" s="459"/>
      <c r="B123" s="346"/>
      <c r="C123" s="228"/>
      <c r="D123" s="490"/>
      <c r="E123" s="475"/>
      <c r="F123" s="475"/>
      <c r="G123" s="475"/>
      <c r="H123" s="475"/>
      <c r="I123" s="488"/>
      <c r="J123" s="489"/>
      <c r="K123" s="490"/>
      <c r="L123" s="490"/>
      <c r="M123" s="490"/>
      <c r="N123" s="490"/>
      <c r="O123" s="490"/>
      <c r="P123" s="494">
        <f t="shared" si="21"/>
        <v>0</v>
      </c>
      <c r="Q123" s="494"/>
    </row>
    <row r="124" spans="1:17" ht="13.8">
      <c r="A124" s="337" t="s">
        <v>537</v>
      </c>
      <c r="B124" s="294" t="s">
        <v>124</v>
      </c>
      <c r="C124" s="212"/>
      <c r="D124" s="490"/>
      <c r="E124" s="475"/>
      <c r="F124" s="475"/>
      <c r="G124" s="486">
        <v>3507.6</v>
      </c>
      <c r="H124" s="475"/>
      <c r="I124" s="488"/>
      <c r="J124" s="489"/>
      <c r="K124" s="490"/>
      <c r="L124" s="490"/>
      <c r="M124" s="490"/>
      <c r="N124" s="490"/>
      <c r="O124" s="490"/>
      <c r="P124" s="494">
        <f t="shared" si="21"/>
        <v>0</v>
      </c>
      <c r="Q124" s="494"/>
    </row>
    <row r="125" spans="1:17" ht="26.4">
      <c r="A125" s="459" t="s">
        <v>545</v>
      </c>
      <c r="B125" s="346" t="s">
        <v>317</v>
      </c>
      <c r="C125" s="228" t="s">
        <v>161</v>
      </c>
      <c r="D125" s="490">
        <v>8.4</v>
      </c>
      <c r="E125" s="475">
        <v>8.4</v>
      </c>
      <c r="F125" s="475">
        <v>57.36</v>
      </c>
      <c r="G125" s="475">
        <v>481.85</v>
      </c>
      <c r="H125" s="475"/>
      <c r="I125" s="488"/>
      <c r="J125" s="489"/>
      <c r="K125" s="490">
        <f t="shared" si="15"/>
        <v>8.4</v>
      </c>
      <c r="L125" s="490"/>
      <c r="M125" s="490">
        <f>I125*F125</f>
        <v>0</v>
      </c>
      <c r="N125" s="490">
        <f t="shared" si="17"/>
        <v>0</v>
      </c>
      <c r="O125" s="490">
        <f t="shared" si="18"/>
        <v>481.85</v>
      </c>
      <c r="P125" s="494">
        <f t="shared" si="21"/>
        <v>16.8</v>
      </c>
      <c r="Q125" s="494"/>
    </row>
    <row r="126" spans="1:17" ht="39.6">
      <c r="A126" s="459" t="s">
        <v>546</v>
      </c>
      <c r="B126" s="346" t="s">
        <v>372</v>
      </c>
      <c r="C126" s="228" t="s">
        <v>134</v>
      </c>
      <c r="D126" s="490">
        <v>42</v>
      </c>
      <c r="E126" s="475">
        <v>42</v>
      </c>
      <c r="F126" s="475">
        <v>30.19</v>
      </c>
      <c r="G126" s="475">
        <v>1267.98</v>
      </c>
      <c r="H126" s="475"/>
      <c r="I126" s="488"/>
      <c r="J126" s="489"/>
      <c r="K126" s="490">
        <f t="shared" si="15"/>
        <v>42</v>
      </c>
      <c r="L126" s="490"/>
      <c r="M126" s="490">
        <f t="shared" si="16"/>
        <v>0</v>
      </c>
      <c r="N126" s="490">
        <f t="shared" si="17"/>
        <v>0</v>
      </c>
      <c r="O126" s="490">
        <f t="shared" si="18"/>
        <v>1267.98</v>
      </c>
      <c r="P126" s="494">
        <f t="shared" si="21"/>
        <v>84</v>
      </c>
      <c r="Q126" s="494"/>
    </row>
    <row r="127" spans="1:17" ht="26.4">
      <c r="A127" s="459" t="s">
        <v>547</v>
      </c>
      <c r="B127" s="346" t="s">
        <v>318</v>
      </c>
      <c r="C127" s="228" t="s">
        <v>134</v>
      </c>
      <c r="D127" s="490">
        <v>42</v>
      </c>
      <c r="E127" s="475">
        <v>42</v>
      </c>
      <c r="F127" s="475">
        <v>7.8</v>
      </c>
      <c r="G127" s="475">
        <v>327.63</v>
      </c>
      <c r="H127" s="475"/>
      <c r="I127" s="488"/>
      <c r="J127" s="489"/>
      <c r="K127" s="490">
        <f t="shared" si="15"/>
        <v>42</v>
      </c>
      <c r="L127" s="490"/>
      <c r="M127" s="490">
        <f>I127*F127</f>
        <v>0</v>
      </c>
      <c r="N127" s="490">
        <f t="shared" si="17"/>
        <v>0</v>
      </c>
      <c r="O127" s="490">
        <f t="shared" si="18"/>
        <v>327.63</v>
      </c>
      <c r="P127" s="494">
        <f t="shared" si="21"/>
        <v>84</v>
      </c>
      <c r="Q127" s="494"/>
    </row>
    <row r="128" spans="1:17" ht="26.4">
      <c r="A128" s="459" t="s">
        <v>548</v>
      </c>
      <c r="B128" s="346" t="s">
        <v>373</v>
      </c>
      <c r="C128" s="228" t="s">
        <v>134</v>
      </c>
      <c r="D128" s="490">
        <v>10.71</v>
      </c>
      <c r="E128" s="475">
        <v>10.71</v>
      </c>
      <c r="F128" s="475">
        <v>41.53</v>
      </c>
      <c r="G128" s="475">
        <v>444.79</v>
      </c>
      <c r="H128" s="475"/>
      <c r="I128" s="488"/>
      <c r="J128" s="489"/>
      <c r="K128" s="490">
        <f t="shared" si="15"/>
        <v>10.71</v>
      </c>
      <c r="L128" s="490"/>
      <c r="M128" s="490">
        <f t="shared" si="16"/>
        <v>0</v>
      </c>
      <c r="N128" s="490">
        <f t="shared" si="17"/>
        <v>0</v>
      </c>
      <c r="O128" s="490">
        <f t="shared" si="18"/>
        <v>444.79</v>
      </c>
      <c r="P128" s="494">
        <f t="shared" si="21"/>
        <v>21.42</v>
      </c>
      <c r="Q128" s="494"/>
    </row>
    <row r="129" spans="1:17" ht="39.6">
      <c r="A129" s="459" t="s">
        <v>549</v>
      </c>
      <c r="B129" s="346" t="s">
        <v>364</v>
      </c>
      <c r="C129" s="228" t="s">
        <v>134</v>
      </c>
      <c r="D129" s="490">
        <v>31.29</v>
      </c>
      <c r="E129" s="475">
        <v>31.29</v>
      </c>
      <c r="F129" s="475">
        <v>31.49</v>
      </c>
      <c r="G129" s="475">
        <v>985.35</v>
      </c>
      <c r="H129" s="475"/>
      <c r="I129" s="488"/>
      <c r="J129" s="489"/>
      <c r="K129" s="490">
        <f t="shared" si="15"/>
        <v>31.29</v>
      </c>
      <c r="L129" s="490"/>
      <c r="M129" s="490">
        <f>I129*F129</f>
        <v>0</v>
      </c>
      <c r="N129" s="490">
        <f t="shared" si="17"/>
        <v>0</v>
      </c>
      <c r="O129" s="490">
        <f t="shared" si="18"/>
        <v>985.35</v>
      </c>
      <c r="P129" s="494">
        <f t="shared" si="21"/>
        <v>62.58</v>
      </c>
      <c r="Q129" s="494"/>
    </row>
    <row r="130" spans="1:17" ht="13.8">
      <c r="A130" s="459"/>
      <c r="B130" s="346"/>
      <c r="C130" s="228"/>
      <c r="D130" s="490"/>
      <c r="E130" s="475"/>
      <c r="F130" s="475"/>
      <c r="G130" s="475"/>
      <c r="H130" s="475"/>
      <c r="I130" s="488"/>
      <c r="J130" s="489"/>
      <c r="K130" s="490"/>
      <c r="L130" s="490"/>
      <c r="M130" s="490"/>
      <c r="N130" s="490"/>
      <c r="O130" s="490"/>
      <c r="P130" s="494">
        <f t="shared" si="21"/>
        <v>0</v>
      </c>
      <c r="Q130" s="494"/>
    </row>
    <row r="131" spans="1:17" ht="13.8">
      <c r="A131" s="337" t="s">
        <v>550</v>
      </c>
      <c r="B131" s="294" t="s">
        <v>216</v>
      </c>
      <c r="C131" s="212"/>
      <c r="D131" s="490"/>
      <c r="E131" s="475"/>
      <c r="F131" s="475"/>
      <c r="G131" s="486">
        <v>3101.94</v>
      </c>
      <c r="H131" s="475"/>
      <c r="I131" s="488"/>
      <c r="J131" s="489"/>
      <c r="K131" s="490"/>
      <c r="L131" s="490"/>
      <c r="M131" s="490"/>
      <c r="N131" s="490"/>
      <c r="O131" s="490"/>
      <c r="P131" s="494">
        <f t="shared" si="21"/>
        <v>0</v>
      </c>
      <c r="Q131" s="494"/>
    </row>
    <row r="132" spans="1:17" ht="26.4">
      <c r="A132" s="459" t="s">
        <v>551</v>
      </c>
      <c r="B132" s="346" t="s">
        <v>358</v>
      </c>
      <c r="C132" s="228" t="s">
        <v>42</v>
      </c>
      <c r="D132" s="490">
        <v>94.13</v>
      </c>
      <c r="E132" s="475">
        <v>94.13</v>
      </c>
      <c r="F132" s="475">
        <v>2.63</v>
      </c>
      <c r="G132" s="475">
        <v>247.59</v>
      </c>
      <c r="H132" s="475"/>
      <c r="I132" s="488"/>
      <c r="J132" s="489"/>
      <c r="K132" s="490">
        <f t="shared" si="15"/>
        <v>94.13</v>
      </c>
      <c r="L132" s="490"/>
      <c r="M132" s="490">
        <f>I132*F132</f>
        <v>0</v>
      </c>
      <c r="N132" s="490">
        <f t="shared" si="17"/>
        <v>0</v>
      </c>
      <c r="O132" s="490">
        <f t="shared" si="18"/>
        <v>247.59</v>
      </c>
      <c r="P132" s="494">
        <f t="shared" si="21"/>
        <v>188.26</v>
      </c>
      <c r="Q132" s="494"/>
    </row>
    <row r="133" spans="1:17" ht="26.4">
      <c r="A133" s="459" t="s">
        <v>552</v>
      </c>
      <c r="B133" s="346" t="s">
        <v>356</v>
      </c>
      <c r="C133" s="228" t="s">
        <v>42</v>
      </c>
      <c r="D133" s="490">
        <v>8.67</v>
      </c>
      <c r="E133" s="475">
        <v>8.67</v>
      </c>
      <c r="F133" s="475">
        <v>9.1999999999999993</v>
      </c>
      <c r="G133" s="475">
        <v>79.790000000000006</v>
      </c>
      <c r="H133" s="475"/>
      <c r="I133" s="488"/>
      <c r="J133" s="489"/>
      <c r="K133" s="490">
        <f t="shared" si="15"/>
        <v>8.67</v>
      </c>
      <c r="L133" s="490"/>
      <c r="M133" s="490">
        <f>I133*F133</f>
        <v>0</v>
      </c>
      <c r="N133" s="490">
        <f t="shared" si="17"/>
        <v>0</v>
      </c>
      <c r="O133" s="490">
        <f t="shared" si="18"/>
        <v>79.790000000000006</v>
      </c>
      <c r="P133" s="494">
        <f t="shared" si="21"/>
        <v>17.34</v>
      </c>
      <c r="Q133" s="494"/>
    </row>
    <row r="134" spans="1:17" ht="26.4">
      <c r="A134" s="459" t="s">
        <v>553</v>
      </c>
      <c r="B134" s="346" t="s">
        <v>449</v>
      </c>
      <c r="C134" s="228" t="s">
        <v>22</v>
      </c>
      <c r="D134" s="490">
        <v>2</v>
      </c>
      <c r="E134" s="475">
        <v>2</v>
      </c>
      <c r="F134" s="475">
        <v>47.95</v>
      </c>
      <c r="G134" s="475">
        <v>95.93</v>
      </c>
      <c r="H134" s="475"/>
      <c r="I134" s="488"/>
      <c r="J134" s="489"/>
      <c r="K134" s="490">
        <f t="shared" si="15"/>
        <v>2</v>
      </c>
      <c r="L134" s="490"/>
      <c r="M134" s="490">
        <f>I134*F134</f>
        <v>0</v>
      </c>
      <c r="N134" s="490">
        <f t="shared" si="17"/>
        <v>0</v>
      </c>
      <c r="O134" s="490">
        <f t="shared" si="18"/>
        <v>95.93</v>
      </c>
      <c r="P134" s="494">
        <f t="shared" si="21"/>
        <v>4</v>
      </c>
      <c r="Q134" s="494"/>
    </row>
    <row r="135" spans="1:17" ht="26.4">
      <c r="A135" s="459" t="s">
        <v>554</v>
      </c>
      <c r="B135" s="346" t="s">
        <v>433</v>
      </c>
      <c r="C135" s="228" t="s">
        <v>22</v>
      </c>
      <c r="D135" s="490">
        <v>3</v>
      </c>
      <c r="E135" s="475">
        <v>3</v>
      </c>
      <c r="F135" s="475">
        <v>10.49</v>
      </c>
      <c r="G135" s="475">
        <v>31.5</v>
      </c>
      <c r="H135" s="475"/>
      <c r="I135" s="488"/>
      <c r="J135" s="489"/>
      <c r="K135" s="490">
        <f t="shared" si="15"/>
        <v>3</v>
      </c>
      <c r="L135" s="490"/>
      <c r="M135" s="490">
        <f>I135*F135</f>
        <v>0</v>
      </c>
      <c r="N135" s="490">
        <f t="shared" si="17"/>
        <v>0</v>
      </c>
      <c r="O135" s="490">
        <f t="shared" si="18"/>
        <v>31.5</v>
      </c>
      <c r="P135" s="494">
        <f t="shared" si="21"/>
        <v>6</v>
      </c>
      <c r="Q135" s="494"/>
    </row>
    <row r="136" spans="1:17" ht="13.8">
      <c r="A136" s="459" t="s">
        <v>555</v>
      </c>
      <c r="B136" s="346" t="s">
        <v>435</v>
      </c>
      <c r="C136" s="228" t="s">
        <v>22</v>
      </c>
      <c r="D136" s="490">
        <v>24</v>
      </c>
      <c r="E136" s="475">
        <v>24</v>
      </c>
      <c r="F136" s="475">
        <v>8.64</v>
      </c>
      <c r="G136" s="475">
        <v>207.37</v>
      </c>
      <c r="H136" s="475"/>
      <c r="I136" s="488"/>
      <c r="J136" s="489"/>
      <c r="K136" s="490">
        <f t="shared" si="15"/>
        <v>24</v>
      </c>
      <c r="L136" s="490"/>
      <c r="M136" s="490">
        <f>I136*F136</f>
        <v>0</v>
      </c>
      <c r="N136" s="490">
        <f t="shared" si="17"/>
        <v>0</v>
      </c>
      <c r="O136" s="490">
        <f t="shared" si="18"/>
        <v>207.37</v>
      </c>
      <c r="P136" s="494">
        <f t="shared" si="21"/>
        <v>48</v>
      </c>
      <c r="Q136" s="494"/>
    </row>
    <row r="137" spans="1:17" ht="26.4">
      <c r="A137" s="459" t="s">
        <v>556</v>
      </c>
      <c r="B137" s="346" t="s">
        <v>464</v>
      </c>
      <c r="C137" s="228" t="s">
        <v>42</v>
      </c>
      <c r="D137" s="490">
        <v>33</v>
      </c>
      <c r="E137" s="475">
        <v>33</v>
      </c>
      <c r="F137" s="475">
        <v>18.079999999999998</v>
      </c>
      <c r="G137" s="475">
        <v>596.64</v>
      </c>
      <c r="H137" s="475"/>
      <c r="I137" s="488"/>
      <c r="J137" s="489"/>
      <c r="K137" s="490">
        <f t="shared" si="15"/>
        <v>33</v>
      </c>
      <c r="L137" s="490"/>
      <c r="M137" s="490">
        <f t="shared" si="16"/>
        <v>0</v>
      </c>
      <c r="N137" s="490">
        <f t="shared" si="17"/>
        <v>0</v>
      </c>
      <c r="O137" s="490">
        <f t="shared" si="18"/>
        <v>596.64</v>
      </c>
      <c r="P137" s="494">
        <f t="shared" si="21"/>
        <v>66</v>
      </c>
      <c r="Q137" s="494"/>
    </row>
    <row r="138" spans="1:17" ht="26.4">
      <c r="A138" s="459" t="s">
        <v>557</v>
      </c>
      <c r="B138" s="346" t="s">
        <v>432</v>
      </c>
      <c r="C138" s="228" t="s">
        <v>22</v>
      </c>
      <c r="D138" s="490">
        <v>2</v>
      </c>
      <c r="E138" s="475">
        <v>2</v>
      </c>
      <c r="F138" s="475">
        <v>17.53</v>
      </c>
      <c r="G138" s="475">
        <v>35.06</v>
      </c>
      <c r="H138" s="475"/>
      <c r="I138" s="488"/>
      <c r="J138" s="489"/>
      <c r="K138" s="490">
        <f t="shared" si="15"/>
        <v>2</v>
      </c>
      <c r="L138" s="490"/>
      <c r="M138" s="490">
        <f t="shared" si="16"/>
        <v>0</v>
      </c>
      <c r="N138" s="490">
        <f t="shared" si="17"/>
        <v>0</v>
      </c>
      <c r="O138" s="490">
        <f t="shared" si="18"/>
        <v>35.06</v>
      </c>
      <c r="P138" s="494">
        <f t="shared" si="21"/>
        <v>4</v>
      </c>
      <c r="Q138" s="494"/>
    </row>
    <row r="139" spans="1:17" ht="26.4">
      <c r="A139" s="459" t="s">
        <v>558</v>
      </c>
      <c r="B139" s="346" t="s">
        <v>442</v>
      </c>
      <c r="C139" s="228" t="s">
        <v>22</v>
      </c>
      <c r="D139" s="490">
        <v>2</v>
      </c>
      <c r="E139" s="475">
        <v>2</v>
      </c>
      <c r="F139" s="475">
        <v>9.16</v>
      </c>
      <c r="G139" s="475">
        <v>18.32</v>
      </c>
      <c r="H139" s="475"/>
      <c r="I139" s="488"/>
      <c r="J139" s="489"/>
      <c r="K139" s="490">
        <f t="shared" si="15"/>
        <v>2</v>
      </c>
      <c r="L139" s="490"/>
      <c r="M139" s="490">
        <f t="shared" si="16"/>
        <v>0</v>
      </c>
      <c r="N139" s="490">
        <f t="shared" si="17"/>
        <v>0</v>
      </c>
      <c r="O139" s="490">
        <f t="shared" si="18"/>
        <v>18.32</v>
      </c>
      <c r="P139" s="494">
        <f t="shared" si="21"/>
        <v>4</v>
      </c>
      <c r="Q139" s="494"/>
    </row>
    <row r="140" spans="1:17" ht="13.8">
      <c r="A140" s="459" t="s">
        <v>559</v>
      </c>
      <c r="B140" s="346" t="s">
        <v>460</v>
      </c>
      <c r="C140" s="228" t="s">
        <v>22</v>
      </c>
      <c r="D140" s="490">
        <v>5</v>
      </c>
      <c r="E140" s="475">
        <v>5</v>
      </c>
      <c r="F140" s="475">
        <v>325.18</v>
      </c>
      <c r="G140" s="475">
        <v>1625.9</v>
      </c>
      <c r="H140" s="475"/>
      <c r="I140" s="488"/>
      <c r="J140" s="489"/>
      <c r="K140" s="490">
        <f t="shared" si="15"/>
        <v>5</v>
      </c>
      <c r="L140" s="490"/>
      <c r="M140" s="490">
        <f t="shared" si="16"/>
        <v>0</v>
      </c>
      <c r="N140" s="490">
        <f t="shared" si="17"/>
        <v>0</v>
      </c>
      <c r="O140" s="490">
        <f t="shared" si="18"/>
        <v>1625.9</v>
      </c>
      <c r="P140" s="494">
        <f t="shared" si="21"/>
        <v>10</v>
      </c>
      <c r="Q140" s="494"/>
    </row>
    <row r="141" spans="1:17" ht="26.4">
      <c r="A141" s="459" t="s">
        <v>560</v>
      </c>
      <c r="B141" s="346" t="s">
        <v>441</v>
      </c>
      <c r="C141" s="228" t="s">
        <v>22</v>
      </c>
      <c r="D141" s="490">
        <v>7</v>
      </c>
      <c r="E141" s="475">
        <v>7</v>
      </c>
      <c r="F141" s="475">
        <v>5.47</v>
      </c>
      <c r="G141" s="475">
        <v>38.29</v>
      </c>
      <c r="H141" s="475"/>
      <c r="I141" s="488"/>
      <c r="J141" s="489"/>
      <c r="K141" s="490">
        <f t="shared" si="15"/>
        <v>7</v>
      </c>
      <c r="L141" s="490"/>
      <c r="M141" s="490">
        <f t="shared" si="16"/>
        <v>0</v>
      </c>
      <c r="N141" s="490">
        <f t="shared" si="17"/>
        <v>0</v>
      </c>
      <c r="O141" s="490">
        <f t="shared" si="18"/>
        <v>38.29</v>
      </c>
      <c r="P141" s="494">
        <f t="shared" si="21"/>
        <v>14</v>
      </c>
      <c r="Q141" s="494"/>
    </row>
    <row r="142" spans="1:17" ht="26.4">
      <c r="A142" s="459" t="s">
        <v>561</v>
      </c>
      <c r="B142" s="346" t="s">
        <v>461</v>
      </c>
      <c r="C142" s="228" t="s">
        <v>22</v>
      </c>
      <c r="D142" s="490">
        <v>3</v>
      </c>
      <c r="E142" s="475">
        <v>3</v>
      </c>
      <c r="F142" s="475">
        <v>9.5299999999999994</v>
      </c>
      <c r="G142" s="475">
        <v>28.59</v>
      </c>
      <c r="H142" s="475"/>
      <c r="I142" s="488"/>
      <c r="J142" s="489"/>
      <c r="K142" s="490">
        <f t="shared" si="15"/>
        <v>3</v>
      </c>
      <c r="L142" s="490"/>
      <c r="M142" s="490">
        <f t="shared" si="16"/>
        <v>0</v>
      </c>
      <c r="N142" s="490">
        <f t="shared" si="17"/>
        <v>0</v>
      </c>
      <c r="O142" s="490">
        <f t="shared" si="18"/>
        <v>28.59</v>
      </c>
      <c r="P142" s="494">
        <f t="shared" si="21"/>
        <v>6</v>
      </c>
      <c r="Q142" s="494"/>
    </row>
    <row r="143" spans="1:17" ht="26.4">
      <c r="A143" s="459" t="s">
        <v>562</v>
      </c>
      <c r="B143" s="346" t="s">
        <v>462</v>
      </c>
      <c r="C143" s="228" t="s">
        <v>22</v>
      </c>
      <c r="D143" s="490">
        <v>4</v>
      </c>
      <c r="E143" s="475">
        <v>4</v>
      </c>
      <c r="F143" s="475">
        <v>24.24</v>
      </c>
      <c r="G143" s="475">
        <v>96.96</v>
      </c>
      <c r="H143" s="475"/>
      <c r="I143" s="488"/>
      <c r="J143" s="489"/>
      <c r="K143" s="490">
        <f t="shared" si="15"/>
        <v>4</v>
      </c>
      <c r="L143" s="490"/>
      <c r="M143" s="490">
        <f t="shared" si="16"/>
        <v>0</v>
      </c>
      <c r="N143" s="490">
        <f t="shared" si="17"/>
        <v>0</v>
      </c>
      <c r="O143" s="490">
        <f t="shared" si="18"/>
        <v>96.96</v>
      </c>
      <c r="P143" s="494">
        <f t="shared" si="21"/>
        <v>8</v>
      </c>
      <c r="Q143" s="494"/>
    </row>
    <row r="144" spans="1:17" ht="13.8">
      <c r="A144" s="459"/>
      <c r="B144" s="346"/>
      <c r="C144" s="228"/>
      <c r="D144" s="490"/>
      <c r="E144" s="475"/>
      <c r="F144" s="475"/>
      <c r="G144" s="475"/>
      <c r="H144" s="475"/>
      <c r="I144" s="488"/>
      <c r="J144" s="489"/>
      <c r="K144" s="490"/>
      <c r="L144" s="490"/>
      <c r="M144" s="490"/>
      <c r="N144" s="490"/>
      <c r="O144" s="490"/>
      <c r="P144" s="494">
        <f t="shared" si="21"/>
        <v>0</v>
      </c>
      <c r="Q144" s="494"/>
    </row>
    <row r="145" spans="1:17" ht="15">
      <c r="A145" s="337" t="s">
        <v>589</v>
      </c>
      <c r="B145" s="294" t="s">
        <v>223</v>
      </c>
      <c r="C145" s="212"/>
      <c r="D145" s="490"/>
      <c r="E145" s="475"/>
      <c r="F145" s="499"/>
      <c r="G145" s="486">
        <v>6037.29</v>
      </c>
      <c r="H145" s="475"/>
      <c r="I145" s="488"/>
      <c r="J145" s="489"/>
      <c r="K145" s="490"/>
      <c r="L145" s="490"/>
      <c r="M145" s="490"/>
      <c r="N145" s="490"/>
      <c r="O145" s="490"/>
      <c r="P145" s="494">
        <f t="shared" si="21"/>
        <v>0</v>
      </c>
      <c r="Q145" s="494"/>
    </row>
    <row r="146" spans="1:17" ht="13.8">
      <c r="A146" s="459" t="s">
        <v>563</v>
      </c>
      <c r="B146" s="346" t="s">
        <v>375</v>
      </c>
      <c r="C146" s="228" t="s">
        <v>265</v>
      </c>
      <c r="D146" s="490">
        <v>4</v>
      </c>
      <c r="E146" s="475">
        <v>4</v>
      </c>
      <c r="F146" s="475">
        <v>211.98</v>
      </c>
      <c r="G146" s="475">
        <v>847.92</v>
      </c>
      <c r="H146" s="475"/>
      <c r="I146" s="488"/>
      <c r="J146" s="489"/>
      <c r="K146" s="490">
        <f t="shared" ref="K146:K210" si="22">(E146+I146-J146)-H146</f>
        <v>4</v>
      </c>
      <c r="L146" s="490"/>
      <c r="M146" s="490">
        <f t="shared" ref="M146:M210" si="23">I146*F146</f>
        <v>0</v>
      </c>
      <c r="N146" s="490">
        <f t="shared" ref="N146:N210" si="24">J146*F146</f>
        <v>0</v>
      </c>
      <c r="O146" s="490">
        <f t="shared" ref="O146:O210" si="25">(G146+M146-N146)-L146</f>
        <v>847.92</v>
      </c>
      <c r="P146" s="494">
        <f t="shared" si="21"/>
        <v>8</v>
      </c>
      <c r="Q146" s="494"/>
    </row>
    <row r="147" spans="1:17" ht="13.8">
      <c r="A147" s="459" t="s">
        <v>564</v>
      </c>
      <c r="B147" s="346" t="s">
        <v>376</v>
      </c>
      <c r="C147" s="228" t="s">
        <v>265</v>
      </c>
      <c r="D147" s="490">
        <v>4</v>
      </c>
      <c r="E147" s="475">
        <v>4</v>
      </c>
      <c r="F147" s="475">
        <v>212.82</v>
      </c>
      <c r="G147" s="475">
        <v>851.28</v>
      </c>
      <c r="H147" s="475"/>
      <c r="I147" s="488"/>
      <c r="J147" s="489"/>
      <c r="K147" s="490">
        <f t="shared" si="22"/>
        <v>4</v>
      </c>
      <c r="L147" s="490"/>
      <c r="M147" s="490">
        <f t="shared" si="23"/>
        <v>0</v>
      </c>
      <c r="N147" s="490">
        <f t="shared" si="24"/>
        <v>0</v>
      </c>
      <c r="O147" s="490">
        <f t="shared" si="25"/>
        <v>851.28</v>
      </c>
      <c r="P147" s="494">
        <f t="shared" si="21"/>
        <v>8</v>
      </c>
      <c r="Q147" s="494"/>
    </row>
    <row r="148" spans="1:17" ht="26.4">
      <c r="A148" s="459" t="s">
        <v>565</v>
      </c>
      <c r="B148" s="346" t="s">
        <v>338</v>
      </c>
      <c r="C148" s="228" t="s">
        <v>266</v>
      </c>
      <c r="D148" s="490">
        <v>1</v>
      </c>
      <c r="E148" s="475">
        <v>1</v>
      </c>
      <c r="F148" s="475">
        <v>31.73</v>
      </c>
      <c r="G148" s="475">
        <v>31.73</v>
      </c>
      <c r="H148" s="475"/>
      <c r="I148" s="488"/>
      <c r="J148" s="489"/>
      <c r="K148" s="490">
        <f t="shared" si="22"/>
        <v>1</v>
      </c>
      <c r="L148" s="490"/>
      <c r="M148" s="490">
        <f t="shared" si="23"/>
        <v>0</v>
      </c>
      <c r="N148" s="490">
        <f t="shared" si="24"/>
        <v>0</v>
      </c>
      <c r="O148" s="490">
        <f t="shared" si="25"/>
        <v>31.73</v>
      </c>
      <c r="P148" s="494">
        <f t="shared" si="21"/>
        <v>2</v>
      </c>
      <c r="Q148" s="494"/>
    </row>
    <row r="149" spans="1:17" ht="26.4">
      <c r="A149" s="459" t="s">
        <v>566</v>
      </c>
      <c r="B149" s="346" t="s">
        <v>339</v>
      </c>
      <c r="C149" s="228" t="s">
        <v>42</v>
      </c>
      <c r="D149" s="490">
        <v>4</v>
      </c>
      <c r="E149" s="475">
        <v>4</v>
      </c>
      <c r="F149" s="475">
        <v>20.87</v>
      </c>
      <c r="G149" s="475">
        <v>83.48</v>
      </c>
      <c r="H149" s="475"/>
      <c r="I149" s="488"/>
      <c r="J149" s="489"/>
      <c r="K149" s="490">
        <f t="shared" si="22"/>
        <v>4</v>
      </c>
      <c r="L149" s="490"/>
      <c r="M149" s="490">
        <f t="shared" si="23"/>
        <v>0</v>
      </c>
      <c r="N149" s="490">
        <f t="shared" si="24"/>
        <v>0</v>
      </c>
      <c r="O149" s="490">
        <f t="shared" si="25"/>
        <v>83.48</v>
      </c>
      <c r="P149" s="494">
        <f t="shared" si="21"/>
        <v>8</v>
      </c>
      <c r="Q149" s="494"/>
    </row>
    <row r="150" spans="1:17" ht="26.4">
      <c r="A150" s="459" t="s">
        <v>567</v>
      </c>
      <c r="B150" s="346" t="s">
        <v>340</v>
      </c>
      <c r="C150" s="228" t="s">
        <v>24</v>
      </c>
      <c r="D150" s="490">
        <v>1</v>
      </c>
      <c r="E150" s="475">
        <v>1</v>
      </c>
      <c r="F150" s="475">
        <v>72.38</v>
      </c>
      <c r="G150" s="475">
        <v>72.38</v>
      </c>
      <c r="H150" s="475"/>
      <c r="I150" s="488"/>
      <c r="J150" s="489"/>
      <c r="K150" s="490">
        <f t="shared" si="22"/>
        <v>1</v>
      </c>
      <c r="L150" s="490"/>
      <c r="M150" s="490">
        <f t="shared" si="23"/>
        <v>0</v>
      </c>
      <c r="N150" s="490">
        <f t="shared" si="24"/>
        <v>0</v>
      </c>
      <c r="O150" s="490">
        <f t="shared" si="25"/>
        <v>72.38</v>
      </c>
      <c r="P150" s="494">
        <f t="shared" si="21"/>
        <v>2</v>
      </c>
      <c r="Q150" s="494"/>
    </row>
    <row r="151" spans="1:17" ht="26.4">
      <c r="A151" s="459" t="s">
        <v>568</v>
      </c>
      <c r="B151" s="346" t="s">
        <v>341</v>
      </c>
      <c r="C151" s="228" t="s">
        <v>24</v>
      </c>
      <c r="D151" s="490">
        <v>1</v>
      </c>
      <c r="E151" s="475">
        <v>1</v>
      </c>
      <c r="F151" s="475">
        <v>37.79</v>
      </c>
      <c r="G151" s="475">
        <v>37.79</v>
      </c>
      <c r="H151" s="475"/>
      <c r="I151" s="488"/>
      <c r="J151" s="489"/>
      <c r="K151" s="490">
        <f t="shared" si="22"/>
        <v>1</v>
      </c>
      <c r="L151" s="490"/>
      <c r="M151" s="490">
        <f t="shared" si="23"/>
        <v>0</v>
      </c>
      <c r="N151" s="490">
        <f t="shared" si="24"/>
        <v>0</v>
      </c>
      <c r="O151" s="490">
        <f t="shared" si="25"/>
        <v>37.79</v>
      </c>
      <c r="P151" s="494">
        <f t="shared" si="21"/>
        <v>2</v>
      </c>
      <c r="Q151" s="494"/>
    </row>
    <row r="152" spans="1:17" ht="26.4">
      <c r="A152" s="459" t="s">
        <v>569</v>
      </c>
      <c r="B152" s="346" t="s">
        <v>342</v>
      </c>
      <c r="C152" s="228" t="s">
        <v>266</v>
      </c>
      <c r="D152" s="490">
        <v>1</v>
      </c>
      <c r="E152" s="475">
        <v>1</v>
      </c>
      <c r="F152" s="475">
        <v>20.03</v>
      </c>
      <c r="G152" s="475">
        <v>20.03</v>
      </c>
      <c r="H152" s="475"/>
      <c r="I152" s="488"/>
      <c r="J152" s="489"/>
      <c r="K152" s="490">
        <f t="shared" si="22"/>
        <v>1</v>
      </c>
      <c r="L152" s="490"/>
      <c r="M152" s="490">
        <f t="shared" si="23"/>
        <v>0</v>
      </c>
      <c r="N152" s="490">
        <f t="shared" si="24"/>
        <v>0</v>
      </c>
      <c r="O152" s="490">
        <f t="shared" si="25"/>
        <v>20.03</v>
      </c>
      <c r="P152" s="494">
        <f t="shared" si="21"/>
        <v>2</v>
      </c>
      <c r="Q152" s="494"/>
    </row>
    <row r="153" spans="1:17" ht="26.4">
      <c r="A153" s="459" t="s">
        <v>570</v>
      </c>
      <c r="B153" s="346" t="s">
        <v>343</v>
      </c>
      <c r="C153" s="228" t="s">
        <v>24</v>
      </c>
      <c r="D153" s="490">
        <v>1</v>
      </c>
      <c r="E153" s="475">
        <v>1</v>
      </c>
      <c r="F153" s="475">
        <v>91.15</v>
      </c>
      <c r="G153" s="475">
        <v>91.15</v>
      </c>
      <c r="H153" s="475"/>
      <c r="I153" s="488"/>
      <c r="J153" s="489"/>
      <c r="K153" s="490">
        <f t="shared" si="22"/>
        <v>1</v>
      </c>
      <c r="L153" s="490"/>
      <c r="M153" s="490">
        <f t="shared" si="23"/>
        <v>0</v>
      </c>
      <c r="N153" s="490">
        <f t="shared" si="24"/>
        <v>0</v>
      </c>
      <c r="O153" s="490">
        <f t="shared" si="25"/>
        <v>91.15</v>
      </c>
      <c r="P153" s="494">
        <f t="shared" si="21"/>
        <v>2</v>
      </c>
      <c r="Q153" s="494"/>
    </row>
    <row r="154" spans="1:17" ht="39.6">
      <c r="A154" s="459" t="s">
        <v>571</v>
      </c>
      <c r="B154" s="346" t="s">
        <v>345</v>
      </c>
      <c r="C154" s="228" t="s">
        <v>24</v>
      </c>
      <c r="D154" s="490">
        <v>1</v>
      </c>
      <c r="E154" s="475">
        <v>1</v>
      </c>
      <c r="F154" s="475">
        <v>1199.92</v>
      </c>
      <c r="G154" s="475">
        <v>1199.92</v>
      </c>
      <c r="H154" s="475"/>
      <c r="I154" s="488"/>
      <c r="J154" s="489"/>
      <c r="K154" s="490">
        <f t="shared" si="22"/>
        <v>1</v>
      </c>
      <c r="L154" s="490"/>
      <c r="M154" s="490">
        <f t="shared" si="23"/>
        <v>0</v>
      </c>
      <c r="N154" s="490">
        <f t="shared" si="24"/>
        <v>0</v>
      </c>
      <c r="O154" s="490">
        <f t="shared" si="25"/>
        <v>1199.92</v>
      </c>
      <c r="P154" s="494">
        <f t="shared" si="21"/>
        <v>2</v>
      </c>
      <c r="Q154" s="494"/>
    </row>
    <row r="155" spans="1:17" ht="52.8">
      <c r="A155" s="459" t="s">
        <v>572</v>
      </c>
      <c r="B155" s="346" t="s">
        <v>346</v>
      </c>
      <c r="C155" s="228" t="s">
        <v>24</v>
      </c>
      <c r="D155" s="490">
        <v>1</v>
      </c>
      <c r="E155" s="475">
        <v>1</v>
      </c>
      <c r="F155" s="475">
        <v>1448.03</v>
      </c>
      <c r="G155" s="475">
        <v>1448.03</v>
      </c>
      <c r="H155" s="475"/>
      <c r="I155" s="488"/>
      <c r="J155" s="489"/>
      <c r="K155" s="490">
        <f t="shared" si="22"/>
        <v>1</v>
      </c>
      <c r="L155" s="490"/>
      <c r="M155" s="490">
        <f t="shared" si="23"/>
        <v>0</v>
      </c>
      <c r="N155" s="490">
        <f t="shared" si="24"/>
        <v>0</v>
      </c>
      <c r="O155" s="490">
        <f t="shared" si="25"/>
        <v>1448.03</v>
      </c>
      <c r="P155" s="494">
        <f t="shared" si="21"/>
        <v>2</v>
      </c>
      <c r="Q155" s="494"/>
    </row>
    <row r="156" spans="1:17" ht="39.6">
      <c r="A156" s="459" t="s">
        <v>573</v>
      </c>
      <c r="B156" s="346" t="s">
        <v>347</v>
      </c>
      <c r="C156" s="228" t="s">
        <v>24</v>
      </c>
      <c r="D156" s="490">
        <v>2</v>
      </c>
      <c r="E156" s="475">
        <v>2</v>
      </c>
      <c r="F156" s="475">
        <v>229.49</v>
      </c>
      <c r="G156" s="475">
        <v>458.98</v>
      </c>
      <c r="H156" s="475"/>
      <c r="I156" s="488"/>
      <c r="J156" s="489"/>
      <c r="K156" s="490">
        <f t="shared" si="22"/>
        <v>2</v>
      </c>
      <c r="L156" s="490"/>
      <c r="M156" s="490">
        <f t="shared" si="23"/>
        <v>0</v>
      </c>
      <c r="N156" s="490">
        <f t="shared" si="24"/>
        <v>0</v>
      </c>
      <c r="O156" s="490">
        <f t="shared" si="25"/>
        <v>458.98</v>
      </c>
      <c r="P156" s="494">
        <f t="shared" si="21"/>
        <v>4</v>
      </c>
      <c r="Q156" s="494"/>
    </row>
    <row r="157" spans="1:17" ht="66">
      <c r="A157" s="459" t="s">
        <v>574</v>
      </c>
      <c r="B157" s="346" t="s">
        <v>377</v>
      </c>
      <c r="C157" s="228" t="s">
        <v>24</v>
      </c>
      <c r="D157" s="490">
        <v>2</v>
      </c>
      <c r="E157" s="475">
        <v>2</v>
      </c>
      <c r="F157" s="475">
        <v>413.94</v>
      </c>
      <c r="G157" s="475">
        <v>827.88</v>
      </c>
      <c r="H157" s="475"/>
      <c r="I157" s="488"/>
      <c r="J157" s="489"/>
      <c r="K157" s="490">
        <f t="shared" si="22"/>
        <v>2</v>
      </c>
      <c r="L157" s="490"/>
      <c r="M157" s="490">
        <f t="shared" si="23"/>
        <v>0</v>
      </c>
      <c r="N157" s="490">
        <f t="shared" si="24"/>
        <v>0</v>
      </c>
      <c r="O157" s="490">
        <f t="shared" si="25"/>
        <v>827.88</v>
      </c>
      <c r="P157" s="494">
        <f t="shared" si="21"/>
        <v>4</v>
      </c>
      <c r="Q157" s="494"/>
    </row>
    <row r="158" spans="1:17" ht="13.8">
      <c r="A158" s="459" t="s">
        <v>590</v>
      </c>
      <c r="B158" s="346" t="s">
        <v>378</v>
      </c>
      <c r="C158" s="228" t="s">
        <v>24</v>
      </c>
      <c r="D158" s="490">
        <v>2</v>
      </c>
      <c r="E158" s="475">
        <v>2</v>
      </c>
      <c r="F158" s="475">
        <v>33.36</v>
      </c>
      <c r="G158" s="475">
        <v>66.72</v>
      </c>
      <c r="H158" s="475"/>
      <c r="I158" s="488"/>
      <c r="J158" s="489"/>
      <c r="K158" s="490">
        <f t="shared" si="22"/>
        <v>2</v>
      </c>
      <c r="L158" s="490"/>
      <c r="M158" s="490">
        <f t="shared" si="23"/>
        <v>0</v>
      </c>
      <c r="N158" s="490">
        <f t="shared" si="24"/>
        <v>0</v>
      </c>
      <c r="O158" s="490">
        <f t="shared" si="25"/>
        <v>66.72</v>
      </c>
      <c r="P158" s="494">
        <f t="shared" si="21"/>
        <v>4</v>
      </c>
      <c r="Q158" s="494"/>
    </row>
    <row r="159" spans="1:17" ht="13.8">
      <c r="A159" s="459"/>
      <c r="B159" s="346"/>
      <c r="C159" s="228"/>
      <c r="D159" s="490"/>
      <c r="E159" s="475"/>
      <c r="F159" s="475"/>
      <c r="G159" s="475"/>
      <c r="H159" s="475"/>
      <c r="I159" s="488"/>
      <c r="J159" s="489"/>
      <c r="K159" s="490"/>
      <c r="L159" s="490"/>
      <c r="M159" s="490"/>
      <c r="N159" s="490"/>
      <c r="O159" s="490"/>
      <c r="P159" s="494">
        <f t="shared" si="21"/>
        <v>0</v>
      </c>
      <c r="Q159" s="494"/>
    </row>
    <row r="160" spans="1:17" ht="13.8">
      <c r="A160" s="337" t="s">
        <v>575</v>
      </c>
      <c r="B160" s="294" t="s">
        <v>238</v>
      </c>
      <c r="C160" s="212"/>
      <c r="D160" s="490"/>
      <c r="E160" s="475"/>
      <c r="F160" s="475"/>
      <c r="G160" s="486">
        <f>SUM(G161:G165)</f>
        <v>5833.78</v>
      </c>
      <c r="H160" s="475"/>
      <c r="I160" s="488"/>
      <c r="J160" s="489"/>
      <c r="K160" s="490"/>
      <c r="L160" s="490"/>
      <c r="M160" s="490"/>
      <c r="N160" s="490"/>
      <c r="O160" s="490"/>
      <c r="P160" s="494">
        <f t="shared" si="21"/>
        <v>0</v>
      </c>
      <c r="Q160" s="494"/>
    </row>
    <row r="161" spans="1:17" ht="39.6">
      <c r="A161" s="459" t="s">
        <v>576</v>
      </c>
      <c r="B161" s="346" t="s">
        <v>344</v>
      </c>
      <c r="C161" s="228" t="s">
        <v>42</v>
      </c>
      <c r="D161" s="490">
        <v>9</v>
      </c>
      <c r="E161" s="475">
        <v>9</v>
      </c>
      <c r="F161" s="475">
        <v>299.58</v>
      </c>
      <c r="G161" s="475">
        <v>2696.22</v>
      </c>
      <c r="H161" s="475"/>
      <c r="I161" s="488"/>
      <c r="J161" s="489"/>
      <c r="K161" s="490">
        <f t="shared" si="22"/>
        <v>9</v>
      </c>
      <c r="L161" s="490"/>
      <c r="M161" s="490">
        <f t="shared" si="23"/>
        <v>0</v>
      </c>
      <c r="N161" s="490">
        <f t="shared" si="24"/>
        <v>0</v>
      </c>
      <c r="O161" s="490">
        <f t="shared" si="25"/>
        <v>2696.22</v>
      </c>
      <c r="P161" s="494">
        <f t="shared" si="21"/>
        <v>18</v>
      </c>
      <c r="Q161" s="494"/>
    </row>
    <row r="162" spans="1:17" ht="26.4">
      <c r="A162" s="459" t="s">
        <v>577</v>
      </c>
      <c r="B162" s="346" t="s">
        <v>319</v>
      </c>
      <c r="C162" s="228" t="s">
        <v>134</v>
      </c>
      <c r="D162" s="490">
        <v>7.2</v>
      </c>
      <c r="E162" s="475">
        <v>7.2</v>
      </c>
      <c r="F162" s="475">
        <v>230.83</v>
      </c>
      <c r="G162" s="475">
        <v>1661.98</v>
      </c>
      <c r="H162" s="475"/>
      <c r="I162" s="488"/>
      <c r="J162" s="489"/>
      <c r="K162" s="490">
        <f t="shared" si="22"/>
        <v>7.2</v>
      </c>
      <c r="L162" s="490"/>
      <c r="M162" s="490">
        <f t="shared" si="23"/>
        <v>0</v>
      </c>
      <c r="N162" s="490">
        <f t="shared" si="24"/>
        <v>0</v>
      </c>
      <c r="O162" s="490">
        <f t="shared" si="25"/>
        <v>1661.98</v>
      </c>
      <c r="P162" s="494">
        <f t="shared" si="21"/>
        <v>14.4</v>
      </c>
      <c r="Q162" s="494"/>
    </row>
    <row r="163" spans="1:17" ht="39.6">
      <c r="A163" s="459" t="s">
        <v>578</v>
      </c>
      <c r="B163" s="346" t="s">
        <v>320</v>
      </c>
      <c r="C163" s="228" t="s">
        <v>22</v>
      </c>
      <c r="D163" s="490">
        <v>1</v>
      </c>
      <c r="E163" s="475">
        <v>1</v>
      </c>
      <c r="F163" s="475">
        <v>513.91</v>
      </c>
      <c r="G163" s="475">
        <v>513.91</v>
      </c>
      <c r="H163" s="475"/>
      <c r="I163" s="488"/>
      <c r="J163" s="489"/>
      <c r="K163" s="490">
        <f t="shared" si="22"/>
        <v>1</v>
      </c>
      <c r="L163" s="490"/>
      <c r="M163" s="490">
        <f t="shared" si="23"/>
        <v>0</v>
      </c>
      <c r="N163" s="490">
        <f t="shared" si="24"/>
        <v>0</v>
      </c>
      <c r="O163" s="490">
        <f t="shared" si="25"/>
        <v>513.91</v>
      </c>
      <c r="P163" s="494">
        <f t="shared" si="21"/>
        <v>2</v>
      </c>
      <c r="Q163" s="494"/>
    </row>
    <row r="164" spans="1:17" ht="13.8">
      <c r="A164" s="459" t="s">
        <v>579</v>
      </c>
      <c r="B164" s="346" t="s">
        <v>323</v>
      </c>
      <c r="C164" s="228" t="s">
        <v>134</v>
      </c>
      <c r="D164" s="490">
        <v>1.08</v>
      </c>
      <c r="E164" s="475">
        <v>1.08</v>
      </c>
      <c r="F164" s="475">
        <v>349.42</v>
      </c>
      <c r="G164" s="475">
        <v>377.37</v>
      </c>
      <c r="H164" s="475"/>
      <c r="I164" s="488"/>
      <c r="J164" s="489"/>
      <c r="K164" s="490">
        <f t="shared" si="22"/>
        <v>1.08</v>
      </c>
      <c r="L164" s="490"/>
      <c r="M164" s="490">
        <f t="shared" si="23"/>
        <v>0</v>
      </c>
      <c r="N164" s="490">
        <f t="shared" si="24"/>
        <v>0</v>
      </c>
      <c r="O164" s="490">
        <f t="shared" si="25"/>
        <v>377.37</v>
      </c>
      <c r="P164" s="494">
        <f t="shared" si="21"/>
        <v>2.16</v>
      </c>
      <c r="Q164" s="494"/>
    </row>
    <row r="165" spans="1:17" ht="26.4">
      <c r="A165" s="459" t="s">
        <v>580</v>
      </c>
      <c r="B165" s="346" t="s">
        <v>388</v>
      </c>
      <c r="C165" s="228" t="s">
        <v>22</v>
      </c>
      <c r="D165" s="490">
        <v>2</v>
      </c>
      <c r="E165" s="475">
        <v>2</v>
      </c>
      <c r="F165" s="475">
        <v>292.14999999999998</v>
      </c>
      <c r="G165" s="475">
        <v>584.29999999999995</v>
      </c>
      <c r="H165" s="475"/>
      <c r="I165" s="488"/>
      <c r="J165" s="489"/>
      <c r="K165" s="490">
        <f t="shared" si="22"/>
        <v>2</v>
      </c>
      <c r="L165" s="490"/>
      <c r="M165" s="490">
        <f t="shared" si="23"/>
        <v>0</v>
      </c>
      <c r="N165" s="490">
        <f t="shared" si="24"/>
        <v>0</v>
      </c>
      <c r="O165" s="490">
        <f t="shared" si="25"/>
        <v>584.29999999999995</v>
      </c>
      <c r="P165" s="494">
        <f t="shared" si="21"/>
        <v>4</v>
      </c>
      <c r="Q165" s="494"/>
    </row>
    <row r="166" spans="1:17" ht="13.8">
      <c r="A166" s="459"/>
      <c r="B166" s="346"/>
      <c r="C166" s="228"/>
      <c r="D166" s="490"/>
      <c r="E166" s="475"/>
      <c r="F166" s="475"/>
      <c r="G166" s="475"/>
      <c r="H166" s="475"/>
      <c r="I166" s="488"/>
      <c r="J166" s="489"/>
      <c r="K166" s="490"/>
      <c r="L166" s="490"/>
      <c r="M166" s="490"/>
      <c r="N166" s="490"/>
      <c r="O166" s="490"/>
      <c r="P166" s="494">
        <f t="shared" si="21"/>
        <v>0</v>
      </c>
      <c r="Q166" s="494"/>
    </row>
    <row r="167" spans="1:17" ht="13.8">
      <c r="A167" s="337" t="s">
        <v>581</v>
      </c>
      <c r="B167" s="294" t="s">
        <v>243</v>
      </c>
      <c r="C167" s="212"/>
      <c r="D167" s="490"/>
      <c r="E167" s="475"/>
      <c r="F167" s="475"/>
      <c r="G167" s="486">
        <v>532.19000000000005</v>
      </c>
      <c r="H167" s="475"/>
      <c r="I167" s="488"/>
      <c r="J167" s="489"/>
      <c r="K167" s="490"/>
      <c r="L167" s="490"/>
      <c r="M167" s="490"/>
      <c r="N167" s="490"/>
      <c r="O167" s="490"/>
      <c r="P167" s="494">
        <f t="shared" si="21"/>
        <v>0</v>
      </c>
      <c r="Q167" s="494"/>
    </row>
    <row r="168" spans="1:17" ht="13.8">
      <c r="A168" s="459" t="s">
        <v>582</v>
      </c>
      <c r="B168" s="346" t="s">
        <v>390</v>
      </c>
      <c r="C168" s="228" t="s">
        <v>134</v>
      </c>
      <c r="D168" s="490">
        <v>10.47</v>
      </c>
      <c r="E168" s="475">
        <v>10.47</v>
      </c>
      <c r="F168" s="475">
        <v>29.23</v>
      </c>
      <c r="G168" s="475">
        <v>306.04000000000002</v>
      </c>
      <c r="H168" s="475"/>
      <c r="I168" s="488"/>
      <c r="J168" s="489"/>
      <c r="K168" s="490">
        <f t="shared" si="22"/>
        <v>10.47</v>
      </c>
      <c r="L168" s="490"/>
      <c r="M168" s="490">
        <f t="shared" si="23"/>
        <v>0</v>
      </c>
      <c r="N168" s="490">
        <f t="shared" si="24"/>
        <v>0</v>
      </c>
      <c r="O168" s="490">
        <f t="shared" si="25"/>
        <v>306.04000000000002</v>
      </c>
      <c r="P168" s="494">
        <f t="shared" si="21"/>
        <v>20.94</v>
      </c>
      <c r="Q168" s="494"/>
    </row>
    <row r="169" spans="1:17" ht="13.8">
      <c r="A169" s="459" t="s">
        <v>583</v>
      </c>
      <c r="B169" s="346" t="s">
        <v>324</v>
      </c>
      <c r="C169" s="228" t="s">
        <v>134</v>
      </c>
      <c r="D169" s="490">
        <v>10.47</v>
      </c>
      <c r="E169" s="475">
        <v>10.47</v>
      </c>
      <c r="F169" s="475">
        <v>21.6</v>
      </c>
      <c r="G169" s="475">
        <v>226.15</v>
      </c>
      <c r="H169" s="475"/>
      <c r="I169" s="488"/>
      <c r="J169" s="489"/>
      <c r="K169" s="490">
        <f t="shared" si="22"/>
        <v>10.47</v>
      </c>
      <c r="L169" s="490"/>
      <c r="M169" s="490">
        <f t="shared" si="23"/>
        <v>0</v>
      </c>
      <c r="N169" s="490">
        <f t="shared" si="24"/>
        <v>0</v>
      </c>
      <c r="O169" s="490">
        <f t="shared" si="25"/>
        <v>226.15</v>
      </c>
      <c r="P169" s="494">
        <f t="shared" si="21"/>
        <v>20.94</v>
      </c>
      <c r="Q169" s="494"/>
    </row>
    <row r="170" spans="1:17" ht="13.8">
      <c r="A170" s="459"/>
      <c r="B170" s="346"/>
      <c r="C170" s="228"/>
      <c r="D170" s="490"/>
      <c r="E170" s="475"/>
      <c r="F170" s="475"/>
      <c r="G170" s="475"/>
      <c r="H170" s="475"/>
      <c r="I170" s="488"/>
      <c r="J170" s="489"/>
      <c r="K170" s="490"/>
      <c r="L170" s="490"/>
      <c r="M170" s="490"/>
      <c r="N170" s="490"/>
      <c r="O170" s="490"/>
      <c r="P170" s="494">
        <f t="shared" si="21"/>
        <v>0</v>
      </c>
      <c r="Q170" s="494"/>
    </row>
    <row r="171" spans="1:17" ht="13.8">
      <c r="A171" s="337" t="s">
        <v>584</v>
      </c>
      <c r="B171" s="294" t="s">
        <v>246</v>
      </c>
      <c r="C171" s="212"/>
      <c r="D171" s="490"/>
      <c r="E171" s="475"/>
      <c r="F171" s="475"/>
      <c r="G171" s="486">
        <v>2127.3000000000002</v>
      </c>
      <c r="H171" s="475"/>
      <c r="I171" s="488"/>
      <c r="J171" s="489"/>
      <c r="K171" s="490"/>
      <c r="L171" s="490"/>
      <c r="M171" s="490"/>
      <c r="N171" s="490"/>
      <c r="O171" s="490"/>
      <c r="P171" s="494">
        <f t="shared" si="21"/>
        <v>0</v>
      </c>
      <c r="Q171" s="494"/>
    </row>
    <row r="172" spans="1:17" ht="13.8">
      <c r="A172" s="459" t="s">
        <v>585</v>
      </c>
      <c r="B172" s="346" t="s">
        <v>325</v>
      </c>
      <c r="C172" s="228" t="s">
        <v>134</v>
      </c>
      <c r="D172" s="490">
        <v>125.62</v>
      </c>
      <c r="E172" s="475">
        <v>125.62</v>
      </c>
      <c r="F172" s="475">
        <v>5.6</v>
      </c>
      <c r="G172" s="475">
        <v>703.47</v>
      </c>
      <c r="H172" s="475"/>
      <c r="I172" s="488"/>
      <c r="J172" s="489"/>
      <c r="K172" s="490">
        <f t="shared" si="22"/>
        <v>125.62</v>
      </c>
      <c r="L172" s="490"/>
      <c r="M172" s="490">
        <f t="shared" si="23"/>
        <v>0</v>
      </c>
      <c r="N172" s="490">
        <f t="shared" si="24"/>
        <v>0</v>
      </c>
      <c r="O172" s="490">
        <f t="shared" si="25"/>
        <v>703.47</v>
      </c>
      <c r="P172" s="494">
        <f t="shared" ref="P172:P175" si="26">E172*Q$104</f>
        <v>251.24</v>
      </c>
      <c r="Q172" s="494"/>
    </row>
    <row r="173" spans="1:17" ht="13.8">
      <c r="A173" s="459" t="s">
        <v>586</v>
      </c>
      <c r="B173" s="346" t="s">
        <v>393</v>
      </c>
      <c r="C173" s="228" t="s">
        <v>134</v>
      </c>
      <c r="D173" s="490">
        <v>125.62</v>
      </c>
      <c r="E173" s="475">
        <v>125.62</v>
      </c>
      <c r="F173" s="475">
        <v>2.82</v>
      </c>
      <c r="G173" s="475">
        <v>354.25</v>
      </c>
      <c r="H173" s="475"/>
      <c r="I173" s="488"/>
      <c r="J173" s="489"/>
      <c r="K173" s="490">
        <f t="shared" si="22"/>
        <v>125.62</v>
      </c>
      <c r="L173" s="490"/>
      <c r="M173" s="490">
        <f t="shared" si="23"/>
        <v>0</v>
      </c>
      <c r="N173" s="490">
        <f t="shared" si="24"/>
        <v>0</v>
      </c>
      <c r="O173" s="490">
        <f t="shared" si="25"/>
        <v>354.25</v>
      </c>
      <c r="P173" s="494">
        <f t="shared" si="26"/>
        <v>251.24</v>
      </c>
      <c r="Q173" s="494"/>
    </row>
    <row r="174" spans="1:17" ht="26.4">
      <c r="A174" s="459" t="s">
        <v>587</v>
      </c>
      <c r="B174" s="346" t="s">
        <v>326</v>
      </c>
      <c r="C174" s="228" t="s">
        <v>134</v>
      </c>
      <c r="D174" s="490">
        <v>14.4</v>
      </c>
      <c r="E174" s="475">
        <v>14.4</v>
      </c>
      <c r="F174" s="475">
        <v>11.03</v>
      </c>
      <c r="G174" s="475">
        <v>158.83000000000001</v>
      </c>
      <c r="H174" s="475"/>
      <c r="I174" s="488"/>
      <c r="J174" s="489"/>
      <c r="K174" s="490">
        <f t="shared" si="22"/>
        <v>14.4</v>
      </c>
      <c r="L174" s="490"/>
      <c r="M174" s="490">
        <f t="shared" si="23"/>
        <v>0</v>
      </c>
      <c r="N174" s="490">
        <f t="shared" si="24"/>
        <v>0</v>
      </c>
      <c r="O174" s="490">
        <f t="shared" si="25"/>
        <v>158.83000000000001</v>
      </c>
      <c r="P174" s="494">
        <f t="shared" si="26"/>
        <v>28.8</v>
      </c>
      <c r="Q174" s="494"/>
    </row>
    <row r="175" spans="1:17" ht="13.8">
      <c r="A175" s="459" t="s">
        <v>588</v>
      </c>
      <c r="B175" s="346" t="s">
        <v>401</v>
      </c>
      <c r="C175" s="228" t="s">
        <v>134</v>
      </c>
      <c r="D175" s="490">
        <v>125.62</v>
      </c>
      <c r="E175" s="475">
        <v>125.62</v>
      </c>
      <c r="F175" s="475">
        <v>7.25</v>
      </c>
      <c r="G175" s="475">
        <v>910.75</v>
      </c>
      <c r="H175" s="475"/>
      <c r="I175" s="488"/>
      <c r="J175" s="489"/>
      <c r="K175" s="490">
        <f t="shared" si="22"/>
        <v>125.62</v>
      </c>
      <c r="L175" s="490"/>
      <c r="M175" s="490">
        <f t="shared" si="23"/>
        <v>0</v>
      </c>
      <c r="N175" s="490">
        <f t="shared" si="24"/>
        <v>0</v>
      </c>
      <c r="O175" s="490">
        <f t="shared" si="25"/>
        <v>910.75</v>
      </c>
      <c r="P175" s="494">
        <f t="shared" si="26"/>
        <v>251.24</v>
      </c>
      <c r="Q175" s="494"/>
    </row>
    <row r="176" spans="1:17" ht="13.8">
      <c r="A176" s="459"/>
      <c r="B176" s="346"/>
      <c r="C176" s="228"/>
      <c r="D176" s="490"/>
      <c r="E176" s="475"/>
      <c r="F176" s="475"/>
      <c r="G176" s="475"/>
      <c r="H176" s="475"/>
      <c r="I176" s="488"/>
      <c r="J176" s="489"/>
      <c r="K176" s="490"/>
      <c r="L176" s="490"/>
      <c r="M176" s="490"/>
      <c r="N176" s="490"/>
      <c r="O176" s="490"/>
      <c r="Q176" s="494"/>
    </row>
    <row r="177" spans="1:17" ht="13.8">
      <c r="A177" s="500" t="s">
        <v>122</v>
      </c>
      <c r="B177" s="501" t="s">
        <v>591</v>
      </c>
      <c r="C177" s="500"/>
      <c r="D177" s="502"/>
      <c r="E177" s="502"/>
      <c r="F177" s="502"/>
      <c r="G177" s="502">
        <f>SUM(G178,G181,G185,G190,G193,G198,G205,G218,G234,G241,G245)</f>
        <v>56545.8</v>
      </c>
      <c r="H177" s="502"/>
      <c r="I177" s="502"/>
      <c r="J177" s="502"/>
      <c r="K177" s="502"/>
      <c r="L177" s="525">
        <f>SUM(L179:L249)</f>
        <v>0</v>
      </c>
      <c r="M177" s="525">
        <f t="shared" ref="M177:O177" si="27">SUM(M179:M249)</f>
        <v>0</v>
      </c>
      <c r="N177" s="525">
        <f t="shared" si="27"/>
        <v>0</v>
      </c>
      <c r="O177" s="525">
        <f t="shared" si="27"/>
        <v>56545.8</v>
      </c>
    </row>
    <row r="178" spans="1:17" ht="13.8">
      <c r="A178" s="337" t="s">
        <v>592</v>
      </c>
      <c r="B178" s="294" t="s">
        <v>190</v>
      </c>
      <c r="C178" s="212"/>
      <c r="D178" s="490"/>
      <c r="E178" s="475"/>
      <c r="F178" s="475"/>
      <c r="G178" s="486">
        <f>G179</f>
        <v>3731.32</v>
      </c>
      <c r="H178" s="475"/>
      <c r="I178" s="488"/>
      <c r="J178" s="489"/>
      <c r="K178" s="490"/>
      <c r="L178" s="490"/>
      <c r="M178" s="490"/>
      <c r="N178" s="490"/>
      <c r="O178" s="490"/>
      <c r="Q178" s="494"/>
    </row>
    <row r="179" spans="1:17" ht="26.4">
      <c r="A179" s="459" t="s">
        <v>593</v>
      </c>
      <c r="B179" s="346" t="s">
        <v>367</v>
      </c>
      <c r="C179" s="228" t="s">
        <v>161</v>
      </c>
      <c r="D179" s="490">
        <v>9.86</v>
      </c>
      <c r="E179" s="475">
        <v>9.86</v>
      </c>
      <c r="F179" s="475">
        <v>378.43</v>
      </c>
      <c r="G179" s="475">
        <f>F179*E179</f>
        <v>3731.32</v>
      </c>
      <c r="H179" s="475"/>
      <c r="I179" s="488"/>
      <c r="J179" s="489"/>
      <c r="K179" s="490">
        <f t="shared" si="22"/>
        <v>9.86</v>
      </c>
      <c r="L179" s="490"/>
      <c r="M179" s="490">
        <f t="shared" si="23"/>
        <v>0</v>
      </c>
      <c r="N179" s="490">
        <f t="shared" si="24"/>
        <v>0</v>
      </c>
      <c r="O179" s="490">
        <f t="shared" si="25"/>
        <v>3731.32</v>
      </c>
      <c r="Q179" s="494"/>
    </row>
    <row r="180" spans="1:17" ht="13.8">
      <c r="A180" s="459"/>
      <c r="B180" s="346"/>
      <c r="C180" s="228"/>
      <c r="D180" s="490"/>
      <c r="E180" s="475"/>
      <c r="F180" s="475"/>
      <c r="G180" s="475"/>
      <c r="H180" s="475"/>
      <c r="I180" s="488"/>
      <c r="J180" s="489"/>
      <c r="K180" s="490"/>
      <c r="L180" s="490"/>
      <c r="M180" s="490"/>
      <c r="N180" s="490"/>
      <c r="O180" s="490"/>
      <c r="Q180" s="494"/>
    </row>
    <row r="181" spans="1:17" ht="13.8">
      <c r="A181" s="337" t="s">
        <v>594</v>
      </c>
      <c r="B181" s="294" t="s">
        <v>193</v>
      </c>
      <c r="C181" s="212"/>
      <c r="D181" s="490"/>
      <c r="E181" s="475"/>
      <c r="F181" s="475"/>
      <c r="G181" s="486">
        <f>SUM(G182:G183)</f>
        <v>2556.4</v>
      </c>
      <c r="H181" s="475"/>
      <c r="I181" s="488"/>
      <c r="J181" s="489"/>
      <c r="K181" s="490"/>
      <c r="L181" s="490"/>
      <c r="M181" s="490"/>
      <c r="N181" s="490"/>
      <c r="O181" s="490"/>
      <c r="Q181" s="494"/>
    </row>
    <row r="182" spans="1:17" ht="26.4">
      <c r="A182" s="459" t="s">
        <v>595</v>
      </c>
      <c r="B182" s="346" t="s">
        <v>368</v>
      </c>
      <c r="C182" s="228" t="s">
        <v>134</v>
      </c>
      <c r="D182" s="490">
        <v>42.98</v>
      </c>
      <c r="E182" s="475">
        <v>42.98</v>
      </c>
      <c r="F182" s="475">
        <v>41.18</v>
      </c>
      <c r="G182" s="475">
        <f>F182*E182+0.03</f>
        <v>1769.95</v>
      </c>
      <c r="H182" s="475"/>
      <c r="I182" s="488"/>
      <c r="J182" s="489"/>
      <c r="K182" s="490">
        <f t="shared" si="22"/>
        <v>42.98</v>
      </c>
      <c r="L182" s="490"/>
      <c r="M182" s="490">
        <f t="shared" si="23"/>
        <v>0</v>
      </c>
      <c r="N182" s="490">
        <f t="shared" si="24"/>
        <v>0</v>
      </c>
      <c r="O182" s="490">
        <f t="shared" si="25"/>
        <v>1769.95</v>
      </c>
      <c r="Q182" s="494"/>
    </row>
    <row r="183" spans="1:17" ht="26.4">
      <c r="A183" s="459" t="s">
        <v>596</v>
      </c>
      <c r="B183" s="505" t="s">
        <v>369</v>
      </c>
      <c r="C183" s="228" t="s">
        <v>161</v>
      </c>
      <c r="D183" s="490">
        <v>1.65</v>
      </c>
      <c r="E183" s="475">
        <v>1.65</v>
      </c>
      <c r="F183" s="475">
        <v>476.62</v>
      </c>
      <c r="G183" s="475">
        <f>F183*E183+0.03</f>
        <v>786.45</v>
      </c>
      <c r="H183" s="475"/>
      <c r="I183" s="488"/>
      <c r="J183" s="489"/>
      <c r="K183" s="490">
        <f t="shared" si="22"/>
        <v>1.65</v>
      </c>
      <c r="L183" s="490"/>
      <c r="M183" s="490">
        <f t="shared" si="23"/>
        <v>0</v>
      </c>
      <c r="N183" s="490">
        <f t="shared" si="24"/>
        <v>0</v>
      </c>
      <c r="O183" s="490">
        <f t="shared" si="25"/>
        <v>786.45</v>
      </c>
      <c r="Q183" s="494"/>
    </row>
    <row r="184" spans="1:17" ht="13.8">
      <c r="A184" s="459"/>
      <c r="B184" s="346"/>
      <c r="C184" s="228"/>
      <c r="D184" s="490"/>
      <c r="E184" s="475"/>
      <c r="F184" s="475"/>
      <c r="G184" s="475"/>
      <c r="H184" s="475"/>
      <c r="I184" s="488"/>
      <c r="J184" s="489"/>
      <c r="K184" s="490"/>
      <c r="L184" s="490"/>
      <c r="M184" s="490"/>
      <c r="N184" s="490"/>
      <c r="O184" s="490"/>
      <c r="Q184" s="494"/>
    </row>
    <row r="185" spans="1:17" ht="13.8">
      <c r="A185" s="337" t="s">
        <v>597</v>
      </c>
      <c r="B185" s="294" t="s">
        <v>150</v>
      </c>
      <c r="C185" s="212"/>
      <c r="D185" s="490"/>
      <c r="E185" s="475"/>
      <c r="F185" s="475"/>
      <c r="G185" s="486">
        <f>SUM(G186:G188)</f>
        <v>9263.33</v>
      </c>
      <c r="H185" s="475"/>
      <c r="I185" s="488"/>
      <c r="J185" s="489"/>
      <c r="K185" s="490"/>
      <c r="L185" s="490"/>
      <c r="M185" s="490"/>
      <c r="N185" s="490"/>
      <c r="O185" s="490"/>
      <c r="Q185" s="494"/>
    </row>
    <row r="186" spans="1:17" ht="39.6">
      <c r="A186" s="459" t="s">
        <v>598</v>
      </c>
      <c r="B186" s="503" t="s">
        <v>311</v>
      </c>
      <c r="C186" s="506" t="s">
        <v>134</v>
      </c>
      <c r="D186" s="490">
        <v>74.459999999999994</v>
      </c>
      <c r="E186" s="507">
        <v>74.459999999999994</v>
      </c>
      <c r="F186" s="475">
        <v>80.12</v>
      </c>
      <c r="G186" s="475">
        <f>F186*E186+0.03</f>
        <v>5965.77</v>
      </c>
      <c r="H186" s="475"/>
      <c r="I186" s="488"/>
      <c r="J186" s="489"/>
      <c r="K186" s="490">
        <f t="shared" si="22"/>
        <v>74.459999999999994</v>
      </c>
      <c r="L186" s="490"/>
      <c r="M186" s="490">
        <f t="shared" si="23"/>
        <v>0</v>
      </c>
      <c r="N186" s="490">
        <f t="shared" si="24"/>
        <v>0</v>
      </c>
      <c r="O186" s="490">
        <f t="shared" si="25"/>
        <v>5965.77</v>
      </c>
      <c r="Q186" s="494"/>
    </row>
    <row r="187" spans="1:17" ht="13.8">
      <c r="A187" s="459" t="s">
        <v>599</v>
      </c>
      <c r="B187" s="504" t="s">
        <v>312</v>
      </c>
      <c r="C187" s="506" t="s">
        <v>134</v>
      </c>
      <c r="D187" s="490">
        <v>74.459999999999994</v>
      </c>
      <c r="E187" s="507">
        <v>74.459999999999994</v>
      </c>
      <c r="F187" s="475">
        <v>41.22</v>
      </c>
      <c r="G187" s="475">
        <f>F187*E187+0.03</f>
        <v>3069.27</v>
      </c>
      <c r="H187" s="475"/>
      <c r="I187" s="488"/>
      <c r="J187" s="489"/>
      <c r="K187" s="490">
        <f t="shared" si="22"/>
        <v>74.459999999999994</v>
      </c>
      <c r="L187" s="490"/>
      <c r="M187" s="490">
        <f t="shared" si="23"/>
        <v>0</v>
      </c>
      <c r="N187" s="490">
        <f t="shared" si="24"/>
        <v>0</v>
      </c>
      <c r="O187" s="490">
        <f t="shared" si="25"/>
        <v>3069.27</v>
      </c>
      <c r="Q187" s="494"/>
    </row>
    <row r="188" spans="1:17" ht="26.4">
      <c r="A188" s="459" t="s">
        <v>600</v>
      </c>
      <c r="B188" s="505" t="s">
        <v>313</v>
      </c>
      <c r="C188" s="506" t="s">
        <v>42</v>
      </c>
      <c r="D188" s="490">
        <v>15.33</v>
      </c>
      <c r="E188" s="507">
        <v>15.33</v>
      </c>
      <c r="F188" s="475">
        <v>14.89</v>
      </c>
      <c r="G188" s="475">
        <f>F188*E188+0.03</f>
        <v>228.29</v>
      </c>
      <c r="H188" s="475"/>
      <c r="I188" s="488"/>
      <c r="J188" s="489"/>
      <c r="K188" s="490">
        <f t="shared" si="22"/>
        <v>15.33</v>
      </c>
      <c r="L188" s="490"/>
      <c r="M188" s="490">
        <f t="shared" si="23"/>
        <v>0</v>
      </c>
      <c r="N188" s="490">
        <f t="shared" si="24"/>
        <v>0</v>
      </c>
      <c r="O188" s="490">
        <f t="shared" si="25"/>
        <v>228.29</v>
      </c>
      <c r="Q188" s="494"/>
    </row>
    <row r="189" spans="1:17" ht="13.8">
      <c r="A189" s="459"/>
      <c r="B189" s="346"/>
      <c r="C189" s="228"/>
      <c r="D189" s="490"/>
      <c r="E189" s="475"/>
      <c r="F189" s="475"/>
      <c r="G189" s="475"/>
      <c r="H189" s="475"/>
      <c r="I189" s="488"/>
      <c r="J189" s="489"/>
      <c r="K189" s="490"/>
      <c r="L189" s="490"/>
      <c r="M189" s="490"/>
      <c r="N189" s="490"/>
      <c r="O189" s="490"/>
      <c r="Q189" s="494"/>
    </row>
    <row r="190" spans="1:17" ht="13.8">
      <c r="A190" s="337" t="s">
        <v>601</v>
      </c>
      <c r="B190" s="294" t="s">
        <v>202</v>
      </c>
      <c r="C190" s="212"/>
      <c r="D190" s="490"/>
      <c r="E190" s="475"/>
      <c r="F190" s="475"/>
      <c r="G190" s="486">
        <f>G191</f>
        <v>6239</v>
      </c>
      <c r="H190" s="475"/>
      <c r="I190" s="488"/>
      <c r="J190" s="489"/>
      <c r="K190" s="490"/>
      <c r="L190" s="490"/>
      <c r="M190" s="490"/>
      <c r="N190" s="490"/>
      <c r="O190" s="490"/>
      <c r="Q190" s="494"/>
    </row>
    <row r="191" spans="1:17" ht="52.8">
      <c r="A191" s="459" t="s">
        <v>602</v>
      </c>
      <c r="B191" s="346" t="s">
        <v>371</v>
      </c>
      <c r="C191" s="228" t="s">
        <v>134</v>
      </c>
      <c r="D191" s="490">
        <v>111.45</v>
      </c>
      <c r="E191" s="475">
        <v>111.45</v>
      </c>
      <c r="F191" s="475">
        <v>55.98</v>
      </c>
      <c r="G191" s="475">
        <f>E191*F191+0.03</f>
        <v>6239</v>
      </c>
      <c r="H191" s="475"/>
      <c r="I191" s="488"/>
      <c r="J191" s="489"/>
      <c r="K191" s="490">
        <f t="shared" si="22"/>
        <v>111.45</v>
      </c>
      <c r="L191" s="490"/>
      <c r="M191" s="490">
        <f t="shared" si="23"/>
        <v>0</v>
      </c>
      <c r="N191" s="490">
        <f t="shared" si="24"/>
        <v>0</v>
      </c>
      <c r="O191" s="490">
        <f t="shared" si="25"/>
        <v>6239</v>
      </c>
      <c r="Q191" s="494"/>
    </row>
    <row r="192" spans="1:17" ht="13.8">
      <c r="A192" s="459"/>
      <c r="B192" s="346"/>
      <c r="C192" s="228"/>
      <c r="D192" s="490"/>
      <c r="E192" s="475"/>
      <c r="F192" s="475"/>
      <c r="G192" s="475"/>
      <c r="H192" s="475"/>
      <c r="I192" s="488"/>
      <c r="J192" s="489"/>
      <c r="K192" s="490"/>
      <c r="L192" s="490"/>
      <c r="M192" s="490"/>
      <c r="N192" s="490"/>
      <c r="O192" s="490"/>
      <c r="Q192" s="494"/>
    </row>
    <row r="193" spans="1:17" ht="13.8">
      <c r="A193" s="337" t="s">
        <v>603</v>
      </c>
      <c r="B193" s="294" t="s">
        <v>203</v>
      </c>
      <c r="C193" s="212"/>
      <c r="D193" s="490"/>
      <c r="E193" s="475"/>
      <c r="F193" s="475"/>
      <c r="G193" s="486">
        <f>SUM(G194:G196)</f>
        <v>5487.05</v>
      </c>
      <c r="H193" s="475"/>
      <c r="I193" s="488"/>
      <c r="J193" s="489"/>
      <c r="K193" s="490"/>
      <c r="L193" s="490"/>
      <c r="M193" s="490"/>
      <c r="N193" s="490"/>
      <c r="O193" s="490"/>
      <c r="Q193" s="494"/>
    </row>
    <row r="194" spans="1:17" ht="26.4">
      <c r="A194" s="459" t="s">
        <v>604</v>
      </c>
      <c r="B194" s="346" t="s">
        <v>314</v>
      </c>
      <c r="C194" s="228" t="s">
        <v>134</v>
      </c>
      <c r="D194" s="490">
        <v>222.9</v>
      </c>
      <c r="E194" s="475">
        <v>222.9</v>
      </c>
      <c r="F194" s="475">
        <v>2.99</v>
      </c>
      <c r="G194" s="475">
        <f>F194*E194+0.03</f>
        <v>666.5</v>
      </c>
      <c r="H194" s="475"/>
      <c r="I194" s="488"/>
      <c r="J194" s="489"/>
      <c r="K194" s="490">
        <f t="shared" si="22"/>
        <v>222.9</v>
      </c>
      <c r="L194" s="490"/>
      <c r="M194" s="490">
        <f t="shared" si="23"/>
        <v>0</v>
      </c>
      <c r="N194" s="490">
        <f t="shared" si="24"/>
        <v>0</v>
      </c>
      <c r="O194" s="490">
        <f t="shared" si="25"/>
        <v>666.5</v>
      </c>
      <c r="Q194" s="494"/>
    </row>
    <row r="195" spans="1:17" ht="26.4">
      <c r="A195" s="459" t="s">
        <v>605</v>
      </c>
      <c r="B195" s="346" t="s">
        <v>315</v>
      </c>
      <c r="C195" s="228" t="s">
        <v>134</v>
      </c>
      <c r="D195" s="490">
        <v>222.9</v>
      </c>
      <c r="E195" s="475">
        <v>222.9</v>
      </c>
      <c r="F195" s="475">
        <v>12.48</v>
      </c>
      <c r="G195" s="475">
        <f>F195*E195+0.03</f>
        <v>2781.82</v>
      </c>
      <c r="H195" s="475"/>
      <c r="I195" s="488"/>
      <c r="J195" s="489"/>
      <c r="K195" s="490">
        <f t="shared" si="22"/>
        <v>222.9</v>
      </c>
      <c r="L195" s="490"/>
      <c r="M195" s="490">
        <f t="shared" si="23"/>
        <v>0</v>
      </c>
      <c r="N195" s="490">
        <f t="shared" si="24"/>
        <v>0</v>
      </c>
      <c r="O195" s="490">
        <f t="shared" si="25"/>
        <v>2781.82</v>
      </c>
      <c r="Q195" s="494"/>
    </row>
    <row r="196" spans="1:17" ht="39.6">
      <c r="A196" s="459" t="s">
        <v>606</v>
      </c>
      <c r="B196" s="346" t="s">
        <v>316</v>
      </c>
      <c r="C196" s="228" t="s">
        <v>134</v>
      </c>
      <c r="D196" s="490">
        <v>74</v>
      </c>
      <c r="E196" s="475">
        <v>74</v>
      </c>
      <c r="F196" s="475">
        <v>27.55</v>
      </c>
      <c r="G196" s="475">
        <f>F196*E196+0.03</f>
        <v>2038.73</v>
      </c>
      <c r="H196" s="475"/>
      <c r="I196" s="488"/>
      <c r="J196" s="489"/>
      <c r="K196" s="490">
        <f t="shared" si="22"/>
        <v>74</v>
      </c>
      <c r="L196" s="490"/>
      <c r="M196" s="490">
        <f t="shared" si="23"/>
        <v>0</v>
      </c>
      <c r="N196" s="490">
        <f t="shared" si="24"/>
        <v>0</v>
      </c>
      <c r="O196" s="490">
        <f t="shared" si="25"/>
        <v>2038.73</v>
      </c>
      <c r="Q196" s="494"/>
    </row>
    <row r="197" spans="1:17" ht="13.8">
      <c r="A197" s="459"/>
      <c r="B197" s="346"/>
      <c r="C197" s="228"/>
      <c r="D197" s="490"/>
      <c r="E197" s="475"/>
      <c r="F197" s="475"/>
      <c r="G197" s="475"/>
      <c r="H197" s="475"/>
      <c r="I197" s="488"/>
      <c r="J197" s="489"/>
      <c r="K197" s="490"/>
      <c r="L197" s="490"/>
      <c r="M197" s="490"/>
      <c r="N197" s="490"/>
      <c r="O197" s="490"/>
      <c r="Q197" s="494"/>
    </row>
    <row r="198" spans="1:17" ht="13.8">
      <c r="A198" s="337" t="s">
        <v>607</v>
      </c>
      <c r="B198" s="294" t="s">
        <v>124</v>
      </c>
      <c r="C198" s="212"/>
      <c r="D198" s="490"/>
      <c r="E198" s="475"/>
      <c r="F198" s="475"/>
      <c r="G198" s="486">
        <f>SUM(G199:G203)</f>
        <v>3929.59</v>
      </c>
      <c r="H198" s="475"/>
      <c r="I198" s="488"/>
      <c r="J198" s="489"/>
      <c r="K198" s="490"/>
      <c r="L198" s="490"/>
      <c r="M198" s="490"/>
      <c r="N198" s="490"/>
      <c r="O198" s="490"/>
      <c r="Q198" s="494"/>
    </row>
    <row r="199" spans="1:17" ht="26.4">
      <c r="A199" s="459" t="s">
        <v>608</v>
      </c>
      <c r="B199" s="346" t="s">
        <v>317</v>
      </c>
      <c r="C199" s="228" t="s">
        <v>161</v>
      </c>
      <c r="D199" s="490">
        <v>6.51</v>
      </c>
      <c r="E199" s="475">
        <v>6.51</v>
      </c>
      <c r="F199" s="475">
        <v>57.36</v>
      </c>
      <c r="G199" s="475">
        <f>E199*F199+0.03</f>
        <v>373.44</v>
      </c>
      <c r="H199" s="475"/>
      <c r="I199" s="488"/>
      <c r="J199" s="489"/>
      <c r="K199" s="490">
        <f t="shared" si="22"/>
        <v>6.51</v>
      </c>
      <c r="L199" s="490"/>
      <c r="M199" s="490">
        <f t="shared" si="23"/>
        <v>0</v>
      </c>
      <c r="N199" s="490">
        <f t="shared" si="24"/>
        <v>0</v>
      </c>
      <c r="O199" s="490">
        <f t="shared" si="25"/>
        <v>373.44</v>
      </c>
      <c r="Q199" s="494"/>
    </row>
    <row r="200" spans="1:17" ht="39.6">
      <c r="A200" s="459" t="s">
        <v>609</v>
      </c>
      <c r="B200" s="346" t="s">
        <v>372</v>
      </c>
      <c r="C200" s="228" t="s">
        <v>134</v>
      </c>
      <c r="D200" s="490">
        <v>32.57</v>
      </c>
      <c r="E200" s="475">
        <v>32.57</v>
      </c>
      <c r="F200" s="475">
        <v>30.19</v>
      </c>
      <c r="G200" s="475">
        <f>E200*F200+0.03</f>
        <v>983.32</v>
      </c>
      <c r="H200" s="475"/>
      <c r="I200" s="488"/>
      <c r="J200" s="489"/>
      <c r="K200" s="490">
        <f t="shared" si="22"/>
        <v>32.57</v>
      </c>
      <c r="L200" s="490"/>
      <c r="M200" s="490">
        <f t="shared" si="23"/>
        <v>0</v>
      </c>
      <c r="N200" s="490">
        <f t="shared" si="24"/>
        <v>0</v>
      </c>
      <c r="O200" s="490">
        <f t="shared" si="25"/>
        <v>983.32</v>
      </c>
      <c r="Q200" s="494"/>
    </row>
    <row r="201" spans="1:17" ht="26.4">
      <c r="A201" s="459" t="s">
        <v>610</v>
      </c>
      <c r="B201" s="346" t="s">
        <v>318</v>
      </c>
      <c r="C201" s="228" t="s">
        <v>134</v>
      </c>
      <c r="D201" s="490">
        <v>32.57</v>
      </c>
      <c r="E201" s="475">
        <v>32.57</v>
      </c>
      <c r="F201" s="475">
        <v>7.8</v>
      </c>
      <c r="G201" s="475">
        <f>E201*F201+0.03</f>
        <v>254.08</v>
      </c>
      <c r="H201" s="475"/>
      <c r="I201" s="488"/>
      <c r="J201" s="489"/>
      <c r="K201" s="490">
        <f t="shared" si="22"/>
        <v>32.57</v>
      </c>
      <c r="L201" s="490"/>
      <c r="M201" s="490">
        <f t="shared" si="23"/>
        <v>0</v>
      </c>
      <c r="N201" s="490">
        <f t="shared" si="24"/>
        <v>0</v>
      </c>
      <c r="O201" s="490">
        <f t="shared" si="25"/>
        <v>254.08</v>
      </c>
      <c r="Q201" s="494"/>
    </row>
    <row r="202" spans="1:17" ht="26.4">
      <c r="A202" s="459" t="s">
        <v>611</v>
      </c>
      <c r="B202" s="346" t="s">
        <v>373</v>
      </c>
      <c r="C202" s="228" t="s">
        <v>134</v>
      </c>
      <c r="D202" s="490">
        <v>32</v>
      </c>
      <c r="E202" s="475">
        <v>32</v>
      </c>
      <c r="F202" s="475">
        <v>41.53</v>
      </c>
      <c r="G202" s="475">
        <f>E202*F202+0.03</f>
        <v>1328.99</v>
      </c>
      <c r="H202" s="475"/>
      <c r="I202" s="488"/>
      <c r="J202" s="489"/>
      <c r="K202" s="490">
        <f t="shared" si="22"/>
        <v>32</v>
      </c>
      <c r="L202" s="490"/>
      <c r="M202" s="490">
        <f t="shared" si="23"/>
        <v>0</v>
      </c>
      <c r="N202" s="490">
        <f t="shared" si="24"/>
        <v>0</v>
      </c>
      <c r="O202" s="490">
        <f t="shared" si="25"/>
        <v>1328.99</v>
      </c>
      <c r="Q202" s="494"/>
    </row>
    <row r="203" spans="1:17" ht="39.6">
      <c r="A203" s="459" t="s">
        <v>612</v>
      </c>
      <c r="B203" s="346" t="s">
        <v>364</v>
      </c>
      <c r="C203" s="228" t="s">
        <v>134</v>
      </c>
      <c r="D203" s="490">
        <v>31.43</v>
      </c>
      <c r="E203" s="475">
        <v>31.43</v>
      </c>
      <c r="F203" s="475">
        <v>31.49</v>
      </c>
      <c r="G203" s="475">
        <f>E203*F203+0.03</f>
        <v>989.76</v>
      </c>
      <c r="H203" s="475"/>
      <c r="I203" s="488"/>
      <c r="J203" s="489"/>
      <c r="K203" s="490">
        <f t="shared" si="22"/>
        <v>31.43</v>
      </c>
      <c r="L203" s="490"/>
      <c r="M203" s="490">
        <f t="shared" si="23"/>
        <v>0</v>
      </c>
      <c r="N203" s="490">
        <f t="shared" si="24"/>
        <v>0</v>
      </c>
      <c r="O203" s="490">
        <f t="shared" si="25"/>
        <v>989.76</v>
      </c>
      <c r="Q203" s="494"/>
    </row>
    <row r="204" spans="1:17" ht="13.8">
      <c r="A204" s="459"/>
      <c r="B204" s="346"/>
      <c r="C204" s="228"/>
      <c r="D204" s="490"/>
      <c r="E204" s="475"/>
      <c r="F204" s="475"/>
      <c r="G204" s="475"/>
      <c r="H204" s="475"/>
      <c r="I204" s="488"/>
      <c r="J204" s="489"/>
      <c r="K204" s="490"/>
      <c r="L204" s="490"/>
      <c r="M204" s="490"/>
      <c r="N204" s="490"/>
      <c r="O204" s="490"/>
      <c r="Q204" s="494"/>
    </row>
    <row r="205" spans="1:17" ht="13.8">
      <c r="A205" s="337" t="s">
        <v>613</v>
      </c>
      <c r="B205" s="294" t="s">
        <v>216</v>
      </c>
      <c r="C205" s="212"/>
      <c r="D205" s="490"/>
      <c r="E205" s="475"/>
      <c r="F205" s="475"/>
      <c r="G205" s="486">
        <f>SUM(G206:G216)</f>
        <v>2041.54</v>
      </c>
      <c r="H205" s="475"/>
      <c r="I205" s="488"/>
      <c r="J205" s="489"/>
      <c r="K205" s="490"/>
      <c r="L205" s="490"/>
      <c r="M205" s="490"/>
      <c r="N205" s="490"/>
      <c r="O205" s="490"/>
      <c r="Q205" s="494"/>
    </row>
    <row r="206" spans="1:17" ht="26.4">
      <c r="A206" s="459" t="s">
        <v>614</v>
      </c>
      <c r="B206" s="346" t="s">
        <v>432</v>
      </c>
      <c r="C206" s="228" t="s">
        <v>22</v>
      </c>
      <c r="D206" s="490">
        <v>2</v>
      </c>
      <c r="E206" s="475">
        <v>2</v>
      </c>
      <c r="F206" s="475">
        <v>17.53</v>
      </c>
      <c r="G206" s="475">
        <f>F206*E206+0.03</f>
        <v>35.090000000000003</v>
      </c>
      <c r="H206" s="475"/>
      <c r="I206" s="488"/>
      <c r="J206" s="489"/>
      <c r="K206" s="490">
        <f t="shared" si="22"/>
        <v>2</v>
      </c>
      <c r="L206" s="490"/>
      <c r="M206" s="490">
        <f t="shared" si="23"/>
        <v>0</v>
      </c>
      <c r="N206" s="490">
        <f t="shared" si="24"/>
        <v>0</v>
      </c>
      <c r="O206" s="490">
        <f t="shared" si="25"/>
        <v>35.090000000000003</v>
      </c>
      <c r="Q206" s="494"/>
    </row>
    <row r="207" spans="1:17" ht="26.4">
      <c r="A207" s="459" t="s">
        <v>615</v>
      </c>
      <c r="B207" s="346" t="s">
        <v>433</v>
      </c>
      <c r="C207" s="228" t="s">
        <v>22</v>
      </c>
      <c r="D207" s="490">
        <v>3</v>
      </c>
      <c r="E207" s="475">
        <v>3</v>
      </c>
      <c r="F207" s="475">
        <v>10.49</v>
      </c>
      <c r="G207" s="475">
        <f>F207*E207+0.03</f>
        <v>31.5</v>
      </c>
      <c r="H207" s="475"/>
      <c r="I207" s="488"/>
      <c r="J207" s="489"/>
      <c r="K207" s="490">
        <f t="shared" si="22"/>
        <v>3</v>
      </c>
      <c r="L207" s="490"/>
      <c r="M207" s="490">
        <f t="shared" si="23"/>
        <v>0</v>
      </c>
      <c r="N207" s="490">
        <f t="shared" si="24"/>
        <v>0</v>
      </c>
      <c r="O207" s="490">
        <f t="shared" si="25"/>
        <v>31.5</v>
      </c>
      <c r="Q207" s="494"/>
    </row>
    <row r="208" spans="1:17" ht="13.8">
      <c r="A208" s="459" t="s">
        <v>616</v>
      </c>
      <c r="B208" s="346" t="s">
        <v>435</v>
      </c>
      <c r="C208" s="228" t="s">
        <v>22</v>
      </c>
      <c r="D208" s="490">
        <v>16</v>
      </c>
      <c r="E208" s="475">
        <v>16</v>
      </c>
      <c r="F208" s="475">
        <v>8.64</v>
      </c>
      <c r="G208" s="475">
        <f>F208*E208+0.03</f>
        <v>138.27000000000001</v>
      </c>
      <c r="H208" s="475"/>
      <c r="I208" s="488"/>
      <c r="J208" s="489"/>
      <c r="K208" s="490">
        <f t="shared" si="22"/>
        <v>16</v>
      </c>
      <c r="L208" s="490"/>
      <c r="M208" s="490">
        <f t="shared" si="23"/>
        <v>0</v>
      </c>
      <c r="N208" s="490">
        <f t="shared" si="24"/>
        <v>0</v>
      </c>
      <c r="O208" s="490">
        <f t="shared" si="25"/>
        <v>138.27000000000001</v>
      </c>
      <c r="Q208" s="494"/>
    </row>
    <row r="209" spans="1:17" ht="13.8">
      <c r="A209" s="459" t="s">
        <v>617</v>
      </c>
      <c r="B209" s="346" t="s">
        <v>437</v>
      </c>
      <c r="C209" s="228" t="s">
        <v>310</v>
      </c>
      <c r="D209" s="490">
        <v>48</v>
      </c>
      <c r="E209" s="475">
        <v>48</v>
      </c>
      <c r="F209" s="475">
        <v>4.4400000000000004</v>
      </c>
      <c r="G209" s="475">
        <f t="shared" ref="G209:G216" si="28">F209*E209</f>
        <v>213.12</v>
      </c>
      <c r="H209" s="475"/>
      <c r="I209" s="488"/>
      <c r="J209" s="489"/>
      <c r="K209" s="490">
        <f t="shared" si="22"/>
        <v>48</v>
      </c>
      <c r="L209" s="490"/>
      <c r="M209" s="490">
        <f t="shared" si="23"/>
        <v>0</v>
      </c>
      <c r="N209" s="490">
        <f t="shared" si="24"/>
        <v>0</v>
      </c>
      <c r="O209" s="490">
        <f t="shared" si="25"/>
        <v>213.12</v>
      </c>
      <c r="Q209" s="494"/>
    </row>
    <row r="210" spans="1:17" ht="26.4">
      <c r="A210" s="459" t="s">
        <v>618</v>
      </c>
      <c r="B210" s="346" t="s">
        <v>356</v>
      </c>
      <c r="C210" s="228" t="s">
        <v>42</v>
      </c>
      <c r="D210" s="490">
        <v>117.84</v>
      </c>
      <c r="E210" s="475">
        <v>117.84</v>
      </c>
      <c r="F210" s="475">
        <v>2.63</v>
      </c>
      <c r="G210" s="475">
        <f>F210*E210+0.03</f>
        <v>309.95</v>
      </c>
      <c r="H210" s="475"/>
      <c r="I210" s="488"/>
      <c r="J210" s="489"/>
      <c r="K210" s="490">
        <f t="shared" si="22"/>
        <v>117.84</v>
      </c>
      <c r="L210" s="490"/>
      <c r="M210" s="490">
        <f t="shared" si="23"/>
        <v>0</v>
      </c>
      <c r="N210" s="490">
        <f t="shared" si="24"/>
        <v>0</v>
      </c>
      <c r="O210" s="490">
        <f t="shared" si="25"/>
        <v>309.95</v>
      </c>
      <c r="Q210" s="494"/>
    </row>
    <row r="211" spans="1:17" ht="26.4">
      <c r="A211" s="459" t="s">
        <v>619</v>
      </c>
      <c r="B211" s="346" t="s">
        <v>360</v>
      </c>
      <c r="C211" s="228" t="s">
        <v>42</v>
      </c>
      <c r="D211" s="490">
        <v>6.75</v>
      </c>
      <c r="E211" s="475">
        <v>6.75</v>
      </c>
      <c r="F211" s="475">
        <v>5.64</v>
      </c>
      <c r="G211" s="475">
        <f t="shared" si="28"/>
        <v>38.07</v>
      </c>
      <c r="H211" s="475"/>
      <c r="I211" s="488"/>
      <c r="J211" s="489"/>
      <c r="K211" s="490">
        <f t="shared" ref="K211:K273" si="29">(E211+I211-J211)-H211</f>
        <v>6.75</v>
      </c>
      <c r="L211" s="490"/>
      <c r="M211" s="490">
        <f t="shared" ref="M211:M273" si="30">I211*F211</f>
        <v>0</v>
      </c>
      <c r="N211" s="490">
        <f t="shared" ref="N211:N273" si="31">J211*F211</f>
        <v>0</v>
      </c>
      <c r="O211" s="490">
        <f t="shared" ref="O211:O273" si="32">(G211+M211-N211)-L211</f>
        <v>38.07</v>
      </c>
      <c r="Q211" s="494"/>
    </row>
    <row r="212" spans="1:17" ht="52.8">
      <c r="A212" s="459" t="s">
        <v>620</v>
      </c>
      <c r="B212" s="346" t="s">
        <v>439</v>
      </c>
      <c r="C212" s="228" t="s">
        <v>22</v>
      </c>
      <c r="D212" s="490">
        <v>1</v>
      </c>
      <c r="E212" s="475">
        <v>1</v>
      </c>
      <c r="F212" s="475">
        <v>39</v>
      </c>
      <c r="G212" s="475">
        <f t="shared" si="28"/>
        <v>39</v>
      </c>
      <c r="H212" s="475"/>
      <c r="I212" s="488"/>
      <c r="J212" s="489"/>
      <c r="K212" s="490">
        <f t="shared" si="29"/>
        <v>1</v>
      </c>
      <c r="L212" s="490"/>
      <c r="M212" s="490">
        <f t="shared" si="30"/>
        <v>0</v>
      </c>
      <c r="N212" s="490">
        <f t="shared" si="31"/>
        <v>0</v>
      </c>
      <c r="O212" s="490">
        <f t="shared" si="32"/>
        <v>39</v>
      </c>
      <c r="Q212" s="494"/>
    </row>
    <row r="213" spans="1:17" ht="26.4">
      <c r="A213" s="459" t="s">
        <v>621</v>
      </c>
      <c r="B213" s="346" t="s">
        <v>441</v>
      </c>
      <c r="C213" s="228" t="s">
        <v>22</v>
      </c>
      <c r="D213" s="490">
        <v>9</v>
      </c>
      <c r="E213" s="475">
        <v>9</v>
      </c>
      <c r="F213" s="475">
        <v>5.47</v>
      </c>
      <c r="G213" s="475">
        <f t="shared" si="28"/>
        <v>49.23</v>
      </c>
      <c r="H213" s="475"/>
      <c r="I213" s="488"/>
      <c r="J213" s="489"/>
      <c r="K213" s="490">
        <f t="shared" si="29"/>
        <v>9</v>
      </c>
      <c r="L213" s="490"/>
      <c r="M213" s="490">
        <f t="shared" si="30"/>
        <v>0</v>
      </c>
      <c r="N213" s="490">
        <f t="shared" si="31"/>
        <v>0</v>
      </c>
      <c r="O213" s="490">
        <f t="shared" si="32"/>
        <v>49.23</v>
      </c>
      <c r="Q213" s="494"/>
    </row>
    <row r="214" spans="1:17" ht="26.4">
      <c r="A214" s="459" t="s">
        <v>622</v>
      </c>
      <c r="B214" s="346" t="s">
        <v>442</v>
      </c>
      <c r="C214" s="228" t="s">
        <v>22</v>
      </c>
      <c r="D214" s="490">
        <v>7</v>
      </c>
      <c r="E214" s="475">
        <v>7</v>
      </c>
      <c r="F214" s="475">
        <v>9.16</v>
      </c>
      <c r="G214" s="475">
        <f t="shared" si="28"/>
        <v>64.12</v>
      </c>
      <c r="H214" s="475"/>
      <c r="I214" s="488"/>
      <c r="J214" s="489"/>
      <c r="K214" s="490">
        <f t="shared" si="29"/>
        <v>7</v>
      </c>
      <c r="L214" s="490"/>
      <c r="M214" s="490">
        <f t="shared" si="30"/>
        <v>0</v>
      </c>
      <c r="N214" s="490">
        <f t="shared" si="31"/>
        <v>0</v>
      </c>
      <c r="O214" s="490">
        <f t="shared" si="32"/>
        <v>64.12</v>
      </c>
      <c r="Q214" s="494"/>
    </row>
    <row r="215" spans="1:17" ht="13.8">
      <c r="A215" s="459" t="s">
        <v>623</v>
      </c>
      <c r="B215" s="346" t="s">
        <v>443</v>
      </c>
      <c r="C215" s="228" t="s">
        <v>22</v>
      </c>
      <c r="D215" s="490">
        <v>13</v>
      </c>
      <c r="E215" s="475">
        <v>13</v>
      </c>
      <c r="F215" s="475">
        <v>48.83</v>
      </c>
      <c r="G215" s="475">
        <f t="shared" si="28"/>
        <v>634.79</v>
      </c>
      <c r="H215" s="475"/>
      <c r="I215" s="488"/>
      <c r="J215" s="489"/>
      <c r="K215" s="490">
        <f t="shared" si="29"/>
        <v>13</v>
      </c>
      <c r="L215" s="490"/>
      <c r="M215" s="490">
        <f t="shared" si="30"/>
        <v>0</v>
      </c>
      <c r="N215" s="490">
        <f t="shared" si="31"/>
        <v>0</v>
      </c>
      <c r="O215" s="490">
        <f t="shared" si="32"/>
        <v>634.79</v>
      </c>
      <c r="Q215" s="494"/>
    </row>
    <row r="216" spans="1:17" ht="26.4">
      <c r="A216" s="459" t="s">
        <v>624</v>
      </c>
      <c r="B216" s="346" t="s">
        <v>446</v>
      </c>
      <c r="C216" s="228" t="s">
        <v>22</v>
      </c>
      <c r="D216" s="490">
        <v>12</v>
      </c>
      <c r="E216" s="475">
        <v>12</v>
      </c>
      <c r="F216" s="475">
        <v>40.700000000000003</v>
      </c>
      <c r="G216" s="475">
        <f t="shared" si="28"/>
        <v>488.4</v>
      </c>
      <c r="H216" s="475"/>
      <c r="I216" s="488"/>
      <c r="J216" s="489"/>
      <c r="K216" s="490">
        <f t="shared" si="29"/>
        <v>12</v>
      </c>
      <c r="L216" s="490"/>
      <c r="M216" s="490">
        <f t="shared" si="30"/>
        <v>0</v>
      </c>
      <c r="N216" s="490">
        <f t="shared" si="31"/>
        <v>0</v>
      </c>
      <c r="O216" s="490">
        <f t="shared" si="32"/>
        <v>488.4</v>
      </c>
      <c r="Q216" s="494"/>
    </row>
    <row r="217" spans="1:17" ht="13.8">
      <c r="A217" s="459"/>
      <c r="B217" s="346"/>
      <c r="C217" s="228"/>
      <c r="D217" s="490"/>
      <c r="E217" s="475"/>
      <c r="F217" s="475"/>
      <c r="G217" s="475"/>
      <c r="H217" s="475"/>
      <c r="I217" s="488"/>
      <c r="J217" s="489"/>
      <c r="K217" s="490"/>
      <c r="L217" s="490"/>
      <c r="M217" s="490"/>
      <c r="N217" s="490"/>
      <c r="O217" s="490"/>
      <c r="Q217" s="494"/>
    </row>
    <row r="218" spans="1:17" ht="13.8">
      <c r="A218" s="337" t="s">
        <v>625</v>
      </c>
      <c r="B218" s="294" t="s">
        <v>223</v>
      </c>
      <c r="C218" s="212"/>
      <c r="D218" s="490"/>
      <c r="E218" s="475"/>
      <c r="F218" s="475"/>
      <c r="G218" s="486">
        <f>SUM(G219:G232)</f>
        <v>11116.52</v>
      </c>
      <c r="H218" s="475"/>
      <c r="I218" s="488"/>
      <c r="J218" s="489"/>
      <c r="K218" s="490"/>
      <c r="L218" s="490"/>
      <c r="M218" s="490"/>
      <c r="N218" s="490"/>
      <c r="O218" s="490"/>
      <c r="Q218" s="494"/>
    </row>
    <row r="219" spans="1:17" ht="13.8">
      <c r="A219" s="459" t="s">
        <v>626</v>
      </c>
      <c r="B219" s="346" t="s">
        <v>375</v>
      </c>
      <c r="C219" s="228" t="s">
        <v>265</v>
      </c>
      <c r="D219" s="490">
        <v>10</v>
      </c>
      <c r="E219" s="475">
        <v>10</v>
      </c>
      <c r="F219" s="475">
        <v>211.98</v>
      </c>
      <c r="G219" s="475">
        <f>F219*E219</f>
        <v>2119.8000000000002</v>
      </c>
      <c r="H219" s="475"/>
      <c r="I219" s="488"/>
      <c r="J219" s="489"/>
      <c r="K219" s="490">
        <f t="shared" si="29"/>
        <v>10</v>
      </c>
      <c r="L219" s="490"/>
      <c r="M219" s="490">
        <f t="shared" si="30"/>
        <v>0</v>
      </c>
      <c r="N219" s="490">
        <f t="shared" si="31"/>
        <v>0</v>
      </c>
      <c r="O219" s="490">
        <f t="shared" si="32"/>
        <v>2119.8000000000002</v>
      </c>
      <c r="Q219" s="494"/>
    </row>
    <row r="220" spans="1:17" ht="13.8">
      <c r="A220" s="459" t="s">
        <v>627</v>
      </c>
      <c r="B220" s="346" t="s">
        <v>376</v>
      </c>
      <c r="C220" s="228" t="s">
        <v>265</v>
      </c>
      <c r="D220" s="490">
        <v>10</v>
      </c>
      <c r="E220" s="475">
        <v>10</v>
      </c>
      <c r="F220" s="475">
        <v>212.82</v>
      </c>
      <c r="G220" s="475">
        <f t="shared" ref="G220:G232" si="33">F220*E220</f>
        <v>2128.1999999999998</v>
      </c>
      <c r="H220" s="475"/>
      <c r="I220" s="488"/>
      <c r="J220" s="489"/>
      <c r="K220" s="490">
        <f t="shared" si="29"/>
        <v>10</v>
      </c>
      <c r="L220" s="490"/>
      <c r="M220" s="490">
        <f t="shared" si="30"/>
        <v>0</v>
      </c>
      <c r="N220" s="490">
        <f t="shared" si="31"/>
        <v>0</v>
      </c>
      <c r="O220" s="490">
        <f t="shared" si="32"/>
        <v>2128.1999999999998</v>
      </c>
      <c r="Q220" s="494"/>
    </row>
    <row r="221" spans="1:17" ht="26.4">
      <c r="A221" s="459" t="s">
        <v>628</v>
      </c>
      <c r="B221" s="346" t="s">
        <v>338</v>
      </c>
      <c r="C221" s="228" t="s">
        <v>266</v>
      </c>
      <c r="D221" s="490">
        <v>4</v>
      </c>
      <c r="E221" s="475">
        <v>4</v>
      </c>
      <c r="F221" s="475">
        <v>31.73</v>
      </c>
      <c r="G221" s="475">
        <f t="shared" si="33"/>
        <v>126.92</v>
      </c>
      <c r="H221" s="475"/>
      <c r="I221" s="488"/>
      <c r="J221" s="489"/>
      <c r="K221" s="490">
        <f t="shared" si="29"/>
        <v>4</v>
      </c>
      <c r="L221" s="490"/>
      <c r="M221" s="490">
        <f t="shared" si="30"/>
        <v>0</v>
      </c>
      <c r="N221" s="490">
        <f t="shared" si="31"/>
        <v>0</v>
      </c>
      <c r="O221" s="490">
        <f t="shared" si="32"/>
        <v>126.92</v>
      </c>
      <c r="Q221" s="494"/>
    </row>
    <row r="222" spans="1:17" ht="26.4">
      <c r="A222" s="459" t="s">
        <v>629</v>
      </c>
      <c r="B222" s="346" t="s">
        <v>339</v>
      </c>
      <c r="C222" s="228" t="s">
        <v>42</v>
      </c>
      <c r="D222" s="490">
        <v>12</v>
      </c>
      <c r="E222" s="475">
        <v>12</v>
      </c>
      <c r="F222" s="475">
        <v>20.87</v>
      </c>
      <c r="G222" s="475">
        <f t="shared" si="33"/>
        <v>250.44</v>
      </c>
      <c r="H222" s="475"/>
      <c r="I222" s="488"/>
      <c r="J222" s="489"/>
      <c r="K222" s="490">
        <f t="shared" si="29"/>
        <v>12</v>
      </c>
      <c r="L222" s="490"/>
      <c r="M222" s="490">
        <f t="shared" si="30"/>
        <v>0</v>
      </c>
      <c r="N222" s="490">
        <f t="shared" si="31"/>
        <v>0</v>
      </c>
      <c r="O222" s="490">
        <f t="shared" si="32"/>
        <v>250.44</v>
      </c>
      <c r="Q222" s="494"/>
    </row>
    <row r="223" spans="1:17" ht="39.6">
      <c r="A223" s="459" t="s">
        <v>630</v>
      </c>
      <c r="B223" s="346" t="s">
        <v>347</v>
      </c>
      <c r="C223" s="228" t="s">
        <v>22</v>
      </c>
      <c r="D223" s="490">
        <v>6</v>
      </c>
      <c r="E223" s="475">
        <v>6</v>
      </c>
      <c r="F223" s="475">
        <v>229.49</v>
      </c>
      <c r="G223" s="475">
        <f t="shared" si="33"/>
        <v>1376.94</v>
      </c>
      <c r="H223" s="475"/>
      <c r="I223" s="488"/>
      <c r="J223" s="489"/>
      <c r="K223" s="490">
        <f t="shared" si="29"/>
        <v>6</v>
      </c>
      <c r="L223" s="490"/>
      <c r="M223" s="490">
        <f t="shared" si="30"/>
        <v>0</v>
      </c>
      <c r="N223" s="490">
        <f t="shared" si="31"/>
        <v>0</v>
      </c>
      <c r="O223" s="490">
        <f t="shared" si="32"/>
        <v>1376.94</v>
      </c>
      <c r="Q223" s="494"/>
    </row>
    <row r="224" spans="1:17" ht="66">
      <c r="A224" s="459" t="s">
        <v>631</v>
      </c>
      <c r="B224" s="346" t="s">
        <v>377</v>
      </c>
      <c r="C224" s="228" t="s">
        <v>22</v>
      </c>
      <c r="D224" s="490">
        <v>6</v>
      </c>
      <c r="E224" s="475">
        <v>6</v>
      </c>
      <c r="F224" s="475">
        <v>413.94</v>
      </c>
      <c r="G224" s="475">
        <f t="shared" si="33"/>
        <v>2483.64</v>
      </c>
      <c r="H224" s="475"/>
      <c r="I224" s="488"/>
      <c r="J224" s="489"/>
      <c r="K224" s="490">
        <f t="shared" si="29"/>
        <v>6</v>
      </c>
      <c r="L224" s="490"/>
      <c r="M224" s="490">
        <f t="shared" si="30"/>
        <v>0</v>
      </c>
      <c r="N224" s="490">
        <f t="shared" si="31"/>
        <v>0</v>
      </c>
      <c r="O224" s="490">
        <f t="shared" si="32"/>
        <v>2483.64</v>
      </c>
      <c r="Q224" s="494"/>
    </row>
    <row r="225" spans="1:17" ht="13.8">
      <c r="A225" s="459" t="s">
        <v>632</v>
      </c>
      <c r="B225" s="346" t="s">
        <v>378</v>
      </c>
      <c r="C225" s="228" t="s">
        <v>22</v>
      </c>
      <c r="D225" s="490">
        <v>6</v>
      </c>
      <c r="E225" s="475">
        <v>6</v>
      </c>
      <c r="F225" s="475">
        <v>33.36</v>
      </c>
      <c r="G225" s="475">
        <f t="shared" si="33"/>
        <v>200.16</v>
      </c>
      <c r="H225" s="475"/>
      <c r="I225" s="488"/>
      <c r="J225" s="489"/>
      <c r="K225" s="490">
        <f t="shared" si="29"/>
        <v>6</v>
      </c>
      <c r="L225" s="490"/>
      <c r="M225" s="490">
        <f t="shared" si="30"/>
        <v>0</v>
      </c>
      <c r="N225" s="490">
        <f t="shared" si="31"/>
        <v>0</v>
      </c>
      <c r="O225" s="490">
        <f t="shared" si="32"/>
        <v>200.16</v>
      </c>
      <c r="Q225" s="494"/>
    </row>
    <row r="226" spans="1:17" ht="26.4">
      <c r="A226" s="459" t="s">
        <v>633</v>
      </c>
      <c r="B226" s="346" t="s">
        <v>379</v>
      </c>
      <c r="C226" s="228" t="s">
        <v>22</v>
      </c>
      <c r="D226" s="490">
        <v>10</v>
      </c>
      <c r="E226" s="475">
        <v>10</v>
      </c>
      <c r="F226" s="475">
        <v>34.22</v>
      </c>
      <c r="G226" s="475">
        <f t="shared" si="33"/>
        <v>342.2</v>
      </c>
      <c r="H226" s="475"/>
      <c r="I226" s="488"/>
      <c r="J226" s="489"/>
      <c r="K226" s="490">
        <f t="shared" si="29"/>
        <v>10</v>
      </c>
      <c r="L226" s="490"/>
      <c r="M226" s="490">
        <f t="shared" si="30"/>
        <v>0</v>
      </c>
      <c r="N226" s="490">
        <f t="shared" si="31"/>
        <v>0</v>
      </c>
      <c r="O226" s="490">
        <f t="shared" si="32"/>
        <v>342.2</v>
      </c>
      <c r="Q226" s="494"/>
    </row>
    <row r="227" spans="1:17" ht="66">
      <c r="A227" s="459" t="s">
        <v>634</v>
      </c>
      <c r="B227" s="346" t="s">
        <v>348</v>
      </c>
      <c r="C227" s="228" t="s">
        <v>22</v>
      </c>
      <c r="D227" s="490">
        <v>4</v>
      </c>
      <c r="E227" s="475">
        <v>4</v>
      </c>
      <c r="F227" s="475">
        <v>137.15</v>
      </c>
      <c r="G227" s="475">
        <f t="shared" si="33"/>
        <v>548.6</v>
      </c>
      <c r="H227" s="475"/>
      <c r="I227" s="488"/>
      <c r="J227" s="489"/>
      <c r="K227" s="490">
        <f t="shared" si="29"/>
        <v>4</v>
      </c>
      <c r="L227" s="490"/>
      <c r="M227" s="490">
        <f t="shared" si="30"/>
        <v>0</v>
      </c>
      <c r="N227" s="490">
        <f t="shared" si="31"/>
        <v>0</v>
      </c>
      <c r="O227" s="490">
        <f t="shared" si="32"/>
        <v>548.6</v>
      </c>
      <c r="Q227" s="494"/>
    </row>
    <row r="228" spans="1:17" ht="13.8">
      <c r="A228" s="459" t="s">
        <v>635</v>
      </c>
      <c r="B228" s="346" t="s">
        <v>380</v>
      </c>
      <c r="C228" s="228" t="s">
        <v>22</v>
      </c>
      <c r="D228" s="490">
        <v>1</v>
      </c>
      <c r="E228" s="475">
        <v>1</v>
      </c>
      <c r="F228" s="475">
        <v>646.88</v>
      </c>
      <c r="G228" s="475">
        <f t="shared" si="33"/>
        <v>646.88</v>
      </c>
      <c r="H228" s="475"/>
      <c r="I228" s="488"/>
      <c r="J228" s="489"/>
      <c r="K228" s="490">
        <f t="shared" si="29"/>
        <v>1</v>
      </c>
      <c r="L228" s="490"/>
      <c r="M228" s="490">
        <f t="shared" si="30"/>
        <v>0</v>
      </c>
      <c r="N228" s="490">
        <f t="shared" si="31"/>
        <v>0</v>
      </c>
      <c r="O228" s="490">
        <f t="shared" si="32"/>
        <v>646.88</v>
      </c>
      <c r="Q228" s="494"/>
    </row>
    <row r="229" spans="1:17" ht="13.8">
      <c r="A229" s="459" t="s">
        <v>636</v>
      </c>
      <c r="B229" s="346" t="s">
        <v>381</v>
      </c>
      <c r="C229" s="228" t="s">
        <v>22</v>
      </c>
      <c r="D229" s="490">
        <v>2</v>
      </c>
      <c r="E229" s="475">
        <v>2</v>
      </c>
      <c r="F229" s="475">
        <v>222.84</v>
      </c>
      <c r="G229" s="475">
        <f t="shared" si="33"/>
        <v>445.68</v>
      </c>
      <c r="H229" s="475"/>
      <c r="I229" s="488"/>
      <c r="J229" s="489"/>
      <c r="K229" s="490">
        <f t="shared" si="29"/>
        <v>2</v>
      </c>
      <c r="L229" s="490"/>
      <c r="M229" s="490">
        <f t="shared" si="30"/>
        <v>0</v>
      </c>
      <c r="N229" s="490">
        <f t="shared" si="31"/>
        <v>0</v>
      </c>
      <c r="O229" s="490">
        <f t="shared" si="32"/>
        <v>445.68</v>
      </c>
      <c r="Q229" s="494"/>
    </row>
    <row r="230" spans="1:17" ht="26.4">
      <c r="A230" s="459" t="s">
        <v>637</v>
      </c>
      <c r="B230" s="346" t="s">
        <v>382</v>
      </c>
      <c r="C230" s="228" t="s">
        <v>22</v>
      </c>
      <c r="D230" s="490">
        <v>3</v>
      </c>
      <c r="E230" s="475">
        <v>3</v>
      </c>
      <c r="F230" s="475">
        <v>60.04</v>
      </c>
      <c r="G230" s="475">
        <f t="shared" si="33"/>
        <v>180.12</v>
      </c>
      <c r="H230" s="475"/>
      <c r="I230" s="488"/>
      <c r="J230" s="489"/>
      <c r="K230" s="490">
        <f t="shared" si="29"/>
        <v>3</v>
      </c>
      <c r="L230" s="490"/>
      <c r="M230" s="490">
        <f t="shared" si="30"/>
        <v>0</v>
      </c>
      <c r="N230" s="490">
        <f t="shared" si="31"/>
        <v>0</v>
      </c>
      <c r="O230" s="490">
        <f t="shared" si="32"/>
        <v>180.12</v>
      </c>
      <c r="Q230" s="494"/>
    </row>
    <row r="231" spans="1:17" ht="26.4">
      <c r="A231" s="459" t="s">
        <v>638</v>
      </c>
      <c r="B231" s="346" t="s">
        <v>383</v>
      </c>
      <c r="C231" s="228" t="s">
        <v>22</v>
      </c>
      <c r="D231" s="490">
        <v>2</v>
      </c>
      <c r="E231" s="475">
        <v>2</v>
      </c>
      <c r="F231" s="475">
        <v>10.97</v>
      </c>
      <c r="G231" s="475">
        <f t="shared" si="33"/>
        <v>21.94</v>
      </c>
      <c r="H231" s="475"/>
      <c r="I231" s="488"/>
      <c r="J231" s="489"/>
      <c r="K231" s="490">
        <f t="shared" si="29"/>
        <v>2</v>
      </c>
      <c r="L231" s="490"/>
      <c r="M231" s="490">
        <f t="shared" si="30"/>
        <v>0</v>
      </c>
      <c r="N231" s="490">
        <f t="shared" si="31"/>
        <v>0</v>
      </c>
      <c r="O231" s="490">
        <f t="shared" si="32"/>
        <v>21.94</v>
      </c>
      <c r="Q231" s="494"/>
    </row>
    <row r="232" spans="1:17" ht="26.4">
      <c r="A232" s="459" t="s">
        <v>639</v>
      </c>
      <c r="B232" s="346" t="s">
        <v>384</v>
      </c>
      <c r="C232" s="228" t="s">
        <v>42</v>
      </c>
      <c r="D232" s="490">
        <v>20</v>
      </c>
      <c r="E232" s="475">
        <v>20</v>
      </c>
      <c r="F232" s="475">
        <v>12.25</v>
      </c>
      <c r="G232" s="475">
        <f t="shared" si="33"/>
        <v>245</v>
      </c>
      <c r="H232" s="475"/>
      <c r="I232" s="488"/>
      <c r="J232" s="489"/>
      <c r="K232" s="490">
        <f t="shared" si="29"/>
        <v>20</v>
      </c>
      <c r="L232" s="490"/>
      <c r="M232" s="490">
        <f t="shared" si="30"/>
        <v>0</v>
      </c>
      <c r="N232" s="490">
        <f t="shared" si="31"/>
        <v>0</v>
      </c>
      <c r="O232" s="490">
        <f t="shared" si="32"/>
        <v>245</v>
      </c>
      <c r="Q232" s="494"/>
    </row>
    <row r="233" spans="1:17" ht="13.8">
      <c r="A233" s="459"/>
      <c r="B233" s="346"/>
      <c r="C233" s="228"/>
      <c r="D233" s="490"/>
      <c r="E233" s="475"/>
      <c r="F233" s="475"/>
      <c r="G233" s="475"/>
      <c r="H233" s="475"/>
      <c r="I233" s="488"/>
      <c r="J233" s="489"/>
      <c r="K233" s="490"/>
      <c r="L233" s="490"/>
      <c r="M233" s="490"/>
      <c r="N233" s="490"/>
      <c r="O233" s="490"/>
      <c r="Q233" s="494"/>
    </row>
    <row r="234" spans="1:17" ht="13.8">
      <c r="A234" s="337" t="s">
        <v>640</v>
      </c>
      <c r="B234" s="294" t="s">
        <v>238</v>
      </c>
      <c r="C234" s="212"/>
      <c r="D234" s="490"/>
      <c r="E234" s="475"/>
      <c r="F234" s="475"/>
      <c r="G234" s="486">
        <f>SUM(G235:G239)</f>
        <v>6027.81</v>
      </c>
      <c r="H234" s="475"/>
      <c r="I234" s="488"/>
      <c r="J234" s="489"/>
      <c r="K234" s="490"/>
      <c r="L234" s="490"/>
      <c r="M234" s="490"/>
      <c r="N234" s="490"/>
      <c r="O234" s="490"/>
      <c r="Q234" s="494"/>
    </row>
    <row r="235" spans="1:17" ht="39.6">
      <c r="A235" s="459" t="s">
        <v>641</v>
      </c>
      <c r="B235" s="346" t="s">
        <v>385</v>
      </c>
      <c r="C235" s="228" t="s">
        <v>22</v>
      </c>
      <c r="D235" s="490">
        <v>4</v>
      </c>
      <c r="E235" s="475">
        <v>4</v>
      </c>
      <c r="F235" s="475">
        <v>454.31</v>
      </c>
      <c r="G235" s="475">
        <f>F235*E235</f>
        <v>1817.24</v>
      </c>
      <c r="H235" s="475"/>
      <c r="I235" s="488"/>
      <c r="J235" s="489"/>
      <c r="K235" s="490">
        <f t="shared" si="29"/>
        <v>4</v>
      </c>
      <c r="L235" s="490"/>
      <c r="M235" s="490">
        <f t="shared" si="30"/>
        <v>0</v>
      </c>
      <c r="N235" s="490">
        <f t="shared" si="31"/>
        <v>0</v>
      </c>
      <c r="O235" s="490">
        <f t="shared" si="32"/>
        <v>1817.24</v>
      </c>
      <c r="Q235" s="494"/>
    </row>
    <row r="236" spans="1:17" ht="39.6">
      <c r="A236" s="459" t="s">
        <v>642</v>
      </c>
      <c r="B236" s="346" t="s">
        <v>320</v>
      </c>
      <c r="C236" s="228" t="s">
        <v>22</v>
      </c>
      <c r="D236" s="490">
        <v>1</v>
      </c>
      <c r="E236" s="475">
        <v>1</v>
      </c>
      <c r="F236" s="475">
        <v>513.91</v>
      </c>
      <c r="G236" s="475">
        <f t="shared" ref="G236:G239" si="34">F236*E236</f>
        <v>513.91</v>
      </c>
      <c r="H236" s="475"/>
      <c r="I236" s="488"/>
      <c r="J236" s="489"/>
      <c r="K236" s="490">
        <f t="shared" si="29"/>
        <v>1</v>
      </c>
      <c r="L236" s="490"/>
      <c r="M236" s="490">
        <f t="shared" si="30"/>
        <v>0</v>
      </c>
      <c r="N236" s="490">
        <f t="shared" si="31"/>
        <v>0</v>
      </c>
      <c r="O236" s="490">
        <f t="shared" si="32"/>
        <v>513.91</v>
      </c>
      <c r="Q236" s="494"/>
    </row>
    <row r="237" spans="1:17" ht="26.4">
      <c r="A237" s="459" t="s">
        <v>643</v>
      </c>
      <c r="B237" s="346" t="s">
        <v>388</v>
      </c>
      <c r="C237" s="228" t="s">
        <v>22</v>
      </c>
      <c r="D237" s="490">
        <v>6</v>
      </c>
      <c r="E237" s="475">
        <v>6</v>
      </c>
      <c r="F237" s="475">
        <v>292.14999999999998</v>
      </c>
      <c r="G237" s="475">
        <f t="shared" si="34"/>
        <v>1752.9</v>
      </c>
      <c r="H237" s="475"/>
      <c r="I237" s="488"/>
      <c r="J237" s="489"/>
      <c r="K237" s="490">
        <f t="shared" si="29"/>
        <v>6</v>
      </c>
      <c r="L237" s="490"/>
      <c r="M237" s="490">
        <f t="shared" si="30"/>
        <v>0</v>
      </c>
      <c r="N237" s="490">
        <f t="shared" si="31"/>
        <v>0</v>
      </c>
      <c r="O237" s="490">
        <f t="shared" si="32"/>
        <v>1752.9</v>
      </c>
      <c r="Q237" s="494"/>
    </row>
    <row r="238" spans="1:17" ht="13.8">
      <c r="A238" s="459" t="s">
        <v>644</v>
      </c>
      <c r="B238" s="346" t="s">
        <v>321</v>
      </c>
      <c r="C238" s="228" t="s">
        <v>134</v>
      </c>
      <c r="D238" s="490">
        <v>3.36</v>
      </c>
      <c r="E238" s="475">
        <v>3.36</v>
      </c>
      <c r="F238" s="475">
        <v>377.76</v>
      </c>
      <c r="G238" s="475">
        <f t="shared" si="34"/>
        <v>1269.27</v>
      </c>
      <c r="H238" s="475"/>
      <c r="I238" s="488"/>
      <c r="J238" s="489"/>
      <c r="K238" s="490">
        <f t="shared" si="29"/>
        <v>3.36</v>
      </c>
      <c r="L238" s="490"/>
      <c r="M238" s="490">
        <f t="shared" si="30"/>
        <v>0</v>
      </c>
      <c r="N238" s="490">
        <f t="shared" si="31"/>
        <v>0</v>
      </c>
      <c r="O238" s="490">
        <f t="shared" si="32"/>
        <v>1269.27</v>
      </c>
      <c r="Q238" s="494"/>
    </row>
    <row r="239" spans="1:17" ht="39.6">
      <c r="A239" s="459" t="s">
        <v>645</v>
      </c>
      <c r="B239" s="346" t="s">
        <v>322</v>
      </c>
      <c r="C239" s="228" t="s">
        <v>134</v>
      </c>
      <c r="D239" s="490">
        <v>3.36</v>
      </c>
      <c r="E239" s="475">
        <v>3.36</v>
      </c>
      <c r="F239" s="475">
        <v>200.74</v>
      </c>
      <c r="G239" s="475">
        <f t="shared" si="34"/>
        <v>674.49</v>
      </c>
      <c r="H239" s="475"/>
      <c r="I239" s="488"/>
      <c r="J239" s="489"/>
      <c r="K239" s="490">
        <f t="shared" si="29"/>
        <v>3.36</v>
      </c>
      <c r="L239" s="490"/>
      <c r="M239" s="490">
        <f t="shared" si="30"/>
        <v>0</v>
      </c>
      <c r="N239" s="490">
        <f t="shared" si="31"/>
        <v>0</v>
      </c>
      <c r="O239" s="490">
        <f t="shared" si="32"/>
        <v>674.49</v>
      </c>
      <c r="Q239" s="494"/>
    </row>
    <row r="240" spans="1:17" ht="13.8">
      <c r="A240" s="459"/>
      <c r="B240" s="346"/>
      <c r="C240" s="228"/>
      <c r="D240" s="490"/>
      <c r="E240" s="475"/>
      <c r="F240" s="475"/>
      <c r="G240" s="475"/>
      <c r="H240" s="475"/>
      <c r="I240" s="488"/>
      <c r="J240" s="489"/>
      <c r="K240" s="490"/>
      <c r="L240" s="490"/>
      <c r="M240" s="490"/>
      <c r="N240" s="490"/>
      <c r="O240" s="490"/>
      <c r="Q240" s="494"/>
    </row>
    <row r="241" spans="1:17" ht="13.8">
      <c r="A241" s="337" t="s">
        <v>646</v>
      </c>
      <c r="B241" s="294" t="s">
        <v>243</v>
      </c>
      <c r="C241" s="212"/>
      <c r="D241" s="490"/>
      <c r="E241" s="475"/>
      <c r="F241" s="475"/>
      <c r="G241" s="486">
        <f>SUM(G242:G243)</f>
        <v>1626.56</v>
      </c>
      <c r="H241" s="475"/>
      <c r="I241" s="488"/>
      <c r="J241" s="489"/>
      <c r="K241" s="490"/>
      <c r="L241" s="490"/>
      <c r="M241" s="490"/>
      <c r="N241" s="490"/>
      <c r="O241" s="490"/>
      <c r="Q241" s="494"/>
    </row>
    <row r="242" spans="1:17" ht="13.8">
      <c r="A242" s="459" t="s">
        <v>647</v>
      </c>
      <c r="B242" s="346" t="s">
        <v>390</v>
      </c>
      <c r="C242" s="228" t="s">
        <v>134</v>
      </c>
      <c r="D242" s="490">
        <v>32</v>
      </c>
      <c r="E242" s="475">
        <v>32</v>
      </c>
      <c r="F242" s="475">
        <v>29.23</v>
      </c>
      <c r="G242" s="475">
        <f>F242*E242</f>
        <v>935.36</v>
      </c>
      <c r="H242" s="475"/>
      <c r="I242" s="488"/>
      <c r="J242" s="489"/>
      <c r="K242" s="490">
        <f t="shared" si="29"/>
        <v>32</v>
      </c>
      <c r="L242" s="490"/>
      <c r="M242" s="490">
        <f t="shared" si="30"/>
        <v>0</v>
      </c>
      <c r="N242" s="490">
        <f t="shared" si="31"/>
        <v>0</v>
      </c>
      <c r="O242" s="490">
        <f t="shared" si="32"/>
        <v>935.36</v>
      </c>
      <c r="Q242" s="494"/>
    </row>
    <row r="243" spans="1:17" ht="13.8">
      <c r="A243" s="459" t="s">
        <v>648</v>
      </c>
      <c r="B243" s="346" t="s">
        <v>324</v>
      </c>
      <c r="C243" s="228" t="s">
        <v>134</v>
      </c>
      <c r="D243" s="490">
        <v>32</v>
      </c>
      <c r="E243" s="475">
        <v>32</v>
      </c>
      <c r="F243" s="475">
        <v>21.6</v>
      </c>
      <c r="G243" s="475">
        <f>F243*E243</f>
        <v>691.2</v>
      </c>
      <c r="H243" s="475"/>
      <c r="I243" s="488"/>
      <c r="J243" s="489"/>
      <c r="K243" s="490">
        <f t="shared" si="29"/>
        <v>32</v>
      </c>
      <c r="L243" s="490"/>
      <c r="M243" s="490">
        <f t="shared" si="30"/>
        <v>0</v>
      </c>
      <c r="N243" s="490">
        <f t="shared" si="31"/>
        <v>0</v>
      </c>
      <c r="O243" s="490">
        <f t="shared" si="32"/>
        <v>691.2</v>
      </c>
      <c r="Q243" s="494"/>
    </row>
    <row r="244" spans="1:17" ht="13.8">
      <c r="A244" s="459"/>
      <c r="B244" s="346"/>
      <c r="C244" s="228"/>
      <c r="D244" s="490"/>
      <c r="E244" s="475"/>
      <c r="F244" s="475"/>
      <c r="G244" s="475"/>
      <c r="H244" s="475"/>
      <c r="I244" s="488"/>
      <c r="J244" s="489"/>
      <c r="K244" s="490"/>
      <c r="L244" s="490"/>
      <c r="M244" s="490"/>
      <c r="N244" s="490"/>
      <c r="O244" s="490"/>
      <c r="Q244" s="494"/>
    </row>
    <row r="245" spans="1:17" ht="13.8">
      <c r="A245" s="337" t="s">
        <v>649</v>
      </c>
      <c r="B245" s="294" t="s">
        <v>246</v>
      </c>
      <c r="C245" s="212"/>
      <c r="D245" s="490"/>
      <c r="E245" s="475"/>
      <c r="F245" s="475"/>
      <c r="G245" s="486">
        <f>SUM(G246:G249)</f>
        <v>4526.68</v>
      </c>
      <c r="H245" s="475"/>
      <c r="I245" s="488"/>
      <c r="J245" s="489"/>
      <c r="K245" s="490"/>
      <c r="L245" s="490"/>
      <c r="M245" s="490"/>
      <c r="N245" s="490"/>
      <c r="O245" s="490"/>
      <c r="Q245" s="494"/>
    </row>
    <row r="246" spans="1:17" ht="13.8">
      <c r="A246" s="459" t="s">
        <v>650</v>
      </c>
      <c r="B246" s="346" t="s">
        <v>325</v>
      </c>
      <c r="C246" s="228" t="s">
        <v>134</v>
      </c>
      <c r="D246" s="490">
        <v>222.9</v>
      </c>
      <c r="E246" s="475">
        <v>222.9</v>
      </c>
      <c r="F246" s="475">
        <v>5.6</v>
      </c>
      <c r="G246" s="475">
        <f>F246*E246</f>
        <v>1248.24</v>
      </c>
      <c r="H246" s="475"/>
      <c r="I246" s="488"/>
      <c r="J246" s="489"/>
      <c r="K246" s="490">
        <f t="shared" si="29"/>
        <v>222.9</v>
      </c>
      <c r="L246" s="490"/>
      <c r="M246" s="490">
        <f t="shared" si="30"/>
        <v>0</v>
      </c>
      <c r="N246" s="490">
        <f t="shared" si="31"/>
        <v>0</v>
      </c>
      <c r="O246" s="490">
        <f t="shared" si="32"/>
        <v>1248.24</v>
      </c>
      <c r="Q246" s="494"/>
    </row>
    <row r="247" spans="1:17" ht="13.8">
      <c r="A247" s="459" t="s">
        <v>651</v>
      </c>
      <c r="B247" s="346" t="s">
        <v>393</v>
      </c>
      <c r="C247" s="228" t="s">
        <v>134</v>
      </c>
      <c r="D247" s="490">
        <v>222.9</v>
      </c>
      <c r="E247" s="475">
        <v>222.9</v>
      </c>
      <c r="F247" s="475">
        <v>2.82</v>
      </c>
      <c r="G247" s="475">
        <f t="shared" ref="G247:G249" si="35">F247*E247</f>
        <v>628.58000000000004</v>
      </c>
      <c r="H247" s="475"/>
      <c r="I247" s="488"/>
      <c r="J247" s="489"/>
      <c r="K247" s="490">
        <f t="shared" si="29"/>
        <v>222.9</v>
      </c>
      <c r="L247" s="490"/>
      <c r="M247" s="490">
        <f t="shared" si="30"/>
        <v>0</v>
      </c>
      <c r="N247" s="490">
        <f t="shared" si="31"/>
        <v>0</v>
      </c>
      <c r="O247" s="490">
        <f t="shared" si="32"/>
        <v>628.58000000000004</v>
      </c>
      <c r="Q247" s="494"/>
    </row>
    <row r="248" spans="1:17" ht="13.8">
      <c r="A248" s="459" t="s">
        <v>652</v>
      </c>
      <c r="B248" s="346" t="s">
        <v>394</v>
      </c>
      <c r="C248" s="228" t="s">
        <v>134</v>
      </c>
      <c r="D248" s="490">
        <v>222.9</v>
      </c>
      <c r="E248" s="475">
        <v>222.9</v>
      </c>
      <c r="F248" s="475">
        <v>11.03</v>
      </c>
      <c r="G248" s="475">
        <f t="shared" si="35"/>
        <v>2458.59</v>
      </c>
      <c r="H248" s="475"/>
      <c r="I248" s="488"/>
      <c r="J248" s="489"/>
      <c r="K248" s="490">
        <f t="shared" si="29"/>
        <v>222.9</v>
      </c>
      <c r="L248" s="490"/>
      <c r="M248" s="490">
        <f t="shared" si="30"/>
        <v>0</v>
      </c>
      <c r="N248" s="490">
        <f t="shared" si="31"/>
        <v>0</v>
      </c>
      <c r="O248" s="490">
        <f t="shared" si="32"/>
        <v>2458.59</v>
      </c>
      <c r="Q248" s="494"/>
    </row>
    <row r="249" spans="1:17" ht="26.4">
      <c r="A249" s="459" t="s">
        <v>653</v>
      </c>
      <c r="B249" s="346" t="s">
        <v>249</v>
      </c>
      <c r="C249" s="228" t="s">
        <v>134</v>
      </c>
      <c r="D249" s="490">
        <v>19.34</v>
      </c>
      <c r="E249" s="475">
        <v>19.34</v>
      </c>
      <c r="F249" s="475">
        <v>9.89</v>
      </c>
      <c r="G249" s="475">
        <f t="shared" si="35"/>
        <v>191.27</v>
      </c>
      <c r="H249" s="475"/>
      <c r="I249" s="488"/>
      <c r="J249" s="489"/>
      <c r="K249" s="490">
        <f t="shared" si="29"/>
        <v>19.34</v>
      </c>
      <c r="L249" s="490"/>
      <c r="M249" s="490">
        <f t="shared" si="30"/>
        <v>0</v>
      </c>
      <c r="N249" s="490">
        <f t="shared" si="31"/>
        <v>0</v>
      </c>
      <c r="O249" s="490">
        <f t="shared" si="32"/>
        <v>191.27</v>
      </c>
      <c r="Q249" s="494"/>
    </row>
    <row r="250" spans="1:17" ht="13.8">
      <c r="A250" s="459"/>
      <c r="B250" s="346"/>
      <c r="C250" s="228"/>
      <c r="D250" s="490"/>
      <c r="E250" s="475"/>
      <c r="F250" s="475"/>
      <c r="G250" s="475"/>
      <c r="H250" s="475"/>
      <c r="I250" s="488"/>
      <c r="J250" s="489"/>
      <c r="K250" s="490"/>
      <c r="L250" s="490"/>
      <c r="M250" s="490"/>
      <c r="N250" s="490"/>
      <c r="O250" s="490"/>
      <c r="Q250" s="494"/>
    </row>
    <row r="251" spans="1:17" ht="13.8">
      <c r="A251" s="500" t="s">
        <v>206</v>
      </c>
      <c r="B251" s="501" t="s">
        <v>685</v>
      </c>
      <c r="C251" s="500"/>
      <c r="D251" s="502"/>
      <c r="E251" s="502"/>
      <c r="F251" s="502"/>
      <c r="G251" s="525">
        <f>SUM(G252,G258,G262,G265,,G272,G275,G279,G287,G291)</f>
        <v>0</v>
      </c>
      <c r="H251" s="502"/>
      <c r="I251" s="502"/>
      <c r="J251" s="502"/>
      <c r="K251" s="502"/>
      <c r="L251" s="525">
        <f>SUM(L253:L292)</f>
        <v>0</v>
      </c>
      <c r="M251" s="525"/>
      <c r="N251" s="525">
        <f t="shared" ref="N251" si="36">SUM(N253:N292)</f>
        <v>0</v>
      </c>
      <c r="O251" s="525"/>
    </row>
    <row r="252" spans="1:17" ht="13.8">
      <c r="A252" s="337" t="s">
        <v>686</v>
      </c>
      <c r="B252" s="294" t="s">
        <v>9</v>
      </c>
      <c r="C252" s="212"/>
      <c r="D252" s="490"/>
      <c r="E252" s="475"/>
      <c r="F252" s="475"/>
      <c r="G252" s="486"/>
      <c r="H252" s="475"/>
      <c r="I252" s="488"/>
      <c r="J252" s="489"/>
      <c r="K252" s="490"/>
      <c r="L252" s="490"/>
      <c r="M252" s="490"/>
      <c r="N252" s="490"/>
      <c r="O252" s="490"/>
      <c r="P252" s="536">
        <f>SUM(O253:O256)</f>
        <v>9930.9599999999991</v>
      </c>
      <c r="Q252" s="494"/>
    </row>
    <row r="253" spans="1:17" ht="14.4">
      <c r="A253" s="508" t="s">
        <v>687</v>
      </c>
      <c r="B253" s="509" t="s">
        <v>654</v>
      </c>
      <c r="C253" s="510" t="s">
        <v>134</v>
      </c>
      <c r="D253" s="490">
        <v>450</v>
      </c>
      <c r="E253" s="511"/>
      <c r="F253" s="475">
        <v>2.2999999999999998</v>
      </c>
      <c r="G253" s="475"/>
      <c r="H253" s="475"/>
      <c r="I253" s="488">
        <v>450</v>
      </c>
      <c r="J253" s="489"/>
      <c r="K253" s="490">
        <f t="shared" si="29"/>
        <v>450</v>
      </c>
      <c r="L253" s="490"/>
      <c r="M253" s="490">
        <f t="shared" si="30"/>
        <v>1035</v>
      </c>
      <c r="N253" s="490">
        <f t="shared" si="31"/>
        <v>0</v>
      </c>
      <c r="O253" s="490">
        <f t="shared" si="32"/>
        <v>1035</v>
      </c>
      <c r="Q253" s="494"/>
    </row>
    <row r="254" spans="1:17" ht="43.2">
      <c r="A254" s="508" t="s">
        <v>688</v>
      </c>
      <c r="B254" s="509" t="s">
        <v>306</v>
      </c>
      <c r="C254" s="510" t="s">
        <v>134</v>
      </c>
      <c r="D254" s="490">
        <v>450</v>
      </c>
      <c r="E254" s="511"/>
      <c r="F254" s="475">
        <v>6.85</v>
      </c>
      <c r="G254" s="475"/>
      <c r="H254" s="475"/>
      <c r="I254" s="488">
        <v>450</v>
      </c>
      <c r="J254" s="489"/>
      <c r="K254" s="490">
        <f t="shared" si="29"/>
        <v>450</v>
      </c>
      <c r="L254" s="490"/>
      <c r="M254" s="490">
        <f t="shared" si="30"/>
        <v>3082.5</v>
      </c>
      <c r="N254" s="490">
        <f t="shared" si="31"/>
        <v>0</v>
      </c>
      <c r="O254" s="490">
        <f t="shared" si="32"/>
        <v>3082.5</v>
      </c>
      <c r="Q254" s="494"/>
    </row>
    <row r="255" spans="1:17" ht="57.6">
      <c r="A255" s="508" t="s">
        <v>689</v>
      </c>
      <c r="B255" s="509" t="s">
        <v>655</v>
      </c>
      <c r="C255" s="510" t="s">
        <v>134</v>
      </c>
      <c r="D255" s="490">
        <v>16</v>
      </c>
      <c r="E255" s="511"/>
      <c r="F255" s="475">
        <v>218.73</v>
      </c>
      <c r="G255" s="475"/>
      <c r="H255" s="475"/>
      <c r="I255" s="488">
        <v>16</v>
      </c>
      <c r="J255" s="489"/>
      <c r="K255" s="490">
        <f t="shared" si="29"/>
        <v>16</v>
      </c>
      <c r="L255" s="490"/>
      <c r="M255" s="490">
        <f t="shared" si="30"/>
        <v>3499.68</v>
      </c>
      <c r="N255" s="490">
        <f t="shared" si="31"/>
        <v>0</v>
      </c>
      <c r="O255" s="490">
        <f t="shared" si="32"/>
        <v>3499.68</v>
      </c>
      <c r="Q255" s="494"/>
    </row>
    <row r="256" spans="1:17" ht="14.4">
      <c r="A256" s="508" t="s">
        <v>690</v>
      </c>
      <c r="B256" s="509" t="s">
        <v>295</v>
      </c>
      <c r="C256" s="510" t="s">
        <v>134</v>
      </c>
      <c r="D256" s="490">
        <v>6</v>
      </c>
      <c r="E256" s="511"/>
      <c r="F256" s="475">
        <v>385.63</v>
      </c>
      <c r="G256" s="475"/>
      <c r="H256" s="475"/>
      <c r="I256" s="488">
        <v>6</v>
      </c>
      <c r="J256" s="489"/>
      <c r="K256" s="490">
        <f t="shared" si="29"/>
        <v>6</v>
      </c>
      <c r="L256" s="490"/>
      <c r="M256" s="490">
        <f t="shared" si="30"/>
        <v>2313.7800000000002</v>
      </c>
      <c r="N256" s="490">
        <f t="shared" si="31"/>
        <v>0</v>
      </c>
      <c r="O256" s="490">
        <f t="shared" si="32"/>
        <v>2313.7800000000002</v>
      </c>
      <c r="Q256" s="494"/>
    </row>
    <row r="257" spans="1:17" ht="13.8">
      <c r="A257" s="512"/>
      <c r="B257" s="513"/>
      <c r="C257" s="514"/>
      <c r="D257" s="490"/>
      <c r="E257" s="515"/>
      <c r="F257" s="475"/>
      <c r="G257" s="475"/>
      <c r="H257" s="475"/>
      <c r="I257" s="488"/>
      <c r="J257" s="489"/>
      <c r="K257" s="490"/>
      <c r="L257" s="490"/>
      <c r="M257" s="490"/>
      <c r="N257" s="490"/>
      <c r="O257" s="490"/>
      <c r="Q257" s="494"/>
    </row>
    <row r="258" spans="1:17" ht="13.8">
      <c r="A258" s="337" t="s">
        <v>691</v>
      </c>
      <c r="B258" s="294" t="s">
        <v>15</v>
      </c>
      <c r="C258" s="212"/>
      <c r="D258" s="490"/>
      <c r="E258" s="475"/>
      <c r="F258" s="475"/>
      <c r="G258" s="486"/>
      <c r="H258" s="475"/>
      <c r="I258" s="488"/>
      <c r="J258" s="489"/>
      <c r="K258" s="490"/>
      <c r="L258" s="490"/>
      <c r="M258" s="490"/>
      <c r="N258" s="490"/>
      <c r="O258" s="490"/>
      <c r="P258" s="536">
        <f>SUM(O259:O260)</f>
        <v>12355.42</v>
      </c>
      <c r="Q258" s="494"/>
    </row>
    <row r="259" spans="1:17" ht="43.2">
      <c r="A259" s="508" t="s">
        <v>692</v>
      </c>
      <c r="B259" s="509" t="s">
        <v>656</v>
      </c>
      <c r="C259" s="510" t="s">
        <v>161</v>
      </c>
      <c r="D259" s="490">
        <v>7.2</v>
      </c>
      <c r="E259" s="511"/>
      <c r="F259" s="475">
        <v>32.28</v>
      </c>
      <c r="G259" s="475"/>
      <c r="H259" s="475"/>
      <c r="I259" s="488">
        <v>7.2</v>
      </c>
      <c r="J259" s="489"/>
      <c r="K259" s="490">
        <f t="shared" si="29"/>
        <v>7.2</v>
      </c>
      <c r="L259" s="490"/>
      <c r="M259" s="490">
        <f t="shared" si="30"/>
        <v>232.42</v>
      </c>
      <c r="N259" s="490">
        <f t="shared" si="31"/>
        <v>0</v>
      </c>
      <c r="O259" s="490">
        <f t="shared" si="32"/>
        <v>232.42</v>
      </c>
      <c r="Q259" s="494"/>
    </row>
    <row r="260" spans="1:17" ht="28.8">
      <c r="A260" s="508" t="s">
        <v>693</v>
      </c>
      <c r="B260" s="509" t="s">
        <v>657</v>
      </c>
      <c r="C260" s="510" t="s">
        <v>161</v>
      </c>
      <c r="D260" s="490">
        <v>180</v>
      </c>
      <c r="E260" s="511"/>
      <c r="F260" s="475">
        <v>67.349999999999994</v>
      </c>
      <c r="G260" s="475"/>
      <c r="H260" s="475"/>
      <c r="I260" s="488">
        <v>180</v>
      </c>
      <c r="J260" s="489"/>
      <c r="K260" s="490">
        <f t="shared" si="29"/>
        <v>180</v>
      </c>
      <c r="L260" s="490"/>
      <c r="M260" s="490">
        <f t="shared" si="30"/>
        <v>12123</v>
      </c>
      <c r="N260" s="490">
        <f t="shared" si="31"/>
        <v>0</v>
      </c>
      <c r="O260" s="490">
        <f t="shared" si="32"/>
        <v>12123</v>
      </c>
      <c r="Q260" s="494"/>
    </row>
    <row r="261" spans="1:17" ht="13.8">
      <c r="A261" s="512"/>
      <c r="B261" s="513"/>
      <c r="C261" s="514"/>
      <c r="D261" s="490"/>
      <c r="E261" s="515"/>
      <c r="F261" s="475"/>
      <c r="G261" s="475"/>
      <c r="H261" s="475"/>
      <c r="I261" s="488" t="s">
        <v>658</v>
      </c>
      <c r="J261" s="489"/>
      <c r="K261" s="490"/>
      <c r="L261" s="490"/>
      <c r="M261" s="490"/>
      <c r="N261" s="490"/>
      <c r="O261" s="490"/>
      <c r="Q261" s="494"/>
    </row>
    <row r="262" spans="1:17" ht="13.8">
      <c r="A262" s="337" t="s">
        <v>694</v>
      </c>
      <c r="B262" s="294" t="s">
        <v>659</v>
      </c>
      <c r="C262" s="212"/>
      <c r="D262" s="490"/>
      <c r="E262" s="475"/>
      <c r="F262" s="475"/>
      <c r="G262" s="486"/>
      <c r="H262" s="475"/>
      <c r="I262" s="488"/>
      <c r="J262" s="489"/>
      <c r="K262" s="490"/>
      <c r="L262" s="490"/>
      <c r="M262" s="490"/>
      <c r="N262" s="490"/>
      <c r="O262" s="490"/>
      <c r="Q262" s="494"/>
    </row>
    <row r="263" spans="1:17" ht="28.8">
      <c r="A263" s="508" t="s">
        <v>695</v>
      </c>
      <c r="B263" s="509" t="s">
        <v>660</v>
      </c>
      <c r="C263" s="510" t="s">
        <v>161</v>
      </c>
      <c r="D263" s="490">
        <v>8.2799999999999994</v>
      </c>
      <c r="E263" s="511"/>
      <c r="F263" s="475">
        <v>396.94</v>
      </c>
      <c r="G263" s="475"/>
      <c r="H263" s="475"/>
      <c r="I263" s="488">
        <v>8.2799999999999994</v>
      </c>
      <c r="J263" s="489"/>
      <c r="K263" s="490">
        <f t="shared" si="29"/>
        <v>8.2799999999999994</v>
      </c>
      <c r="L263" s="490"/>
      <c r="M263" s="490">
        <f t="shared" si="30"/>
        <v>3286.66</v>
      </c>
      <c r="N263" s="490">
        <f t="shared" si="31"/>
        <v>0</v>
      </c>
      <c r="O263" s="490">
        <f t="shared" si="32"/>
        <v>3286.66</v>
      </c>
      <c r="Q263" s="494"/>
    </row>
    <row r="264" spans="1:17" ht="13.8">
      <c r="A264" s="512"/>
      <c r="B264" s="513"/>
      <c r="C264" s="514"/>
      <c r="D264" s="490"/>
      <c r="E264" s="515"/>
      <c r="F264" s="475"/>
      <c r="G264" s="475"/>
      <c r="H264" s="475"/>
      <c r="I264" s="488"/>
      <c r="J264" s="489"/>
      <c r="K264" s="490"/>
      <c r="L264" s="490"/>
      <c r="M264" s="490"/>
      <c r="N264" s="490"/>
      <c r="O264" s="490"/>
      <c r="Q264" s="494"/>
    </row>
    <row r="265" spans="1:17" ht="13.8">
      <c r="A265" s="337" t="s">
        <v>696</v>
      </c>
      <c r="B265" s="294" t="s">
        <v>661</v>
      </c>
      <c r="C265" s="212"/>
      <c r="D265" s="490"/>
      <c r="E265" s="475"/>
      <c r="F265" s="475"/>
      <c r="G265" s="486"/>
      <c r="H265" s="475"/>
      <c r="I265" s="488"/>
      <c r="J265" s="489"/>
      <c r="K265" s="490"/>
      <c r="L265" s="490"/>
      <c r="M265" s="490"/>
      <c r="N265" s="490"/>
      <c r="O265" s="490"/>
      <c r="P265" s="536">
        <f>SUM(O266:O270)</f>
        <v>9561.6</v>
      </c>
      <c r="Q265" s="494"/>
    </row>
    <row r="266" spans="1:17" ht="57.6">
      <c r="A266" s="508" t="s">
        <v>697</v>
      </c>
      <c r="B266" s="509" t="s">
        <v>662</v>
      </c>
      <c r="C266" s="510" t="s">
        <v>134</v>
      </c>
      <c r="D266" s="490">
        <v>90</v>
      </c>
      <c r="E266" s="511"/>
      <c r="F266" s="475">
        <v>59.7</v>
      </c>
      <c r="G266" s="475"/>
      <c r="H266" s="475"/>
      <c r="I266" s="488">
        <v>90</v>
      </c>
      <c r="J266" s="489"/>
      <c r="K266" s="490">
        <f t="shared" si="29"/>
        <v>90</v>
      </c>
      <c r="L266" s="490"/>
      <c r="M266" s="490">
        <f t="shared" si="30"/>
        <v>5373</v>
      </c>
      <c r="N266" s="490">
        <f t="shared" si="31"/>
        <v>0</v>
      </c>
      <c r="O266" s="490">
        <f t="shared" si="32"/>
        <v>5373</v>
      </c>
      <c r="Q266" s="494"/>
    </row>
    <row r="267" spans="1:17" ht="28.8">
      <c r="A267" s="508" t="s">
        <v>698</v>
      </c>
      <c r="B267" s="516" t="s">
        <v>663</v>
      </c>
      <c r="C267" s="510" t="s">
        <v>134</v>
      </c>
      <c r="D267" s="490">
        <v>180</v>
      </c>
      <c r="E267" s="517"/>
      <c r="F267" s="475">
        <v>4.1500000000000004</v>
      </c>
      <c r="G267" s="475"/>
      <c r="H267" s="475"/>
      <c r="I267" s="488">
        <v>180</v>
      </c>
      <c r="J267" s="489"/>
      <c r="K267" s="490">
        <f t="shared" si="29"/>
        <v>180</v>
      </c>
      <c r="L267" s="490"/>
      <c r="M267" s="490">
        <f t="shared" si="30"/>
        <v>747</v>
      </c>
      <c r="N267" s="490">
        <f t="shared" si="31"/>
        <v>0</v>
      </c>
      <c r="O267" s="490">
        <f t="shared" si="32"/>
        <v>747</v>
      </c>
      <c r="Q267" s="494"/>
    </row>
    <row r="268" spans="1:17" ht="43.2">
      <c r="A268" s="508" t="s">
        <v>699</v>
      </c>
      <c r="B268" s="518" t="s">
        <v>664</v>
      </c>
      <c r="C268" s="510" t="s">
        <v>134</v>
      </c>
      <c r="D268" s="490">
        <v>180</v>
      </c>
      <c r="E268" s="517"/>
      <c r="F268" s="475">
        <v>12.74</v>
      </c>
      <c r="G268" s="475"/>
      <c r="H268" s="475"/>
      <c r="I268" s="488">
        <v>180</v>
      </c>
      <c r="J268" s="489"/>
      <c r="K268" s="490">
        <f t="shared" si="29"/>
        <v>180</v>
      </c>
      <c r="L268" s="490"/>
      <c r="M268" s="490">
        <f t="shared" si="30"/>
        <v>2293.1999999999998</v>
      </c>
      <c r="N268" s="490">
        <f t="shared" si="31"/>
        <v>0</v>
      </c>
      <c r="O268" s="490">
        <f t="shared" si="32"/>
        <v>2293.1999999999998</v>
      </c>
      <c r="Q268" s="494"/>
    </row>
    <row r="269" spans="1:17" ht="14.4">
      <c r="A269" s="508" t="s">
        <v>700</v>
      </c>
      <c r="B269" s="518" t="s">
        <v>665</v>
      </c>
      <c r="C269" s="510" t="s">
        <v>134</v>
      </c>
      <c r="D269" s="490">
        <v>180</v>
      </c>
      <c r="E269" s="517"/>
      <c r="F269" s="475">
        <v>2.96</v>
      </c>
      <c r="G269" s="475"/>
      <c r="H269" s="475"/>
      <c r="I269" s="488">
        <v>180</v>
      </c>
      <c r="J269" s="489"/>
      <c r="K269" s="490">
        <f t="shared" si="29"/>
        <v>180</v>
      </c>
      <c r="L269" s="490"/>
      <c r="M269" s="490">
        <f t="shared" si="30"/>
        <v>532.79999999999995</v>
      </c>
      <c r="N269" s="490">
        <f t="shared" si="31"/>
        <v>0</v>
      </c>
      <c r="O269" s="490">
        <f t="shared" si="32"/>
        <v>532.79999999999995</v>
      </c>
      <c r="Q269" s="494"/>
    </row>
    <row r="270" spans="1:17" ht="28.8">
      <c r="A270" s="508" t="s">
        <v>701</v>
      </c>
      <c r="B270" s="518" t="s">
        <v>666</v>
      </c>
      <c r="C270" s="510" t="s">
        <v>134</v>
      </c>
      <c r="D270" s="490">
        <v>180</v>
      </c>
      <c r="E270" s="517"/>
      <c r="F270" s="475">
        <v>3.42</v>
      </c>
      <c r="G270" s="475"/>
      <c r="H270" s="475"/>
      <c r="I270" s="488">
        <v>180</v>
      </c>
      <c r="J270" s="489"/>
      <c r="K270" s="490">
        <f t="shared" si="29"/>
        <v>180</v>
      </c>
      <c r="L270" s="490"/>
      <c r="M270" s="490">
        <f t="shared" si="30"/>
        <v>615.6</v>
      </c>
      <c r="N270" s="490">
        <f t="shared" si="31"/>
        <v>0</v>
      </c>
      <c r="O270" s="490">
        <f t="shared" si="32"/>
        <v>615.6</v>
      </c>
      <c r="Q270" s="494"/>
    </row>
    <row r="271" spans="1:17" ht="13.8">
      <c r="A271" s="456"/>
      <c r="B271" s="519"/>
      <c r="C271" s="520"/>
      <c r="D271" s="490"/>
      <c r="E271" s="521"/>
      <c r="F271" s="475"/>
      <c r="G271" s="475"/>
      <c r="H271" s="475"/>
      <c r="I271" s="488"/>
      <c r="J271" s="489"/>
      <c r="K271" s="490"/>
      <c r="L271" s="490"/>
      <c r="M271" s="490"/>
      <c r="N271" s="490"/>
      <c r="O271" s="490"/>
      <c r="Q271" s="494"/>
    </row>
    <row r="272" spans="1:17" ht="13.8">
      <c r="A272" s="337" t="s">
        <v>702</v>
      </c>
      <c r="B272" s="294" t="s">
        <v>667</v>
      </c>
      <c r="C272" s="212"/>
      <c r="D272" s="490"/>
      <c r="E272" s="475"/>
      <c r="F272" s="475"/>
      <c r="G272" s="486"/>
      <c r="H272" s="475"/>
      <c r="I272" s="488"/>
      <c r="J272" s="489"/>
      <c r="K272" s="490"/>
      <c r="L272" s="490"/>
      <c r="M272" s="490"/>
      <c r="N272" s="490"/>
      <c r="O272" s="490"/>
      <c r="P272" s="536">
        <f>SUM(O273)</f>
        <v>5845.17</v>
      </c>
      <c r="Q272" s="494"/>
    </row>
    <row r="273" spans="1:17" ht="14.4">
      <c r="A273" s="508" t="s">
        <v>703</v>
      </c>
      <c r="B273" s="518" t="s">
        <v>668</v>
      </c>
      <c r="C273" s="510" t="s">
        <v>161</v>
      </c>
      <c r="D273" s="490">
        <v>2.41</v>
      </c>
      <c r="E273" s="517"/>
      <c r="F273" s="475">
        <v>2425.38</v>
      </c>
      <c r="G273" s="475"/>
      <c r="H273" s="475"/>
      <c r="I273" s="488">
        <v>2.41</v>
      </c>
      <c r="J273" s="489"/>
      <c r="K273" s="490">
        <f t="shared" si="29"/>
        <v>2.41</v>
      </c>
      <c r="L273" s="490"/>
      <c r="M273" s="490">
        <f t="shared" si="30"/>
        <v>5845.17</v>
      </c>
      <c r="N273" s="490">
        <f t="shared" si="31"/>
        <v>0</v>
      </c>
      <c r="O273" s="490">
        <f t="shared" si="32"/>
        <v>5845.17</v>
      </c>
      <c r="Q273" s="494"/>
    </row>
    <row r="274" spans="1:17" ht="13.8">
      <c r="A274" s="337"/>
      <c r="B274" s="294"/>
      <c r="C274" s="212"/>
      <c r="D274" s="490"/>
      <c r="E274" s="475"/>
      <c r="F274" s="475"/>
      <c r="G274" s="486"/>
      <c r="H274" s="475"/>
      <c r="I274" s="488"/>
      <c r="J274" s="489"/>
      <c r="K274" s="490"/>
      <c r="L274" s="490"/>
      <c r="M274" s="490"/>
      <c r="N274" s="490"/>
      <c r="O274" s="490"/>
      <c r="Q274" s="494"/>
    </row>
    <row r="275" spans="1:17" ht="13.8">
      <c r="A275" s="337" t="s">
        <v>704</v>
      </c>
      <c r="B275" s="294" t="s">
        <v>669</v>
      </c>
      <c r="C275" s="212"/>
      <c r="D275" s="490"/>
      <c r="E275" s="475"/>
      <c r="F275" s="475"/>
      <c r="G275" s="486"/>
      <c r="H275" s="475"/>
      <c r="I275" s="488"/>
      <c r="J275" s="489"/>
      <c r="K275" s="490"/>
      <c r="L275" s="490"/>
      <c r="M275" s="490"/>
      <c r="N275" s="490"/>
      <c r="O275" s="490"/>
      <c r="P275" s="536">
        <f>SUM(O276:O277)</f>
        <v>40248</v>
      </c>
      <c r="Q275" s="494"/>
    </row>
    <row r="276" spans="1:17" ht="43.2">
      <c r="A276" s="508" t="s">
        <v>705</v>
      </c>
      <c r="B276" s="518" t="s">
        <v>670</v>
      </c>
      <c r="C276" s="510" t="s">
        <v>134</v>
      </c>
      <c r="D276" s="490">
        <v>450</v>
      </c>
      <c r="E276" s="517"/>
      <c r="F276" s="475">
        <v>34.880000000000003</v>
      </c>
      <c r="G276" s="475"/>
      <c r="H276" s="475"/>
      <c r="I276" s="488">
        <v>450</v>
      </c>
      <c r="J276" s="489"/>
      <c r="K276" s="490">
        <f t="shared" ref="K276:K333" si="37">(E276+I276-J276)-H276</f>
        <v>450</v>
      </c>
      <c r="L276" s="490"/>
      <c r="M276" s="490">
        <f t="shared" ref="M276:M333" si="38">I276*F276</f>
        <v>15696</v>
      </c>
      <c r="N276" s="490">
        <f t="shared" ref="N276:N333" si="39">J276*F276</f>
        <v>0</v>
      </c>
      <c r="O276" s="490">
        <f t="shared" ref="O276:O333" si="40">(G276+M276-N276)-L276</f>
        <v>15696</v>
      </c>
      <c r="Q276" s="494"/>
    </row>
    <row r="277" spans="1:17" ht="43.2">
      <c r="A277" s="508" t="s">
        <v>706</v>
      </c>
      <c r="B277" s="518" t="s">
        <v>671</v>
      </c>
      <c r="C277" s="510" t="s">
        <v>134</v>
      </c>
      <c r="D277" s="490">
        <v>450</v>
      </c>
      <c r="E277" s="517"/>
      <c r="F277" s="475">
        <v>54.56</v>
      </c>
      <c r="G277" s="475"/>
      <c r="H277" s="475"/>
      <c r="I277" s="488">
        <v>450</v>
      </c>
      <c r="J277" s="489"/>
      <c r="K277" s="490">
        <f t="shared" si="37"/>
        <v>450</v>
      </c>
      <c r="L277" s="490"/>
      <c r="M277" s="490">
        <f t="shared" si="38"/>
        <v>24552</v>
      </c>
      <c r="N277" s="490">
        <f t="shared" si="39"/>
        <v>0</v>
      </c>
      <c r="O277" s="490">
        <f t="shared" si="40"/>
        <v>24552</v>
      </c>
      <c r="Q277" s="494"/>
    </row>
    <row r="278" spans="1:17" ht="13.8">
      <c r="A278" s="512"/>
      <c r="B278" s="513"/>
      <c r="C278" s="514"/>
      <c r="D278" s="490"/>
      <c r="E278" s="515"/>
      <c r="F278" s="475"/>
      <c r="G278" s="475"/>
      <c r="H278" s="475"/>
      <c r="I278" s="488"/>
      <c r="J278" s="489"/>
      <c r="K278" s="490"/>
      <c r="L278" s="490"/>
      <c r="M278" s="490"/>
      <c r="N278" s="490"/>
      <c r="O278" s="490"/>
      <c r="Q278" s="494"/>
    </row>
    <row r="279" spans="1:17" ht="13.8">
      <c r="A279" s="337" t="s">
        <v>707</v>
      </c>
      <c r="B279" s="294" t="s">
        <v>672</v>
      </c>
      <c r="C279" s="212"/>
      <c r="D279" s="490"/>
      <c r="E279" s="475"/>
      <c r="F279" s="475"/>
      <c r="G279" s="486"/>
      <c r="H279" s="475"/>
      <c r="I279" s="488"/>
      <c r="J279" s="489"/>
      <c r="K279" s="490"/>
      <c r="L279" s="490"/>
      <c r="M279" s="490"/>
      <c r="N279" s="490"/>
      <c r="O279" s="490"/>
      <c r="P279" s="536">
        <f>SUM(O280:O285)</f>
        <v>61667.35</v>
      </c>
      <c r="Q279" s="494"/>
    </row>
    <row r="280" spans="1:17" ht="14.4">
      <c r="A280" s="508" t="s">
        <v>708</v>
      </c>
      <c r="B280" s="518" t="s">
        <v>673</v>
      </c>
      <c r="C280" s="510" t="s">
        <v>134</v>
      </c>
      <c r="D280" s="490">
        <v>2</v>
      </c>
      <c r="E280" s="517"/>
      <c r="F280" s="475">
        <v>257.93</v>
      </c>
      <c r="G280" s="475"/>
      <c r="H280" s="475"/>
      <c r="I280" s="488">
        <v>2</v>
      </c>
      <c r="J280" s="489"/>
      <c r="K280" s="490">
        <f t="shared" si="37"/>
        <v>2</v>
      </c>
      <c r="L280" s="490"/>
      <c r="M280" s="490">
        <f t="shared" si="38"/>
        <v>515.86</v>
      </c>
      <c r="N280" s="490">
        <f t="shared" si="39"/>
        <v>0</v>
      </c>
      <c r="O280" s="490">
        <f t="shared" si="40"/>
        <v>515.86</v>
      </c>
      <c r="Q280" s="494"/>
    </row>
    <row r="281" spans="1:17" ht="14.4">
      <c r="A281" s="508" t="s">
        <v>709</v>
      </c>
      <c r="B281" s="518" t="s">
        <v>674</v>
      </c>
      <c r="C281" s="510" t="s">
        <v>22</v>
      </c>
      <c r="D281" s="490">
        <v>1</v>
      </c>
      <c r="E281" s="517"/>
      <c r="F281" s="475">
        <v>32700.55</v>
      </c>
      <c r="G281" s="475"/>
      <c r="H281" s="475"/>
      <c r="I281" s="488">
        <v>1</v>
      </c>
      <c r="J281" s="489"/>
      <c r="K281" s="490">
        <f t="shared" si="37"/>
        <v>1</v>
      </c>
      <c r="L281" s="490"/>
      <c r="M281" s="490">
        <f t="shared" si="38"/>
        <v>32700.55</v>
      </c>
      <c r="N281" s="490">
        <f t="shared" si="39"/>
        <v>0</v>
      </c>
      <c r="O281" s="490">
        <f t="shared" si="40"/>
        <v>32700.55</v>
      </c>
      <c r="Q281" s="494"/>
    </row>
    <row r="282" spans="1:17" ht="14.4">
      <c r="A282" s="508" t="s">
        <v>710</v>
      </c>
      <c r="B282" s="518" t="s">
        <v>675</v>
      </c>
      <c r="C282" s="510" t="s">
        <v>676</v>
      </c>
      <c r="D282" s="490">
        <v>1</v>
      </c>
      <c r="E282" s="517"/>
      <c r="F282" s="475">
        <v>10082.42</v>
      </c>
      <c r="G282" s="475"/>
      <c r="H282" s="475"/>
      <c r="I282" s="488">
        <v>1</v>
      </c>
      <c r="J282" s="489"/>
      <c r="K282" s="490">
        <f t="shared" si="37"/>
        <v>1</v>
      </c>
      <c r="L282" s="490"/>
      <c r="M282" s="490">
        <f t="shared" si="38"/>
        <v>10082.42</v>
      </c>
      <c r="N282" s="490">
        <f t="shared" si="39"/>
        <v>0</v>
      </c>
      <c r="O282" s="490">
        <f t="shared" si="40"/>
        <v>10082.42</v>
      </c>
      <c r="Q282" s="494"/>
    </row>
    <row r="283" spans="1:17" ht="14.4">
      <c r="A283" s="508" t="s">
        <v>711</v>
      </c>
      <c r="B283" s="518" t="s">
        <v>677</v>
      </c>
      <c r="C283" s="510" t="s">
        <v>678</v>
      </c>
      <c r="D283" s="490">
        <v>2</v>
      </c>
      <c r="E283" s="517"/>
      <c r="F283" s="475">
        <v>486.21</v>
      </c>
      <c r="G283" s="475"/>
      <c r="H283" s="475"/>
      <c r="I283" s="488">
        <v>2</v>
      </c>
      <c r="J283" s="489"/>
      <c r="K283" s="490">
        <f t="shared" si="37"/>
        <v>2</v>
      </c>
      <c r="L283" s="490"/>
      <c r="M283" s="490">
        <f t="shared" si="38"/>
        <v>972.42</v>
      </c>
      <c r="N283" s="490">
        <f t="shared" si="39"/>
        <v>0</v>
      </c>
      <c r="O283" s="490">
        <f t="shared" si="40"/>
        <v>972.42</v>
      </c>
      <c r="Q283" s="494"/>
    </row>
    <row r="284" spans="1:17" ht="28.8">
      <c r="A284" s="508" t="s">
        <v>712</v>
      </c>
      <c r="B284" s="518" t="s">
        <v>679</v>
      </c>
      <c r="C284" s="510" t="s">
        <v>134</v>
      </c>
      <c r="D284" s="490">
        <v>450</v>
      </c>
      <c r="E284" s="517"/>
      <c r="F284" s="475">
        <v>18.02</v>
      </c>
      <c r="G284" s="475"/>
      <c r="H284" s="475"/>
      <c r="I284" s="488">
        <v>450</v>
      </c>
      <c r="J284" s="489"/>
      <c r="K284" s="490">
        <f t="shared" si="37"/>
        <v>450</v>
      </c>
      <c r="L284" s="490"/>
      <c r="M284" s="490">
        <f t="shared" si="38"/>
        <v>8109</v>
      </c>
      <c r="N284" s="490">
        <f t="shared" si="39"/>
        <v>0</v>
      </c>
      <c r="O284" s="490">
        <f t="shared" si="40"/>
        <v>8109</v>
      </c>
      <c r="Q284" s="494"/>
    </row>
    <row r="285" spans="1:17" ht="28.8">
      <c r="A285" s="508" t="s">
        <v>713</v>
      </c>
      <c r="B285" s="518" t="s">
        <v>680</v>
      </c>
      <c r="C285" s="510" t="s">
        <v>310</v>
      </c>
      <c r="D285" s="490">
        <v>90</v>
      </c>
      <c r="E285" s="517"/>
      <c r="F285" s="475">
        <v>103.19</v>
      </c>
      <c r="G285" s="475"/>
      <c r="H285" s="475"/>
      <c r="I285" s="488">
        <v>90</v>
      </c>
      <c r="J285" s="489"/>
      <c r="K285" s="490">
        <f t="shared" si="37"/>
        <v>90</v>
      </c>
      <c r="L285" s="490"/>
      <c r="M285" s="490">
        <f t="shared" si="38"/>
        <v>9287.1</v>
      </c>
      <c r="N285" s="490">
        <f t="shared" si="39"/>
        <v>0</v>
      </c>
      <c r="O285" s="490">
        <f t="shared" si="40"/>
        <v>9287.1</v>
      </c>
      <c r="Q285" s="494"/>
    </row>
    <row r="286" spans="1:17" ht="13.8">
      <c r="A286" s="456"/>
      <c r="B286" s="519"/>
      <c r="C286" s="520"/>
      <c r="D286" s="490"/>
      <c r="E286" s="521"/>
      <c r="F286" s="475"/>
      <c r="G286" s="475"/>
      <c r="H286" s="475"/>
      <c r="I286" s="488"/>
      <c r="J286" s="489"/>
      <c r="K286" s="490"/>
      <c r="L286" s="490"/>
      <c r="M286" s="490"/>
      <c r="N286" s="490"/>
      <c r="O286" s="490"/>
      <c r="Q286" s="494"/>
    </row>
    <row r="287" spans="1:17" ht="13.8">
      <c r="A287" s="337" t="s">
        <v>714</v>
      </c>
      <c r="B287" s="294" t="s">
        <v>681</v>
      </c>
      <c r="C287" s="212"/>
      <c r="D287" s="490"/>
      <c r="E287" s="475"/>
      <c r="F287" s="475"/>
      <c r="G287" s="486"/>
      <c r="H287" s="475"/>
      <c r="I287" s="488"/>
      <c r="J287" s="489"/>
      <c r="K287" s="490"/>
      <c r="L287" s="490"/>
      <c r="M287" s="490"/>
      <c r="N287" s="490"/>
      <c r="O287" s="490"/>
      <c r="P287" s="536">
        <f>SUM(O288:O289)</f>
        <v>6282.9</v>
      </c>
      <c r="Q287" s="494"/>
    </row>
    <row r="288" spans="1:17" ht="14.4">
      <c r="A288" s="508" t="s">
        <v>715</v>
      </c>
      <c r="B288" s="518" t="s">
        <v>682</v>
      </c>
      <c r="C288" s="510" t="s">
        <v>134</v>
      </c>
      <c r="D288" s="490">
        <v>450</v>
      </c>
      <c r="E288" s="517"/>
      <c r="F288" s="475">
        <v>8.11</v>
      </c>
      <c r="G288" s="475"/>
      <c r="H288" s="475"/>
      <c r="I288" s="488">
        <v>450</v>
      </c>
      <c r="J288" s="489"/>
      <c r="K288" s="490">
        <f t="shared" si="37"/>
        <v>450</v>
      </c>
      <c r="L288" s="490"/>
      <c r="M288" s="490">
        <f t="shared" si="38"/>
        <v>3649.5</v>
      </c>
      <c r="N288" s="490">
        <f t="shared" si="39"/>
        <v>0</v>
      </c>
      <c r="O288" s="490">
        <f t="shared" si="40"/>
        <v>3649.5</v>
      </c>
      <c r="Q288" s="494"/>
    </row>
    <row r="289" spans="1:17" ht="28.8">
      <c r="A289" s="508" t="s">
        <v>716</v>
      </c>
      <c r="B289" s="518" t="s">
        <v>683</v>
      </c>
      <c r="C289" s="510" t="s">
        <v>134</v>
      </c>
      <c r="D289" s="490">
        <v>420</v>
      </c>
      <c r="E289" s="517"/>
      <c r="F289" s="475">
        <v>6.27</v>
      </c>
      <c r="G289" s="475"/>
      <c r="H289" s="475"/>
      <c r="I289" s="488">
        <v>420</v>
      </c>
      <c r="J289" s="489"/>
      <c r="K289" s="490">
        <f t="shared" si="37"/>
        <v>420</v>
      </c>
      <c r="L289" s="490"/>
      <c r="M289" s="490">
        <f t="shared" si="38"/>
        <v>2633.4</v>
      </c>
      <c r="N289" s="490">
        <f t="shared" si="39"/>
        <v>0</v>
      </c>
      <c r="O289" s="490">
        <f t="shared" si="40"/>
        <v>2633.4</v>
      </c>
      <c r="Q289" s="494"/>
    </row>
    <row r="290" spans="1:17" ht="13.8">
      <c r="A290" s="512"/>
      <c r="B290" s="513"/>
      <c r="C290" s="514"/>
      <c r="D290" s="490"/>
      <c r="E290" s="515"/>
      <c r="F290" s="475"/>
      <c r="G290" s="475"/>
      <c r="H290" s="475"/>
      <c r="I290" s="488"/>
      <c r="J290" s="489"/>
      <c r="K290" s="490"/>
      <c r="L290" s="490"/>
      <c r="M290" s="490"/>
      <c r="N290" s="490"/>
      <c r="O290" s="490"/>
      <c r="Q290" s="494"/>
    </row>
    <row r="291" spans="1:17" ht="13.8">
      <c r="A291" s="337" t="s">
        <v>717</v>
      </c>
      <c r="B291" s="294" t="s">
        <v>12</v>
      </c>
      <c r="C291" s="212"/>
      <c r="D291" s="490"/>
      <c r="E291" s="475"/>
      <c r="F291" s="475"/>
      <c r="G291" s="486"/>
      <c r="H291" s="475"/>
      <c r="I291" s="488"/>
      <c r="J291" s="489"/>
      <c r="K291" s="490"/>
      <c r="L291" s="490"/>
      <c r="M291" s="490"/>
      <c r="N291" s="490"/>
      <c r="O291" s="490"/>
      <c r="Q291" s="494"/>
    </row>
    <row r="292" spans="1:17" ht="14.4">
      <c r="A292" s="508" t="s">
        <v>718</v>
      </c>
      <c r="B292" s="518" t="s">
        <v>684</v>
      </c>
      <c r="C292" s="510" t="s">
        <v>134</v>
      </c>
      <c r="D292" s="490">
        <v>450</v>
      </c>
      <c r="E292" s="517"/>
      <c r="F292" s="475">
        <v>1.47</v>
      </c>
      <c r="G292" s="475"/>
      <c r="H292" s="475"/>
      <c r="I292" s="488">
        <v>450</v>
      </c>
      <c r="J292" s="489"/>
      <c r="K292" s="490">
        <f t="shared" si="37"/>
        <v>450</v>
      </c>
      <c r="L292" s="490"/>
      <c r="M292" s="490">
        <f t="shared" si="38"/>
        <v>661.5</v>
      </c>
      <c r="N292" s="490">
        <f t="shared" si="39"/>
        <v>0</v>
      </c>
      <c r="O292" s="490">
        <f t="shared" si="40"/>
        <v>661.5</v>
      </c>
      <c r="Q292" s="494"/>
    </row>
    <row r="293" spans="1:17" ht="13.8">
      <c r="A293" s="459"/>
      <c r="B293" s="346"/>
      <c r="C293" s="228"/>
      <c r="D293" s="490"/>
      <c r="E293" s="475"/>
      <c r="F293" s="475"/>
      <c r="G293" s="486"/>
      <c r="H293" s="475"/>
      <c r="I293" s="488"/>
      <c r="J293" s="489"/>
      <c r="K293" s="490"/>
      <c r="L293" s="490"/>
      <c r="M293" s="490"/>
      <c r="N293" s="490"/>
      <c r="O293" s="490"/>
      <c r="Q293" s="494"/>
    </row>
    <row r="294" spans="1:17" ht="13.8">
      <c r="A294" s="500" t="s">
        <v>206</v>
      </c>
      <c r="B294" s="501" t="s">
        <v>719</v>
      </c>
      <c r="C294" s="500"/>
      <c r="D294" s="502"/>
      <c r="E294" s="502"/>
      <c r="F294" s="502"/>
      <c r="G294" s="525">
        <f>SUM(G295,G301,G305,G308,G314,G317,G321,G328,G332)</f>
        <v>0</v>
      </c>
      <c r="H294" s="502"/>
      <c r="I294" s="502"/>
      <c r="J294" s="502"/>
      <c r="K294" s="502"/>
      <c r="L294" s="525">
        <f>SUM(L296:L333)</f>
        <v>0</v>
      </c>
      <c r="M294" s="525">
        <f t="shared" ref="M294:O294" si="41">SUM(M296:M333)</f>
        <v>188042.81</v>
      </c>
      <c r="N294" s="525">
        <f t="shared" si="41"/>
        <v>0</v>
      </c>
      <c r="O294" s="525">
        <f t="shared" si="41"/>
        <v>188042.81</v>
      </c>
    </row>
    <row r="295" spans="1:17" ht="13.8">
      <c r="A295" s="337" t="s">
        <v>686</v>
      </c>
      <c r="B295" s="294" t="s">
        <v>9</v>
      </c>
      <c r="C295" s="212"/>
      <c r="D295" s="490"/>
      <c r="E295" s="475"/>
      <c r="F295" s="475"/>
      <c r="G295" s="537">
        <f>SUM(G296:G299)</f>
        <v>0</v>
      </c>
      <c r="H295" s="475"/>
      <c r="I295" s="488"/>
      <c r="J295" s="489"/>
      <c r="K295" s="490"/>
      <c r="L295" s="490"/>
      <c r="M295" s="490"/>
      <c r="N295" s="490"/>
      <c r="O295" s="490"/>
      <c r="Q295" s="494"/>
    </row>
    <row r="296" spans="1:17" ht="14.4">
      <c r="A296" s="459" t="s">
        <v>687</v>
      </c>
      <c r="B296" s="509" t="s">
        <v>654</v>
      </c>
      <c r="C296" s="510" t="s">
        <v>134</v>
      </c>
      <c r="D296" s="490">
        <v>703</v>
      </c>
      <c r="E296" s="511"/>
      <c r="F296" s="475">
        <v>2.2999999999999998</v>
      </c>
      <c r="G296" s="522"/>
      <c r="H296" s="475"/>
      <c r="I296" s="488">
        <v>703</v>
      </c>
      <c r="J296" s="489"/>
      <c r="K296" s="490">
        <f t="shared" si="37"/>
        <v>703</v>
      </c>
      <c r="L296" s="490"/>
      <c r="M296" s="490">
        <f t="shared" si="38"/>
        <v>1616.9</v>
      </c>
      <c r="N296" s="490">
        <f t="shared" si="39"/>
        <v>0</v>
      </c>
      <c r="O296" s="490">
        <f t="shared" si="40"/>
        <v>1616.9</v>
      </c>
      <c r="Q296" s="494"/>
    </row>
    <row r="297" spans="1:17" ht="43.2">
      <c r="A297" s="459" t="s">
        <v>688</v>
      </c>
      <c r="B297" s="509" t="s">
        <v>306</v>
      </c>
      <c r="C297" s="510" t="s">
        <v>134</v>
      </c>
      <c r="D297" s="490">
        <v>703</v>
      </c>
      <c r="E297" s="511"/>
      <c r="F297" s="475">
        <v>6.85</v>
      </c>
      <c r="G297" s="522"/>
      <c r="H297" s="475"/>
      <c r="I297" s="488">
        <v>703</v>
      </c>
      <c r="J297" s="489"/>
      <c r="K297" s="490">
        <f t="shared" si="37"/>
        <v>703</v>
      </c>
      <c r="L297" s="490"/>
      <c r="M297" s="490">
        <f t="shared" si="38"/>
        <v>4815.55</v>
      </c>
      <c r="N297" s="490">
        <f t="shared" si="39"/>
        <v>0</v>
      </c>
      <c r="O297" s="490">
        <f t="shared" si="40"/>
        <v>4815.55</v>
      </c>
      <c r="Q297" s="494"/>
    </row>
    <row r="298" spans="1:17" ht="57.6">
      <c r="A298" s="459" t="s">
        <v>689</v>
      </c>
      <c r="B298" s="509" t="s">
        <v>655</v>
      </c>
      <c r="C298" s="510" t="s">
        <v>134</v>
      </c>
      <c r="D298" s="490">
        <v>16</v>
      </c>
      <c r="E298" s="511"/>
      <c r="F298" s="475">
        <v>218.73</v>
      </c>
      <c r="G298" s="522"/>
      <c r="H298" s="475"/>
      <c r="I298" s="488">
        <v>16</v>
      </c>
      <c r="J298" s="489"/>
      <c r="K298" s="490">
        <f t="shared" si="37"/>
        <v>16</v>
      </c>
      <c r="L298" s="490"/>
      <c r="M298" s="490">
        <f t="shared" si="38"/>
        <v>3499.68</v>
      </c>
      <c r="N298" s="490">
        <f t="shared" si="39"/>
        <v>0</v>
      </c>
      <c r="O298" s="490">
        <f t="shared" si="40"/>
        <v>3499.68</v>
      </c>
      <c r="Q298" s="494"/>
    </row>
    <row r="299" spans="1:17" ht="14.4">
      <c r="A299" s="459" t="s">
        <v>690</v>
      </c>
      <c r="B299" s="509" t="s">
        <v>295</v>
      </c>
      <c r="C299" s="510" t="s">
        <v>134</v>
      </c>
      <c r="D299" s="490">
        <v>6</v>
      </c>
      <c r="E299" s="511"/>
      <c r="F299" s="475">
        <v>385.63</v>
      </c>
      <c r="G299" s="522"/>
      <c r="H299" s="475"/>
      <c r="I299" s="488">
        <v>6</v>
      </c>
      <c r="J299" s="489"/>
      <c r="K299" s="490">
        <f t="shared" si="37"/>
        <v>6</v>
      </c>
      <c r="L299" s="490"/>
      <c r="M299" s="490">
        <f t="shared" si="38"/>
        <v>2313.7800000000002</v>
      </c>
      <c r="N299" s="490">
        <f t="shared" si="39"/>
        <v>0</v>
      </c>
      <c r="O299" s="490">
        <f t="shared" si="40"/>
        <v>2313.7800000000002</v>
      </c>
      <c r="Q299" s="494"/>
    </row>
    <row r="300" spans="1:17" ht="13.8">
      <c r="A300" s="543"/>
      <c r="B300" s="544"/>
      <c r="C300" s="544"/>
      <c r="D300" s="490"/>
      <c r="E300" s="544"/>
      <c r="F300" s="545"/>
      <c r="G300" s="475"/>
      <c r="H300" s="475"/>
      <c r="I300" s="488"/>
      <c r="J300" s="489"/>
      <c r="K300" s="490"/>
      <c r="L300" s="490"/>
      <c r="M300" s="490"/>
      <c r="N300" s="490"/>
      <c r="O300" s="490"/>
      <c r="Q300" s="494"/>
    </row>
    <row r="301" spans="1:17" ht="13.8">
      <c r="A301" s="337" t="s">
        <v>691</v>
      </c>
      <c r="B301" s="294" t="s">
        <v>15</v>
      </c>
      <c r="C301" s="212"/>
      <c r="D301" s="490"/>
      <c r="E301" s="475"/>
      <c r="F301" s="475"/>
      <c r="G301" s="537">
        <f>SUM(G302:G303)</f>
        <v>0</v>
      </c>
      <c r="H301" s="475"/>
      <c r="I301" s="488"/>
      <c r="J301" s="489"/>
      <c r="K301" s="490"/>
      <c r="L301" s="490"/>
      <c r="M301" s="490"/>
      <c r="N301" s="490"/>
      <c r="O301" s="490"/>
      <c r="Q301" s="494"/>
    </row>
    <row r="302" spans="1:17" ht="43.2">
      <c r="A302" s="459" t="s">
        <v>692</v>
      </c>
      <c r="B302" s="509" t="s">
        <v>656</v>
      </c>
      <c r="C302" s="510" t="s">
        <v>161</v>
      </c>
      <c r="D302" s="490">
        <v>8.9600000000000009</v>
      </c>
      <c r="E302" s="511"/>
      <c r="F302" s="475">
        <v>32.28</v>
      </c>
      <c r="G302" s="522"/>
      <c r="H302" s="475"/>
      <c r="I302" s="488">
        <v>8.9600000000000009</v>
      </c>
      <c r="J302" s="489"/>
      <c r="K302" s="490">
        <f t="shared" si="37"/>
        <v>8.9600000000000009</v>
      </c>
      <c r="L302" s="490"/>
      <c r="M302" s="490">
        <f t="shared" si="38"/>
        <v>289.23</v>
      </c>
      <c r="N302" s="490">
        <f t="shared" si="39"/>
        <v>0</v>
      </c>
      <c r="O302" s="490">
        <f t="shared" si="40"/>
        <v>289.23</v>
      </c>
      <c r="Q302" s="494"/>
    </row>
    <row r="303" spans="1:17" ht="28.8">
      <c r="A303" s="459" t="s">
        <v>693</v>
      </c>
      <c r="B303" s="509" t="s">
        <v>657</v>
      </c>
      <c r="C303" s="510" t="s">
        <v>161</v>
      </c>
      <c r="D303" s="490">
        <v>281.2</v>
      </c>
      <c r="E303" s="511"/>
      <c r="F303" s="475">
        <v>67.349999999999994</v>
      </c>
      <c r="G303" s="522"/>
      <c r="H303" s="475"/>
      <c r="I303" s="488">
        <v>281.2</v>
      </c>
      <c r="J303" s="489"/>
      <c r="K303" s="490">
        <f t="shared" si="37"/>
        <v>281.2</v>
      </c>
      <c r="L303" s="490"/>
      <c r="M303" s="490">
        <f t="shared" si="38"/>
        <v>18938.82</v>
      </c>
      <c r="N303" s="490">
        <f t="shared" si="39"/>
        <v>0</v>
      </c>
      <c r="O303" s="490">
        <f t="shared" si="40"/>
        <v>18938.82</v>
      </c>
      <c r="Q303" s="494"/>
    </row>
    <row r="304" spans="1:17" ht="13.8">
      <c r="A304" s="543"/>
      <c r="B304" s="544"/>
      <c r="C304" s="544"/>
      <c r="D304" s="490"/>
      <c r="E304" s="544"/>
      <c r="F304" s="545"/>
      <c r="G304" s="475"/>
      <c r="H304" s="475"/>
      <c r="I304" s="488"/>
      <c r="J304" s="489"/>
      <c r="K304" s="490"/>
      <c r="L304" s="490"/>
      <c r="M304" s="490"/>
      <c r="N304" s="490"/>
      <c r="O304" s="490"/>
      <c r="Q304" s="494"/>
    </row>
    <row r="305" spans="1:17" ht="13.8">
      <c r="A305" s="337" t="s">
        <v>694</v>
      </c>
      <c r="B305" s="294" t="s">
        <v>659</v>
      </c>
      <c r="C305" s="212"/>
      <c r="D305" s="490"/>
      <c r="E305" s="475"/>
      <c r="F305" s="475"/>
      <c r="G305" s="537">
        <f>SUM(G306)</f>
        <v>0</v>
      </c>
      <c r="H305" s="475"/>
      <c r="I305" s="488"/>
      <c r="J305" s="489"/>
      <c r="K305" s="490"/>
      <c r="L305" s="490"/>
      <c r="M305" s="490"/>
      <c r="N305" s="490"/>
      <c r="O305" s="490"/>
      <c r="Q305" s="494"/>
    </row>
    <row r="306" spans="1:17" ht="28.8">
      <c r="A306" s="459" t="s">
        <v>695</v>
      </c>
      <c r="B306" s="509" t="s">
        <v>660</v>
      </c>
      <c r="C306" s="510" t="s">
        <v>161</v>
      </c>
      <c r="D306" s="490">
        <v>10.31</v>
      </c>
      <c r="E306" s="511"/>
      <c r="F306" s="475">
        <v>396.94</v>
      </c>
      <c r="G306" s="475"/>
      <c r="H306" s="475"/>
      <c r="I306" s="488">
        <v>10.31</v>
      </c>
      <c r="J306" s="489"/>
      <c r="K306" s="490">
        <f t="shared" si="37"/>
        <v>10.31</v>
      </c>
      <c r="L306" s="490"/>
      <c r="M306" s="490">
        <f t="shared" si="38"/>
        <v>4092.45</v>
      </c>
      <c r="N306" s="490">
        <f t="shared" si="39"/>
        <v>0</v>
      </c>
      <c r="O306" s="490">
        <f t="shared" si="40"/>
        <v>4092.45</v>
      </c>
      <c r="Q306" s="494"/>
    </row>
    <row r="307" spans="1:17" ht="13.8">
      <c r="A307" s="543"/>
      <c r="B307" s="544"/>
      <c r="C307" s="544"/>
      <c r="D307" s="490"/>
      <c r="E307" s="544"/>
      <c r="F307" s="545"/>
      <c r="G307" s="475"/>
      <c r="H307" s="475"/>
      <c r="I307" s="488"/>
      <c r="J307" s="489"/>
      <c r="K307" s="490"/>
      <c r="L307" s="490"/>
      <c r="M307" s="490"/>
      <c r="N307" s="490"/>
      <c r="O307" s="490"/>
      <c r="Q307" s="494"/>
    </row>
    <row r="308" spans="1:17" ht="13.8">
      <c r="A308" s="337" t="s">
        <v>696</v>
      </c>
      <c r="B308" s="294" t="s">
        <v>661</v>
      </c>
      <c r="C308" s="212"/>
      <c r="D308" s="490"/>
      <c r="E308" s="475"/>
      <c r="F308" s="475"/>
      <c r="G308" s="537">
        <f>SUM(G309:G312)</f>
        <v>0</v>
      </c>
      <c r="H308" s="475"/>
      <c r="I308" s="488"/>
      <c r="J308" s="489"/>
      <c r="K308" s="490"/>
      <c r="L308" s="490"/>
      <c r="M308" s="490"/>
      <c r="N308" s="490"/>
      <c r="O308" s="490"/>
      <c r="Q308" s="494"/>
    </row>
    <row r="309" spans="1:17" ht="57.6">
      <c r="A309" s="459" t="s">
        <v>697</v>
      </c>
      <c r="B309" s="509" t="s">
        <v>662</v>
      </c>
      <c r="C309" s="510" t="s">
        <v>134</v>
      </c>
      <c r="D309" s="490">
        <v>112</v>
      </c>
      <c r="E309" s="511"/>
      <c r="F309" s="475">
        <v>59.7</v>
      </c>
      <c r="G309" s="522"/>
      <c r="H309" s="475"/>
      <c r="I309" s="488">
        <v>112</v>
      </c>
      <c r="J309" s="489"/>
      <c r="K309" s="490">
        <f t="shared" si="37"/>
        <v>112</v>
      </c>
      <c r="L309" s="490"/>
      <c r="M309" s="490">
        <f t="shared" si="38"/>
        <v>6686.4</v>
      </c>
      <c r="N309" s="490">
        <f t="shared" si="39"/>
        <v>0</v>
      </c>
      <c r="O309" s="490">
        <f t="shared" si="40"/>
        <v>6686.4</v>
      </c>
      <c r="Q309" s="494"/>
    </row>
    <row r="310" spans="1:17" ht="28.8">
      <c r="A310" s="459" t="s">
        <v>698</v>
      </c>
      <c r="B310" s="516" t="s">
        <v>663</v>
      </c>
      <c r="C310" s="510" t="s">
        <v>134</v>
      </c>
      <c r="D310" s="490">
        <v>224</v>
      </c>
      <c r="E310" s="517"/>
      <c r="F310" s="475">
        <v>4.1500000000000004</v>
      </c>
      <c r="G310" s="522"/>
      <c r="H310" s="475"/>
      <c r="I310" s="488">
        <v>224</v>
      </c>
      <c r="J310" s="489"/>
      <c r="K310" s="490">
        <f t="shared" si="37"/>
        <v>224</v>
      </c>
      <c r="L310" s="490"/>
      <c r="M310" s="490">
        <f t="shared" si="38"/>
        <v>929.6</v>
      </c>
      <c r="N310" s="490">
        <f t="shared" si="39"/>
        <v>0</v>
      </c>
      <c r="O310" s="490">
        <f t="shared" si="40"/>
        <v>929.6</v>
      </c>
      <c r="Q310" s="494"/>
    </row>
    <row r="311" spans="1:17" ht="43.2">
      <c r="A311" s="459" t="s">
        <v>699</v>
      </c>
      <c r="B311" s="518" t="s">
        <v>664</v>
      </c>
      <c r="C311" s="510" t="s">
        <v>134</v>
      </c>
      <c r="D311" s="490">
        <v>224</v>
      </c>
      <c r="E311" s="517"/>
      <c r="F311" s="475">
        <v>12.74</v>
      </c>
      <c r="G311" s="522"/>
      <c r="H311" s="475"/>
      <c r="I311" s="488">
        <v>224</v>
      </c>
      <c r="J311" s="489"/>
      <c r="K311" s="490">
        <f t="shared" si="37"/>
        <v>224</v>
      </c>
      <c r="L311" s="490"/>
      <c r="M311" s="490">
        <f t="shared" si="38"/>
        <v>2853.76</v>
      </c>
      <c r="N311" s="490">
        <f t="shared" si="39"/>
        <v>0</v>
      </c>
      <c r="O311" s="490">
        <f t="shared" si="40"/>
        <v>2853.76</v>
      </c>
      <c r="Q311" s="494"/>
    </row>
    <row r="312" spans="1:17" ht="14.4">
      <c r="A312" s="459" t="s">
        <v>700</v>
      </c>
      <c r="B312" s="518" t="s">
        <v>665</v>
      </c>
      <c r="C312" s="510" t="s">
        <v>134</v>
      </c>
      <c r="D312" s="490">
        <v>224</v>
      </c>
      <c r="E312" s="517"/>
      <c r="F312" s="475">
        <v>2.96</v>
      </c>
      <c r="G312" s="522"/>
      <c r="H312" s="475"/>
      <c r="I312" s="488">
        <v>224</v>
      </c>
      <c r="J312" s="489"/>
      <c r="K312" s="490">
        <f t="shared" si="37"/>
        <v>224</v>
      </c>
      <c r="L312" s="490"/>
      <c r="M312" s="490">
        <f t="shared" si="38"/>
        <v>663.04</v>
      </c>
      <c r="N312" s="490">
        <f t="shared" si="39"/>
        <v>0</v>
      </c>
      <c r="O312" s="490">
        <f t="shared" si="40"/>
        <v>663.04</v>
      </c>
      <c r="Q312" s="494"/>
    </row>
    <row r="313" spans="1:17" ht="13.8">
      <c r="A313" s="543"/>
      <c r="B313" s="544"/>
      <c r="C313" s="544"/>
      <c r="D313" s="490"/>
      <c r="E313" s="544"/>
      <c r="F313" s="545"/>
      <c r="G313" s="475"/>
      <c r="H313" s="475"/>
      <c r="I313" s="488"/>
      <c r="J313" s="489"/>
      <c r="K313" s="490"/>
      <c r="L313" s="490"/>
      <c r="M313" s="490"/>
      <c r="N313" s="490"/>
      <c r="O313" s="490"/>
      <c r="Q313" s="494"/>
    </row>
    <row r="314" spans="1:17" ht="13.8">
      <c r="A314" s="337" t="s">
        <v>702</v>
      </c>
      <c r="B314" s="294" t="s">
        <v>667</v>
      </c>
      <c r="C314" s="212"/>
      <c r="D314" s="490"/>
      <c r="E314" s="475"/>
      <c r="F314" s="475"/>
      <c r="G314" s="537">
        <f>SUM(G315)</f>
        <v>0</v>
      </c>
      <c r="H314" s="475"/>
      <c r="I314" s="488"/>
      <c r="J314" s="489"/>
      <c r="K314" s="490"/>
      <c r="L314" s="490"/>
      <c r="M314" s="490"/>
      <c r="N314" s="490"/>
      <c r="O314" s="490"/>
      <c r="Q314" s="494"/>
    </row>
    <row r="315" spans="1:17" ht="14.4">
      <c r="A315" s="459" t="s">
        <v>703</v>
      </c>
      <c r="B315" s="518" t="s">
        <v>668</v>
      </c>
      <c r="C315" s="510" t="s">
        <v>161</v>
      </c>
      <c r="D315" s="490">
        <v>2.41</v>
      </c>
      <c r="E315" s="517"/>
      <c r="F315" s="475">
        <v>2425.38</v>
      </c>
      <c r="G315" s="475"/>
      <c r="H315" s="475"/>
      <c r="I315" s="488">
        <v>2.41</v>
      </c>
      <c r="J315" s="489"/>
      <c r="K315" s="490">
        <f t="shared" si="37"/>
        <v>2.41</v>
      </c>
      <c r="L315" s="490"/>
      <c r="M315" s="490">
        <f t="shared" si="38"/>
        <v>5845.17</v>
      </c>
      <c r="N315" s="490">
        <f t="shared" si="39"/>
        <v>0</v>
      </c>
      <c r="O315" s="490">
        <f t="shared" si="40"/>
        <v>5845.17</v>
      </c>
      <c r="Q315" s="494"/>
    </row>
    <row r="316" spans="1:17" ht="13.8">
      <c r="A316" s="543"/>
      <c r="B316" s="544"/>
      <c r="C316" s="544"/>
      <c r="D316" s="490"/>
      <c r="E316" s="544"/>
      <c r="F316" s="545"/>
      <c r="G316" s="475"/>
      <c r="H316" s="475"/>
      <c r="I316" s="488"/>
      <c r="J316" s="489"/>
      <c r="K316" s="490"/>
      <c r="L316" s="490"/>
      <c r="M316" s="490"/>
      <c r="N316" s="490"/>
      <c r="O316" s="490"/>
      <c r="Q316" s="494"/>
    </row>
    <row r="317" spans="1:17" ht="13.8">
      <c r="A317" s="337" t="s">
        <v>704</v>
      </c>
      <c r="B317" s="294" t="s">
        <v>669</v>
      </c>
      <c r="C317" s="212"/>
      <c r="D317" s="490"/>
      <c r="E317" s="475"/>
      <c r="F317" s="475"/>
      <c r="G317" s="537">
        <f>SUM(G318:G319)</f>
        <v>0</v>
      </c>
      <c r="H317" s="475"/>
      <c r="I317" s="488"/>
      <c r="J317" s="489"/>
      <c r="K317" s="490"/>
      <c r="L317" s="490"/>
      <c r="M317" s="490"/>
      <c r="N317" s="490"/>
      <c r="O317" s="490"/>
      <c r="Q317" s="494"/>
    </row>
    <row r="318" spans="1:17" ht="39.6">
      <c r="A318" s="459" t="s">
        <v>705</v>
      </c>
      <c r="B318" s="346" t="s">
        <v>670</v>
      </c>
      <c r="C318" s="228" t="s">
        <v>134</v>
      </c>
      <c r="D318" s="490">
        <v>703</v>
      </c>
      <c r="E318" s="475"/>
      <c r="F318" s="475">
        <v>34.880000000000003</v>
      </c>
      <c r="G318" s="475"/>
      <c r="H318" s="475"/>
      <c r="I318" s="488">
        <v>703</v>
      </c>
      <c r="J318" s="489"/>
      <c r="K318" s="490">
        <f t="shared" si="37"/>
        <v>703</v>
      </c>
      <c r="L318" s="490"/>
      <c r="M318" s="490">
        <f t="shared" si="38"/>
        <v>24520.639999999999</v>
      </c>
      <c r="N318" s="490">
        <f t="shared" si="39"/>
        <v>0</v>
      </c>
      <c r="O318" s="490">
        <f t="shared" si="40"/>
        <v>24520.639999999999</v>
      </c>
      <c r="Q318" s="494"/>
    </row>
    <row r="319" spans="1:17" ht="39.6">
      <c r="A319" s="459" t="s">
        <v>706</v>
      </c>
      <c r="B319" s="346" t="s">
        <v>671</v>
      </c>
      <c r="C319" s="228" t="s">
        <v>134</v>
      </c>
      <c r="D319" s="490">
        <v>703</v>
      </c>
      <c r="E319" s="475"/>
      <c r="F319" s="475">
        <v>54.56</v>
      </c>
      <c r="G319" s="475"/>
      <c r="H319" s="475"/>
      <c r="I319" s="488">
        <v>703</v>
      </c>
      <c r="J319" s="489"/>
      <c r="K319" s="490">
        <f t="shared" si="37"/>
        <v>703</v>
      </c>
      <c r="L319" s="490"/>
      <c r="M319" s="490">
        <f t="shared" si="38"/>
        <v>38355.68</v>
      </c>
      <c r="N319" s="490">
        <f t="shared" si="39"/>
        <v>0</v>
      </c>
      <c r="O319" s="490">
        <f t="shared" si="40"/>
        <v>38355.68</v>
      </c>
      <c r="Q319" s="494"/>
    </row>
    <row r="320" spans="1:17" ht="13.8">
      <c r="A320" s="543"/>
      <c r="B320" s="544"/>
      <c r="C320" s="544"/>
      <c r="D320" s="490"/>
      <c r="E320" s="544"/>
      <c r="F320" s="545"/>
      <c r="G320" s="475"/>
      <c r="H320" s="475"/>
      <c r="I320" s="488"/>
      <c r="J320" s="489"/>
      <c r="K320" s="490"/>
      <c r="L320" s="490"/>
      <c r="M320" s="490"/>
      <c r="N320" s="490"/>
      <c r="O320" s="490"/>
      <c r="Q320" s="494"/>
    </row>
    <row r="321" spans="1:17" ht="13.8">
      <c r="A321" s="337" t="s">
        <v>707</v>
      </c>
      <c r="B321" s="294" t="s">
        <v>672</v>
      </c>
      <c r="C321" s="212"/>
      <c r="D321" s="490"/>
      <c r="E321" s="475"/>
      <c r="F321" s="475"/>
      <c r="G321" s="537">
        <f>SUM(G322:G326)</f>
        <v>0</v>
      </c>
      <c r="H321" s="475"/>
      <c r="I321" s="488"/>
      <c r="J321" s="489"/>
      <c r="K321" s="490"/>
      <c r="L321" s="490"/>
      <c r="M321" s="490"/>
      <c r="N321" s="490"/>
      <c r="O321" s="490"/>
      <c r="Q321" s="494"/>
    </row>
    <row r="322" spans="1:17" ht="13.8">
      <c r="A322" s="459" t="s">
        <v>708</v>
      </c>
      <c r="B322" s="346" t="s">
        <v>673</v>
      </c>
      <c r="C322" s="228" t="s">
        <v>134</v>
      </c>
      <c r="D322" s="490">
        <v>2</v>
      </c>
      <c r="E322" s="475"/>
      <c r="F322" s="475">
        <v>257.93</v>
      </c>
      <c r="G322" s="475"/>
      <c r="H322" s="475"/>
      <c r="I322" s="488">
        <v>2</v>
      </c>
      <c r="J322" s="489"/>
      <c r="K322" s="490">
        <f t="shared" si="37"/>
        <v>2</v>
      </c>
      <c r="L322" s="490"/>
      <c r="M322" s="490">
        <f t="shared" si="38"/>
        <v>515.86</v>
      </c>
      <c r="N322" s="490">
        <f t="shared" si="39"/>
        <v>0</v>
      </c>
      <c r="O322" s="490">
        <f t="shared" si="40"/>
        <v>515.86</v>
      </c>
      <c r="Q322" s="494"/>
    </row>
    <row r="323" spans="1:17" ht="13.8">
      <c r="A323" s="459" t="s">
        <v>709</v>
      </c>
      <c r="B323" s="346" t="s">
        <v>674</v>
      </c>
      <c r="C323" s="228" t="s">
        <v>22</v>
      </c>
      <c r="D323" s="490">
        <v>1</v>
      </c>
      <c r="E323" s="475"/>
      <c r="F323" s="475">
        <v>32700.55</v>
      </c>
      <c r="G323" s="475"/>
      <c r="H323" s="475"/>
      <c r="I323" s="488">
        <v>1</v>
      </c>
      <c r="J323" s="489"/>
      <c r="K323" s="490">
        <f t="shared" si="37"/>
        <v>1</v>
      </c>
      <c r="L323" s="490"/>
      <c r="M323" s="490">
        <f t="shared" si="38"/>
        <v>32700.55</v>
      </c>
      <c r="N323" s="490">
        <f t="shared" si="39"/>
        <v>0</v>
      </c>
      <c r="O323" s="490">
        <f t="shared" si="40"/>
        <v>32700.55</v>
      </c>
      <c r="Q323" s="494"/>
    </row>
    <row r="324" spans="1:17" ht="13.8">
      <c r="A324" s="459" t="s">
        <v>710</v>
      </c>
      <c r="B324" s="346" t="s">
        <v>675</v>
      </c>
      <c r="C324" s="228" t="s">
        <v>676</v>
      </c>
      <c r="D324" s="490">
        <v>1</v>
      </c>
      <c r="E324" s="475"/>
      <c r="F324" s="475">
        <v>10082.42</v>
      </c>
      <c r="G324" s="475"/>
      <c r="H324" s="475"/>
      <c r="I324" s="488">
        <v>1</v>
      </c>
      <c r="J324" s="489"/>
      <c r="K324" s="490">
        <f t="shared" si="37"/>
        <v>1</v>
      </c>
      <c r="L324" s="490"/>
      <c r="M324" s="490">
        <f t="shared" si="38"/>
        <v>10082.42</v>
      </c>
      <c r="N324" s="490">
        <f t="shared" si="39"/>
        <v>0</v>
      </c>
      <c r="O324" s="490">
        <f t="shared" si="40"/>
        <v>10082.42</v>
      </c>
      <c r="Q324" s="494"/>
    </row>
    <row r="325" spans="1:17" ht="26.4">
      <c r="A325" s="459" t="s">
        <v>711</v>
      </c>
      <c r="B325" s="346" t="s">
        <v>679</v>
      </c>
      <c r="C325" s="228" t="s">
        <v>134</v>
      </c>
      <c r="D325" s="490">
        <v>560</v>
      </c>
      <c r="E325" s="475"/>
      <c r="F325" s="475">
        <v>18.02</v>
      </c>
      <c r="G325" s="475"/>
      <c r="H325" s="475"/>
      <c r="I325" s="488">
        <v>560</v>
      </c>
      <c r="J325" s="489"/>
      <c r="K325" s="490">
        <f t="shared" si="37"/>
        <v>560</v>
      </c>
      <c r="L325" s="490"/>
      <c r="M325" s="490">
        <f t="shared" si="38"/>
        <v>10091.200000000001</v>
      </c>
      <c r="N325" s="490">
        <f t="shared" si="39"/>
        <v>0</v>
      </c>
      <c r="O325" s="490">
        <f t="shared" si="40"/>
        <v>10091.200000000001</v>
      </c>
      <c r="Q325" s="494"/>
    </row>
    <row r="326" spans="1:17" ht="26.4">
      <c r="A326" s="459" t="s">
        <v>712</v>
      </c>
      <c r="B326" s="346" t="s">
        <v>680</v>
      </c>
      <c r="C326" s="228" t="s">
        <v>310</v>
      </c>
      <c r="D326" s="490">
        <v>90</v>
      </c>
      <c r="E326" s="475"/>
      <c r="F326" s="475">
        <v>103.19</v>
      </c>
      <c r="G326" s="475"/>
      <c r="H326" s="475"/>
      <c r="I326" s="488">
        <v>90</v>
      </c>
      <c r="J326" s="489"/>
      <c r="K326" s="490">
        <f t="shared" si="37"/>
        <v>90</v>
      </c>
      <c r="L326" s="490"/>
      <c r="M326" s="490">
        <f t="shared" si="38"/>
        <v>9287.1</v>
      </c>
      <c r="N326" s="490">
        <f t="shared" si="39"/>
        <v>0</v>
      </c>
      <c r="O326" s="490">
        <f t="shared" si="40"/>
        <v>9287.1</v>
      </c>
      <c r="Q326" s="494"/>
    </row>
    <row r="327" spans="1:17" ht="13.8">
      <c r="A327" s="543"/>
      <c r="B327" s="544"/>
      <c r="C327" s="544"/>
      <c r="D327" s="490"/>
      <c r="E327" s="544"/>
      <c r="F327" s="545"/>
      <c r="G327" s="475"/>
      <c r="H327" s="475"/>
      <c r="I327" s="488"/>
      <c r="J327" s="489"/>
      <c r="K327" s="490"/>
      <c r="L327" s="490"/>
      <c r="M327" s="490"/>
      <c r="N327" s="490"/>
      <c r="O327" s="490"/>
      <c r="Q327" s="494"/>
    </row>
    <row r="328" spans="1:17" ht="13.8">
      <c r="A328" s="337" t="s">
        <v>714</v>
      </c>
      <c r="B328" s="294" t="s">
        <v>681</v>
      </c>
      <c r="C328" s="212"/>
      <c r="D328" s="490"/>
      <c r="E328" s="475"/>
      <c r="F328" s="475"/>
      <c r="G328" s="537">
        <f>SUM(G329:G330)</f>
        <v>0</v>
      </c>
      <c r="H328" s="475"/>
      <c r="I328" s="488"/>
      <c r="J328" s="489"/>
      <c r="K328" s="490"/>
      <c r="L328" s="490"/>
      <c r="M328" s="490"/>
      <c r="N328" s="490"/>
      <c r="O328" s="490"/>
      <c r="Q328" s="494"/>
    </row>
    <row r="329" spans="1:17" ht="13.8">
      <c r="A329" s="459" t="s">
        <v>715</v>
      </c>
      <c r="B329" s="346" t="s">
        <v>682</v>
      </c>
      <c r="C329" s="228" t="s">
        <v>13</v>
      </c>
      <c r="D329" s="490">
        <v>703</v>
      </c>
      <c r="E329" s="475"/>
      <c r="F329" s="475">
        <v>8.11</v>
      </c>
      <c r="G329" s="475"/>
      <c r="H329" s="475"/>
      <c r="I329" s="488">
        <v>703</v>
      </c>
      <c r="J329" s="489"/>
      <c r="K329" s="490">
        <f t="shared" si="37"/>
        <v>703</v>
      </c>
      <c r="L329" s="490"/>
      <c r="M329" s="490">
        <f t="shared" si="38"/>
        <v>5701.33</v>
      </c>
      <c r="N329" s="490">
        <f t="shared" si="39"/>
        <v>0</v>
      </c>
      <c r="O329" s="490">
        <f t="shared" si="40"/>
        <v>5701.33</v>
      </c>
      <c r="Q329" s="494"/>
    </row>
    <row r="330" spans="1:17" ht="26.4">
      <c r="A330" s="459" t="s">
        <v>716</v>
      </c>
      <c r="B330" s="346" t="s">
        <v>683</v>
      </c>
      <c r="C330" s="228" t="s">
        <v>13</v>
      </c>
      <c r="D330" s="490">
        <v>512</v>
      </c>
      <c r="E330" s="475"/>
      <c r="F330" s="475">
        <v>6.27</v>
      </c>
      <c r="G330" s="475"/>
      <c r="H330" s="475"/>
      <c r="I330" s="488">
        <v>512</v>
      </c>
      <c r="J330" s="489"/>
      <c r="K330" s="490">
        <f t="shared" si="37"/>
        <v>512</v>
      </c>
      <c r="L330" s="490"/>
      <c r="M330" s="490">
        <f t="shared" si="38"/>
        <v>3210.24</v>
      </c>
      <c r="N330" s="490">
        <f t="shared" si="39"/>
        <v>0</v>
      </c>
      <c r="O330" s="490">
        <f t="shared" si="40"/>
        <v>3210.24</v>
      </c>
      <c r="Q330" s="494"/>
    </row>
    <row r="331" spans="1:17" ht="13.8">
      <c r="A331" s="543"/>
      <c r="B331" s="544"/>
      <c r="C331" s="544"/>
      <c r="D331" s="490"/>
      <c r="E331" s="544"/>
      <c r="F331" s="545"/>
      <c r="G331" s="475"/>
      <c r="H331" s="475"/>
      <c r="I331" s="488"/>
      <c r="J331" s="489"/>
      <c r="K331" s="490"/>
      <c r="L331" s="490"/>
      <c r="M331" s="490"/>
      <c r="N331" s="490"/>
      <c r="O331" s="490"/>
      <c r="Q331" s="494"/>
    </row>
    <row r="332" spans="1:17" ht="13.8">
      <c r="A332" s="337" t="s">
        <v>717</v>
      </c>
      <c r="B332" s="294" t="s">
        <v>12</v>
      </c>
      <c r="C332" s="212"/>
      <c r="D332" s="490"/>
      <c r="E332" s="475"/>
      <c r="F332" s="475"/>
      <c r="G332" s="537">
        <f>SUM(G333:G333)</f>
        <v>0</v>
      </c>
      <c r="H332" s="475"/>
      <c r="I332" s="488"/>
      <c r="J332" s="489"/>
      <c r="K332" s="490"/>
      <c r="L332" s="490"/>
      <c r="M332" s="490"/>
      <c r="N332" s="490"/>
      <c r="O332" s="490"/>
      <c r="Q332" s="494"/>
    </row>
    <row r="333" spans="1:17" ht="14.4">
      <c r="A333" s="459" t="s">
        <v>718</v>
      </c>
      <c r="B333" s="346" t="s">
        <v>684</v>
      </c>
      <c r="C333" s="228" t="s">
        <v>13</v>
      </c>
      <c r="D333" s="490">
        <v>703</v>
      </c>
      <c r="E333" s="475"/>
      <c r="F333" s="523">
        <v>1.47</v>
      </c>
      <c r="G333" s="522"/>
      <c r="H333" s="475"/>
      <c r="I333" s="488">
        <v>703</v>
      </c>
      <c r="J333" s="489"/>
      <c r="K333" s="490">
        <f t="shared" si="37"/>
        <v>703</v>
      </c>
      <c r="L333" s="490"/>
      <c r="M333" s="490">
        <f t="shared" si="38"/>
        <v>1033.4100000000001</v>
      </c>
      <c r="N333" s="490">
        <f t="shared" si="39"/>
        <v>0</v>
      </c>
      <c r="O333" s="490">
        <f t="shared" si="40"/>
        <v>1033.4100000000001</v>
      </c>
      <c r="Q333" s="494"/>
    </row>
    <row r="334" spans="1:17" ht="13.8">
      <c r="A334" s="543"/>
      <c r="B334" s="544"/>
      <c r="C334" s="544"/>
      <c r="D334" s="490"/>
      <c r="E334" s="544"/>
      <c r="F334" s="545"/>
      <c r="G334" s="486"/>
      <c r="H334" s="475"/>
      <c r="I334" s="488"/>
      <c r="J334" s="489"/>
      <c r="K334" s="490"/>
      <c r="L334" s="490"/>
      <c r="M334" s="490"/>
      <c r="N334" s="490"/>
      <c r="O334" s="490"/>
      <c r="Q334" s="494"/>
    </row>
    <row r="335" spans="1:17" ht="13.8">
      <c r="A335" s="500" t="s">
        <v>365</v>
      </c>
      <c r="B335" s="501" t="s">
        <v>734</v>
      </c>
      <c r="C335" s="500"/>
      <c r="D335" s="502"/>
      <c r="E335" s="502"/>
      <c r="F335" s="502"/>
      <c r="G335" s="525">
        <f>SUM(G336,G342,G346,G349,G355,G358,G362,G369,G373)</f>
        <v>0</v>
      </c>
      <c r="H335" s="502"/>
      <c r="I335" s="502"/>
      <c r="J335" s="502"/>
      <c r="K335" s="502"/>
      <c r="L335" s="525">
        <f>SUM(L337:L374)</f>
        <v>0</v>
      </c>
      <c r="M335" s="525">
        <f>SUM(M337:M374)</f>
        <v>161259.99</v>
      </c>
      <c r="N335" s="525">
        <f>SUM(N337:N374)</f>
        <v>0</v>
      </c>
      <c r="O335" s="525">
        <f>SUM(O337:O374)</f>
        <v>161259.99</v>
      </c>
    </row>
    <row r="336" spans="1:17" ht="13.8">
      <c r="A336" s="337" t="s">
        <v>738</v>
      </c>
      <c r="B336" s="294" t="s">
        <v>9</v>
      </c>
      <c r="C336" s="212"/>
      <c r="D336" s="490"/>
      <c r="E336" s="475"/>
      <c r="F336" s="475"/>
      <c r="G336" s="486"/>
      <c r="H336" s="475"/>
      <c r="I336" s="488"/>
      <c r="J336" s="489"/>
      <c r="K336" s="490"/>
      <c r="L336" s="490"/>
      <c r="M336" s="490"/>
      <c r="N336" s="490"/>
      <c r="O336" s="490"/>
      <c r="Q336" s="494"/>
    </row>
    <row r="337" spans="1:17" ht="14.4">
      <c r="A337" s="459" t="s">
        <v>739</v>
      </c>
      <c r="B337" s="509" t="s">
        <v>654</v>
      </c>
      <c r="C337" s="510" t="s">
        <v>134</v>
      </c>
      <c r="D337" s="490">
        <v>540</v>
      </c>
      <c r="E337" s="475"/>
      <c r="F337" s="475">
        <v>2.2999999999999998</v>
      </c>
      <c r="G337" s="475"/>
      <c r="H337" s="475"/>
      <c r="I337" s="488">
        <v>540</v>
      </c>
      <c r="J337" s="489"/>
      <c r="K337" s="490">
        <f t="shared" ref="K337:K378" si="42">(E337+I337-J337)-H337</f>
        <v>540</v>
      </c>
      <c r="L337" s="490"/>
      <c r="M337" s="490">
        <f t="shared" ref="M337:M378" si="43">I337*F337</f>
        <v>1242</v>
      </c>
      <c r="N337" s="490">
        <f t="shared" ref="N337:N378" si="44">J337*F337</f>
        <v>0</v>
      </c>
      <c r="O337" s="490">
        <f t="shared" ref="O337:O377" si="45">(G337+M337-N337)-L337</f>
        <v>1242</v>
      </c>
      <c r="Q337" s="494"/>
    </row>
    <row r="338" spans="1:17" ht="43.2">
      <c r="A338" s="459" t="s">
        <v>740</v>
      </c>
      <c r="B338" s="509" t="s">
        <v>306</v>
      </c>
      <c r="C338" s="510" t="s">
        <v>134</v>
      </c>
      <c r="D338" s="490">
        <v>540</v>
      </c>
      <c r="E338" s="475"/>
      <c r="F338" s="475">
        <v>6.85</v>
      </c>
      <c r="G338" s="475"/>
      <c r="H338" s="475"/>
      <c r="I338" s="488">
        <v>540</v>
      </c>
      <c r="J338" s="489"/>
      <c r="K338" s="490">
        <f t="shared" si="42"/>
        <v>540</v>
      </c>
      <c r="L338" s="490"/>
      <c r="M338" s="490">
        <f t="shared" si="43"/>
        <v>3699</v>
      </c>
      <c r="N338" s="490">
        <f t="shared" si="44"/>
        <v>0</v>
      </c>
      <c r="O338" s="490">
        <f t="shared" si="45"/>
        <v>3699</v>
      </c>
      <c r="Q338" s="494"/>
    </row>
    <row r="339" spans="1:17" ht="57.6">
      <c r="A339" s="459" t="s">
        <v>741</v>
      </c>
      <c r="B339" s="509" t="s">
        <v>655</v>
      </c>
      <c r="C339" s="510" t="s">
        <v>134</v>
      </c>
      <c r="D339" s="490">
        <v>16</v>
      </c>
      <c r="E339" s="475"/>
      <c r="F339" s="475">
        <v>218.73</v>
      </c>
      <c r="G339" s="475"/>
      <c r="H339" s="475"/>
      <c r="I339" s="488">
        <v>16</v>
      </c>
      <c r="J339" s="489"/>
      <c r="K339" s="490">
        <f t="shared" si="42"/>
        <v>16</v>
      </c>
      <c r="L339" s="490"/>
      <c r="M339" s="490">
        <f t="shared" si="43"/>
        <v>3499.68</v>
      </c>
      <c r="N339" s="490">
        <f t="shared" si="44"/>
        <v>0</v>
      </c>
      <c r="O339" s="490">
        <f t="shared" si="45"/>
        <v>3499.68</v>
      </c>
      <c r="Q339" s="494"/>
    </row>
    <row r="340" spans="1:17" ht="14.4">
      <c r="A340" s="459" t="s">
        <v>742</v>
      </c>
      <c r="B340" s="509" t="s">
        <v>295</v>
      </c>
      <c r="C340" s="510" t="s">
        <v>134</v>
      </c>
      <c r="D340" s="490">
        <v>6</v>
      </c>
      <c r="E340" s="475"/>
      <c r="F340" s="475">
        <v>385.63</v>
      </c>
      <c r="G340" s="475"/>
      <c r="H340" s="475"/>
      <c r="I340" s="488">
        <v>6</v>
      </c>
      <c r="J340" s="489"/>
      <c r="K340" s="490">
        <f t="shared" si="42"/>
        <v>6</v>
      </c>
      <c r="L340" s="490"/>
      <c r="M340" s="490">
        <f t="shared" si="43"/>
        <v>2313.7800000000002</v>
      </c>
      <c r="N340" s="490">
        <f t="shared" si="44"/>
        <v>0</v>
      </c>
      <c r="O340" s="490">
        <f t="shared" si="45"/>
        <v>2313.7800000000002</v>
      </c>
      <c r="Q340" s="494"/>
    </row>
    <row r="341" spans="1:17" ht="13.8">
      <c r="A341" s="459"/>
      <c r="B341" s="346"/>
      <c r="C341" s="228"/>
      <c r="D341" s="490"/>
      <c r="E341" s="475"/>
      <c r="F341" s="475"/>
      <c r="G341" s="475"/>
      <c r="H341" s="475"/>
      <c r="I341" s="488"/>
      <c r="J341" s="489"/>
      <c r="K341" s="490"/>
      <c r="L341" s="490"/>
      <c r="M341" s="490"/>
      <c r="N341" s="490"/>
      <c r="O341" s="490"/>
      <c r="Q341" s="494"/>
    </row>
    <row r="342" spans="1:17" ht="13.8">
      <c r="A342" s="337" t="s">
        <v>743</v>
      </c>
      <c r="B342" s="294" t="s">
        <v>15</v>
      </c>
      <c r="C342" s="212"/>
      <c r="D342" s="490"/>
      <c r="E342" s="475"/>
      <c r="F342" s="475"/>
      <c r="G342" s="486"/>
      <c r="H342" s="475"/>
      <c r="I342" s="488"/>
      <c r="J342" s="489"/>
      <c r="K342" s="490"/>
      <c r="L342" s="490"/>
      <c r="M342" s="490"/>
      <c r="N342" s="490"/>
      <c r="O342" s="490"/>
      <c r="Q342" s="494"/>
    </row>
    <row r="343" spans="1:17" ht="43.2">
      <c r="A343" s="459" t="s">
        <v>744</v>
      </c>
      <c r="B343" s="509" t="s">
        <v>656</v>
      </c>
      <c r="C343" s="510" t="s">
        <v>161</v>
      </c>
      <c r="D343" s="490">
        <v>9.1199999999999992</v>
      </c>
      <c r="E343" s="511"/>
      <c r="F343" s="511">
        <v>32.28</v>
      </c>
      <c r="G343" s="522"/>
      <c r="H343" s="475"/>
      <c r="I343" s="488">
        <v>9.1199999999999992</v>
      </c>
      <c r="J343" s="489"/>
      <c r="K343" s="490">
        <f t="shared" si="42"/>
        <v>9.1199999999999992</v>
      </c>
      <c r="L343" s="490"/>
      <c r="M343" s="490">
        <f t="shared" si="43"/>
        <v>294.39</v>
      </c>
      <c r="N343" s="490">
        <f t="shared" si="44"/>
        <v>0</v>
      </c>
      <c r="O343" s="490">
        <f t="shared" si="45"/>
        <v>294.39</v>
      </c>
      <c r="Q343" s="494"/>
    </row>
    <row r="344" spans="1:17" ht="28.8">
      <c r="A344" s="459" t="s">
        <v>745</v>
      </c>
      <c r="B344" s="509" t="s">
        <v>657</v>
      </c>
      <c r="C344" s="510" t="s">
        <v>161</v>
      </c>
      <c r="D344" s="490">
        <v>216</v>
      </c>
      <c r="E344" s="511"/>
      <c r="F344" s="511">
        <v>67.349999999999994</v>
      </c>
      <c r="G344" s="522"/>
      <c r="H344" s="475"/>
      <c r="I344" s="488">
        <v>216</v>
      </c>
      <c r="J344" s="489"/>
      <c r="K344" s="490">
        <f t="shared" si="42"/>
        <v>216</v>
      </c>
      <c r="L344" s="490"/>
      <c r="M344" s="490">
        <f t="shared" si="43"/>
        <v>14547.6</v>
      </c>
      <c r="N344" s="490">
        <f t="shared" si="44"/>
        <v>0</v>
      </c>
      <c r="O344" s="490">
        <f t="shared" si="45"/>
        <v>14547.6</v>
      </c>
      <c r="Q344" s="494"/>
    </row>
    <row r="345" spans="1:17" ht="13.8">
      <c r="A345" s="459"/>
      <c r="B345" s="346"/>
      <c r="C345" s="228"/>
      <c r="D345" s="490"/>
      <c r="E345" s="475"/>
      <c r="F345" s="475"/>
      <c r="G345" s="475"/>
      <c r="H345" s="475"/>
      <c r="I345" s="488"/>
      <c r="J345" s="489"/>
      <c r="K345" s="490"/>
      <c r="L345" s="490"/>
      <c r="M345" s="490"/>
      <c r="N345" s="490"/>
      <c r="O345" s="490"/>
      <c r="Q345" s="494"/>
    </row>
    <row r="346" spans="1:17" ht="13.8">
      <c r="A346" s="337" t="s">
        <v>746</v>
      </c>
      <c r="B346" s="294" t="s">
        <v>659</v>
      </c>
      <c r="C346" s="212"/>
      <c r="D346" s="490"/>
      <c r="E346" s="475"/>
      <c r="F346" s="475"/>
      <c r="G346" s="486"/>
      <c r="H346" s="475"/>
      <c r="I346" s="488"/>
      <c r="J346" s="489"/>
      <c r="K346" s="490"/>
      <c r="L346" s="490"/>
      <c r="M346" s="490"/>
      <c r="N346" s="490"/>
      <c r="O346" s="490"/>
      <c r="Q346" s="494"/>
    </row>
    <row r="347" spans="1:17" ht="28.8">
      <c r="A347" s="459" t="s">
        <v>747</v>
      </c>
      <c r="B347" s="509" t="s">
        <v>660</v>
      </c>
      <c r="C347" s="510" t="s">
        <v>161</v>
      </c>
      <c r="D347" s="490">
        <v>10.49</v>
      </c>
      <c r="E347" s="511"/>
      <c r="F347" s="475">
        <v>396.94</v>
      </c>
      <c r="G347" s="475"/>
      <c r="H347" s="475"/>
      <c r="I347" s="488">
        <v>10.49</v>
      </c>
      <c r="J347" s="489"/>
      <c r="K347" s="490">
        <f t="shared" si="42"/>
        <v>10.49</v>
      </c>
      <c r="L347" s="490"/>
      <c r="M347" s="490">
        <f t="shared" si="43"/>
        <v>4163.8999999999996</v>
      </c>
      <c r="N347" s="490">
        <f t="shared" si="44"/>
        <v>0</v>
      </c>
      <c r="O347" s="490">
        <f t="shared" si="45"/>
        <v>4163.8999999999996</v>
      </c>
      <c r="Q347" s="494"/>
    </row>
    <row r="348" spans="1:17" ht="13.8">
      <c r="A348" s="459"/>
      <c r="B348" s="346"/>
      <c r="C348" s="228"/>
      <c r="D348" s="490"/>
      <c r="E348" s="475"/>
      <c r="F348" s="475"/>
      <c r="G348" s="475"/>
      <c r="H348" s="475"/>
      <c r="I348" s="488"/>
      <c r="J348" s="489"/>
      <c r="K348" s="490"/>
      <c r="L348" s="490"/>
      <c r="M348" s="490"/>
      <c r="N348" s="490"/>
      <c r="O348" s="490"/>
      <c r="Q348" s="494"/>
    </row>
    <row r="349" spans="1:17" ht="13.8">
      <c r="A349" s="337" t="s">
        <v>748</v>
      </c>
      <c r="B349" s="294" t="s">
        <v>661</v>
      </c>
      <c r="C349" s="212"/>
      <c r="D349" s="490"/>
      <c r="E349" s="475"/>
      <c r="F349" s="475"/>
      <c r="G349" s="486"/>
      <c r="H349" s="475"/>
      <c r="I349" s="488"/>
      <c r="J349" s="489"/>
      <c r="K349" s="490"/>
      <c r="L349" s="490"/>
      <c r="M349" s="490"/>
      <c r="N349" s="490"/>
      <c r="O349" s="490"/>
      <c r="Q349" s="494"/>
    </row>
    <row r="350" spans="1:17" ht="52.8">
      <c r="A350" s="459" t="s">
        <v>749</v>
      </c>
      <c r="B350" s="346" t="s">
        <v>662</v>
      </c>
      <c r="C350" s="228" t="s">
        <v>134</v>
      </c>
      <c r="D350" s="490">
        <v>114</v>
      </c>
      <c r="E350" s="475"/>
      <c r="F350" s="475">
        <v>4.1900000000000004</v>
      </c>
      <c r="G350" s="475"/>
      <c r="H350" s="475"/>
      <c r="I350" s="488">
        <v>114</v>
      </c>
      <c r="J350" s="489"/>
      <c r="K350" s="490">
        <f t="shared" si="42"/>
        <v>114</v>
      </c>
      <c r="L350" s="490"/>
      <c r="M350" s="490">
        <f t="shared" si="43"/>
        <v>477.66</v>
      </c>
      <c r="N350" s="490">
        <f t="shared" si="44"/>
        <v>0</v>
      </c>
      <c r="O350" s="490">
        <f t="shared" si="45"/>
        <v>477.66</v>
      </c>
      <c r="Q350" s="494"/>
    </row>
    <row r="351" spans="1:17" ht="26.4">
      <c r="A351" s="459" t="s">
        <v>750</v>
      </c>
      <c r="B351" s="346" t="s">
        <v>663</v>
      </c>
      <c r="C351" s="228" t="s">
        <v>134</v>
      </c>
      <c r="D351" s="490">
        <v>228</v>
      </c>
      <c r="E351" s="475"/>
      <c r="F351" s="475">
        <v>19.670000000000002</v>
      </c>
      <c r="G351" s="475"/>
      <c r="H351" s="475"/>
      <c r="I351" s="488">
        <v>228</v>
      </c>
      <c r="J351" s="489"/>
      <c r="K351" s="490">
        <f t="shared" si="42"/>
        <v>228</v>
      </c>
      <c r="L351" s="490"/>
      <c r="M351" s="490">
        <f t="shared" si="43"/>
        <v>4484.76</v>
      </c>
      <c r="N351" s="490">
        <f t="shared" si="44"/>
        <v>0</v>
      </c>
      <c r="O351" s="490">
        <f t="shared" si="45"/>
        <v>4484.76</v>
      </c>
      <c r="Q351" s="494"/>
    </row>
    <row r="352" spans="1:17" ht="39.6">
      <c r="A352" s="459" t="s">
        <v>751</v>
      </c>
      <c r="B352" s="346" t="s">
        <v>664</v>
      </c>
      <c r="C352" s="228" t="s">
        <v>134</v>
      </c>
      <c r="D352" s="490">
        <v>228</v>
      </c>
      <c r="E352" s="475"/>
      <c r="F352" s="475">
        <v>4.1500000000000004</v>
      </c>
      <c r="G352" s="475"/>
      <c r="H352" s="475"/>
      <c r="I352" s="488">
        <v>228</v>
      </c>
      <c r="J352" s="489"/>
      <c r="K352" s="490">
        <f t="shared" si="42"/>
        <v>228</v>
      </c>
      <c r="L352" s="490"/>
      <c r="M352" s="490">
        <f t="shared" si="43"/>
        <v>946.2</v>
      </c>
      <c r="N352" s="490">
        <f t="shared" si="44"/>
        <v>0</v>
      </c>
      <c r="O352" s="490">
        <f t="shared" si="45"/>
        <v>946.2</v>
      </c>
      <c r="Q352" s="494"/>
    </row>
    <row r="353" spans="1:17" ht="13.8">
      <c r="A353" s="459" t="s">
        <v>752</v>
      </c>
      <c r="B353" s="346" t="s">
        <v>665</v>
      </c>
      <c r="C353" s="228" t="s">
        <v>134</v>
      </c>
      <c r="D353" s="490">
        <v>228</v>
      </c>
      <c r="E353" s="475"/>
      <c r="F353" s="475">
        <v>6.08</v>
      </c>
      <c r="G353" s="475"/>
      <c r="H353" s="475"/>
      <c r="I353" s="488">
        <v>228</v>
      </c>
      <c r="J353" s="489"/>
      <c r="K353" s="490">
        <f t="shared" si="42"/>
        <v>228</v>
      </c>
      <c r="L353" s="490"/>
      <c r="M353" s="490">
        <f t="shared" si="43"/>
        <v>1386.24</v>
      </c>
      <c r="N353" s="490">
        <f t="shared" si="44"/>
        <v>0</v>
      </c>
      <c r="O353" s="490">
        <f t="shared" si="45"/>
        <v>1386.24</v>
      </c>
      <c r="Q353" s="494"/>
    </row>
    <row r="354" spans="1:17" ht="13.8">
      <c r="A354" s="459"/>
      <c r="B354" s="346"/>
      <c r="C354" s="228"/>
      <c r="D354" s="490"/>
      <c r="E354" s="475"/>
      <c r="F354" s="475"/>
      <c r="G354" s="475"/>
      <c r="H354" s="475"/>
      <c r="I354" s="488"/>
      <c r="J354" s="489"/>
      <c r="K354" s="490"/>
      <c r="L354" s="490"/>
      <c r="M354" s="490"/>
      <c r="N354" s="490"/>
      <c r="O354" s="490"/>
      <c r="Q354" s="494"/>
    </row>
    <row r="355" spans="1:17" ht="13.8">
      <c r="A355" s="337" t="s">
        <v>753</v>
      </c>
      <c r="B355" s="294" t="s">
        <v>667</v>
      </c>
      <c r="C355" s="212"/>
      <c r="D355" s="490"/>
      <c r="E355" s="475"/>
      <c r="F355" s="475"/>
      <c r="G355" s="486"/>
      <c r="H355" s="475"/>
      <c r="I355" s="488"/>
      <c r="J355" s="489"/>
      <c r="K355" s="490"/>
      <c r="L355" s="490"/>
      <c r="M355" s="490"/>
      <c r="N355" s="490"/>
      <c r="O355" s="490"/>
      <c r="Q355" s="494"/>
    </row>
    <row r="356" spans="1:17" ht="14.4">
      <c r="A356" s="459" t="s">
        <v>720</v>
      </c>
      <c r="B356" s="518" t="s">
        <v>668</v>
      </c>
      <c r="C356" s="510" t="s">
        <v>161</v>
      </c>
      <c r="D356" s="490">
        <v>2.41</v>
      </c>
      <c r="E356" s="517"/>
      <c r="F356" s="475">
        <v>2425.38</v>
      </c>
      <c r="G356" s="475"/>
      <c r="H356" s="475"/>
      <c r="I356" s="488">
        <v>2.41</v>
      </c>
      <c r="J356" s="489"/>
      <c r="K356" s="490">
        <f t="shared" si="42"/>
        <v>2.41</v>
      </c>
      <c r="L356" s="490"/>
      <c r="M356" s="490">
        <f t="shared" si="43"/>
        <v>5845.17</v>
      </c>
      <c r="N356" s="490">
        <f t="shared" si="44"/>
        <v>0</v>
      </c>
      <c r="O356" s="490">
        <f t="shared" si="45"/>
        <v>5845.17</v>
      </c>
      <c r="Q356" s="494"/>
    </row>
    <row r="357" spans="1:17" ht="13.8">
      <c r="A357" s="459"/>
      <c r="B357" s="346"/>
      <c r="C357" s="228"/>
      <c r="D357" s="490"/>
      <c r="E357" s="475"/>
      <c r="F357" s="475"/>
      <c r="G357" s="475"/>
      <c r="H357" s="475"/>
      <c r="I357" s="488"/>
      <c r="J357" s="489"/>
      <c r="K357" s="490"/>
      <c r="L357" s="490"/>
      <c r="M357" s="490"/>
      <c r="N357" s="490"/>
      <c r="O357" s="490"/>
      <c r="Q357" s="494"/>
    </row>
    <row r="358" spans="1:17" ht="13.8">
      <c r="A358" s="337" t="s">
        <v>721</v>
      </c>
      <c r="B358" s="294" t="s">
        <v>669</v>
      </c>
      <c r="C358" s="212"/>
      <c r="D358" s="490"/>
      <c r="E358" s="475"/>
      <c r="F358" s="475"/>
      <c r="G358" s="486"/>
      <c r="H358" s="475"/>
      <c r="I358" s="488"/>
      <c r="J358" s="489"/>
      <c r="K358" s="490"/>
      <c r="L358" s="490"/>
      <c r="M358" s="490"/>
      <c r="N358" s="490"/>
      <c r="O358" s="490"/>
      <c r="Q358" s="494"/>
    </row>
    <row r="359" spans="1:17" ht="43.2">
      <c r="A359" s="459" t="s">
        <v>722</v>
      </c>
      <c r="B359" s="518" t="s">
        <v>670</v>
      </c>
      <c r="C359" s="510" t="s">
        <v>134</v>
      </c>
      <c r="D359" s="490">
        <v>540</v>
      </c>
      <c r="E359" s="517"/>
      <c r="F359" s="475">
        <v>34.880000000000003</v>
      </c>
      <c r="G359" s="475"/>
      <c r="H359" s="475"/>
      <c r="I359" s="488">
        <v>540</v>
      </c>
      <c r="J359" s="489"/>
      <c r="K359" s="490">
        <f t="shared" si="42"/>
        <v>540</v>
      </c>
      <c r="L359" s="490"/>
      <c r="M359" s="490">
        <f t="shared" si="43"/>
        <v>18835.2</v>
      </c>
      <c r="N359" s="490">
        <f t="shared" si="44"/>
        <v>0</v>
      </c>
      <c r="O359" s="490">
        <f t="shared" si="45"/>
        <v>18835.2</v>
      </c>
      <c r="Q359" s="494"/>
    </row>
    <row r="360" spans="1:17" ht="43.2">
      <c r="A360" s="459" t="s">
        <v>723</v>
      </c>
      <c r="B360" s="518" t="s">
        <v>671</v>
      </c>
      <c r="C360" s="510" t="s">
        <v>134</v>
      </c>
      <c r="D360" s="490">
        <v>540</v>
      </c>
      <c r="E360" s="517"/>
      <c r="F360" s="475">
        <v>54.56</v>
      </c>
      <c r="G360" s="475"/>
      <c r="H360" s="475"/>
      <c r="I360" s="488">
        <v>540</v>
      </c>
      <c r="J360" s="489"/>
      <c r="K360" s="490">
        <f t="shared" si="42"/>
        <v>540</v>
      </c>
      <c r="L360" s="490"/>
      <c r="M360" s="490">
        <f t="shared" si="43"/>
        <v>29462.400000000001</v>
      </c>
      <c r="N360" s="490">
        <f t="shared" si="44"/>
        <v>0</v>
      </c>
      <c r="O360" s="490">
        <f t="shared" si="45"/>
        <v>29462.400000000001</v>
      </c>
      <c r="Q360" s="494"/>
    </row>
    <row r="361" spans="1:17" ht="13.8">
      <c r="A361" s="459"/>
      <c r="B361" s="346"/>
      <c r="C361" s="228"/>
      <c r="D361" s="490"/>
      <c r="E361" s="475"/>
      <c r="F361" s="475"/>
      <c r="G361" s="475"/>
      <c r="H361" s="475"/>
      <c r="I361" s="488"/>
      <c r="J361" s="489"/>
      <c r="K361" s="490"/>
      <c r="L361" s="490"/>
      <c r="M361" s="490"/>
      <c r="N361" s="490"/>
      <c r="O361" s="490"/>
      <c r="Q361" s="494"/>
    </row>
    <row r="362" spans="1:17" ht="13.8">
      <c r="A362" s="337" t="s">
        <v>724</v>
      </c>
      <c r="B362" s="294" t="s">
        <v>672</v>
      </c>
      <c r="C362" s="212"/>
      <c r="D362" s="490"/>
      <c r="E362" s="475"/>
      <c r="F362" s="475"/>
      <c r="G362" s="486"/>
      <c r="H362" s="475"/>
      <c r="I362" s="488"/>
      <c r="J362" s="489"/>
      <c r="K362" s="490"/>
      <c r="L362" s="490"/>
      <c r="M362" s="490"/>
      <c r="N362" s="490"/>
      <c r="O362" s="490"/>
      <c r="Q362" s="494"/>
    </row>
    <row r="363" spans="1:17" ht="13.8">
      <c r="A363" s="459" t="s">
        <v>725</v>
      </c>
      <c r="B363" s="346" t="s">
        <v>673</v>
      </c>
      <c r="C363" s="228" t="s">
        <v>134</v>
      </c>
      <c r="D363" s="490">
        <v>2</v>
      </c>
      <c r="E363" s="475"/>
      <c r="F363" s="475">
        <v>257.93</v>
      </c>
      <c r="G363" s="475"/>
      <c r="H363" s="475"/>
      <c r="I363" s="488">
        <v>2</v>
      </c>
      <c r="J363" s="489"/>
      <c r="K363" s="490">
        <f t="shared" si="42"/>
        <v>2</v>
      </c>
      <c r="L363" s="490"/>
      <c r="M363" s="490">
        <f t="shared" si="43"/>
        <v>515.86</v>
      </c>
      <c r="N363" s="490">
        <f t="shared" si="44"/>
        <v>0</v>
      </c>
      <c r="O363" s="490">
        <f t="shared" si="45"/>
        <v>515.86</v>
      </c>
      <c r="Q363" s="494"/>
    </row>
    <row r="364" spans="1:17" ht="13.8">
      <c r="A364" s="459" t="s">
        <v>726</v>
      </c>
      <c r="B364" s="346" t="s">
        <v>674</v>
      </c>
      <c r="C364" s="228" t="s">
        <v>22</v>
      </c>
      <c r="D364" s="490">
        <v>1</v>
      </c>
      <c r="E364" s="475"/>
      <c r="F364" s="475">
        <v>32700.55</v>
      </c>
      <c r="G364" s="475"/>
      <c r="H364" s="475"/>
      <c r="I364" s="488">
        <v>1</v>
      </c>
      <c r="J364" s="489"/>
      <c r="K364" s="490">
        <f t="shared" si="42"/>
        <v>1</v>
      </c>
      <c r="L364" s="490"/>
      <c r="M364" s="490">
        <f t="shared" si="43"/>
        <v>32700.55</v>
      </c>
      <c r="N364" s="490">
        <f t="shared" si="44"/>
        <v>0</v>
      </c>
      <c r="O364" s="490">
        <f t="shared" si="45"/>
        <v>32700.55</v>
      </c>
      <c r="Q364" s="494"/>
    </row>
    <row r="365" spans="1:17" ht="13.8">
      <c r="A365" s="459" t="s">
        <v>727</v>
      </c>
      <c r="B365" s="346" t="s">
        <v>675</v>
      </c>
      <c r="C365" s="228" t="s">
        <v>676</v>
      </c>
      <c r="D365" s="490">
        <v>1</v>
      </c>
      <c r="E365" s="475"/>
      <c r="F365" s="475">
        <v>10082.42</v>
      </c>
      <c r="G365" s="475"/>
      <c r="H365" s="475"/>
      <c r="I365" s="488">
        <v>1</v>
      </c>
      <c r="J365" s="489"/>
      <c r="K365" s="490">
        <f t="shared" si="42"/>
        <v>1</v>
      </c>
      <c r="L365" s="490"/>
      <c r="M365" s="490">
        <f t="shared" si="43"/>
        <v>10082.42</v>
      </c>
      <c r="N365" s="490">
        <f t="shared" si="44"/>
        <v>0</v>
      </c>
      <c r="O365" s="490">
        <f t="shared" si="45"/>
        <v>10082.42</v>
      </c>
      <c r="Q365" s="494"/>
    </row>
    <row r="366" spans="1:17" ht="26.4">
      <c r="A366" s="459" t="s">
        <v>754</v>
      </c>
      <c r="B366" s="346" t="s">
        <v>679</v>
      </c>
      <c r="C366" s="228" t="s">
        <v>134</v>
      </c>
      <c r="D366" s="490">
        <v>570</v>
      </c>
      <c r="E366" s="475"/>
      <c r="F366" s="475">
        <v>18.02</v>
      </c>
      <c r="G366" s="475"/>
      <c r="H366" s="475"/>
      <c r="I366" s="488">
        <v>570</v>
      </c>
      <c r="J366" s="489"/>
      <c r="K366" s="490">
        <f t="shared" si="42"/>
        <v>570</v>
      </c>
      <c r="L366" s="490"/>
      <c r="M366" s="490">
        <f t="shared" si="43"/>
        <v>10271.4</v>
      </c>
      <c r="N366" s="490">
        <f t="shared" si="44"/>
        <v>0</v>
      </c>
      <c r="O366" s="490">
        <f t="shared" si="45"/>
        <v>10271.4</v>
      </c>
      <c r="Q366" s="494"/>
    </row>
    <row r="367" spans="1:17" ht="26.4">
      <c r="A367" s="459" t="s">
        <v>728</v>
      </c>
      <c r="B367" s="346" t="s">
        <v>680</v>
      </c>
      <c r="C367" s="228" t="s">
        <v>310</v>
      </c>
      <c r="D367" s="490">
        <v>90</v>
      </c>
      <c r="E367" s="475"/>
      <c r="F367" s="475">
        <v>103.19</v>
      </c>
      <c r="G367" s="475"/>
      <c r="H367" s="475"/>
      <c r="I367" s="488">
        <v>90</v>
      </c>
      <c r="J367" s="489"/>
      <c r="K367" s="490">
        <f t="shared" si="42"/>
        <v>90</v>
      </c>
      <c r="L367" s="490"/>
      <c r="M367" s="490">
        <f t="shared" si="43"/>
        <v>9287.1</v>
      </c>
      <c r="N367" s="490">
        <f t="shared" si="44"/>
        <v>0</v>
      </c>
      <c r="O367" s="490">
        <f t="shared" si="45"/>
        <v>9287.1</v>
      </c>
      <c r="Q367" s="494"/>
    </row>
    <row r="368" spans="1:17" ht="13.8">
      <c r="A368" s="459"/>
      <c r="B368" s="346"/>
      <c r="C368" s="228"/>
      <c r="D368" s="490"/>
      <c r="E368" s="475"/>
      <c r="F368" s="475"/>
      <c r="G368" s="475"/>
      <c r="H368" s="475"/>
      <c r="I368" s="488"/>
      <c r="J368" s="489"/>
      <c r="K368" s="490"/>
      <c r="L368" s="490"/>
      <c r="M368" s="490"/>
      <c r="N368" s="490"/>
      <c r="O368" s="490"/>
      <c r="Q368" s="494"/>
    </row>
    <row r="369" spans="1:21" ht="13.8">
      <c r="A369" s="337" t="s">
        <v>729</v>
      </c>
      <c r="B369" s="294" t="s">
        <v>681</v>
      </c>
      <c r="C369" s="212"/>
      <c r="D369" s="490"/>
      <c r="E369" s="475"/>
      <c r="F369" s="475"/>
      <c r="G369" s="486"/>
      <c r="H369" s="475"/>
      <c r="I369" s="488"/>
      <c r="J369" s="489"/>
      <c r="K369" s="490"/>
      <c r="L369" s="490"/>
      <c r="M369" s="490"/>
      <c r="N369" s="490"/>
      <c r="O369" s="490"/>
      <c r="Q369" s="494"/>
    </row>
    <row r="370" spans="1:21" ht="13.8">
      <c r="A370" s="459" t="s">
        <v>730</v>
      </c>
      <c r="B370" s="346" t="s">
        <v>682</v>
      </c>
      <c r="C370" s="228" t="s">
        <v>13</v>
      </c>
      <c r="D370" s="490">
        <v>540</v>
      </c>
      <c r="E370" s="475"/>
      <c r="F370" s="475">
        <v>8.11</v>
      </c>
      <c r="G370" s="475"/>
      <c r="H370" s="475"/>
      <c r="I370" s="488">
        <v>540</v>
      </c>
      <c r="J370" s="489"/>
      <c r="K370" s="490">
        <f t="shared" si="42"/>
        <v>540</v>
      </c>
      <c r="L370" s="490"/>
      <c r="M370" s="490">
        <f t="shared" si="43"/>
        <v>4379.3999999999996</v>
      </c>
      <c r="N370" s="490">
        <f t="shared" si="44"/>
        <v>0</v>
      </c>
      <c r="O370" s="490">
        <f t="shared" si="45"/>
        <v>4379.3999999999996</v>
      </c>
      <c r="Q370" s="494"/>
    </row>
    <row r="371" spans="1:21" ht="26.4">
      <c r="A371" s="459" t="s">
        <v>731</v>
      </c>
      <c r="B371" s="346" t="s">
        <v>683</v>
      </c>
      <c r="C371" s="228" t="s">
        <v>13</v>
      </c>
      <c r="D371" s="490">
        <v>324</v>
      </c>
      <c r="E371" s="475"/>
      <c r="F371" s="475">
        <v>6.27</v>
      </c>
      <c r="G371" s="475"/>
      <c r="H371" s="475"/>
      <c r="I371" s="488">
        <v>324</v>
      </c>
      <c r="J371" s="489"/>
      <c r="K371" s="490">
        <f t="shared" si="42"/>
        <v>324</v>
      </c>
      <c r="L371" s="490"/>
      <c r="M371" s="490">
        <f t="shared" si="43"/>
        <v>2031.48</v>
      </c>
      <c r="N371" s="490">
        <f t="shared" si="44"/>
        <v>0</v>
      </c>
      <c r="O371" s="490">
        <f t="shared" si="45"/>
        <v>2031.48</v>
      </c>
      <c r="Q371" s="494"/>
    </row>
    <row r="372" spans="1:21" ht="13.8">
      <c r="A372" s="459"/>
      <c r="B372" s="346"/>
      <c r="C372" s="228"/>
      <c r="D372" s="490"/>
      <c r="E372" s="475"/>
      <c r="F372" s="475"/>
      <c r="G372" s="475"/>
      <c r="H372" s="475"/>
      <c r="I372" s="488"/>
      <c r="J372" s="489"/>
      <c r="K372" s="490"/>
      <c r="L372" s="490"/>
      <c r="M372" s="490"/>
      <c r="N372" s="490"/>
      <c r="O372" s="490"/>
      <c r="Q372" s="494"/>
    </row>
    <row r="373" spans="1:21" ht="13.8">
      <c r="A373" s="337" t="s">
        <v>732</v>
      </c>
      <c r="B373" s="294" t="s">
        <v>12</v>
      </c>
      <c r="C373" s="212"/>
      <c r="D373" s="490"/>
      <c r="E373" s="475"/>
      <c r="F373" s="475"/>
      <c r="G373" s="486"/>
      <c r="H373" s="475"/>
      <c r="I373" s="488"/>
      <c r="J373" s="489"/>
      <c r="K373" s="490"/>
      <c r="L373" s="490"/>
      <c r="M373" s="490"/>
      <c r="N373" s="490"/>
      <c r="O373" s="490"/>
      <c r="Q373" s="494"/>
    </row>
    <row r="374" spans="1:21" ht="14.4">
      <c r="A374" s="459" t="s">
        <v>733</v>
      </c>
      <c r="B374" s="518" t="s">
        <v>684</v>
      </c>
      <c r="C374" s="510" t="s">
        <v>13</v>
      </c>
      <c r="D374" s="490">
        <v>540</v>
      </c>
      <c r="E374" s="517"/>
      <c r="F374" s="475">
        <v>1.47</v>
      </c>
      <c r="G374" s="475"/>
      <c r="H374" s="475"/>
      <c r="I374" s="488">
        <v>540</v>
      </c>
      <c r="J374" s="489"/>
      <c r="K374" s="490">
        <f t="shared" si="42"/>
        <v>540</v>
      </c>
      <c r="L374" s="490"/>
      <c r="M374" s="490">
        <f t="shared" si="43"/>
        <v>793.8</v>
      </c>
      <c r="N374" s="490">
        <f t="shared" si="44"/>
        <v>0</v>
      </c>
      <c r="O374" s="490">
        <f t="shared" si="45"/>
        <v>793.8</v>
      </c>
      <c r="Q374" s="494"/>
    </row>
    <row r="375" spans="1:21" ht="13.8">
      <c r="A375" s="459"/>
      <c r="B375" s="346"/>
      <c r="C375" s="228"/>
      <c r="D375" s="490"/>
      <c r="E375" s="475"/>
      <c r="F375" s="475"/>
      <c r="G375" s="475"/>
      <c r="H375" s="475"/>
      <c r="I375" s="488"/>
      <c r="J375" s="489"/>
      <c r="K375" s="490"/>
      <c r="L375" s="490"/>
      <c r="M375" s="490"/>
      <c r="N375" s="490"/>
      <c r="O375" s="490"/>
      <c r="Q375" s="494"/>
    </row>
    <row r="376" spans="1:21" s="483" customFormat="1" ht="13.8">
      <c r="A376" s="480" t="s">
        <v>43</v>
      </c>
      <c r="B376" s="496" t="s">
        <v>12</v>
      </c>
      <c r="C376" s="480"/>
      <c r="D376" s="524"/>
      <c r="E376" s="482"/>
      <c r="F376" s="481"/>
      <c r="G376" s="535">
        <f>SUM(G377:G378)</f>
        <v>6512.94</v>
      </c>
      <c r="H376" s="481"/>
      <c r="I376" s="524"/>
      <c r="J376" s="524"/>
      <c r="K376" s="524"/>
      <c r="L376" s="524">
        <f>SUM(L377:L378)</f>
        <v>0</v>
      </c>
      <c r="M376" s="524">
        <f t="shared" ref="M376:O376" si="46">SUM(M377:M378)</f>
        <v>0</v>
      </c>
      <c r="N376" s="524">
        <f t="shared" si="46"/>
        <v>0</v>
      </c>
      <c r="O376" s="524">
        <f t="shared" si="46"/>
        <v>6512.94</v>
      </c>
      <c r="U376" s="534"/>
    </row>
    <row r="377" spans="1:21" ht="13.8">
      <c r="A377" s="474" t="s">
        <v>25</v>
      </c>
      <c r="B377" s="497" t="s">
        <v>55</v>
      </c>
      <c r="C377" s="538" t="s">
        <v>24</v>
      </c>
      <c r="D377" s="490">
        <v>4865.16</v>
      </c>
      <c r="E377" s="475">
        <v>4865.16</v>
      </c>
      <c r="F377" s="475">
        <v>1.24</v>
      </c>
      <c r="G377" s="475">
        <f t="shared" si="1"/>
        <v>6032.8</v>
      </c>
      <c r="H377" s="475"/>
      <c r="I377" s="488"/>
      <c r="J377" s="489"/>
      <c r="K377" s="490">
        <f t="shared" si="42"/>
        <v>4865.16</v>
      </c>
      <c r="L377" s="490"/>
      <c r="M377" s="490">
        <f t="shared" si="43"/>
        <v>0</v>
      </c>
      <c r="N377" s="490">
        <f t="shared" si="44"/>
        <v>0</v>
      </c>
      <c r="O377" s="490">
        <f t="shared" si="45"/>
        <v>6032.8</v>
      </c>
    </row>
    <row r="378" spans="1:21" ht="27.6">
      <c r="A378" s="474" t="s">
        <v>209</v>
      </c>
      <c r="B378" s="497" t="s">
        <v>159</v>
      </c>
      <c r="C378" s="538" t="s">
        <v>24</v>
      </c>
      <c r="D378" s="490">
        <v>1</v>
      </c>
      <c r="E378" s="475">
        <v>1</v>
      </c>
      <c r="F378" s="475">
        <v>480.14</v>
      </c>
      <c r="G378" s="475">
        <f t="shared" si="1"/>
        <v>480.14</v>
      </c>
      <c r="H378" s="475"/>
      <c r="I378" s="488"/>
      <c r="J378" s="489"/>
      <c r="K378" s="490">
        <f t="shared" si="42"/>
        <v>1</v>
      </c>
      <c r="L378" s="490"/>
      <c r="M378" s="490">
        <f t="shared" si="43"/>
        <v>0</v>
      </c>
      <c r="N378" s="490">
        <f t="shared" si="44"/>
        <v>0</v>
      </c>
      <c r="O378" s="490">
        <f>(G378+M378-N378)-L378</f>
        <v>480.14</v>
      </c>
    </row>
    <row r="379" spans="1:21" ht="13.8">
      <c r="A379" s="810" t="s">
        <v>4</v>
      </c>
      <c r="B379" s="810"/>
      <c r="C379" s="495"/>
      <c r="D379" s="495"/>
      <c r="E379" s="479"/>
      <c r="F379" s="475"/>
      <c r="G379" s="486">
        <f>SUM(G376,G36,G30,G24,G20,G15,G9)</f>
        <v>899751.65</v>
      </c>
      <c r="H379" s="162"/>
      <c r="I379" s="162"/>
      <c r="J379" s="162"/>
      <c r="K379" s="162"/>
      <c r="L379" s="117">
        <f>SUM(L376,L36,L30,L24,L20,L15,L9)</f>
        <v>19926.84</v>
      </c>
      <c r="M379" s="117">
        <f>SUM(M376,M36,M30,M24,M20,M15,M9)</f>
        <v>584785.11</v>
      </c>
      <c r="N379" s="117">
        <f>SUM(N376,N36,N30,N24,N20,N15,N9)</f>
        <v>427449.86</v>
      </c>
      <c r="O379" s="117">
        <f>SUM(O376,O36,O30,O24,O20,O15,O9)</f>
        <v>1037160.06</v>
      </c>
      <c r="Q379" s="485">
        <f>N379+M379-L379</f>
        <v>992308.13</v>
      </c>
    </row>
    <row r="380" spans="1:21" hidden="1">
      <c r="O380" s="485">
        <f>(G379+M379-N379)-L379</f>
        <v>1037160.06</v>
      </c>
    </row>
    <row r="381" spans="1:21" hidden="1">
      <c r="E381" s="859" t="s">
        <v>473</v>
      </c>
      <c r="F381" s="859"/>
      <c r="G381" s="484">
        <v>1059783</v>
      </c>
      <c r="L381" s="487" t="s">
        <v>474</v>
      </c>
      <c r="N381" s="485">
        <f>G381-O379</f>
        <v>22622.94</v>
      </c>
    </row>
    <row r="382" spans="1:21" hidden="1"/>
    <row r="383" spans="1:21">
      <c r="G383" s="485">
        <f>G381-G379</f>
        <v>160031.35</v>
      </c>
      <c r="N383">
        <v>1059783</v>
      </c>
      <c r="P383" s="485">
        <f>O379+N381</f>
        <v>1059783</v>
      </c>
    </row>
    <row r="385" spans="9:16">
      <c r="I385" s="485">
        <f>G381-L379</f>
        <v>1039856.16</v>
      </c>
    </row>
    <row r="386" spans="9:16">
      <c r="N386" s="485">
        <f>N383-L379</f>
        <v>1039856.16</v>
      </c>
      <c r="P386" s="485"/>
    </row>
    <row r="387" spans="9:16">
      <c r="P387" s="485">
        <f>O380+N381</f>
        <v>1059783</v>
      </c>
    </row>
    <row r="389" spans="9:16">
      <c r="P389" s="485">
        <f>P387-L379</f>
        <v>1039856.16</v>
      </c>
    </row>
  </sheetData>
  <mergeCells count="11">
    <mergeCell ref="A379:B379"/>
    <mergeCell ref="E381:F381"/>
    <mergeCell ref="A6:O7"/>
    <mergeCell ref="A1:A4"/>
    <mergeCell ref="A5:P5"/>
    <mergeCell ref="B1:P1"/>
    <mergeCell ref="B2:P2"/>
    <mergeCell ref="B3:D3"/>
    <mergeCell ref="E3:P3"/>
    <mergeCell ref="B4:D4"/>
    <mergeCell ref="E4:P4"/>
  </mergeCells>
  <pageMargins left="0.511811024" right="0.511811024" top="0.78740157499999996" bottom="0.78740157499999996" header="0.31496062000000002" footer="0.31496062000000002"/>
  <pageSetup paperSize="9" scale="84" orientation="portrait" horizontalDpi="1200" verticalDpi="1200" r:id="rId1"/>
  <colBreaks count="1" manualBreakCount="1">
    <brk id="15" max="378" man="1"/>
  </colBreaks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C000"/>
  </sheetPr>
  <dimension ref="A1:M266"/>
  <sheetViews>
    <sheetView view="pageBreakPreview" zoomScale="115" zoomScaleNormal="100" zoomScaleSheetLayoutView="115" workbookViewId="0">
      <selection activeCell="E9" sqref="E9"/>
    </sheetView>
  </sheetViews>
  <sheetFormatPr defaultRowHeight="13.2"/>
  <cols>
    <col min="1" max="1" width="18" style="559" customWidth="1"/>
    <col min="2" max="2" width="10.88671875" style="476" bestFit="1" customWidth="1"/>
    <col min="3" max="3" width="45.6640625" style="498" customWidth="1"/>
    <col min="4" max="4" width="9.109375" style="476"/>
    <col min="5" max="5" width="9.33203125" style="542" bestFit="1" customWidth="1"/>
    <col min="6" max="6" width="10.33203125" style="542" bestFit="1" customWidth="1"/>
    <col min="7" max="7" width="12.88671875" style="542" bestFit="1" customWidth="1"/>
    <col min="8" max="8" width="9.109375" style="568"/>
    <col min="9" max="9" width="9.109375" style="382"/>
  </cols>
  <sheetData>
    <row r="1" spans="1:13">
      <c r="A1" s="809"/>
      <c r="B1" s="810" t="s">
        <v>770</v>
      </c>
      <c r="C1" s="810"/>
      <c r="D1" s="810"/>
      <c r="E1" s="810"/>
      <c r="F1" s="810"/>
      <c r="G1" s="810"/>
      <c r="H1" s="810"/>
      <c r="I1" s="810"/>
      <c r="J1" s="33"/>
      <c r="K1" s="33"/>
      <c r="L1" s="33"/>
      <c r="M1" s="33"/>
    </row>
    <row r="2" spans="1:13">
      <c r="A2" s="809"/>
      <c r="B2" s="810" t="s">
        <v>765</v>
      </c>
      <c r="C2" s="810"/>
      <c r="D2" s="810"/>
      <c r="E2" s="810"/>
      <c r="F2" s="810"/>
      <c r="G2" s="810"/>
      <c r="H2" s="810"/>
      <c r="I2" s="810"/>
      <c r="J2" s="33"/>
      <c r="K2" s="33"/>
      <c r="L2" s="33"/>
      <c r="M2" s="33"/>
    </row>
    <row r="3" spans="1:13">
      <c r="A3" s="809"/>
      <c r="B3" s="810" t="s">
        <v>877</v>
      </c>
      <c r="C3" s="810"/>
      <c r="D3" s="810"/>
      <c r="E3" s="868" t="s">
        <v>755</v>
      </c>
      <c r="F3" s="868"/>
      <c r="G3" s="868"/>
      <c r="H3" s="868"/>
      <c r="I3" s="868"/>
      <c r="J3" s="33"/>
      <c r="K3" s="824"/>
      <c r="L3" s="824"/>
      <c r="M3" s="824"/>
    </row>
    <row r="4" spans="1:13">
      <c r="A4" s="809"/>
      <c r="B4" s="810"/>
      <c r="C4" s="810"/>
      <c r="D4" s="810"/>
      <c r="E4" s="868"/>
      <c r="F4" s="868"/>
      <c r="G4" s="868"/>
      <c r="H4" s="868"/>
      <c r="I4" s="868"/>
      <c r="J4" s="33"/>
      <c r="K4" s="824"/>
      <c r="L4" s="824"/>
      <c r="M4" s="824"/>
    </row>
    <row r="5" spans="1:13">
      <c r="A5" s="809"/>
      <c r="B5" s="810"/>
      <c r="C5" s="810"/>
      <c r="D5" s="810"/>
      <c r="E5" s="868"/>
      <c r="F5" s="868"/>
      <c r="G5" s="868"/>
      <c r="H5" s="868"/>
      <c r="I5" s="868"/>
      <c r="J5" s="33"/>
      <c r="K5" s="824"/>
      <c r="L5" s="824"/>
      <c r="M5" s="824"/>
    </row>
    <row r="6" spans="1:13">
      <c r="A6" s="809"/>
      <c r="B6" s="810" t="s">
        <v>874</v>
      </c>
      <c r="C6" s="810"/>
      <c r="D6" s="810"/>
      <c r="E6" s="868" t="s">
        <v>756</v>
      </c>
      <c r="F6" s="868"/>
      <c r="G6" s="868"/>
      <c r="H6" s="868"/>
      <c r="I6" s="868"/>
      <c r="J6" s="33"/>
      <c r="K6" s="824"/>
      <c r="L6" s="824"/>
      <c r="M6" s="824"/>
    </row>
    <row r="7" spans="1:13">
      <c r="A7" s="809"/>
      <c r="B7" s="810"/>
      <c r="C7" s="810"/>
      <c r="D7" s="810"/>
      <c r="E7" s="868"/>
      <c r="F7" s="868"/>
      <c r="G7" s="868"/>
      <c r="H7" s="868"/>
      <c r="I7" s="868"/>
      <c r="J7" s="33"/>
      <c r="K7" s="824"/>
      <c r="L7" s="824"/>
      <c r="M7" s="824"/>
    </row>
    <row r="8" spans="1:13">
      <c r="A8" s="809"/>
      <c r="B8" s="810"/>
      <c r="C8" s="810"/>
      <c r="D8" s="810"/>
      <c r="E8" s="868"/>
      <c r="F8" s="868"/>
      <c r="G8" s="868"/>
      <c r="H8" s="868"/>
      <c r="I8" s="868"/>
      <c r="J8" s="33"/>
      <c r="K8" s="824"/>
      <c r="L8" s="824"/>
      <c r="M8" s="824"/>
    </row>
    <row r="9" spans="1:13" s="33" customFormat="1" ht="26.4">
      <c r="A9" s="24" t="s">
        <v>878</v>
      </c>
      <c r="B9" s="564" t="s">
        <v>0</v>
      </c>
      <c r="C9" s="564" t="s">
        <v>8</v>
      </c>
      <c r="D9" s="17" t="s">
        <v>1</v>
      </c>
      <c r="E9" s="140" t="s">
        <v>2</v>
      </c>
      <c r="F9" s="563" t="s">
        <v>879</v>
      </c>
      <c r="G9" s="563" t="s">
        <v>880</v>
      </c>
      <c r="H9" s="17" t="s">
        <v>303</v>
      </c>
      <c r="I9" s="564" t="s">
        <v>881</v>
      </c>
      <c r="K9" s="561"/>
      <c r="L9" s="561"/>
      <c r="M9" s="561"/>
    </row>
    <row r="10" spans="1:13" ht="26.4">
      <c r="A10" s="538">
        <v>73675</v>
      </c>
      <c r="B10" s="538" t="s">
        <v>133</v>
      </c>
      <c r="C10" s="548" t="s">
        <v>354</v>
      </c>
      <c r="D10" s="538" t="s">
        <v>134</v>
      </c>
      <c r="E10" s="562">
        <v>4146.75</v>
      </c>
      <c r="F10" s="562">
        <v>51.94</v>
      </c>
      <c r="G10" s="562">
        <v>215382.19</v>
      </c>
      <c r="H10" s="566">
        <f t="shared" ref="H10:H34" si="0">G10/G$266</f>
        <v>0.20669999999999999</v>
      </c>
      <c r="I10" s="567">
        <f>H10</f>
        <v>0.20669999999999999</v>
      </c>
    </row>
    <row r="11" spans="1:13" ht="39.6">
      <c r="A11" s="538">
        <v>73629</v>
      </c>
      <c r="B11" s="538" t="s">
        <v>164</v>
      </c>
      <c r="C11" s="548" t="s">
        <v>355</v>
      </c>
      <c r="D11" s="538" t="s">
        <v>134</v>
      </c>
      <c r="E11" s="562">
        <v>3098.09</v>
      </c>
      <c r="F11" s="562">
        <v>34.299999999999997</v>
      </c>
      <c r="G11" s="562">
        <v>106264.49</v>
      </c>
      <c r="H11" s="566">
        <f t="shared" si="0"/>
        <v>0.10199999999999999</v>
      </c>
      <c r="I11" s="567">
        <f>I10+H11</f>
        <v>0.30869999999999997</v>
      </c>
    </row>
    <row r="12" spans="1:13">
      <c r="A12" s="538" t="s">
        <v>54</v>
      </c>
      <c r="B12" s="538" t="s">
        <v>66</v>
      </c>
      <c r="C12" s="548" t="s">
        <v>45</v>
      </c>
      <c r="D12" s="538" t="s">
        <v>161</v>
      </c>
      <c r="E12" s="562">
        <v>1801.84</v>
      </c>
      <c r="F12" s="562">
        <v>56.22</v>
      </c>
      <c r="G12" s="562">
        <v>101299.44</v>
      </c>
      <c r="H12" s="566">
        <f t="shared" si="0"/>
        <v>9.7199999999999995E-2</v>
      </c>
      <c r="I12" s="567">
        <f t="shared" ref="I12:I34" si="1">I11+H12</f>
        <v>0.40589999999999998</v>
      </c>
    </row>
    <row r="13" spans="1:13" ht="39.6">
      <c r="A13" s="538" t="s">
        <v>53</v>
      </c>
      <c r="B13" s="538" t="s">
        <v>60</v>
      </c>
      <c r="C13" s="548" t="s">
        <v>306</v>
      </c>
      <c r="D13" s="538" t="s">
        <v>134</v>
      </c>
      <c r="E13" s="562">
        <v>7992.07</v>
      </c>
      <c r="F13" s="562">
        <v>5.16</v>
      </c>
      <c r="G13" s="562">
        <v>41239.08</v>
      </c>
      <c r="H13" s="566">
        <f t="shared" si="0"/>
        <v>3.9600000000000003E-2</v>
      </c>
      <c r="I13" s="567">
        <f t="shared" si="1"/>
        <v>0.44550000000000001</v>
      </c>
    </row>
    <row r="14" spans="1:13" ht="39.6">
      <c r="A14" s="538">
        <v>72182</v>
      </c>
      <c r="B14" s="538" t="s">
        <v>774</v>
      </c>
      <c r="C14" s="548" t="s">
        <v>671</v>
      </c>
      <c r="D14" s="538" t="s">
        <v>134</v>
      </c>
      <c r="E14" s="562">
        <v>703</v>
      </c>
      <c r="F14" s="562">
        <v>54.56</v>
      </c>
      <c r="G14" s="562">
        <v>38355.68</v>
      </c>
      <c r="H14" s="566">
        <f t="shared" si="0"/>
        <v>3.6799999999999999E-2</v>
      </c>
      <c r="I14" s="567">
        <f t="shared" si="1"/>
        <v>0.48230000000000001</v>
      </c>
    </row>
    <row r="15" spans="1:13">
      <c r="A15" s="538" t="s">
        <v>866</v>
      </c>
      <c r="B15" s="538" t="s">
        <v>816</v>
      </c>
      <c r="C15" s="548" t="s">
        <v>793</v>
      </c>
      <c r="D15" s="538" t="s">
        <v>24</v>
      </c>
      <c r="E15" s="562">
        <v>24</v>
      </c>
      <c r="F15" s="562">
        <v>1502.23</v>
      </c>
      <c r="G15" s="562">
        <v>36053.519999999997</v>
      </c>
      <c r="H15" s="566">
        <f t="shared" si="0"/>
        <v>3.4599999999999999E-2</v>
      </c>
      <c r="I15" s="567">
        <f t="shared" si="1"/>
        <v>0.51690000000000003</v>
      </c>
    </row>
    <row r="16" spans="1:13">
      <c r="A16" s="538" t="s">
        <v>156</v>
      </c>
      <c r="B16" s="538" t="s">
        <v>36</v>
      </c>
      <c r="C16" s="548" t="s">
        <v>132</v>
      </c>
      <c r="D16" s="538" t="s">
        <v>134</v>
      </c>
      <c r="E16" s="562">
        <v>3168.58</v>
      </c>
      <c r="F16" s="562">
        <v>11.21</v>
      </c>
      <c r="G16" s="562">
        <v>35519.78</v>
      </c>
      <c r="H16" s="566">
        <f t="shared" si="0"/>
        <v>3.4099999999999998E-2</v>
      </c>
      <c r="I16" s="567">
        <f t="shared" si="1"/>
        <v>0.55100000000000005</v>
      </c>
    </row>
    <row r="17" spans="1:9" ht="39.6">
      <c r="A17" s="538" t="s">
        <v>876</v>
      </c>
      <c r="B17" s="538" t="s">
        <v>121</v>
      </c>
      <c r="C17" s="548" t="s">
        <v>842</v>
      </c>
      <c r="D17" s="538" t="s">
        <v>22</v>
      </c>
      <c r="E17" s="562">
        <v>1</v>
      </c>
      <c r="F17" s="562">
        <v>29654</v>
      </c>
      <c r="G17" s="562">
        <v>29654</v>
      </c>
      <c r="H17" s="566">
        <f t="shared" si="0"/>
        <v>2.8500000000000001E-2</v>
      </c>
      <c r="I17" s="567">
        <f t="shared" si="1"/>
        <v>0.57950000000000002</v>
      </c>
    </row>
    <row r="18" spans="1:9" ht="39.6">
      <c r="A18" s="538">
        <v>72182</v>
      </c>
      <c r="B18" s="538" t="s">
        <v>840</v>
      </c>
      <c r="C18" s="548" t="s">
        <v>671</v>
      </c>
      <c r="D18" s="538" t="s">
        <v>134</v>
      </c>
      <c r="E18" s="562">
        <v>540</v>
      </c>
      <c r="F18" s="562">
        <v>54.56</v>
      </c>
      <c r="G18" s="562">
        <v>29462.400000000001</v>
      </c>
      <c r="H18" s="566">
        <f t="shared" si="0"/>
        <v>2.8299999999999999E-2</v>
      </c>
      <c r="I18" s="567">
        <f t="shared" si="1"/>
        <v>0.60780000000000001</v>
      </c>
    </row>
    <row r="19" spans="1:9" ht="39.6">
      <c r="A19" s="538">
        <v>83731</v>
      </c>
      <c r="B19" s="538" t="s">
        <v>703</v>
      </c>
      <c r="C19" s="548" t="s">
        <v>670</v>
      </c>
      <c r="D19" s="538" t="s">
        <v>134</v>
      </c>
      <c r="E19" s="562">
        <v>703</v>
      </c>
      <c r="F19" s="562">
        <v>34.880000000000003</v>
      </c>
      <c r="G19" s="562">
        <v>24520.639999999999</v>
      </c>
      <c r="H19" s="566">
        <f t="shared" si="0"/>
        <v>2.35E-2</v>
      </c>
      <c r="I19" s="567">
        <f t="shared" si="1"/>
        <v>0.63129999999999997</v>
      </c>
    </row>
    <row r="20" spans="1:9" ht="26.4">
      <c r="A20" s="538" t="s">
        <v>54</v>
      </c>
      <c r="B20" s="538" t="s">
        <v>688</v>
      </c>
      <c r="C20" s="548" t="s">
        <v>657</v>
      </c>
      <c r="D20" s="538" t="s">
        <v>161</v>
      </c>
      <c r="E20" s="562">
        <v>281.2</v>
      </c>
      <c r="F20" s="562">
        <v>67.349999999999994</v>
      </c>
      <c r="G20" s="562">
        <v>18938.82</v>
      </c>
      <c r="H20" s="566">
        <f t="shared" si="0"/>
        <v>1.8200000000000001E-2</v>
      </c>
      <c r="I20" s="567">
        <f t="shared" si="1"/>
        <v>0.64949999999999997</v>
      </c>
    </row>
    <row r="21" spans="1:9" ht="39.6">
      <c r="A21" s="538">
        <v>83731</v>
      </c>
      <c r="B21" s="538" t="s">
        <v>720</v>
      </c>
      <c r="C21" s="548" t="s">
        <v>670</v>
      </c>
      <c r="D21" s="538" t="s">
        <v>134</v>
      </c>
      <c r="E21" s="562">
        <v>540</v>
      </c>
      <c r="F21" s="562">
        <v>34.880000000000003</v>
      </c>
      <c r="G21" s="562">
        <v>18835.2</v>
      </c>
      <c r="H21" s="566">
        <f t="shared" si="0"/>
        <v>1.8100000000000002E-2</v>
      </c>
      <c r="I21" s="567">
        <f t="shared" si="1"/>
        <v>0.66759999999999997</v>
      </c>
    </row>
    <row r="22" spans="1:9">
      <c r="A22" s="538" t="s">
        <v>866</v>
      </c>
      <c r="B22" s="538" t="s">
        <v>816</v>
      </c>
      <c r="C22" s="548" t="s">
        <v>793</v>
      </c>
      <c r="D22" s="538" t="s">
        <v>24</v>
      </c>
      <c r="E22" s="562">
        <v>12</v>
      </c>
      <c r="F22" s="562">
        <v>1502.23</v>
      </c>
      <c r="G22" s="562">
        <v>18026.759999999998</v>
      </c>
      <c r="H22" s="566">
        <f t="shared" si="0"/>
        <v>1.7299999999999999E-2</v>
      </c>
      <c r="I22" s="567">
        <f t="shared" si="1"/>
        <v>0.68489999999999995</v>
      </c>
    </row>
    <row r="23" spans="1:9" ht="26.4">
      <c r="A23" s="538" t="s">
        <v>875</v>
      </c>
      <c r="B23" s="538" t="s">
        <v>120</v>
      </c>
      <c r="C23" s="548" t="s">
        <v>108</v>
      </c>
      <c r="D23" s="538" t="s">
        <v>22</v>
      </c>
      <c r="E23" s="562">
        <v>6</v>
      </c>
      <c r="F23" s="562">
        <v>2650.88</v>
      </c>
      <c r="G23" s="562">
        <v>15905.28</v>
      </c>
      <c r="H23" s="566">
        <f t="shared" si="0"/>
        <v>1.5299999999999999E-2</v>
      </c>
      <c r="I23" s="567">
        <f t="shared" si="1"/>
        <v>0.70020000000000004</v>
      </c>
    </row>
    <row r="24" spans="1:9" ht="26.4">
      <c r="A24" s="538" t="s">
        <v>98</v>
      </c>
      <c r="B24" s="538" t="s">
        <v>118</v>
      </c>
      <c r="C24" s="548" t="s">
        <v>96</v>
      </c>
      <c r="D24" s="538" t="s">
        <v>42</v>
      </c>
      <c r="E24" s="562">
        <v>100.8</v>
      </c>
      <c r="F24" s="562">
        <v>144.97</v>
      </c>
      <c r="G24" s="562">
        <v>14612.97</v>
      </c>
      <c r="H24" s="566">
        <f t="shared" si="0"/>
        <v>1.4E-2</v>
      </c>
      <c r="I24" s="567">
        <f t="shared" si="1"/>
        <v>0.71419999999999995</v>
      </c>
    </row>
    <row r="25" spans="1:9" ht="26.4">
      <c r="A25" s="538" t="s">
        <v>54</v>
      </c>
      <c r="B25" s="538" t="s">
        <v>740</v>
      </c>
      <c r="C25" s="548" t="s">
        <v>657</v>
      </c>
      <c r="D25" s="538" t="s">
        <v>161</v>
      </c>
      <c r="E25" s="562">
        <v>216</v>
      </c>
      <c r="F25" s="562">
        <v>67.349999999999994</v>
      </c>
      <c r="G25" s="562">
        <v>14547.6</v>
      </c>
      <c r="H25" s="566">
        <f t="shared" si="0"/>
        <v>1.4E-2</v>
      </c>
      <c r="I25" s="567">
        <f t="shared" si="1"/>
        <v>0.72819999999999996</v>
      </c>
    </row>
    <row r="26" spans="1:9" ht="26.4">
      <c r="A26" s="538" t="s">
        <v>761</v>
      </c>
      <c r="B26" s="538" t="s">
        <v>754</v>
      </c>
      <c r="C26" s="548" t="s">
        <v>679</v>
      </c>
      <c r="D26" s="538" t="s">
        <v>134</v>
      </c>
      <c r="E26" s="562">
        <v>570</v>
      </c>
      <c r="F26" s="562">
        <v>18.02</v>
      </c>
      <c r="G26" s="562">
        <v>10271.4</v>
      </c>
      <c r="H26" s="566">
        <f t="shared" si="0"/>
        <v>9.9000000000000008E-3</v>
      </c>
      <c r="I26" s="567">
        <f t="shared" si="1"/>
        <v>0.73809999999999998</v>
      </c>
    </row>
    <row r="27" spans="1:9" ht="26.4">
      <c r="A27" s="538" t="s">
        <v>761</v>
      </c>
      <c r="B27" s="538" t="s">
        <v>776</v>
      </c>
      <c r="C27" s="548" t="s">
        <v>679</v>
      </c>
      <c r="D27" s="538" t="s">
        <v>134</v>
      </c>
      <c r="E27" s="562">
        <v>560</v>
      </c>
      <c r="F27" s="562">
        <v>18.02</v>
      </c>
      <c r="G27" s="562">
        <v>10091.200000000001</v>
      </c>
      <c r="H27" s="566">
        <f t="shared" si="0"/>
        <v>9.7000000000000003E-3</v>
      </c>
      <c r="I27" s="567">
        <f t="shared" si="1"/>
        <v>0.74780000000000002</v>
      </c>
    </row>
    <row r="28" spans="1:9" ht="52.8">
      <c r="A28" s="538" t="s">
        <v>873</v>
      </c>
      <c r="B28" s="538" t="s">
        <v>775</v>
      </c>
      <c r="C28" s="548" t="s">
        <v>778</v>
      </c>
      <c r="D28" s="538" t="s">
        <v>676</v>
      </c>
      <c r="E28" s="562">
        <v>1</v>
      </c>
      <c r="F28" s="562">
        <v>10082.42</v>
      </c>
      <c r="G28" s="562">
        <v>10082.42</v>
      </c>
      <c r="H28" s="566">
        <f t="shared" si="0"/>
        <v>9.7000000000000003E-3</v>
      </c>
      <c r="I28" s="567">
        <f t="shared" si="1"/>
        <v>0.75749999999999995</v>
      </c>
    </row>
    <row r="29" spans="1:9" ht="39.6">
      <c r="A29" s="538" t="s">
        <v>873</v>
      </c>
      <c r="B29" s="538" t="s">
        <v>727</v>
      </c>
      <c r="C29" s="548" t="s">
        <v>841</v>
      </c>
      <c r="D29" s="538" t="s">
        <v>676</v>
      </c>
      <c r="E29" s="562">
        <v>1</v>
      </c>
      <c r="F29" s="562">
        <v>10082.42</v>
      </c>
      <c r="G29" s="562">
        <v>10082.42</v>
      </c>
      <c r="H29" s="566">
        <f t="shared" si="0"/>
        <v>9.7000000000000003E-3</v>
      </c>
      <c r="I29" s="567">
        <f t="shared" si="1"/>
        <v>0.76719999999999999</v>
      </c>
    </row>
    <row r="30" spans="1:9" ht="26.4">
      <c r="A30" s="538" t="s">
        <v>762</v>
      </c>
      <c r="B30" s="538" t="s">
        <v>777</v>
      </c>
      <c r="C30" s="548" t="s">
        <v>680</v>
      </c>
      <c r="D30" s="538" t="s">
        <v>310</v>
      </c>
      <c r="E30" s="562">
        <v>90</v>
      </c>
      <c r="F30" s="562">
        <v>103.19</v>
      </c>
      <c r="G30" s="562">
        <v>9287.1</v>
      </c>
      <c r="H30" s="566">
        <f t="shared" si="0"/>
        <v>8.8999999999999999E-3</v>
      </c>
      <c r="I30" s="567">
        <f t="shared" si="1"/>
        <v>0.77610000000000001</v>
      </c>
    </row>
    <row r="31" spans="1:9" ht="26.4">
      <c r="A31" s="538" t="s">
        <v>762</v>
      </c>
      <c r="B31" s="538" t="s">
        <v>728</v>
      </c>
      <c r="C31" s="548" t="s">
        <v>680</v>
      </c>
      <c r="D31" s="538" t="s">
        <v>310</v>
      </c>
      <c r="E31" s="562">
        <v>90</v>
      </c>
      <c r="F31" s="562">
        <v>103.19</v>
      </c>
      <c r="G31" s="562">
        <v>9287.1</v>
      </c>
      <c r="H31" s="566">
        <f t="shared" si="0"/>
        <v>8.8999999999999999E-3</v>
      </c>
      <c r="I31" s="567">
        <f t="shared" si="1"/>
        <v>0.78500000000000003</v>
      </c>
    </row>
    <row r="32" spans="1:9" ht="39.6">
      <c r="A32" s="538" t="s">
        <v>865</v>
      </c>
      <c r="B32" s="538" t="s">
        <v>815</v>
      </c>
      <c r="C32" s="548" t="s">
        <v>792</v>
      </c>
      <c r="D32" s="538" t="s">
        <v>24</v>
      </c>
      <c r="E32" s="562">
        <v>8</v>
      </c>
      <c r="F32" s="562">
        <v>987.97</v>
      </c>
      <c r="G32" s="562">
        <v>7903.76</v>
      </c>
      <c r="H32" s="566">
        <f t="shared" si="0"/>
        <v>7.6E-3</v>
      </c>
      <c r="I32" s="567">
        <f t="shared" si="1"/>
        <v>0.79259999999999997</v>
      </c>
    </row>
    <row r="33" spans="1:9" ht="52.8">
      <c r="A33" s="538" t="s">
        <v>285</v>
      </c>
      <c r="B33" s="538" t="s">
        <v>602</v>
      </c>
      <c r="C33" s="548" t="s">
        <v>371</v>
      </c>
      <c r="D33" s="538" t="s">
        <v>134</v>
      </c>
      <c r="E33" s="562">
        <v>135.91</v>
      </c>
      <c r="F33" s="562">
        <v>55.98</v>
      </c>
      <c r="G33" s="562">
        <v>7608.27</v>
      </c>
      <c r="H33" s="566">
        <f t="shared" si="0"/>
        <v>7.3000000000000001E-3</v>
      </c>
      <c r="I33" s="567">
        <f t="shared" si="1"/>
        <v>0.79990000000000006</v>
      </c>
    </row>
    <row r="34" spans="1:9" ht="52.8">
      <c r="A34" s="538" t="s">
        <v>758</v>
      </c>
      <c r="B34" s="538" t="s">
        <v>695</v>
      </c>
      <c r="C34" s="548" t="s">
        <v>662</v>
      </c>
      <c r="D34" s="538" t="s">
        <v>134</v>
      </c>
      <c r="E34" s="562">
        <v>112</v>
      </c>
      <c r="F34" s="562">
        <v>59.7</v>
      </c>
      <c r="G34" s="562">
        <v>6686.4</v>
      </c>
      <c r="H34" s="566">
        <f t="shared" si="0"/>
        <v>6.4000000000000003E-3</v>
      </c>
      <c r="I34" s="567">
        <f t="shared" si="1"/>
        <v>0.80630000000000002</v>
      </c>
    </row>
    <row r="35" spans="1:9">
      <c r="A35" s="538">
        <v>9537</v>
      </c>
      <c r="B35" s="538" t="s">
        <v>25</v>
      </c>
      <c r="C35" s="548" t="s">
        <v>55</v>
      </c>
      <c r="D35" s="538" t="s">
        <v>24</v>
      </c>
      <c r="E35" s="562">
        <v>4865.16</v>
      </c>
      <c r="F35" s="562">
        <v>1.24</v>
      </c>
      <c r="G35" s="565">
        <v>6032.8</v>
      </c>
      <c r="I35" s="569"/>
    </row>
    <row r="36" spans="1:9">
      <c r="A36" s="538" t="s">
        <v>862</v>
      </c>
      <c r="B36" s="538" t="s">
        <v>697</v>
      </c>
      <c r="C36" s="548" t="s">
        <v>668</v>
      </c>
      <c r="D36" s="538" t="s">
        <v>161</v>
      </c>
      <c r="E36" s="562">
        <v>2.41</v>
      </c>
      <c r="F36" s="562">
        <v>2425.38</v>
      </c>
      <c r="G36" s="562">
        <v>5845.17</v>
      </c>
      <c r="I36" s="569"/>
    </row>
    <row r="37" spans="1:9">
      <c r="A37" s="538" t="s">
        <v>862</v>
      </c>
      <c r="B37" s="538" t="s">
        <v>749</v>
      </c>
      <c r="C37" s="548" t="s">
        <v>668</v>
      </c>
      <c r="D37" s="538" t="s">
        <v>161</v>
      </c>
      <c r="E37" s="562">
        <v>2.41</v>
      </c>
      <c r="F37" s="562">
        <v>2425.38</v>
      </c>
      <c r="G37" s="562">
        <v>5845.17</v>
      </c>
    </row>
    <row r="38" spans="1:9">
      <c r="A38" s="538" t="s">
        <v>763</v>
      </c>
      <c r="B38" s="538" t="s">
        <v>708</v>
      </c>
      <c r="C38" s="548" t="s">
        <v>682</v>
      </c>
      <c r="D38" s="538" t="s">
        <v>13</v>
      </c>
      <c r="E38" s="562">
        <v>703</v>
      </c>
      <c r="F38" s="562">
        <v>8.11</v>
      </c>
      <c r="G38" s="562">
        <v>5701.33</v>
      </c>
    </row>
    <row r="39" spans="1:9" ht="39.6">
      <c r="A39" s="538">
        <v>72077</v>
      </c>
      <c r="B39" s="538" t="s">
        <v>598</v>
      </c>
      <c r="C39" s="548" t="s">
        <v>311</v>
      </c>
      <c r="D39" s="538" t="s">
        <v>134</v>
      </c>
      <c r="E39" s="562">
        <v>67.87</v>
      </c>
      <c r="F39" s="562">
        <v>80.12</v>
      </c>
      <c r="G39" s="562">
        <v>5437.78</v>
      </c>
    </row>
    <row r="40" spans="1:9" ht="39.6">
      <c r="A40" s="538">
        <v>41595</v>
      </c>
      <c r="B40" s="538" t="s">
        <v>735</v>
      </c>
      <c r="C40" s="548" t="s">
        <v>768</v>
      </c>
      <c r="D40" s="538" t="s">
        <v>134</v>
      </c>
      <c r="E40" s="562">
        <v>893.11</v>
      </c>
      <c r="F40" s="562">
        <v>5.47</v>
      </c>
      <c r="G40" s="562">
        <v>4885.3100000000004</v>
      </c>
    </row>
    <row r="41" spans="1:9" ht="26.4">
      <c r="A41" s="538">
        <v>5974</v>
      </c>
      <c r="B41" s="538" t="s">
        <v>837</v>
      </c>
      <c r="C41" s="548" t="s">
        <v>663</v>
      </c>
      <c r="D41" s="538" t="s">
        <v>134</v>
      </c>
      <c r="E41" s="562">
        <v>228</v>
      </c>
      <c r="F41" s="562">
        <v>19.670000000000002</v>
      </c>
      <c r="G41" s="562">
        <v>4484.76</v>
      </c>
    </row>
    <row r="42" spans="1:9">
      <c r="A42" s="538" t="s">
        <v>763</v>
      </c>
      <c r="B42" s="538" t="s">
        <v>730</v>
      </c>
      <c r="C42" s="548" t="s">
        <v>682</v>
      </c>
      <c r="D42" s="538" t="s">
        <v>13</v>
      </c>
      <c r="E42" s="562">
        <v>540</v>
      </c>
      <c r="F42" s="562">
        <v>8.11</v>
      </c>
      <c r="G42" s="562">
        <v>4379.3999999999996</v>
      </c>
    </row>
    <row r="43" spans="1:9" ht="26.4">
      <c r="A43" s="538">
        <v>73361</v>
      </c>
      <c r="B43" s="538" t="s">
        <v>744</v>
      </c>
      <c r="C43" s="548" t="s">
        <v>660</v>
      </c>
      <c r="D43" s="538" t="s">
        <v>161</v>
      </c>
      <c r="E43" s="562">
        <v>10.49</v>
      </c>
      <c r="F43" s="562">
        <v>396.94</v>
      </c>
      <c r="G43" s="562">
        <v>4163.8999999999996</v>
      </c>
    </row>
    <row r="44" spans="1:9" ht="26.4">
      <c r="A44" s="538">
        <v>73361</v>
      </c>
      <c r="B44" s="538" t="s">
        <v>692</v>
      </c>
      <c r="C44" s="548" t="s">
        <v>660</v>
      </c>
      <c r="D44" s="538" t="s">
        <v>161</v>
      </c>
      <c r="E44" s="562">
        <v>10.31</v>
      </c>
      <c r="F44" s="562">
        <v>396.94</v>
      </c>
      <c r="G44" s="562">
        <v>4092.45</v>
      </c>
    </row>
    <row r="45" spans="1:9" ht="26.4">
      <c r="A45" s="538" t="s">
        <v>288</v>
      </c>
      <c r="B45" s="538" t="s">
        <v>593</v>
      </c>
      <c r="C45" s="548" t="s">
        <v>367</v>
      </c>
      <c r="D45" s="538" t="s">
        <v>161</v>
      </c>
      <c r="E45" s="562">
        <v>10.76</v>
      </c>
      <c r="F45" s="562">
        <v>378.43</v>
      </c>
      <c r="G45" s="562">
        <v>4071.91</v>
      </c>
    </row>
    <row r="46" spans="1:9" ht="39.6">
      <c r="A46" s="538" t="s">
        <v>865</v>
      </c>
      <c r="B46" s="538" t="s">
        <v>815</v>
      </c>
      <c r="C46" s="548" t="s">
        <v>792</v>
      </c>
      <c r="D46" s="538" t="s">
        <v>24</v>
      </c>
      <c r="E46" s="562">
        <v>4</v>
      </c>
      <c r="F46" s="562">
        <v>987.58</v>
      </c>
      <c r="G46" s="562">
        <v>3950.32</v>
      </c>
    </row>
    <row r="47" spans="1:9" ht="39.6">
      <c r="A47" s="538">
        <v>72077</v>
      </c>
      <c r="B47" s="538" t="s">
        <v>534</v>
      </c>
      <c r="C47" s="548" t="s">
        <v>311</v>
      </c>
      <c r="D47" s="538" t="s">
        <v>134</v>
      </c>
      <c r="E47" s="562">
        <v>46.39</v>
      </c>
      <c r="F47" s="562">
        <v>80.12</v>
      </c>
      <c r="G47" s="562">
        <v>3716.8</v>
      </c>
    </row>
    <row r="48" spans="1:9" ht="26.4">
      <c r="A48" s="538" t="s">
        <v>871</v>
      </c>
      <c r="B48" s="538" t="s">
        <v>826</v>
      </c>
      <c r="C48" s="548" t="s">
        <v>803</v>
      </c>
      <c r="D48" s="538" t="s">
        <v>42</v>
      </c>
      <c r="E48" s="562">
        <v>104</v>
      </c>
      <c r="F48" s="562">
        <v>33.93</v>
      </c>
      <c r="G48" s="562">
        <v>3528.72</v>
      </c>
    </row>
    <row r="49" spans="1:7" ht="52.8">
      <c r="A49" s="538" t="s">
        <v>285</v>
      </c>
      <c r="B49" s="538" t="s">
        <v>535</v>
      </c>
      <c r="C49" s="548" t="s">
        <v>371</v>
      </c>
      <c r="D49" s="538" t="s">
        <v>134</v>
      </c>
      <c r="E49" s="562">
        <v>61.14</v>
      </c>
      <c r="F49" s="562">
        <v>55.98</v>
      </c>
      <c r="G49" s="562">
        <v>3422.64</v>
      </c>
    </row>
    <row r="50" spans="1:7" ht="26.4">
      <c r="A50" s="538">
        <v>41595</v>
      </c>
      <c r="B50" s="538" t="s">
        <v>709</v>
      </c>
      <c r="C50" s="548" t="s">
        <v>683</v>
      </c>
      <c r="D50" s="538" t="s">
        <v>13</v>
      </c>
      <c r="E50" s="562">
        <v>512</v>
      </c>
      <c r="F50" s="562">
        <v>6.27</v>
      </c>
      <c r="G50" s="562">
        <v>3210.24</v>
      </c>
    </row>
    <row r="51" spans="1:7" ht="26.4">
      <c r="A51" s="538">
        <v>73361</v>
      </c>
      <c r="B51" s="538" t="s">
        <v>530</v>
      </c>
      <c r="C51" s="548" t="s">
        <v>367</v>
      </c>
      <c r="D51" s="538" t="s">
        <v>161</v>
      </c>
      <c r="E51" s="562">
        <v>7.84</v>
      </c>
      <c r="F51" s="562">
        <v>378.43</v>
      </c>
      <c r="G51" s="562">
        <v>2966.89</v>
      </c>
    </row>
    <row r="52" spans="1:7" ht="26.4">
      <c r="A52" s="538">
        <v>5995</v>
      </c>
      <c r="B52" s="538" t="s">
        <v>605</v>
      </c>
      <c r="C52" s="548" t="s">
        <v>315</v>
      </c>
      <c r="D52" s="538" t="s">
        <v>134</v>
      </c>
      <c r="E52" s="562">
        <v>234.86</v>
      </c>
      <c r="F52" s="562">
        <v>12.48</v>
      </c>
      <c r="G52" s="562">
        <v>2931.08</v>
      </c>
    </row>
    <row r="53" spans="1:7" ht="39.6">
      <c r="A53" s="538">
        <v>75481</v>
      </c>
      <c r="B53" s="538" t="s">
        <v>772</v>
      </c>
      <c r="C53" s="548" t="s">
        <v>664</v>
      </c>
      <c r="D53" s="538" t="s">
        <v>134</v>
      </c>
      <c r="E53" s="562">
        <v>224</v>
      </c>
      <c r="F53" s="562">
        <v>12.74</v>
      </c>
      <c r="G53" s="562">
        <v>2853.76</v>
      </c>
    </row>
    <row r="54" spans="1:7" ht="26.4">
      <c r="A54" s="538" t="s">
        <v>259</v>
      </c>
      <c r="B54" s="538" t="s">
        <v>599</v>
      </c>
      <c r="C54" s="548" t="s">
        <v>312</v>
      </c>
      <c r="D54" s="538" t="s">
        <v>134</v>
      </c>
      <c r="E54" s="562">
        <v>67.87</v>
      </c>
      <c r="F54" s="562">
        <v>41.22</v>
      </c>
      <c r="G54" s="562">
        <v>2797.63</v>
      </c>
    </row>
    <row r="55" spans="1:7" ht="39.6">
      <c r="A55" s="538">
        <v>72077</v>
      </c>
      <c r="B55" s="538" t="s">
        <v>480</v>
      </c>
      <c r="C55" s="548" t="s">
        <v>311</v>
      </c>
      <c r="D55" s="538" t="s">
        <v>134</v>
      </c>
      <c r="E55" s="562">
        <v>31.28</v>
      </c>
      <c r="F55" s="562">
        <v>80.12</v>
      </c>
      <c r="G55" s="562">
        <v>2506.17</v>
      </c>
    </row>
    <row r="56" spans="1:7" ht="66">
      <c r="A56" s="560" t="s">
        <v>270</v>
      </c>
      <c r="B56" s="538" t="s">
        <v>631</v>
      </c>
      <c r="C56" s="548" t="s">
        <v>377</v>
      </c>
      <c r="D56" s="538" t="s">
        <v>22</v>
      </c>
      <c r="E56" s="562">
        <v>6</v>
      </c>
      <c r="F56" s="562">
        <v>413.94</v>
      </c>
      <c r="G56" s="562">
        <v>2483.64</v>
      </c>
    </row>
    <row r="57" spans="1:7" ht="26.4">
      <c r="A57" s="538">
        <v>83446</v>
      </c>
      <c r="B57" s="538" t="s">
        <v>813</v>
      </c>
      <c r="C57" s="548" t="s">
        <v>790</v>
      </c>
      <c r="D57" s="538" t="s">
        <v>24</v>
      </c>
      <c r="E57" s="562">
        <v>16</v>
      </c>
      <c r="F57" s="562">
        <v>146.78</v>
      </c>
      <c r="G57" s="562">
        <v>2348.48</v>
      </c>
    </row>
    <row r="58" spans="1:7" ht="39.6">
      <c r="A58" s="538" t="s">
        <v>374</v>
      </c>
      <c r="B58" s="538" t="s">
        <v>612</v>
      </c>
      <c r="C58" s="548" t="s">
        <v>364</v>
      </c>
      <c r="D58" s="538" t="s">
        <v>134</v>
      </c>
      <c r="E58" s="562">
        <v>73.16</v>
      </c>
      <c r="F58" s="562">
        <v>31.49</v>
      </c>
      <c r="G58" s="562">
        <v>2303.84</v>
      </c>
    </row>
    <row r="59" spans="1:7">
      <c r="A59" s="538" t="s">
        <v>870</v>
      </c>
      <c r="B59" s="538" t="s">
        <v>825</v>
      </c>
      <c r="C59" s="548" t="s">
        <v>802</v>
      </c>
      <c r="D59" s="538" t="s">
        <v>42</v>
      </c>
      <c r="E59" s="562">
        <v>104</v>
      </c>
      <c r="F59" s="562">
        <v>21.97</v>
      </c>
      <c r="G59" s="562">
        <v>2284.88</v>
      </c>
    </row>
    <row r="60" spans="1:7" ht="39.6">
      <c r="A60" s="538">
        <v>5968</v>
      </c>
      <c r="B60" s="538" t="s">
        <v>609</v>
      </c>
      <c r="C60" s="548" t="s">
        <v>372</v>
      </c>
      <c r="D60" s="538" t="s">
        <v>134</v>
      </c>
      <c r="E60" s="562">
        <v>73.16</v>
      </c>
      <c r="F60" s="562">
        <v>30.19</v>
      </c>
      <c r="G60" s="562">
        <v>2208.73</v>
      </c>
    </row>
    <row r="61" spans="1:7">
      <c r="A61" s="560" t="s">
        <v>860</v>
      </c>
      <c r="B61" s="538" t="s">
        <v>627</v>
      </c>
      <c r="C61" s="548" t="s">
        <v>376</v>
      </c>
      <c r="D61" s="538" t="s">
        <v>265</v>
      </c>
      <c r="E61" s="562">
        <v>10</v>
      </c>
      <c r="F61" s="562">
        <v>212.82</v>
      </c>
      <c r="G61" s="562">
        <v>2128.1999999999998</v>
      </c>
    </row>
    <row r="62" spans="1:7">
      <c r="A62" s="560" t="s">
        <v>850</v>
      </c>
      <c r="B62" s="538" t="s">
        <v>626</v>
      </c>
      <c r="C62" s="548" t="s">
        <v>375</v>
      </c>
      <c r="D62" s="538" t="s">
        <v>265</v>
      </c>
      <c r="E62" s="562">
        <v>10</v>
      </c>
      <c r="F62" s="562">
        <v>211.98</v>
      </c>
      <c r="G62" s="562">
        <v>2119.8000000000002</v>
      </c>
    </row>
    <row r="63" spans="1:7">
      <c r="A63" s="538" t="s">
        <v>869</v>
      </c>
      <c r="B63" s="538" t="s">
        <v>820</v>
      </c>
      <c r="C63" s="548" t="s">
        <v>797</v>
      </c>
      <c r="D63" s="538" t="s">
        <v>24</v>
      </c>
      <c r="E63" s="562">
        <v>8</v>
      </c>
      <c r="F63" s="562">
        <v>258</v>
      </c>
      <c r="G63" s="562">
        <v>2064</v>
      </c>
    </row>
    <row r="64" spans="1:7" ht="39.6">
      <c r="A64" s="538" t="s">
        <v>262</v>
      </c>
      <c r="B64" s="538" t="s">
        <v>606</v>
      </c>
      <c r="C64" s="548" t="s">
        <v>316</v>
      </c>
      <c r="D64" s="538" t="s">
        <v>134</v>
      </c>
      <c r="E64" s="562">
        <v>74</v>
      </c>
      <c r="F64" s="562">
        <v>27.55</v>
      </c>
      <c r="G64" s="562">
        <v>2038.73</v>
      </c>
    </row>
    <row r="65" spans="1:7" ht="26.4">
      <c r="A65" s="538">
        <v>41595</v>
      </c>
      <c r="B65" s="538" t="s">
        <v>731</v>
      </c>
      <c r="C65" s="548" t="s">
        <v>683</v>
      </c>
      <c r="D65" s="538" t="s">
        <v>13</v>
      </c>
      <c r="E65" s="562">
        <v>324</v>
      </c>
      <c r="F65" s="562">
        <v>6.27</v>
      </c>
      <c r="G65" s="562">
        <v>2031.48</v>
      </c>
    </row>
    <row r="66" spans="1:7" ht="26.4">
      <c r="A66" s="538" t="s">
        <v>405</v>
      </c>
      <c r="B66" s="538" t="s">
        <v>540</v>
      </c>
      <c r="C66" s="548" t="s">
        <v>312</v>
      </c>
      <c r="D66" s="538" t="s">
        <v>134</v>
      </c>
      <c r="E66" s="562">
        <v>46.39</v>
      </c>
      <c r="F66" s="562">
        <v>41.22</v>
      </c>
      <c r="G66" s="562">
        <v>1912.23</v>
      </c>
    </row>
    <row r="67" spans="1:7" ht="39.6">
      <c r="A67" s="560" t="s">
        <v>386</v>
      </c>
      <c r="B67" s="538" t="s">
        <v>641</v>
      </c>
      <c r="C67" s="548" t="s">
        <v>385</v>
      </c>
      <c r="D67" s="538" t="s">
        <v>22</v>
      </c>
      <c r="E67" s="562">
        <v>4</v>
      </c>
      <c r="F67" s="562">
        <v>454.31</v>
      </c>
      <c r="G67" s="562">
        <v>1817.24</v>
      </c>
    </row>
    <row r="68" spans="1:7" ht="26.4">
      <c r="A68" s="538" t="s">
        <v>871</v>
      </c>
      <c r="B68" s="538" t="s">
        <v>826</v>
      </c>
      <c r="C68" s="548" t="s">
        <v>803</v>
      </c>
      <c r="D68" s="538" t="s">
        <v>42</v>
      </c>
      <c r="E68" s="562">
        <v>52</v>
      </c>
      <c r="F68" s="562">
        <v>33.93</v>
      </c>
      <c r="G68" s="562">
        <v>1764.36</v>
      </c>
    </row>
    <row r="69" spans="1:7" ht="26.4">
      <c r="A69" s="560" t="s">
        <v>389</v>
      </c>
      <c r="B69" s="538" t="s">
        <v>643</v>
      </c>
      <c r="C69" s="548" t="s">
        <v>388</v>
      </c>
      <c r="D69" s="538" t="s">
        <v>22</v>
      </c>
      <c r="E69" s="562">
        <v>6</v>
      </c>
      <c r="F69" s="562">
        <v>292.14999999999998</v>
      </c>
      <c r="G69" s="562">
        <v>1752.9</v>
      </c>
    </row>
    <row r="70" spans="1:7" ht="26.4">
      <c r="A70" s="538">
        <v>83418</v>
      </c>
      <c r="B70" s="538" t="s">
        <v>829</v>
      </c>
      <c r="C70" s="548" t="s">
        <v>806</v>
      </c>
      <c r="D70" s="538" t="s">
        <v>42</v>
      </c>
      <c r="E70" s="562">
        <v>360</v>
      </c>
      <c r="F70" s="562">
        <v>4.75</v>
      </c>
      <c r="G70" s="562">
        <v>1710</v>
      </c>
    </row>
    <row r="71" spans="1:7" ht="26.4">
      <c r="A71" s="538" t="s">
        <v>422</v>
      </c>
      <c r="B71" s="538" t="s">
        <v>517</v>
      </c>
      <c r="C71" s="548" t="s">
        <v>319</v>
      </c>
      <c r="D71" s="538" t="s">
        <v>134</v>
      </c>
      <c r="E71" s="562">
        <v>7.2</v>
      </c>
      <c r="F71" s="562">
        <v>230.83</v>
      </c>
      <c r="G71" s="562">
        <v>1661.99</v>
      </c>
    </row>
    <row r="72" spans="1:7" ht="26.4">
      <c r="A72" s="538" t="s">
        <v>422</v>
      </c>
      <c r="B72" s="538" t="s">
        <v>577</v>
      </c>
      <c r="C72" s="548" t="s">
        <v>319</v>
      </c>
      <c r="D72" s="538" t="s">
        <v>134</v>
      </c>
      <c r="E72" s="562">
        <v>7.2</v>
      </c>
      <c r="F72" s="562">
        <v>230.83</v>
      </c>
      <c r="G72" s="562">
        <v>1661.98</v>
      </c>
    </row>
    <row r="73" spans="1:7">
      <c r="A73" s="538">
        <v>83449</v>
      </c>
      <c r="B73" s="538" t="s">
        <v>559</v>
      </c>
      <c r="C73" s="548" t="s">
        <v>460</v>
      </c>
      <c r="D73" s="538" t="s">
        <v>22</v>
      </c>
      <c r="E73" s="562">
        <v>5</v>
      </c>
      <c r="F73" s="562">
        <v>325.18</v>
      </c>
      <c r="G73" s="562">
        <v>1625.9</v>
      </c>
    </row>
    <row r="74" spans="1:7" ht="39.6">
      <c r="A74" s="538" t="s">
        <v>872</v>
      </c>
      <c r="B74" s="538" t="s">
        <v>827</v>
      </c>
      <c r="C74" s="548" t="s">
        <v>804</v>
      </c>
      <c r="D74" s="538" t="s">
        <v>24</v>
      </c>
      <c r="E74" s="562">
        <v>8</v>
      </c>
      <c r="F74" s="562">
        <v>195.39</v>
      </c>
      <c r="G74" s="562">
        <v>1563.12</v>
      </c>
    </row>
    <row r="75" spans="1:7" ht="26.4">
      <c r="A75" s="538">
        <v>73361</v>
      </c>
      <c r="B75" s="538" t="s">
        <v>737</v>
      </c>
      <c r="C75" s="548" t="s">
        <v>367</v>
      </c>
      <c r="D75" s="538" t="s">
        <v>161</v>
      </c>
      <c r="E75" s="562">
        <v>3.86</v>
      </c>
      <c r="F75" s="562">
        <v>378.43</v>
      </c>
      <c r="G75" s="562">
        <v>1460.75</v>
      </c>
    </row>
    <row r="76" spans="1:7" ht="52.8">
      <c r="A76" s="538" t="s">
        <v>268</v>
      </c>
      <c r="B76" s="538" t="s">
        <v>572</v>
      </c>
      <c r="C76" s="548" t="s">
        <v>346</v>
      </c>
      <c r="D76" s="538" t="s">
        <v>24</v>
      </c>
      <c r="E76" s="562">
        <v>1</v>
      </c>
      <c r="F76" s="562">
        <v>1448.03</v>
      </c>
      <c r="G76" s="562">
        <v>1448.03</v>
      </c>
    </row>
    <row r="77" spans="1:7">
      <c r="A77" s="538" t="s">
        <v>759</v>
      </c>
      <c r="B77" s="538" t="s">
        <v>839</v>
      </c>
      <c r="C77" s="548" t="s">
        <v>665</v>
      </c>
      <c r="D77" s="538" t="s">
        <v>134</v>
      </c>
      <c r="E77" s="562">
        <v>228</v>
      </c>
      <c r="F77" s="562">
        <v>6.08</v>
      </c>
      <c r="G77" s="562">
        <v>1386.24</v>
      </c>
    </row>
    <row r="78" spans="1:7" ht="39.6">
      <c r="A78" s="560" t="s">
        <v>269</v>
      </c>
      <c r="B78" s="538" t="s">
        <v>630</v>
      </c>
      <c r="C78" s="548" t="s">
        <v>347</v>
      </c>
      <c r="D78" s="538" t="s">
        <v>22</v>
      </c>
      <c r="E78" s="562">
        <v>6</v>
      </c>
      <c r="F78" s="562">
        <v>229.49</v>
      </c>
      <c r="G78" s="562">
        <v>1376.94</v>
      </c>
    </row>
    <row r="79" spans="1:7" ht="52.8">
      <c r="A79" s="538" t="s">
        <v>285</v>
      </c>
      <c r="B79" s="538" t="s">
        <v>484</v>
      </c>
      <c r="C79" s="548" t="s">
        <v>371</v>
      </c>
      <c r="D79" s="538" t="s">
        <v>134</v>
      </c>
      <c r="E79" s="562">
        <v>24</v>
      </c>
      <c r="F79" s="562">
        <v>55.98</v>
      </c>
      <c r="G79" s="562">
        <v>1343.54</v>
      </c>
    </row>
    <row r="80" spans="1:7" ht="26.4">
      <c r="A80" s="538" t="s">
        <v>264</v>
      </c>
      <c r="B80" s="538" t="s">
        <v>611</v>
      </c>
      <c r="C80" s="548" t="s">
        <v>373</v>
      </c>
      <c r="D80" s="538" t="s">
        <v>134</v>
      </c>
      <c r="E80" s="562">
        <v>32</v>
      </c>
      <c r="F80" s="562">
        <v>41.53</v>
      </c>
      <c r="G80" s="562">
        <v>1328.99</v>
      </c>
    </row>
    <row r="81" spans="1:7" ht="39.6">
      <c r="A81" s="538" t="s">
        <v>374</v>
      </c>
      <c r="B81" s="538" t="s">
        <v>549</v>
      </c>
      <c r="C81" s="548" t="s">
        <v>364</v>
      </c>
      <c r="D81" s="538" t="s">
        <v>134</v>
      </c>
      <c r="E81" s="562">
        <v>42</v>
      </c>
      <c r="F81" s="562">
        <v>31.49</v>
      </c>
      <c r="G81" s="562">
        <v>1322.61</v>
      </c>
    </row>
    <row r="82" spans="1:7" ht="26.4">
      <c r="A82" s="538" t="s">
        <v>405</v>
      </c>
      <c r="B82" s="538" t="s">
        <v>481</v>
      </c>
      <c r="C82" s="548" t="s">
        <v>312</v>
      </c>
      <c r="D82" s="538" t="s">
        <v>134</v>
      </c>
      <c r="E82" s="562">
        <v>31.28</v>
      </c>
      <c r="F82" s="562">
        <v>41.22</v>
      </c>
      <c r="G82" s="562">
        <v>1289.3800000000001</v>
      </c>
    </row>
    <row r="83" spans="1:7">
      <c r="A83" s="560">
        <v>68052</v>
      </c>
      <c r="B83" s="538" t="s">
        <v>644</v>
      </c>
      <c r="C83" s="548" t="s">
        <v>321</v>
      </c>
      <c r="D83" s="538" t="s">
        <v>134</v>
      </c>
      <c r="E83" s="562">
        <v>3.36</v>
      </c>
      <c r="F83" s="562">
        <v>377.76</v>
      </c>
      <c r="G83" s="562">
        <v>1269.27</v>
      </c>
    </row>
    <row r="84" spans="1:7" ht="39.6">
      <c r="A84" s="538">
        <v>5968</v>
      </c>
      <c r="B84" s="538" t="s">
        <v>546</v>
      </c>
      <c r="C84" s="548" t="s">
        <v>372</v>
      </c>
      <c r="D84" s="538" t="s">
        <v>134</v>
      </c>
      <c r="E84" s="562">
        <v>42</v>
      </c>
      <c r="F84" s="562">
        <v>30.19</v>
      </c>
      <c r="G84" s="562">
        <v>1267.98</v>
      </c>
    </row>
    <row r="85" spans="1:7">
      <c r="A85" s="538">
        <v>72254</v>
      </c>
      <c r="B85" s="538" t="s">
        <v>835</v>
      </c>
      <c r="C85" s="548" t="s">
        <v>810</v>
      </c>
      <c r="D85" s="538" t="s">
        <v>42</v>
      </c>
      <c r="E85" s="562">
        <v>30</v>
      </c>
      <c r="F85" s="562">
        <v>41.68</v>
      </c>
      <c r="G85" s="562">
        <v>1250.4000000000001</v>
      </c>
    </row>
    <row r="86" spans="1:7">
      <c r="A86" s="538" t="s">
        <v>847</v>
      </c>
      <c r="B86" s="538" t="s">
        <v>119</v>
      </c>
      <c r="C86" s="548" t="s">
        <v>467</v>
      </c>
      <c r="D86" s="538" t="s">
        <v>22</v>
      </c>
      <c r="E86" s="562">
        <v>5</v>
      </c>
      <c r="F86" s="562">
        <v>248.71</v>
      </c>
      <c r="G86" s="562">
        <v>1243.55</v>
      </c>
    </row>
    <row r="87" spans="1:7" ht="39.6">
      <c r="A87" s="538" t="s">
        <v>419</v>
      </c>
      <c r="B87" s="538" t="s">
        <v>571</v>
      </c>
      <c r="C87" s="548" t="s">
        <v>345</v>
      </c>
      <c r="D87" s="538" t="s">
        <v>24</v>
      </c>
      <c r="E87" s="562">
        <v>1</v>
      </c>
      <c r="F87" s="562">
        <v>1199.92</v>
      </c>
      <c r="G87" s="562">
        <v>1199.92</v>
      </c>
    </row>
    <row r="88" spans="1:7" ht="26.4">
      <c r="A88" s="538">
        <v>5995</v>
      </c>
      <c r="B88" s="538" t="s">
        <v>543</v>
      </c>
      <c r="C88" s="548" t="s">
        <v>315</v>
      </c>
      <c r="D88" s="538" t="s">
        <v>134</v>
      </c>
      <c r="E88" s="562">
        <v>94.84</v>
      </c>
      <c r="F88" s="562">
        <v>12.48</v>
      </c>
      <c r="G88" s="562">
        <v>1183.6400000000001</v>
      </c>
    </row>
    <row r="89" spans="1:7" ht="26.4">
      <c r="A89" s="538">
        <v>83446</v>
      </c>
      <c r="B89" s="538" t="s">
        <v>813</v>
      </c>
      <c r="C89" s="548" t="s">
        <v>790</v>
      </c>
      <c r="D89" s="538" t="s">
        <v>24</v>
      </c>
      <c r="E89" s="562">
        <v>8</v>
      </c>
      <c r="F89" s="562">
        <v>146.78</v>
      </c>
      <c r="G89" s="562">
        <v>1174.24</v>
      </c>
    </row>
    <row r="90" spans="1:7">
      <c r="A90" s="538" t="s">
        <v>870</v>
      </c>
      <c r="B90" s="538" t="s">
        <v>825</v>
      </c>
      <c r="C90" s="548" t="s">
        <v>802</v>
      </c>
      <c r="D90" s="538" t="s">
        <v>42</v>
      </c>
      <c r="E90" s="562">
        <v>52</v>
      </c>
      <c r="F90" s="562">
        <v>21.97</v>
      </c>
      <c r="G90" s="562">
        <v>1142.44</v>
      </c>
    </row>
    <row r="91" spans="1:7" ht="39.6">
      <c r="A91" s="538" t="s">
        <v>418</v>
      </c>
      <c r="B91" s="538" t="s">
        <v>576</v>
      </c>
      <c r="C91" s="548" t="s">
        <v>344</v>
      </c>
      <c r="D91" s="538" t="s">
        <v>42</v>
      </c>
      <c r="E91" s="562">
        <v>3.58</v>
      </c>
      <c r="F91" s="562">
        <v>299.58</v>
      </c>
      <c r="G91" s="562">
        <v>1072.5</v>
      </c>
    </row>
    <row r="92" spans="1:7" ht="39.6">
      <c r="A92" s="538" t="s">
        <v>404</v>
      </c>
      <c r="B92" s="538" t="s">
        <v>532</v>
      </c>
      <c r="C92" s="548" t="s">
        <v>403</v>
      </c>
      <c r="D92" s="538" t="s">
        <v>134</v>
      </c>
      <c r="E92" s="562">
        <v>25.87</v>
      </c>
      <c r="F92" s="562">
        <v>41.18</v>
      </c>
      <c r="G92" s="562">
        <v>1065.3499999999999</v>
      </c>
    </row>
    <row r="93" spans="1:7" ht="26.4">
      <c r="A93" s="538" t="s">
        <v>848</v>
      </c>
      <c r="B93" s="538" t="s">
        <v>533</v>
      </c>
      <c r="C93" s="548" t="s">
        <v>396</v>
      </c>
      <c r="D93" s="538" t="s">
        <v>161</v>
      </c>
      <c r="E93" s="562">
        <v>2.23</v>
      </c>
      <c r="F93" s="562">
        <v>476.62</v>
      </c>
      <c r="G93" s="562">
        <v>1062.8900000000001</v>
      </c>
    </row>
    <row r="94" spans="1:7" ht="39.6">
      <c r="A94" s="538" t="s">
        <v>418</v>
      </c>
      <c r="B94" s="538" t="s">
        <v>516</v>
      </c>
      <c r="C94" s="548" t="s">
        <v>344</v>
      </c>
      <c r="D94" s="538" t="s">
        <v>42</v>
      </c>
      <c r="E94" s="562">
        <v>3.5</v>
      </c>
      <c r="F94" s="562">
        <v>299.58</v>
      </c>
      <c r="G94" s="562">
        <v>1048.53</v>
      </c>
    </row>
    <row r="95" spans="1:7" ht="26.4">
      <c r="A95" s="538" t="s">
        <v>856</v>
      </c>
      <c r="B95" s="538" t="s">
        <v>596</v>
      </c>
      <c r="C95" s="548" t="s">
        <v>369</v>
      </c>
      <c r="D95" s="538" t="s">
        <v>161</v>
      </c>
      <c r="E95" s="562">
        <v>2.19</v>
      </c>
      <c r="F95" s="562">
        <v>476.62</v>
      </c>
      <c r="G95" s="562">
        <v>1043.82</v>
      </c>
    </row>
    <row r="96" spans="1:7">
      <c r="A96" s="538" t="s">
        <v>869</v>
      </c>
      <c r="B96" s="538" t="s">
        <v>820</v>
      </c>
      <c r="C96" s="548" t="s">
        <v>797</v>
      </c>
      <c r="D96" s="538" t="s">
        <v>24</v>
      </c>
      <c r="E96" s="562">
        <v>4</v>
      </c>
      <c r="F96" s="562">
        <v>258</v>
      </c>
      <c r="G96" s="562">
        <v>1032</v>
      </c>
    </row>
    <row r="97" spans="1:7" ht="39.6">
      <c r="A97" s="538" t="s">
        <v>407</v>
      </c>
      <c r="B97" s="538" t="s">
        <v>544</v>
      </c>
      <c r="C97" s="548" t="s">
        <v>316</v>
      </c>
      <c r="D97" s="538" t="s">
        <v>134</v>
      </c>
      <c r="E97" s="562">
        <v>37.29</v>
      </c>
      <c r="F97" s="562">
        <v>27.55</v>
      </c>
      <c r="G97" s="562">
        <v>1027.3699999999999</v>
      </c>
    </row>
    <row r="98" spans="1:7" ht="26.4">
      <c r="A98" s="538" t="s">
        <v>289</v>
      </c>
      <c r="B98" s="538" t="s">
        <v>595</v>
      </c>
      <c r="C98" s="548" t="s">
        <v>368</v>
      </c>
      <c r="D98" s="538" t="s">
        <v>134</v>
      </c>
      <c r="E98" s="562">
        <v>24.04</v>
      </c>
      <c r="F98" s="562">
        <v>41.18</v>
      </c>
      <c r="G98" s="562">
        <v>990</v>
      </c>
    </row>
    <row r="99" spans="1:7" ht="39.6">
      <c r="A99" s="538">
        <v>75481</v>
      </c>
      <c r="B99" s="538" t="s">
        <v>838</v>
      </c>
      <c r="C99" s="548" t="s">
        <v>664</v>
      </c>
      <c r="D99" s="538" t="s">
        <v>134</v>
      </c>
      <c r="E99" s="562">
        <v>228</v>
      </c>
      <c r="F99" s="562">
        <v>4.1500000000000004</v>
      </c>
      <c r="G99" s="562">
        <v>946.2</v>
      </c>
    </row>
    <row r="100" spans="1:7">
      <c r="A100" s="560" t="s">
        <v>852</v>
      </c>
      <c r="B100" s="538" t="s">
        <v>647</v>
      </c>
      <c r="C100" s="548" t="s">
        <v>390</v>
      </c>
      <c r="D100" s="538" t="s">
        <v>134</v>
      </c>
      <c r="E100" s="562">
        <v>32</v>
      </c>
      <c r="F100" s="562">
        <v>29.23</v>
      </c>
      <c r="G100" s="562">
        <v>935.36</v>
      </c>
    </row>
    <row r="101" spans="1:7" ht="26.4">
      <c r="A101" s="538">
        <v>5974</v>
      </c>
      <c r="B101" s="538" t="s">
        <v>771</v>
      </c>
      <c r="C101" s="548" t="s">
        <v>663</v>
      </c>
      <c r="D101" s="538" t="s">
        <v>134</v>
      </c>
      <c r="E101" s="562">
        <v>224</v>
      </c>
      <c r="F101" s="562">
        <v>4.1500000000000004</v>
      </c>
      <c r="G101" s="562">
        <v>929.6</v>
      </c>
    </row>
    <row r="102" spans="1:7" ht="26.4">
      <c r="A102" s="538">
        <v>83418</v>
      </c>
      <c r="B102" s="538" t="s">
        <v>829</v>
      </c>
      <c r="C102" s="548" t="s">
        <v>806</v>
      </c>
      <c r="D102" s="538" t="s">
        <v>42</v>
      </c>
      <c r="E102" s="562">
        <v>180</v>
      </c>
      <c r="F102" s="562">
        <v>4.75</v>
      </c>
      <c r="G102" s="562">
        <v>855</v>
      </c>
    </row>
    <row r="103" spans="1:7">
      <c r="A103" s="538" t="s">
        <v>854</v>
      </c>
      <c r="B103" s="538" t="s">
        <v>564</v>
      </c>
      <c r="C103" s="548" t="s">
        <v>376</v>
      </c>
      <c r="D103" s="538" t="s">
        <v>265</v>
      </c>
      <c r="E103" s="562">
        <v>4</v>
      </c>
      <c r="F103" s="562">
        <v>212.82</v>
      </c>
      <c r="G103" s="562">
        <v>851.28</v>
      </c>
    </row>
    <row r="104" spans="1:7">
      <c r="A104" s="538" t="s">
        <v>850</v>
      </c>
      <c r="B104" s="538" t="s">
        <v>563</v>
      </c>
      <c r="C104" s="548" t="s">
        <v>375</v>
      </c>
      <c r="D104" s="538" t="s">
        <v>265</v>
      </c>
      <c r="E104" s="562">
        <v>4</v>
      </c>
      <c r="F104" s="562">
        <v>211.98</v>
      </c>
      <c r="G104" s="562">
        <v>847.92</v>
      </c>
    </row>
    <row r="105" spans="1:7" ht="26.4">
      <c r="A105" s="538" t="s">
        <v>54</v>
      </c>
      <c r="B105" s="538" t="s">
        <v>608</v>
      </c>
      <c r="C105" s="548" t="s">
        <v>317</v>
      </c>
      <c r="D105" s="538" t="s">
        <v>161</v>
      </c>
      <c r="E105" s="562">
        <v>14.69</v>
      </c>
      <c r="F105" s="562">
        <v>57.36</v>
      </c>
      <c r="G105" s="562">
        <v>842.64</v>
      </c>
    </row>
    <row r="106" spans="1:7" ht="26.4">
      <c r="A106" s="538">
        <v>72936</v>
      </c>
      <c r="B106" s="538" t="s">
        <v>823</v>
      </c>
      <c r="C106" s="548" t="s">
        <v>800</v>
      </c>
      <c r="D106" s="538" t="s">
        <v>42</v>
      </c>
      <c r="E106" s="562">
        <v>120</v>
      </c>
      <c r="F106" s="562">
        <v>6.96</v>
      </c>
      <c r="G106" s="562">
        <v>835.2</v>
      </c>
    </row>
    <row r="107" spans="1:7" ht="66">
      <c r="A107" s="538" t="s">
        <v>421</v>
      </c>
      <c r="B107" s="538" t="s">
        <v>574</v>
      </c>
      <c r="C107" s="548" t="s">
        <v>377</v>
      </c>
      <c r="D107" s="538" t="s">
        <v>24</v>
      </c>
      <c r="E107" s="562">
        <v>2</v>
      </c>
      <c r="F107" s="562">
        <v>413.94</v>
      </c>
      <c r="G107" s="562">
        <v>827.88</v>
      </c>
    </row>
    <row r="108" spans="1:7" ht="26.4">
      <c r="A108" s="538" t="s">
        <v>848</v>
      </c>
      <c r="B108" s="538" t="s">
        <v>478</v>
      </c>
      <c r="C108" s="548" t="s">
        <v>396</v>
      </c>
      <c r="D108" s="538" t="s">
        <v>161</v>
      </c>
      <c r="E108" s="562">
        <v>1.69</v>
      </c>
      <c r="F108" s="562">
        <v>476.62</v>
      </c>
      <c r="G108" s="562">
        <v>805.5</v>
      </c>
    </row>
    <row r="109" spans="1:7" ht="39.6">
      <c r="A109" s="538" t="s">
        <v>872</v>
      </c>
      <c r="B109" s="538" t="s">
        <v>827</v>
      </c>
      <c r="C109" s="548" t="s">
        <v>804</v>
      </c>
      <c r="D109" s="538" t="s">
        <v>24</v>
      </c>
      <c r="E109" s="562">
        <v>4</v>
      </c>
      <c r="F109" s="562">
        <v>195.39</v>
      </c>
      <c r="G109" s="562">
        <v>781.56</v>
      </c>
    </row>
    <row r="110" spans="1:7" ht="26.4">
      <c r="A110" s="538" t="s">
        <v>408</v>
      </c>
      <c r="B110" s="538" t="s">
        <v>545</v>
      </c>
      <c r="C110" s="548" t="s">
        <v>317</v>
      </c>
      <c r="D110" s="538" t="s">
        <v>161</v>
      </c>
      <c r="E110" s="562">
        <v>12.6</v>
      </c>
      <c r="F110" s="562">
        <v>57.36</v>
      </c>
      <c r="G110" s="562">
        <v>722.76</v>
      </c>
    </row>
    <row r="111" spans="1:7" ht="52.8">
      <c r="A111" s="538" t="s">
        <v>864</v>
      </c>
      <c r="B111" s="538" t="s">
        <v>812</v>
      </c>
      <c r="C111" s="548" t="s">
        <v>789</v>
      </c>
      <c r="D111" s="538" t="s">
        <v>24</v>
      </c>
      <c r="E111" s="562">
        <v>2</v>
      </c>
      <c r="F111" s="562">
        <v>351.53</v>
      </c>
      <c r="G111" s="562">
        <v>703.06</v>
      </c>
    </row>
    <row r="112" spans="1:7" ht="26.4">
      <c r="A112" s="538" t="s">
        <v>261</v>
      </c>
      <c r="B112" s="538" t="s">
        <v>604</v>
      </c>
      <c r="C112" s="548" t="s">
        <v>314</v>
      </c>
      <c r="D112" s="538" t="s">
        <v>134</v>
      </c>
      <c r="E112" s="562">
        <v>234.86</v>
      </c>
      <c r="F112" s="562">
        <v>2.99</v>
      </c>
      <c r="G112" s="562">
        <v>702.26</v>
      </c>
    </row>
    <row r="113" spans="1:7">
      <c r="A113" s="560" t="s">
        <v>853</v>
      </c>
      <c r="B113" s="538" t="s">
        <v>648</v>
      </c>
      <c r="C113" s="548" t="s">
        <v>324</v>
      </c>
      <c r="D113" s="538" t="s">
        <v>134</v>
      </c>
      <c r="E113" s="562">
        <v>32</v>
      </c>
      <c r="F113" s="562">
        <v>21.6</v>
      </c>
      <c r="G113" s="562">
        <v>691.2</v>
      </c>
    </row>
    <row r="114" spans="1:7">
      <c r="A114" s="538" t="s">
        <v>429</v>
      </c>
      <c r="B114" s="538" t="s">
        <v>588</v>
      </c>
      <c r="C114" s="548" t="s">
        <v>401</v>
      </c>
      <c r="D114" s="538" t="s">
        <v>134</v>
      </c>
      <c r="E114" s="562">
        <v>94.84</v>
      </c>
      <c r="F114" s="562">
        <v>7.25</v>
      </c>
      <c r="G114" s="562">
        <v>687.59</v>
      </c>
    </row>
    <row r="115" spans="1:7" ht="39.6">
      <c r="A115" s="560">
        <v>72118</v>
      </c>
      <c r="B115" s="538" t="s">
        <v>645</v>
      </c>
      <c r="C115" s="548" t="s">
        <v>322</v>
      </c>
      <c r="D115" s="538" t="s">
        <v>134</v>
      </c>
      <c r="E115" s="562">
        <v>3.36</v>
      </c>
      <c r="F115" s="562">
        <v>200.74</v>
      </c>
      <c r="G115" s="562">
        <v>674.49</v>
      </c>
    </row>
    <row r="116" spans="1:7" ht="39.6">
      <c r="A116" s="538" t="s">
        <v>404</v>
      </c>
      <c r="B116" s="538" t="s">
        <v>477</v>
      </c>
      <c r="C116" s="548" t="s">
        <v>403</v>
      </c>
      <c r="D116" s="538" t="s">
        <v>134</v>
      </c>
      <c r="E116" s="562">
        <v>16.32</v>
      </c>
      <c r="F116" s="562">
        <v>41.18</v>
      </c>
      <c r="G116" s="562">
        <v>672.08</v>
      </c>
    </row>
    <row r="117" spans="1:7">
      <c r="A117" s="538" t="s">
        <v>759</v>
      </c>
      <c r="B117" s="538" t="s">
        <v>773</v>
      </c>
      <c r="C117" s="548" t="s">
        <v>665</v>
      </c>
      <c r="D117" s="538" t="s">
        <v>134</v>
      </c>
      <c r="E117" s="562">
        <v>224</v>
      </c>
      <c r="F117" s="562">
        <v>2.96</v>
      </c>
      <c r="G117" s="562">
        <v>663.04</v>
      </c>
    </row>
    <row r="118" spans="1:7">
      <c r="A118" s="538">
        <v>83449</v>
      </c>
      <c r="B118" s="538" t="s">
        <v>504</v>
      </c>
      <c r="C118" s="548" t="s">
        <v>460</v>
      </c>
      <c r="D118" s="538" t="s">
        <v>22</v>
      </c>
      <c r="E118" s="562">
        <v>2</v>
      </c>
      <c r="F118" s="562">
        <v>325.18</v>
      </c>
      <c r="G118" s="562">
        <v>650.38</v>
      </c>
    </row>
    <row r="119" spans="1:7">
      <c r="A119" s="560" t="s">
        <v>272</v>
      </c>
      <c r="B119" s="538" t="s">
        <v>635</v>
      </c>
      <c r="C119" s="548" t="s">
        <v>380</v>
      </c>
      <c r="D119" s="538" t="s">
        <v>22</v>
      </c>
      <c r="E119" s="562">
        <v>1</v>
      </c>
      <c r="F119" s="562">
        <v>646.88</v>
      </c>
      <c r="G119" s="562">
        <v>646.88</v>
      </c>
    </row>
    <row r="120" spans="1:7">
      <c r="A120" s="538" t="s">
        <v>858</v>
      </c>
      <c r="B120" s="538" t="s">
        <v>623</v>
      </c>
      <c r="C120" s="548" t="s">
        <v>443</v>
      </c>
      <c r="D120" s="538" t="s">
        <v>22</v>
      </c>
      <c r="E120" s="562">
        <v>13</v>
      </c>
      <c r="F120" s="562">
        <v>48.83</v>
      </c>
      <c r="G120" s="562">
        <v>634.79</v>
      </c>
    </row>
    <row r="121" spans="1:7">
      <c r="A121" s="538">
        <v>72254</v>
      </c>
      <c r="B121" s="538" t="s">
        <v>835</v>
      </c>
      <c r="C121" s="548" t="s">
        <v>810</v>
      </c>
      <c r="D121" s="538" t="s">
        <v>42</v>
      </c>
      <c r="E121" s="562">
        <v>15</v>
      </c>
      <c r="F121" s="562">
        <v>41.68</v>
      </c>
      <c r="G121" s="562">
        <v>625.20000000000005</v>
      </c>
    </row>
    <row r="122" spans="1:7" ht="26.4">
      <c r="A122" s="538">
        <v>83417</v>
      </c>
      <c r="B122" s="538" t="s">
        <v>832</v>
      </c>
      <c r="C122" s="548" t="s">
        <v>807</v>
      </c>
      <c r="D122" s="538" t="s">
        <v>42</v>
      </c>
      <c r="E122" s="562">
        <v>200</v>
      </c>
      <c r="F122" s="562">
        <v>3.11</v>
      </c>
      <c r="G122" s="562">
        <v>622</v>
      </c>
    </row>
    <row r="123" spans="1:7" ht="26.4">
      <c r="A123" s="538">
        <v>72935</v>
      </c>
      <c r="B123" s="538" t="s">
        <v>824</v>
      </c>
      <c r="C123" s="548" t="s">
        <v>801</v>
      </c>
      <c r="D123" s="538" t="s">
        <v>42</v>
      </c>
      <c r="E123" s="562">
        <v>120</v>
      </c>
      <c r="F123" s="562">
        <v>4.99</v>
      </c>
      <c r="G123" s="562">
        <v>598.79999999999995</v>
      </c>
    </row>
    <row r="124" spans="1:7" ht="26.4">
      <c r="A124" s="538">
        <v>55865</v>
      </c>
      <c r="B124" s="538" t="s">
        <v>556</v>
      </c>
      <c r="C124" s="548" t="s">
        <v>464</v>
      </c>
      <c r="D124" s="538" t="s">
        <v>42</v>
      </c>
      <c r="E124" s="562">
        <v>33</v>
      </c>
      <c r="F124" s="562">
        <v>18.079999999999998</v>
      </c>
      <c r="G124" s="562">
        <v>596.64</v>
      </c>
    </row>
    <row r="125" spans="1:7" ht="26.4">
      <c r="A125" s="538" t="s">
        <v>389</v>
      </c>
      <c r="B125" s="538" t="s">
        <v>580</v>
      </c>
      <c r="C125" s="548" t="s">
        <v>388</v>
      </c>
      <c r="D125" s="538" t="s">
        <v>22</v>
      </c>
      <c r="E125" s="562">
        <v>2</v>
      </c>
      <c r="F125" s="562">
        <v>292.14999999999998</v>
      </c>
      <c r="G125" s="562">
        <v>584.29999999999995</v>
      </c>
    </row>
    <row r="126" spans="1:7" ht="39.6">
      <c r="A126" s="538">
        <v>5968</v>
      </c>
      <c r="B126" s="538" t="s">
        <v>491</v>
      </c>
      <c r="C126" s="548" t="s">
        <v>372</v>
      </c>
      <c r="D126" s="538" t="s">
        <v>134</v>
      </c>
      <c r="E126" s="562">
        <v>18.98</v>
      </c>
      <c r="F126" s="562">
        <v>30.19</v>
      </c>
      <c r="G126" s="562">
        <v>573.02</v>
      </c>
    </row>
    <row r="127" spans="1:7" ht="26.4">
      <c r="A127" s="538" t="s">
        <v>263</v>
      </c>
      <c r="B127" s="538" t="s">
        <v>610</v>
      </c>
      <c r="C127" s="548" t="s">
        <v>318</v>
      </c>
      <c r="D127" s="538" t="s">
        <v>134</v>
      </c>
      <c r="E127" s="562">
        <v>73.16</v>
      </c>
      <c r="F127" s="562">
        <v>7.8</v>
      </c>
      <c r="G127" s="562">
        <v>570.67999999999995</v>
      </c>
    </row>
    <row r="128" spans="1:7" ht="26.4">
      <c r="A128" s="538">
        <v>83418</v>
      </c>
      <c r="B128" s="538" t="s">
        <v>830</v>
      </c>
      <c r="C128" s="548" t="s">
        <v>806</v>
      </c>
      <c r="D128" s="538" t="s">
        <v>42</v>
      </c>
      <c r="E128" s="562">
        <v>120</v>
      </c>
      <c r="F128" s="562">
        <v>4.75</v>
      </c>
      <c r="G128" s="562">
        <v>570</v>
      </c>
    </row>
    <row r="129" spans="1:7" ht="66">
      <c r="A129" s="560" t="s">
        <v>271</v>
      </c>
      <c r="B129" s="538" t="s">
        <v>634</v>
      </c>
      <c r="C129" s="548" t="s">
        <v>348</v>
      </c>
      <c r="D129" s="538" t="s">
        <v>22</v>
      </c>
      <c r="E129" s="562">
        <v>4</v>
      </c>
      <c r="F129" s="562">
        <v>137.15</v>
      </c>
      <c r="G129" s="562">
        <v>548.6</v>
      </c>
    </row>
    <row r="130" spans="1:7">
      <c r="A130" s="538" t="s">
        <v>426</v>
      </c>
      <c r="B130" s="538" t="s">
        <v>585</v>
      </c>
      <c r="C130" s="548" t="s">
        <v>325</v>
      </c>
      <c r="D130" s="538" t="s">
        <v>134</v>
      </c>
      <c r="E130" s="562">
        <v>94.84</v>
      </c>
      <c r="F130" s="562">
        <v>5.6</v>
      </c>
      <c r="G130" s="562">
        <v>531.1</v>
      </c>
    </row>
    <row r="131" spans="1:7">
      <c r="A131" s="538">
        <v>83448</v>
      </c>
      <c r="B131" s="538" t="s">
        <v>814</v>
      </c>
      <c r="C131" s="548" t="s">
        <v>791</v>
      </c>
      <c r="D131" s="538" t="s">
        <v>24</v>
      </c>
      <c r="E131" s="562">
        <v>2</v>
      </c>
      <c r="F131" s="562">
        <v>262.02999999999997</v>
      </c>
      <c r="G131" s="562">
        <v>524.05999999999995</v>
      </c>
    </row>
    <row r="132" spans="1:7">
      <c r="A132" s="538" t="s">
        <v>760</v>
      </c>
      <c r="B132" s="538" t="s">
        <v>705</v>
      </c>
      <c r="C132" s="548" t="s">
        <v>673</v>
      </c>
      <c r="D132" s="538" t="s">
        <v>134</v>
      </c>
      <c r="E132" s="562">
        <v>2</v>
      </c>
      <c r="F132" s="562">
        <v>257.93</v>
      </c>
      <c r="G132" s="562">
        <v>515.86</v>
      </c>
    </row>
    <row r="133" spans="1:7">
      <c r="A133" s="538" t="s">
        <v>760</v>
      </c>
      <c r="B133" s="538" t="s">
        <v>722</v>
      </c>
      <c r="C133" s="548" t="s">
        <v>673</v>
      </c>
      <c r="D133" s="538" t="s">
        <v>134</v>
      </c>
      <c r="E133" s="562">
        <v>2</v>
      </c>
      <c r="F133" s="562">
        <v>257.93</v>
      </c>
      <c r="G133" s="562">
        <v>515.86</v>
      </c>
    </row>
    <row r="134" spans="1:7" ht="39.6">
      <c r="A134" s="538" t="s">
        <v>387</v>
      </c>
      <c r="B134" s="538" t="s">
        <v>518</v>
      </c>
      <c r="C134" s="548" t="s">
        <v>320</v>
      </c>
      <c r="D134" s="538" t="s">
        <v>22</v>
      </c>
      <c r="E134" s="562">
        <v>1</v>
      </c>
      <c r="F134" s="562">
        <v>513.91</v>
      </c>
      <c r="G134" s="562">
        <v>513.91</v>
      </c>
    </row>
    <row r="135" spans="1:7" ht="39.6">
      <c r="A135" s="538" t="s">
        <v>387</v>
      </c>
      <c r="B135" s="538" t="s">
        <v>578</v>
      </c>
      <c r="C135" s="548" t="s">
        <v>320</v>
      </c>
      <c r="D135" s="538" t="s">
        <v>22</v>
      </c>
      <c r="E135" s="562">
        <v>1</v>
      </c>
      <c r="F135" s="562">
        <v>513.91</v>
      </c>
      <c r="G135" s="562">
        <v>513.91</v>
      </c>
    </row>
    <row r="136" spans="1:7" ht="39.6">
      <c r="A136" s="560" t="s">
        <v>387</v>
      </c>
      <c r="B136" s="538" t="s">
        <v>642</v>
      </c>
      <c r="C136" s="548" t="s">
        <v>320</v>
      </c>
      <c r="D136" s="538" t="s">
        <v>22</v>
      </c>
      <c r="E136" s="562">
        <v>1</v>
      </c>
      <c r="F136" s="562">
        <v>513.91</v>
      </c>
      <c r="G136" s="562">
        <v>513.91</v>
      </c>
    </row>
    <row r="137" spans="1:7" ht="26.4">
      <c r="A137" s="538" t="s">
        <v>859</v>
      </c>
      <c r="B137" s="538" t="s">
        <v>624</v>
      </c>
      <c r="C137" s="548" t="s">
        <v>446</v>
      </c>
      <c r="D137" s="538" t="s">
        <v>22</v>
      </c>
      <c r="E137" s="562">
        <v>12</v>
      </c>
      <c r="F137" s="562">
        <v>40.700000000000003</v>
      </c>
      <c r="G137" s="562">
        <v>488.4</v>
      </c>
    </row>
    <row r="138" spans="1:7" ht="26.4">
      <c r="A138" s="538">
        <v>84122</v>
      </c>
      <c r="B138" s="538" t="s">
        <v>209</v>
      </c>
      <c r="C138" s="548" t="s">
        <v>159</v>
      </c>
      <c r="D138" s="538" t="s">
        <v>24</v>
      </c>
      <c r="E138" s="562">
        <v>1</v>
      </c>
      <c r="F138" s="562">
        <v>480.14</v>
      </c>
      <c r="G138" s="562">
        <v>480.14</v>
      </c>
    </row>
    <row r="139" spans="1:7" ht="52.8">
      <c r="A139" s="538" t="s">
        <v>758</v>
      </c>
      <c r="B139" s="538" t="s">
        <v>747</v>
      </c>
      <c r="C139" s="548" t="s">
        <v>662</v>
      </c>
      <c r="D139" s="538" t="s">
        <v>134</v>
      </c>
      <c r="E139" s="562">
        <v>114</v>
      </c>
      <c r="F139" s="562">
        <v>4.1900000000000004</v>
      </c>
      <c r="G139" s="562">
        <v>477.66</v>
      </c>
    </row>
    <row r="140" spans="1:7">
      <c r="A140" s="538" t="s">
        <v>868</v>
      </c>
      <c r="B140" s="538" t="s">
        <v>819</v>
      </c>
      <c r="C140" s="548" t="s">
        <v>796</v>
      </c>
      <c r="D140" s="538" t="s">
        <v>24</v>
      </c>
      <c r="E140" s="562">
        <v>2</v>
      </c>
      <c r="F140" s="562">
        <v>231.22</v>
      </c>
      <c r="G140" s="562">
        <v>462.44</v>
      </c>
    </row>
    <row r="141" spans="1:7" ht="39.6">
      <c r="A141" s="538" t="s">
        <v>420</v>
      </c>
      <c r="B141" s="538" t="s">
        <v>573</v>
      </c>
      <c r="C141" s="548" t="s">
        <v>347</v>
      </c>
      <c r="D141" s="538" t="s">
        <v>24</v>
      </c>
      <c r="E141" s="562">
        <v>2</v>
      </c>
      <c r="F141" s="562">
        <v>229.49</v>
      </c>
      <c r="G141" s="562">
        <v>458.98</v>
      </c>
    </row>
    <row r="142" spans="1:7">
      <c r="A142" s="560" t="s">
        <v>861</v>
      </c>
      <c r="B142" s="538" t="s">
        <v>636</v>
      </c>
      <c r="C142" s="548" t="s">
        <v>381</v>
      </c>
      <c r="D142" s="538" t="s">
        <v>22</v>
      </c>
      <c r="E142" s="562">
        <v>2</v>
      </c>
      <c r="F142" s="562">
        <v>222.84</v>
      </c>
      <c r="G142" s="562">
        <v>445.68</v>
      </c>
    </row>
    <row r="143" spans="1:7" ht="39.6">
      <c r="A143" s="538" t="s">
        <v>374</v>
      </c>
      <c r="B143" s="538" t="s">
        <v>494</v>
      </c>
      <c r="C143" s="548" t="s">
        <v>364</v>
      </c>
      <c r="D143" s="538" t="s">
        <v>134</v>
      </c>
      <c r="E143" s="562">
        <v>14.1</v>
      </c>
      <c r="F143" s="562">
        <v>31.49</v>
      </c>
      <c r="G143" s="562">
        <v>444.03</v>
      </c>
    </row>
    <row r="144" spans="1:7">
      <c r="A144" s="560" t="s">
        <v>273</v>
      </c>
      <c r="B144" s="538" t="s">
        <v>843</v>
      </c>
      <c r="C144" s="548" t="s">
        <v>325</v>
      </c>
      <c r="D144" s="538" t="s">
        <v>134</v>
      </c>
      <c r="E144" s="562">
        <v>78.94</v>
      </c>
      <c r="F144" s="562">
        <v>5.6</v>
      </c>
      <c r="G144" s="562">
        <v>442.06</v>
      </c>
    </row>
    <row r="145" spans="1:7" ht="26.4">
      <c r="A145" s="538" t="s">
        <v>410</v>
      </c>
      <c r="B145" s="538" t="s">
        <v>548</v>
      </c>
      <c r="C145" s="548" t="s">
        <v>373</v>
      </c>
      <c r="D145" s="538" t="s">
        <v>134</v>
      </c>
      <c r="E145" s="562">
        <v>10.41</v>
      </c>
      <c r="F145" s="562">
        <v>41.53</v>
      </c>
      <c r="G145" s="562">
        <v>432.33</v>
      </c>
    </row>
    <row r="146" spans="1:7" ht="26.4">
      <c r="A146" s="538">
        <v>72936</v>
      </c>
      <c r="B146" s="538" t="s">
        <v>823</v>
      </c>
      <c r="C146" s="548" t="s">
        <v>800</v>
      </c>
      <c r="D146" s="538" t="s">
        <v>42</v>
      </c>
      <c r="E146" s="562">
        <v>60</v>
      </c>
      <c r="F146" s="562">
        <v>6.96</v>
      </c>
      <c r="G146" s="562">
        <v>417.6</v>
      </c>
    </row>
    <row r="147" spans="1:7" ht="26.4">
      <c r="A147" s="538">
        <v>5995</v>
      </c>
      <c r="B147" s="538" t="s">
        <v>487</v>
      </c>
      <c r="C147" s="548" t="s">
        <v>315</v>
      </c>
      <c r="D147" s="538" t="s">
        <v>134</v>
      </c>
      <c r="E147" s="562">
        <v>33</v>
      </c>
      <c r="F147" s="562">
        <v>12.48</v>
      </c>
      <c r="G147" s="562">
        <v>411.85</v>
      </c>
    </row>
    <row r="148" spans="1:7">
      <c r="A148" s="538">
        <v>72253</v>
      </c>
      <c r="B148" s="538" t="s">
        <v>788</v>
      </c>
      <c r="C148" s="548" t="s">
        <v>783</v>
      </c>
      <c r="D148" s="538" t="s">
        <v>42</v>
      </c>
      <c r="E148" s="562">
        <v>18</v>
      </c>
      <c r="F148" s="562">
        <v>22.2</v>
      </c>
      <c r="G148" s="562">
        <v>399.6</v>
      </c>
    </row>
    <row r="149" spans="1:7">
      <c r="A149" s="538" t="s">
        <v>851</v>
      </c>
      <c r="B149" s="538" t="s">
        <v>519</v>
      </c>
      <c r="C149" s="548" t="s">
        <v>323</v>
      </c>
      <c r="D149" s="538" t="s">
        <v>134</v>
      </c>
      <c r="E149" s="562">
        <v>1.08</v>
      </c>
      <c r="F149" s="562">
        <v>349.42</v>
      </c>
      <c r="G149" s="562">
        <v>377.38</v>
      </c>
    </row>
    <row r="150" spans="1:7">
      <c r="A150" s="538" t="s">
        <v>851</v>
      </c>
      <c r="B150" s="538" t="s">
        <v>579</v>
      </c>
      <c r="C150" s="548" t="s">
        <v>323</v>
      </c>
      <c r="D150" s="538" t="s">
        <v>134</v>
      </c>
      <c r="E150" s="562">
        <v>1.08</v>
      </c>
      <c r="F150" s="562">
        <v>349.42</v>
      </c>
      <c r="G150" s="562">
        <v>377.37</v>
      </c>
    </row>
    <row r="151" spans="1:7" ht="26.4">
      <c r="A151" s="538" t="s">
        <v>406</v>
      </c>
      <c r="B151" s="538" t="s">
        <v>536</v>
      </c>
      <c r="C151" s="548" t="s">
        <v>314</v>
      </c>
      <c r="D151" s="538" t="s">
        <v>134</v>
      </c>
      <c r="E151" s="562">
        <v>122.28</v>
      </c>
      <c r="F151" s="562">
        <v>2.99</v>
      </c>
      <c r="G151" s="562">
        <v>365.64</v>
      </c>
    </row>
    <row r="152" spans="1:7" ht="26.4">
      <c r="A152" s="538" t="s">
        <v>357</v>
      </c>
      <c r="B152" s="538" t="s">
        <v>618</v>
      </c>
      <c r="C152" s="548" t="s">
        <v>356</v>
      </c>
      <c r="D152" s="538" t="s">
        <v>42</v>
      </c>
      <c r="E152" s="562">
        <v>133.84</v>
      </c>
      <c r="F152" s="562">
        <v>2.63</v>
      </c>
      <c r="G152" s="562">
        <v>352.03</v>
      </c>
    </row>
    <row r="153" spans="1:7" ht="52.8">
      <c r="A153" s="538" t="s">
        <v>864</v>
      </c>
      <c r="B153" s="538" t="s">
        <v>812</v>
      </c>
      <c r="C153" s="548" t="s">
        <v>789</v>
      </c>
      <c r="D153" s="538" t="s">
        <v>24</v>
      </c>
      <c r="E153" s="562">
        <v>1</v>
      </c>
      <c r="F153" s="562">
        <v>351.53</v>
      </c>
      <c r="G153" s="562">
        <v>351.53</v>
      </c>
    </row>
    <row r="154" spans="1:7" ht="26.4">
      <c r="A154" s="538" t="s">
        <v>867</v>
      </c>
      <c r="B154" s="538" t="s">
        <v>817</v>
      </c>
      <c r="C154" s="548" t="s">
        <v>794</v>
      </c>
      <c r="D154" s="538" t="s">
        <v>24</v>
      </c>
      <c r="E154" s="562">
        <v>32</v>
      </c>
      <c r="F154" s="562">
        <v>10.83</v>
      </c>
      <c r="G154" s="562">
        <v>346.56</v>
      </c>
    </row>
    <row r="155" spans="1:7" ht="26.4">
      <c r="A155" s="560">
        <v>72292</v>
      </c>
      <c r="B155" s="538" t="s">
        <v>633</v>
      </c>
      <c r="C155" s="548" t="s">
        <v>379</v>
      </c>
      <c r="D155" s="538" t="s">
        <v>22</v>
      </c>
      <c r="E155" s="562">
        <v>10</v>
      </c>
      <c r="F155" s="562">
        <v>34.22</v>
      </c>
      <c r="G155" s="562">
        <v>342.2</v>
      </c>
    </row>
    <row r="156" spans="1:7" ht="26.4">
      <c r="A156" s="538">
        <v>83418</v>
      </c>
      <c r="B156" s="538" t="s">
        <v>831</v>
      </c>
      <c r="C156" s="548" t="s">
        <v>806</v>
      </c>
      <c r="D156" s="538" t="s">
        <v>42</v>
      </c>
      <c r="E156" s="562">
        <v>70</v>
      </c>
      <c r="F156" s="562">
        <v>4.75</v>
      </c>
      <c r="G156" s="562">
        <v>332.5</v>
      </c>
    </row>
    <row r="157" spans="1:7" ht="26.4">
      <c r="A157" s="538" t="s">
        <v>409</v>
      </c>
      <c r="B157" s="538" t="s">
        <v>547</v>
      </c>
      <c r="C157" s="548" t="s">
        <v>318</v>
      </c>
      <c r="D157" s="538" t="s">
        <v>134</v>
      </c>
      <c r="E157" s="562">
        <v>42</v>
      </c>
      <c r="F157" s="562">
        <v>7.8</v>
      </c>
      <c r="G157" s="562">
        <v>327.63</v>
      </c>
    </row>
    <row r="158" spans="1:7" ht="26.4">
      <c r="A158" s="538">
        <v>55865</v>
      </c>
      <c r="B158" s="538" t="s">
        <v>501</v>
      </c>
      <c r="C158" s="548" t="s">
        <v>464</v>
      </c>
      <c r="D158" s="538" t="s">
        <v>42</v>
      </c>
      <c r="E158" s="562">
        <v>18</v>
      </c>
      <c r="F158" s="562">
        <v>18.079999999999998</v>
      </c>
      <c r="G158" s="562">
        <v>325.45999999999998</v>
      </c>
    </row>
    <row r="159" spans="1:7" ht="26.4">
      <c r="A159" s="538">
        <v>83417</v>
      </c>
      <c r="B159" s="538" t="s">
        <v>832</v>
      </c>
      <c r="C159" s="548" t="s">
        <v>807</v>
      </c>
      <c r="D159" s="538" t="s">
        <v>42</v>
      </c>
      <c r="E159" s="562">
        <v>100</v>
      </c>
      <c r="F159" s="562">
        <v>3.11</v>
      </c>
      <c r="G159" s="562">
        <v>311</v>
      </c>
    </row>
    <row r="160" spans="1:7">
      <c r="A160" s="538" t="s">
        <v>852</v>
      </c>
      <c r="B160" s="538" t="s">
        <v>582</v>
      </c>
      <c r="C160" s="548" t="s">
        <v>390</v>
      </c>
      <c r="D160" s="538" t="s">
        <v>134</v>
      </c>
      <c r="E160" s="562">
        <v>10.47</v>
      </c>
      <c r="F160" s="562">
        <v>29.23</v>
      </c>
      <c r="G160" s="562">
        <v>306.04000000000002</v>
      </c>
    </row>
    <row r="161" spans="1:7" ht="26.4">
      <c r="A161" s="538">
        <v>72935</v>
      </c>
      <c r="B161" s="538" t="s">
        <v>824</v>
      </c>
      <c r="C161" s="548" t="s">
        <v>801</v>
      </c>
      <c r="D161" s="538" t="s">
        <v>42</v>
      </c>
      <c r="E161" s="562">
        <v>60</v>
      </c>
      <c r="F161" s="562">
        <v>4.99</v>
      </c>
      <c r="G161" s="562">
        <v>299.39999999999998</v>
      </c>
    </row>
    <row r="162" spans="1:7" ht="39.6">
      <c r="A162" s="538" t="s">
        <v>757</v>
      </c>
      <c r="B162" s="538" t="s">
        <v>739</v>
      </c>
      <c r="C162" s="548" t="s">
        <v>656</v>
      </c>
      <c r="D162" s="538" t="s">
        <v>161</v>
      </c>
      <c r="E162" s="562">
        <v>9.1199999999999992</v>
      </c>
      <c r="F162" s="562">
        <v>32.28</v>
      </c>
      <c r="G162" s="562">
        <v>294.39</v>
      </c>
    </row>
    <row r="163" spans="1:7" ht="39.6">
      <c r="A163" s="538" t="s">
        <v>757</v>
      </c>
      <c r="B163" s="538" t="s">
        <v>687</v>
      </c>
      <c r="C163" s="548" t="s">
        <v>656</v>
      </c>
      <c r="D163" s="538" t="s">
        <v>161</v>
      </c>
      <c r="E163" s="562">
        <v>8.9600000000000009</v>
      </c>
      <c r="F163" s="562">
        <v>32.28</v>
      </c>
      <c r="G163" s="562">
        <v>289.23</v>
      </c>
    </row>
    <row r="164" spans="1:7" ht="26.4">
      <c r="A164" s="538">
        <v>83418</v>
      </c>
      <c r="B164" s="538" t="s">
        <v>830</v>
      </c>
      <c r="C164" s="548" t="s">
        <v>806</v>
      </c>
      <c r="D164" s="538" t="s">
        <v>42</v>
      </c>
      <c r="E164" s="562">
        <v>60</v>
      </c>
      <c r="F164" s="562">
        <v>4.75</v>
      </c>
      <c r="G164" s="562">
        <v>285</v>
      </c>
    </row>
    <row r="165" spans="1:7" ht="52.8">
      <c r="A165" s="538" t="s">
        <v>863</v>
      </c>
      <c r="B165" s="538" t="s">
        <v>786</v>
      </c>
      <c r="C165" s="548" t="s">
        <v>781</v>
      </c>
      <c r="D165" s="538" t="s">
        <v>24</v>
      </c>
      <c r="E165" s="562">
        <v>2</v>
      </c>
      <c r="F165" s="562">
        <v>137.76</v>
      </c>
      <c r="G165" s="562">
        <v>275.52</v>
      </c>
    </row>
    <row r="166" spans="1:7">
      <c r="A166" s="538" t="s">
        <v>427</v>
      </c>
      <c r="B166" s="538" t="s">
        <v>586</v>
      </c>
      <c r="C166" s="548" t="s">
        <v>393</v>
      </c>
      <c r="D166" s="538" t="s">
        <v>134</v>
      </c>
      <c r="E166" s="562">
        <v>94.84</v>
      </c>
      <c r="F166" s="562">
        <v>2.82</v>
      </c>
      <c r="G166" s="562">
        <v>267.45</v>
      </c>
    </row>
    <row r="167" spans="1:7">
      <c r="A167" s="538">
        <v>83448</v>
      </c>
      <c r="B167" s="538" t="s">
        <v>814</v>
      </c>
      <c r="C167" s="548" t="s">
        <v>791</v>
      </c>
      <c r="D167" s="538" t="s">
        <v>24</v>
      </c>
      <c r="E167" s="562">
        <v>1</v>
      </c>
      <c r="F167" s="562">
        <v>262.02999999999997</v>
      </c>
      <c r="G167" s="562">
        <v>262.02999999999997</v>
      </c>
    </row>
    <row r="168" spans="1:7" ht="26.4">
      <c r="A168" s="560" t="s">
        <v>267</v>
      </c>
      <c r="B168" s="538" t="s">
        <v>629</v>
      </c>
      <c r="C168" s="548" t="s">
        <v>339</v>
      </c>
      <c r="D168" s="538" t="s">
        <v>42</v>
      </c>
      <c r="E168" s="562">
        <v>12</v>
      </c>
      <c r="F168" s="562">
        <v>20.87</v>
      </c>
      <c r="G168" s="562">
        <v>250.44</v>
      </c>
    </row>
    <row r="169" spans="1:7" ht="26.4">
      <c r="A169" s="538" t="s">
        <v>357</v>
      </c>
      <c r="B169" s="538" t="s">
        <v>551</v>
      </c>
      <c r="C169" s="548" t="s">
        <v>358</v>
      </c>
      <c r="D169" s="538" t="s">
        <v>42</v>
      </c>
      <c r="E169" s="562">
        <v>94.13</v>
      </c>
      <c r="F169" s="562">
        <v>2.63</v>
      </c>
      <c r="G169" s="562">
        <v>247.59</v>
      </c>
    </row>
    <row r="170" spans="1:7">
      <c r="A170" s="538">
        <v>68069</v>
      </c>
      <c r="B170" s="538" t="s">
        <v>836</v>
      </c>
      <c r="C170" s="548" t="s">
        <v>811</v>
      </c>
      <c r="D170" s="538" t="s">
        <v>24</v>
      </c>
      <c r="E170" s="562">
        <v>6</v>
      </c>
      <c r="F170" s="562">
        <v>41</v>
      </c>
      <c r="G170" s="562">
        <v>246</v>
      </c>
    </row>
    <row r="171" spans="1:7" ht="26.4">
      <c r="A171" s="560" t="s">
        <v>287</v>
      </c>
      <c r="B171" s="538" t="s">
        <v>639</v>
      </c>
      <c r="C171" s="548" t="s">
        <v>384</v>
      </c>
      <c r="D171" s="538" t="s">
        <v>42</v>
      </c>
      <c r="E171" s="562">
        <v>20</v>
      </c>
      <c r="F171" s="562">
        <v>12.25</v>
      </c>
      <c r="G171" s="562">
        <v>245</v>
      </c>
    </row>
    <row r="172" spans="1:7" ht="26.4">
      <c r="A172" s="538">
        <v>72262</v>
      </c>
      <c r="B172" s="538" t="s">
        <v>834</v>
      </c>
      <c r="C172" s="548" t="s">
        <v>809</v>
      </c>
      <c r="D172" s="538" t="s">
        <v>24</v>
      </c>
      <c r="E172" s="562">
        <v>30</v>
      </c>
      <c r="F172" s="562">
        <v>8.14</v>
      </c>
      <c r="G172" s="562">
        <v>244.2</v>
      </c>
    </row>
    <row r="173" spans="1:7">
      <c r="A173" s="538" t="s">
        <v>429</v>
      </c>
      <c r="B173" s="538" t="s">
        <v>527</v>
      </c>
      <c r="C173" s="548" t="s">
        <v>401</v>
      </c>
      <c r="D173" s="538" t="s">
        <v>134</v>
      </c>
      <c r="E173" s="562">
        <v>33</v>
      </c>
      <c r="F173" s="562">
        <v>7.25</v>
      </c>
      <c r="G173" s="562">
        <v>239.25</v>
      </c>
    </row>
    <row r="174" spans="1:7">
      <c r="A174" s="538" t="s">
        <v>868</v>
      </c>
      <c r="B174" s="538" t="s">
        <v>819</v>
      </c>
      <c r="C174" s="548" t="s">
        <v>796</v>
      </c>
      <c r="D174" s="538" t="s">
        <v>24</v>
      </c>
      <c r="E174" s="562">
        <v>1</v>
      </c>
      <c r="F174" s="562">
        <v>231.22</v>
      </c>
      <c r="G174" s="562">
        <v>231.22</v>
      </c>
    </row>
    <row r="175" spans="1:7" ht="26.4">
      <c r="A175" s="538" t="s">
        <v>260</v>
      </c>
      <c r="B175" s="538" t="s">
        <v>600</v>
      </c>
      <c r="C175" s="548" t="s">
        <v>313</v>
      </c>
      <c r="D175" s="538" t="s">
        <v>42</v>
      </c>
      <c r="E175" s="562">
        <v>15.33</v>
      </c>
      <c r="F175" s="562">
        <v>14.89</v>
      </c>
      <c r="G175" s="562">
        <v>228.29</v>
      </c>
    </row>
    <row r="176" spans="1:7">
      <c r="A176" s="538" t="s">
        <v>853</v>
      </c>
      <c r="B176" s="538" t="s">
        <v>583</v>
      </c>
      <c r="C176" s="548" t="s">
        <v>324</v>
      </c>
      <c r="D176" s="538" t="s">
        <v>134</v>
      </c>
      <c r="E176" s="562">
        <v>10.47</v>
      </c>
      <c r="F176" s="562">
        <v>21.6</v>
      </c>
      <c r="G176" s="562">
        <v>226.15</v>
      </c>
    </row>
    <row r="177" spans="1:7">
      <c r="A177" s="560" t="s">
        <v>274</v>
      </c>
      <c r="B177" s="538" t="s">
        <v>844</v>
      </c>
      <c r="C177" s="548" t="s">
        <v>393</v>
      </c>
      <c r="D177" s="538" t="s">
        <v>134</v>
      </c>
      <c r="E177" s="562">
        <v>78.94</v>
      </c>
      <c r="F177" s="562">
        <v>2.82</v>
      </c>
      <c r="G177" s="562">
        <v>222.61</v>
      </c>
    </row>
    <row r="178" spans="1:7" ht="39.6">
      <c r="A178" s="538" t="s">
        <v>407</v>
      </c>
      <c r="B178" s="538" t="s">
        <v>488</v>
      </c>
      <c r="C178" s="548" t="s">
        <v>316</v>
      </c>
      <c r="D178" s="538" t="s">
        <v>134</v>
      </c>
      <c r="E178" s="562">
        <v>8</v>
      </c>
      <c r="F178" s="562">
        <v>27.55</v>
      </c>
      <c r="G178" s="562">
        <v>220.4</v>
      </c>
    </row>
    <row r="179" spans="1:7" ht="26.4">
      <c r="A179" s="538" t="s">
        <v>408</v>
      </c>
      <c r="B179" s="538" t="s">
        <v>490</v>
      </c>
      <c r="C179" s="548" t="s">
        <v>317</v>
      </c>
      <c r="D179" s="538" t="s">
        <v>161</v>
      </c>
      <c r="E179" s="562">
        <v>3.8</v>
      </c>
      <c r="F179" s="562">
        <v>57.36</v>
      </c>
      <c r="G179" s="562">
        <v>217.98</v>
      </c>
    </row>
    <row r="180" spans="1:7">
      <c r="A180" s="538" t="s">
        <v>857</v>
      </c>
      <c r="B180" s="538" t="s">
        <v>617</v>
      </c>
      <c r="C180" s="548" t="s">
        <v>437</v>
      </c>
      <c r="D180" s="538" t="s">
        <v>310</v>
      </c>
      <c r="E180" s="562">
        <v>48</v>
      </c>
      <c r="F180" s="562">
        <v>4.4400000000000004</v>
      </c>
      <c r="G180" s="562">
        <v>213.12</v>
      </c>
    </row>
    <row r="181" spans="1:7">
      <c r="A181" s="538" t="s">
        <v>850</v>
      </c>
      <c r="B181" s="538" t="s">
        <v>509</v>
      </c>
      <c r="C181" s="548" t="s">
        <v>375</v>
      </c>
      <c r="D181" s="538" t="s">
        <v>265</v>
      </c>
      <c r="E181" s="562">
        <v>1</v>
      </c>
      <c r="F181" s="562">
        <v>211.98</v>
      </c>
      <c r="G181" s="562">
        <v>211.98</v>
      </c>
    </row>
    <row r="182" spans="1:7">
      <c r="A182" s="538" t="s">
        <v>849</v>
      </c>
      <c r="B182" s="538" t="s">
        <v>555</v>
      </c>
      <c r="C182" s="548" t="s">
        <v>435</v>
      </c>
      <c r="D182" s="538" t="s">
        <v>22</v>
      </c>
      <c r="E182" s="562">
        <v>24</v>
      </c>
      <c r="F182" s="562">
        <v>8.64</v>
      </c>
      <c r="G182" s="562">
        <v>207.37</v>
      </c>
    </row>
    <row r="183" spans="1:7" ht="26.4">
      <c r="A183" s="538" t="s">
        <v>410</v>
      </c>
      <c r="B183" s="538" t="s">
        <v>493</v>
      </c>
      <c r="C183" s="548" t="s">
        <v>373</v>
      </c>
      <c r="D183" s="538" t="s">
        <v>134</v>
      </c>
      <c r="E183" s="562">
        <v>4.88</v>
      </c>
      <c r="F183" s="562">
        <v>41.53</v>
      </c>
      <c r="G183" s="562">
        <v>202.68</v>
      </c>
    </row>
    <row r="184" spans="1:7">
      <c r="A184" s="560" t="s">
        <v>855</v>
      </c>
      <c r="B184" s="538" t="s">
        <v>632</v>
      </c>
      <c r="C184" s="548" t="s">
        <v>378</v>
      </c>
      <c r="D184" s="538" t="s">
        <v>22</v>
      </c>
      <c r="E184" s="562">
        <v>6</v>
      </c>
      <c r="F184" s="562">
        <v>33.36</v>
      </c>
      <c r="G184" s="562">
        <v>200.16</v>
      </c>
    </row>
    <row r="185" spans="1:7">
      <c r="A185" s="538">
        <v>72253</v>
      </c>
      <c r="B185" s="538" t="s">
        <v>788</v>
      </c>
      <c r="C185" s="548" t="s">
        <v>783</v>
      </c>
      <c r="D185" s="538" t="s">
        <v>42</v>
      </c>
      <c r="E185" s="562">
        <v>9</v>
      </c>
      <c r="F185" s="562">
        <v>22.2</v>
      </c>
      <c r="G185" s="562">
        <v>199.8</v>
      </c>
    </row>
    <row r="186" spans="1:7" ht="26.4">
      <c r="A186" s="538">
        <v>72262</v>
      </c>
      <c r="B186" s="538" t="s">
        <v>833</v>
      </c>
      <c r="C186" s="548" t="s">
        <v>808</v>
      </c>
      <c r="D186" s="538" t="s">
        <v>24</v>
      </c>
      <c r="E186" s="562">
        <v>22</v>
      </c>
      <c r="F186" s="562">
        <v>8.6999999999999993</v>
      </c>
      <c r="G186" s="562">
        <v>191.4</v>
      </c>
    </row>
    <row r="187" spans="1:7" ht="26.4">
      <c r="A187" s="560">
        <v>6082</v>
      </c>
      <c r="B187" s="538" t="s">
        <v>846</v>
      </c>
      <c r="C187" s="548" t="s">
        <v>249</v>
      </c>
      <c r="D187" s="538" t="s">
        <v>134</v>
      </c>
      <c r="E187" s="562">
        <v>19.34</v>
      </c>
      <c r="F187" s="562">
        <v>9.89</v>
      </c>
      <c r="G187" s="562">
        <v>191.27</v>
      </c>
    </row>
    <row r="188" spans="1:7">
      <c r="A188" s="538" t="s">
        <v>426</v>
      </c>
      <c r="B188" s="538" t="s">
        <v>524</v>
      </c>
      <c r="C188" s="548" t="s">
        <v>325</v>
      </c>
      <c r="D188" s="538" t="s">
        <v>134</v>
      </c>
      <c r="E188" s="562">
        <v>33</v>
      </c>
      <c r="F188" s="562">
        <v>5.6</v>
      </c>
      <c r="G188" s="562">
        <v>184.8</v>
      </c>
    </row>
    <row r="189" spans="1:7" ht="26.4">
      <c r="A189" s="538" t="s">
        <v>260</v>
      </c>
      <c r="B189" s="538" t="s">
        <v>541</v>
      </c>
      <c r="C189" s="548" t="s">
        <v>400</v>
      </c>
      <c r="D189" s="538" t="s">
        <v>42</v>
      </c>
      <c r="E189" s="562">
        <v>12.32</v>
      </c>
      <c r="F189" s="562">
        <v>14.89</v>
      </c>
      <c r="G189" s="562">
        <v>183.47</v>
      </c>
    </row>
    <row r="190" spans="1:7">
      <c r="A190" s="538">
        <v>72820</v>
      </c>
      <c r="B190" s="538" t="s">
        <v>828</v>
      </c>
      <c r="C190" s="548" t="s">
        <v>805</v>
      </c>
      <c r="D190" s="538" t="s">
        <v>24</v>
      </c>
      <c r="E190" s="562">
        <v>8</v>
      </c>
      <c r="F190" s="562">
        <v>22.7</v>
      </c>
      <c r="G190" s="562">
        <v>181.6</v>
      </c>
    </row>
    <row r="191" spans="1:7" ht="26.4">
      <c r="A191" s="560" t="s">
        <v>286</v>
      </c>
      <c r="B191" s="538" t="s">
        <v>637</v>
      </c>
      <c r="C191" s="548" t="s">
        <v>382</v>
      </c>
      <c r="D191" s="538" t="s">
        <v>22</v>
      </c>
      <c r="E191" s="562">
        <v>3</v>
      </c>
      <c r="F191" s="562">
        <v>60.04</v>
      </c>
      <c r="G191" s="562">
        <v>180.12</v>
      </c>
    </row>
    <row r="192" spans="1:7" ht="26.4">
      <c r="A192" s="538" t="s">
        <v>867</v>
      </c>
      <c r="B192" s="538" t="s">
        <v>817</v>
      </c>
      <c r="C192" s="548" t="s">
        <v>794</v>
      </c>
      <c r="D192" s="538" t="s">
        <v>24</v>
      </c>
      <c r="E192" s="562">
        <v>16</v>
      </c>
      <c r="F192" s="562">
        <v>10.83</v>
      </c>
      <c r="G192" s="562">
        <v>173.28</v>
      </c>
    </row>
    <row r="193" spans="1:7" ht="26.4">
      <c r="A193" s="538" t="s">
        <v>357</v>
      </c>
      <c r="B193" s="538" t="s">
        <v>496</v>
      </c>
      <c r="C193" s="548" t="s">
        <v>356</v>
      </c>
      <c r="D193" s="538" t="s">
        <v>42</v>
      </c>
      <c r="E193" s="562">
        <v>65.08</v>
      </c>
      <c r="F193" s="562">
        <v>2.63</v>
      </c>
      <c r="G193" s="562">
        <v>171.18</v>
      </c>
    </row>
    <row r="194" spans="1:7" ht="26.4">
      <c r="A194" s="538">
        <v>83418</v>
      </c>
      <c r="B194" s="538" t="s">
        <v>831</v>
      </c>
      <c r="C194" s="548" t="s">
        <v>806</v>
      </c>
      <c r="D194" s="538" t="s">
        <v>42</v>
      </c>
      <c r="E194" s="562">
        <v>35</v>
      </c>
      <c r="F194" s="562">
        <v>4.75</v>
      </c>
      <c r="G194" s="562">
        <v>166.25</v>
      </c>
    </row>
    <row r="195" spans="1:7" ht="26.4">
      <c r="A195" s="538" t="s">
        <v>428</v>
      </c>
      <c r="B195" s="538" t="s">
        <v>526</v>
      </c>
      <c r="C195" s="548" t="s">
        <v>326</v>
      </c>
      <c r="D195" s="538" t="s">
        <v>134</v>
      </c>
      <c r="E195" s="562">
        <v>14.4</v>
      </c>
      <c r="F195" s="562">
        <v>11.03</v>
      </c>
      <c r="G195" s="562">
        <v>158.83000000000001</v>
      </c>
    </row>
    <row r="196" spans="1:7" ht="26.4">
      <c r="A196" s="538" t="s">
        <v>428</v>
      </c>
      <c r="B196" s="538" t="s">
        <v>587</v>
      </c>
      <c r="C196" s="548" t="s">
        <v>326</v>
      </c>
      <c r="D196" s="538" t="s">
        <v>134</v>
      </c>
      <c r="E196" s="562">
        <v>14.4</v>
      </c>
      <c r="F196" s="562">
        <v>11.03</v>
      </c>
      <c r="G196" s="562">
        <v>158.83000000000001</v>
      </c>
    </row>
    <row r="197" spans="1:7" ht="26.4">
      <c r="A197" s="538" t="s">
        <v>409</v>
      </c>
      <c r="B197" s="538" t="s">
        <v>492</v>
      </c>
      <c r="C197" s="548" t="s">
        <v>318</v>
      </c>
      <c r="D197" s="538" t="s">
        <v>134</v>
      </c>
      <c r="E197" s="562">
        <v>18.98</v>
      </c>
      <c r="F197" s="562">
        <v>7.8</v>
      </c>
      <c r="G197" s="562">
        <v>148.06</v>
      </c>
    </row>
    <row r="198" spans="1:7" ht="26.4">
      <c r="A198" s="538" t="s">
        <v>414</v>
      </c>
      <c r="B198" s="538" t="s">
        <v>512</v>
      </c>
      <c r="C198" s="548" t="s">
        <v>340</v>
      </c>
      <c r="D198" s="538" t="s">
        <v>24</v>
      </c>
      <c r="E198" s="562">
        <v>2</v>
      </c>
      <c r="F198" s="562">
        <v>72.38</v>
      </c>
      <c r="G198" s="562">
        <v>144.76</v>
      </c>
    </row>
    <row r="199" spans="1:7" ht="26.4">
      <c r="A199" s="538" t="s">
        <v>260</v>
      </c>
      <c r="B199" s="538" t="s">
        <v>482</v>
      </c>
      <c r="C199" s="548" t="s">
        <v>400</v>
      </c>
      <c r="D199" s="538" t="s">
        <v>42</v>
      </c>
      <c r="E199" s="562">
        <v>9.48</v>
      </c>
      <c r="F199" s="562">
        <v>14.89</v>
      </c>
      <c r="G199" s="562">
        <v>141.18</v>
      </c>
    </row>
    <row r="200" spans="1:7">
      <c r="A200" s="538" t="s">
        <v>849</v>
      </c>
      <c r="B200" s="538" t="s">
        <v>616</v>
      </c>
      <c r="C200" s="548" t="s">
        <v>435</v>
      </c>
      <c r="D200" s="538" t="s">
        <v>22</v>
      </c>
      <c r="E200" s="562">
        <v>16</v>
      </c>
      <c r="F200" s="562">
        <v>8.64</v>
      </c>
      <c r="G200" s="562">
        <v>138.27000000000001</v>
      </c>
    </row>
    <row r="201" spans="1:7" ht="52.8">
      <c r="A201" s="538" t="s">
        <v>863</v>
      </c>
      <c r="B201" s="538" t="s">
        <v>786</v>
      </c>
      <c r="C201" s="548" t="s">
        <v>781</v>
      </c>
      <c r="D201" s="538" t="s">
        <v>24</v>
      </c>
      <c r="E201" s="562">
        <v>1</v>
      </c>
      <c r="F201" s="562">
        <v>137.76</v>
      </c>
      <c r="G201" s="562">
        <v>137.76</v>
      </c>
    </row>
    <row r="202" spans="1:7" ht="26.4">
      <c r="A202" s="538" t="s">
        <v>359</v>
      </c>
      <c r="B202" s="538" t="s">
        <v>497</v>
      </c>
      <c r="C202" s="548" t="s">
        <v>358</v>
      </c>
      <c r="D202" s="538" t="s">
        <v>42</v>
      </c>
      <c r="E202" s="562">
        <v>14</v>
      </c>
      <c r="F202" s="562">
        <v>9.1999999999999993</v>
      </c>
      <c r="G202" s="562">
        <v>128.80000000000001</v>
      </c>
    </row>
    <row r="203" spans="1:7" ht="26.4">
      <c r="A203" s="538">
        <v>72711</v>
      </c>
      <c r="B203" s="538" t="s">
        <v>510</v>
      </c>
      <c r="C203" s="548" t="s">
        <v>338</v>
      </c>
      <c r="D203" s="538" t="s">
        <v>266</v>
      </c>
      <c r="E203" s="562">
        <v>4</v>
      </c>
      <c r="F203" s="562">
        <v>31.73</v>
      </c>
      <c r="G203" s="562">
        <v>126.92</v>
      </c>
    </row>
    <row r="204" spans="1:7" ht="26.4">
      <c r="A204" s="560">
        <v>72711</v>
      </c>
      <c r="B204" s="538" t="s">
        <v>628</v>
      </c>
      <c r="C204" s="548" t="s">
        <v>338</v>
      </c>
      <c r="D204" s="538" t="s">
        <v>266</v>
      </c>
      <c r="E204" s="562">
        <v>4</v>
      </c>
      <c r="F204" s="562">
        <v>31.73</v>
      </c>
      <c r="G204" s="562">
        <v>126.92</v>
      </c>
    </row>
    <row r="205" spans="1:7" ht="26.4">
      <c r="A205" s="538" t="s">
        <v>413</v>
      </c>
      <c r="B205" s="538" t="s">
        <v>511</v>
      </c>
      <c r="C205" s="548" t="s">
        <v>339</v>
      </c>
      <c r="D205" s="538" t="s">
        <v>42</v>
      </c>
      <c r="E205" s="562">
        <v>6</v>
      </c>
      <c r="F205" s="562">
        <v>20.87</v>
      </c>
      <c r="G205" s="562">
        <v>125.22</v>
      </c>
    </row>
    <row r="206" spans="1:7">
      <c r="A206" s="538">
        <v>68069</v>
      </c>
      <c r="B206" s="538" t="s">
        <v>836</v>
      </c>
      <c r="C206" s="548" t="s">
        <v>811</v>
      </c>
      <c r="D206" s="538" t="s">
        <v>24</v>
      </c>
      <c r="E206" s="562">
        <v>3</v>
      </c>
      <c r="F206" s="562">
        <v>41</v>
      </c>
      <c r="G206" s="562">
        <v>123</v>
      </c>
    </row>
    <row r="207" spans="1:7" ht="26.4">
      <c r="A207" s="538">
        <v>72262</v>
      </c>
      <c r="B207" s="538" t="s">
        <v>834</v>
      </c>
      <c r="C207" s="548" t="s">
        <v>809</v>
      </c>
      <c r="D207" s="538" t="s">
        <v>24</v>
      </c>
      <c r="E207" s="562">
        <v>15</v>
      </c>
      <c r="F207" s="562">
        <v>8.14</v>
      </c>
      <c r="G207" s="562">
        <v>122.1</v>
      </c>
    </row>
    <row r="208" spans="1:7">
      <c r="A208" s="538" t="s">
        <v>852</v>
      </c>
      <c r="B208" s="538" t="s">
        <v>521</v>
      </c>
      <c r="C208" s="548" t="s">
        <v>390</v>
      </c>
      <c r="D208" s="538" t="s">
        <v>134</v>
      </c>
      <c r="E208" s="562">
        <v>4</v>
      </c>
      <c r="F208" s="562">
        <v>29.23</v>
      </c>
      <c r="G208" s="562">
        <v>116.92</v>
      </c>
    </row>
    <row r="209" spans="1:7" ht="26.4">
      <c r="A209" s="538" t="s">
        <v>406</v>
      </c>
      <c r="B209" s="538" t="s">
        <v>486</v>
      </c>
      <c r="C209" s="548" t="s">
        <v>314</v>
      </c>
      <c r="D209" s="538" t="s">
        <v>134</v>
      </c>
      <c r="E209" s="562">
        <v>33</v>
      </c>
      <c r="F209" s="562">
        <v>2.99</v>
      </c>
      <c r="G209" s="562">
        <v>98.69</v>
      </c>
    </row>
    <row r="210" spans="1:7" ht="26.4">
      <c r="A210" s="538" t="s">
        <v>463</v>
      </c>
      <c r="B210" s="538" t="s">
        <v>562</v>
      </c>
      <c r="C210" s="548" t="s">
        <v>462</v>
      </c>
      <c r="D210" s="538" t="s">
        <v>22</v>
      </c>
      <c r="E210" s="562">
        <v>4</v>
      </c>
      <c r="F210" s="562">
        <v>24.24</v>
      </c>
      <c r="G210" s="562">
        <v>96.96</v>
      </c>
    </row>
    <row r="211" spans="1:7" ht="26.4">
      <c r="A211" s="538" t="s">
        <v>450</v>
      </c>
      <c r="B211" s="538" t="s">
        <v>553</v>
      </c>
      <c r="C211" s="548" t="s">
        <v>449</v>
      </c>
      <c r="D211" s="538" t="s">
        <v>22</v>
      </c>
      <c r="E211" s="562">
        <v>2</v>
      </c>
      <c r="F211" s="562">
        <v>47.95</v>
      </c>
      <c r="G211" s="562">
        <v>95.93</v>
      </c>
    </row>
    <row r="212" spans="1:7" ht="26.4">
      <c r="A212" s="538" t="s">
        <v>450</v>
      </c>
      <c r="B212" s="538" t="s">
        <v>498</v>
      </c>
      <c r="C212" s="548" t="s">
        <v>449</v>
      </c>
      <c r="D212" s="538" t="s">
        <v>22</v>
      </c>
      <c r="E212" s="562">
        <v>2</v>
      </c>
      <c r="F212" s="562">
        <v>47.95</v>
      </c>
      <c r="G212" s="562">
        <v>95.92</v>
      </c>
    </row>
    <row r="213" spans="1:7" ht="26.4">
      <c r="A213" s="538">
        <v>72262</v>
      </c>
      <c r="B213" s="538" t="s">
        <v>833</v>
      </c>
      <c r="C213" s="548" t="s">
        <v>808</v>
      </c>
      <c r="D213" s="538" t="s">
        <v>24</v>
      </c>
      <c r="E213" s="562">
        <v>11</v>
      </c>
      <c r="F213" s="562">
        <v>8.6999999999999993</v>
      </c>
      <c r="G213" s="562">
        <v>95.7</v>
      </c>
    </row>
    <row r="214" spans="1:7">
      <c r="A214" s="538" t="s">
        <v>427</v>
      </c>
      <c r="B214" s="538" t="s">
        <v>525</v>
      </c>
      <c r="C214" s="548" t="s">
        <v>393</v>
      </c>
      <c r="D214" s="538" t="s">
        <v>134</v>
      </c>
      <c r="E214" s="562">
        <v>33</v>
      </c>
      <c r="F214" s="562">
        <v>2.82</v>
      </c>
      <c r="G214" s="562">
        <v>93.06</v>
      </c>
    </row>
    <row r="215" spans="1:7" ht="26.4">
      <c r="A215" s="538" t="s">
        <v>417</v>
      </c>
      <c r="B215" s="538" t="s">
        <v>570</v>
      </c>
      <c r="C215" s="548" t="s">
        <v>343</v>
      </c>
      <c r="D215" s="538" t="s">
        <v>24</v>
      </c>
      <c r="E215" s="562">
        <v>1</v>
      </c>
      <c r="F215" s="562">
        <v>91.15</v>
      </c>
      <c r="G215" s="562">
        <v>91.15</v>
      </c>
    </row>
    <row r="216" spans="1:7">
      <c r="A216" s="538">
        <v>72820</v>
      </c>
      <c r="B216" s="538" t="s">
        <v>828</v>
      </c>
      <c r="C216" s="548" t="s">
        <v>805</v>
      </c>
      <c r="D216" s="538" t="s">
        <v>24</v>
      </c>
      <c r="E216" s="562">
        <v>4</v>
      </c>
      <c r="F216" s="562">
        <v>22.7</v>
      </c>
      <c r="G216" s="562">
        <v>90.8</v>
      </c>
    </row>
    <row r="217" spans="1:7">
      <c r="A217" s="538" t="s">
        <v>853</v>
      </c>
      <c r="B217" s="538" t="s">
        <v>522</v>
      </c>
      <c r="C217" s="548" t="s">
        <v>324</v>
      </c>
      <c r="D217" s="538" t="s">
        <v>134</v>
      </c>
      <c r="E217" s="562">
        <v>4</v>
      </c>
      <c r="F217" s="562">
        <v>21.6</v>
      </c>
      <c r="G217" s="562">
        <v>86.4</v>
      </c>
    </row>
    <row r="218" spans="1:7" ht="26.4">
      <c r="A218" s="538" t="s">
        <v>413</v>
      </c>
      <c r="B218" s="538" t="s">
        <v>566</v>
      </c>
      <c r="C218" s="548" t="s">
        <v>339</v>
      </c>
      <c r="D218" s="538" t="s">
        <v>42</v>
      </c>
      <c r="E218" s="562">
        <v>4</v>
      </c>
      <c r="F218" s="562">
        <v>20.87</v>
      </c>
      <c r="G218" s="562">
        <v>83.48</v>
      </c>
    </row>
    <row r="219" spans="1:7" ht="26.4">
      <c r="A219" s="538">
        <v>68069</v>
      </c>
      <c r="B219" s="538" t="s">
        <v>787</v>
      </c>
      <c r="C219" s="548" t="s">
        <v>782</v>
      </c>
      <c r="D219" s="538" t="s">
        <v>24</v>
      </c>
      <c r="E219" s="562">
        <v>2</v>
      </c>
      <c r="F219" s="562">
        <v>41</v>
      </c>
      <c r="G219" s="562">
        <v>82</v>
      </c>
    </row>
    <row r="220" spans="1:7" ht="26.4">
      <c r="A220" s="538" t="s">
        <v>359</v>
      </c>
      <c r="B220" s="538" t="s">
        <v>552</v>
      </c>
      <c r="C220" s="548" t="s">
        <v>356</v>
      </c>
      <c r="D220" s="538" t="s">
        <v>42</v>
      </c>
      <c r="E220" s="562">
        <v>8.67</v>
      </c>
      <c r="F220" s="562">
        <v>9.1999999999999993</v>
      </c>
      <c r="G220" s="562">
        <v>79.790000000000006</v>
      </c>
    </row>
    <row r="221" spans="1:7" ht="26.4">
      <c r="A221" s="538" t="s">
        <v>414</v>
      </c>
      <c r="B221" s="538" t="s">
        <v>567</v>
      </c>
      <c r="C221" s="548" t="s">
        <v>340</v>
      </c>
      <c r="D221" s="538" t="s">
        <v>24</v>
      </c>
      <c r="E221" s="562">
        <v>1</v>
      </c>
      <c r="F221" s="562">
        <v>72.38</v>
      </c>
      <c r="G221" s="562">
        <v>72.38</v>
      </c>
    </row>
    <row r="222" spans="1:7">
      <c r="A222" s="538" t="s">
        <v>855</v>
      </c>
      <c r="B222" s="538" t="s">
        <v>590</v>
      </c>
      <c r="C222" s="548" t="s">
        <v>378</v>
      </c>
      <c r="D222" s="538" t="s">
        <v>24</v>
      </c>
      <c r="E222" s="562">
        <v>2</v>
      </c>
      <c r="F222" s="562">
        <v>33.36</v>
      </c>
      <c r="G222" s="562">
        <v>66.72</v>
      </c>
    </row>
    <row r="223" spans="1:7" ht="26.4">
      <c r="A223" s="538">
        <v>72331</v>
      </c>
      <c r="B223" s="538" t="s">
        <v>622</v>
      </c>
      <c r="C223" s="548" t="s">
        <v>442</v>
      </c>
      <c r="D223" s="538" t="s">
        <v>22</v>
      </c>
      <c r="E223" s="562">
        <v>7</v>
      </c>
      <c r="F223" s="562">
        <v>9.16</v>
      </c>
      <c r="G223" s="562">
        <v>64.12</v>
      </c>
    </row>
    <row r="224" spans="1:7" ht="26.4">
      <c r="A224" s="538">
        <v>83387</v>
      </c>
      <c r="B224" s="538" t="s">
        <v>621</v>
      </c>
      <c r="C224" s="548" t="s">
        <v>441</v>
      </c>
      <c r="D224" s="538" t="s">
        <v>22</v>
      </c>
      <c r="E224" s="562">
        <v>9</v>
      </c>
      <c r="F224" s="562">
        <v>5.47</v>
      </c>
      <c r="G224" s="562">
        <v>49.23</v>
      </c>
    </row>
    <row r="225" spans="1:7" ht="39.6">
      <c r="A225" s="538">
        <v>84402</v>
      </c>
      <c r="B225" s="538" t="s">
        <v>502</v>
      </c>
      <c r="C225" s="548" t="s">
        <v>452</v>
      </c>
      <c r="D225" s="538" t="s">
        <v>22</v>
      </c>
      <c r="E225" s="562">
        <v>1</v>
      </c>
      <c r="F225" s="562">
        <v>48</v>
      </c>
      <c r="G225" s="562">
        <v>48</v>
      </c>
    </row>
    <row r="226" spans="1:7" ht="26.4">
      <c r="A226" s="538">
        <v>68069</v>
      </c>
      <c r="B226" s="538" t="s">
        <v>787</v>
      </c>
      <c r="C226" s="548" t="s">
        <v>782</v>
      </c>
      <c r="D226" s="538" t="s">
        <v>24</v>
      </c>
      <c r="E226" s="562">
        <v>1</v>
      </c>
      <c r="F226" s="562">
        <v>41</v>
      </c>
      <c r="G226" s="562">
        <v>41</v>
      </c>
    </row>
    <row r="227" spans="1:7" ht="52.8">
      <c r="A227" s="538" t="s">
        <v>440</v>
      </c>
      <c r="B227" s="538" t="s">
        <v>620</v>
      </c>
      <c r="C227" s="548" t="s">
        <v>439</v>
      </c>
      <c r="D227" s="538" t="s">
        <v>22</v>
      </c>
      <c r="E227" s="562">
        <v>1</v>
      </c>
      <c r="F227" s="562">
        <v>39</v>
      </c>
      <c r="G227" s="562">
        <v>39</v>
      </c>
    </row>
    <row r="228" spans="1:7" ht="26.4">
      <c r="A228" s="538">
        <v>83387</v>
      </c>
      <c r="B228" s="538" t="s">
        <v>560</v>
      </c>
      <c r="C228" s="548" t="s">
        <v>441</v>
      </c>
      <c r="D228" s="538" t="s">
        <v>22</v>
      </c>
      <c r="E228" s="562">
        <v>7</v>
      </c>
      <c r="F228" s="562">
        <v>5.47</v>
      </c>
      <c r="G228" s="562">
        <v>38.29</v>
      </c>
    </row>
    <row r="229" spans="1:7" ht="26.4">
      <c r="A229" s="538" t="s">
        <v>361</v>
      </c>
      <c r="B229" s="538" t="s">
        <v>619</v>
      </c>
      <c r="C229" s="548" t="s">
        <v>360</v>
      </c>
      <c r="D229" s="538" t="s">
        <v>42</v>
      </c>
      <c r="E229" s="562">
        <v>6.75</v>
      </c>
      <c r="F229" s="562">
        <v>5.64</v>
      </c>
      <c r="G229" s="562">
        <v>38.07</v>
      </c>
    </row>
    <row r="230" spans="1:7" ht="26.4">
      <c r="A230" s="538" t="s">
        <v>415</v>
      </c>
      <c r="B230" s="538" t="s">
        <v>513</v>
      </c>
      <c r="C230" s="548" t="s">
        <v>341</v>
      </c>
      <c r="D230" s="538" t="s">
        <v>24</v>
      </c>
      <c r="E230" s="562">
        <v>1</v>
      </c>
      <c r="F230" s="562">
        <v>37.79</v>
      </c>
      <c r="G230" s="562">
        <v>37.79</v>
      </c>
    </row>
    <row r="231" spans="1:7" ht="26.4">
      <c r="A231" s="538" t="s">
        <v>415</v>
      </c>
      <c r="B231" s="538" t="s">
        <v>568</v>
      </c>
      <c r="C231" s="548" t="s">
        <v>341</v>
      </c>
      <c r="D231" s="538" t="s">
        <v>24</v>
      </c>
      <c r="E231" s="562">
        <v>1</v>
      </c>
      <c r="F231" s="562">
        <v>37.79</v>
      </c>
      <c r="G231" s="562">
        <v>37.79</v>
      </c>
    </row>
    <row r="232" spans="1:7" ht="26.4">
      <c r="A232" s="538">
        <v>83466</v>
      </c>
      <c r="B232" s="538" t="s">
        <v>614</v>
      </c>
      <c r="C232" s="548" t="s">
        <v>432</v>
      </c>
      <c r="D232" s="538" t="s">
        <v>22</v>
      </c>
      <c r="E232" s="562">
        <v>2</v>
      </c>
      <c r="F232" s="562">
        <v>17.53</v>
      </c>
      <c r="G232" s="562">
        <v>35.090000000000003</v>
      </c>
    </row>
    <row r="233" spans="1:7" ht="26.4">
      <c r="A233" s="538">
        <v>84402</v>
      </c>
      <c r="B233" s="538" t="s">
        <v>557</v>
      </c>
      <c r="C233" s="548" t="s">
        <v>432</v>
      </c>
      <c r="D233" s="538" t="s">
        <v>22</v>
      </c>
      <c r="E233" s="562">
        <v>2</v>
      </c>
      <c r="F233" s="562">
        <v>17.53</v>
      </c>
      <c r="G233" s="562">
        <v>35.06</v>
      </c>
    </row>
    <row r="234" spans="1:7">
      <c r="A234" s="538" t="s">
        <v>849</v>
      </c>
      <c r="B234" s="538" t="s">
        <v>500</v>
      </c>
      <c r="C234" s="548" t="s">
        <v>435</v>
      </c>
      <c r="D234" s="538" t="s">
        <v>22</v>
      </c>
      <c r="E234" s="562">
        <v>4</v>
      </c>
      <c r="F234" s="562">
        <v>8.64</v>
      </c>
      <c r="G234" s="562">
        <v>34.58</v>
      </c>
    </row>
    <row r="235" spans="1:7" ht="26.4">
      <c r="A235" s="538">
        <v>72711</v>
      </c>
      <c r="B235" s="538" t="s">
        <v>565</v>
      </c>
      <c r="C235" s="548" t="s">
        <v>338</v>
      </c>
      <c r="D235" s="538" t="s">
        <v>266</v>
      </c>
      <c r="E235" s="562">
        <v>1</v>
      </c>
      <c r="F235" s="562">
        <v>31.73</v>
      </c>
      <c r="G235" s="562">
        <v>31.73</v>
      </c>
    </row>
    <row r="236" spans="1:7" ht="26.4">
      <c r="A236" s="538" t="s">
        <v>434</v>
      </c>
      <c r="B236" s="538" t="s">
        <v>554</v>
      </c>
      <c r="C236" s="548" t="s">
        <v>433</v>
      </c>
      <c r="D236" s="538" t="s">
        <v>22</v>
      </c>
      <c r="E236" s="562">
        <v>3</v>
      </c>
      <c r="F236" s="562">
        <v>10.49</v>
      </c>
      <c r="G236" s="562">
        <v>31.5</v>
      </c>
    </row>
    <row r="237" spans="1:7" ht="26.4">
      <c r="A237" s="538" t="s">
        <v>434</v>
      </c>
      <c r="B237" s="538" t="s">
        <v>615</v>
      </c>
      <c r="C237" s="548" t="s">
        <v>433</v>
      </c>
      <c r="D237" s="538" t="s">
        <v>22</v>
      </c>
      <c r="E237" s="562">
        <v>3</v>
      </c>
      <c r="F237" s="562">
        <v>10.49</v>
      </c>
      <c r="G237" s="562">
        <v>31.5</v>
      </c>
    </row>
    <row r="238" spans="1:7" ht="26.4">
      <c r="A238" s="538" t="s">
        <v>434</v>
      </c>
      <c r="B238" s="538" t="s">
        <v>499</v>
      </c>
      <c r="C238" s="548" t="s">
        <v>433</v>
      </c>
      <c r="D238" s="538" t="s">
        <v>22</v>
      </c>
      <c r="E238" s="562">
        <v>3</v>
      </c>
      <c r="F238" s="562">
        <v>10.49</v>
      </c>
      <c r="G238" s="562">
        <v>31.49</v>
      </c>
    </row>
    <row r="239" spans="1:7">
      <c r="A239" s="538">
        <v>84158</v>
      </c>
      <c r="B239" s="538" t="s">
        <v>822</v>
      </c>
      <c r="C239" s="548" t="s">
        <v>799</v>
      </c>
      <c r="D239" s="538" t="s">
        <v>24</v>
      </c>
      <c r="E239" s="562">
        <v>20</v>
      </c>
      <c r="F239" s="562">
        <v>1.48</v>
      </c>
      <c r="G239" s="562">
        <v>29.6</v>
      </c>
    </row>
    <row r="240" spans="1:7" ht="26.4">
      <c r="A240" s="538">
        <v>83540</v>
      </c>
      <c r="B240" s="538" t="s">
        <v>506</v>
      </c>
      <c r="C240" s="548" t="s">
        <v>461</v>
      </c>
      <c r="D240" s="538" t="s">
        <v>22</v>
      </c>
      <c r="E240" s="562">
        <v>3</v>
      </c>
      <c r="F240" s="562">
        <v>9.5299999999999994</v>
      </c>
      <c r="G240" s="562">
        <v>28.59</v>
      </c>
    </row>
    <row r="241" spans="1:7" ht="26.4">
      <c r="A241" s="538">
        <v>83540</v>
      </c>
      <c r="B241" s="538" t="s">
        <v>561</v>
      </c>
      <c r="C241" s="548" t="s">
        <v>461</v>
      </c>
      <c r="D241" s="538" t="s">
        <v>22</v>
      </c>
      <c r="E241" s="562">
        <v>3</v>
      </c>
      <c r="F241" s="562">
        <v>9.5299999999999994</v>
      </c>
      <c r="G241" s="562">
        <v>28.59</v>
      </c>
    </row>
    <row r="242" spans="1:7" ht="26.4">
      <c r="A242" s="538">
        <v>73613</v>
      </c>
      <c r="B242" s="538" t="s">
        <v>785</v>
      </c>
      <c r="C242" s="548" t="s">
        <v>780</v>
      </c>
      <c r="D242" s="538" t="s">
        <v>42</v>
      </c>
      <c r="E242" s="562">
        <v>3</v>
      </c>
      <c r="F242" s="562">
        <v>8.7100000000000009</v>
      </c>
      <c r="G242" s="562">
        <v>26.13</v>
      </c>
    </row>
    <row r="243" spans="1:7" ht="26.4">
      <c r="A243" s="538" t="s">
        <v>463</v>
      </c>
      <c r="B243" s="538" t="s">
        <v>507</v>
      </c>
      <c r="C243" s="548" t="s">
        <v>462</v>
      </c>
      <c r="D243" s="538" t="s">
        <v>22</v>
      </c>
      <c r="E243" s="562">
        <v>1</v>
      </c>
      <c r="F243" s="562">
        <v>24.24</v>
      </c>
      <c r="G243" s="562">
        <v>24.24</v>
      </c>
    </row>
    <row r="244" spans="1:7" ht="26.4">
      <c r="A244" s="560">
        <v>68061</v>
      </c>
      <c r="B244" s="538" t="s">
        <v>638</v>
      </c>
      <c r="C244" s="548" t="s">
        <v>383</v>
      </c>
      <c r="D244" s="538" t="s">
        <v>22</v>
      </c>
      <c r="E244" s="562">
        <v>2</v>
      </c>
      <c r="F244" s="562">
        <v>10.97</v>
      </c>
      <c r="G244" s="562">
        <v>21.94</v>
      </c>
    </row>
    <row r="245" spans="1:7" ht="26.4">
      <c r="A245" s="538">
        <v>83387</v>
      </c>
      <c r="B245" s="538" t="s">
        <v>505</v>
      </c>
      <c r="C245" s="548" t="s">
        <v>441</v>
      </c>
      <c r="D245" s="538" t="s">
        <v>22</v>
      </c>
      <c r="E245" s="562">
        <v>4</v>
      </c>
      <c r="F245" s="562">
        <v>5.47</v>
      </c>
      <c r="G245" s="562">
        <v>21.9</v>
      </c>
    </row>
    <row r="246" spans="1:7" ht="26.4">
      <c r="A246" s="538" t="s">
        <v>416</v>
      </c>
      <c r="B246" s="538" t="s">
        <v>514</v>
      </c>
      <c r="C246" s="548" t="s">
        <v>342</v>
      </c>
      <c r="D246" s="538" t="s">
        <v>266</v>
      </c>
      <c r="E246" s="562">
        <v>1</v>
      </c>
      <c r="F246" s="562">
        <v>20.03</v>
      </c>
      <c r="G246" s="562">
        <v>20.03</v>
      </c>
    </row>
    <row r="247" spans="1:7" ht="26.4">
      <c r="A247" s="538" t="s">
        <v>416</v>
      </c>
      <c r="B247" s="538" t="s">
        <v>569</v>
      </c>
      <c r="C247" s="548" t="s">
        <v>342</v>
      </c>
      <c r="D247" s="538" t="s">
        <v>266</v>
      </c>
      <c r="E247" s="562">
        <v>1</v>
      </c>
      <c r="F247" s="562">
        <v>20.03</v>
      </c>
      <c r="G247" s="562">
        <v>20.03</v>
      </c>
    </row>
    <row r="248" spans="1:7" ht="26.4">
      <c r="A248" s="538">
        <v>83466</v>
      </c>
      <c r="B248" s="538" t="s">
        <v>558</v>
      </c>
      <c r="C248" s="548" t="s">
        <v>442</v>
      </c>
      <c r="D248" s="538" t="s">
        <v>22</v>
      </c>
      <c r="E248" s="562">
        <v>2</v>
      </c>
      <c r="F248" s="562">
        <v>9.16</v>
      </c>
      <c r="G248" s="562">
        <v>18.32</v>
      </c>
    </row>
    <row r="249" spans="1:7" ht="26.4">
      <c r="A249" s="538">
        <v>83466</v>
      </c>
      <c r="B249" s="538" t="s">
        <v>503</v>
      </c>
      <c r="C249" s="548" t="s">
        <v>432</v>
      </c>
      <c r="D249" s="538" t="s">
        <v>22</v>
      </c>
      <c r="E249" s="562">
        <v>1</v>
      </c>
      <c r="F249" s="562">
        <v>17.53</v>
      </c>
      <c r="G249" s="562">
        <v>17.53</v>
      </c>
    </row>
    <row r="250" spans="1:7" ht="26.4">
      <c r="A250" s="538">
        <v>13348</v>
      </c>
      <c r="B250" s="538" t="s">
        <v>818</v>
      </c>
      <c r="C250" s="548" t="s">
        <v>795</v>
      </c>
      <c r="D250" s="538" t="s">
        <v>24</v>
      </c>
      <c r="E250" s="562">
        <v>96</v>
      </c>
      <c r="F250" s="562">
        <v>0.16</v>
      </c>
      <c r="G250" s="562">
        <v>15.36</v>
      </c>
    </row>
    <row r="251" spans="1:7">
      <c r="A251" s="538">
        <v>84158</v>
      </c>
      <c r="B251" s="538" t="s">
        <v>822</v>
      </c>
      <c r="C251" s="548" t="s">
        <v>799</v>
      </c>
      <c r="D251" s="538" t="s">
        <v>24</v>
      </c>
      <c r="E251" s="562">
        <v>10</v>
      </c>
      <c r="F251" s="562">
        <v>1.48</v>
      </c>
      <c r="G251" s="562">
        <v>14.8</v>
      </c>
    </row>
    <row r="252" spans="1:7" ht="26.4">
      <c r="A252" s="538">
        <v>73613</v>
      </c>
      <c r="B252" s="538" t="s">
        <v>785</v>
      </c>
      <c r="C252" s="548" t="s">
        <v>780</v>
      </c>
      <c r="D252" s="538" t="s">
        <v>42</v>
      </c>
      <c r="E252" s="562">
        <v>1.5</v>
      </c>
      <c r="F252" s="562">
        <v>8.7100000000000009</v>
      </c>
      <c r="G252" s="562">
        <v>13.07</v>
      </c>
    </row>
    <row r="253" spans="1:7">
      <c r="A253" s="538">
        <v>84159</v>
      </c>
      <c r="B253" s="538" t="s">
        <v>821</v>
      </c>
      <c r="C253" s="548" t="s">
        <v>798</v>
      </c>
      <c r="D253" s="538" t="s">
        <v>24</v>
      </c>
      <c r="E253" s="562">
        <v>4</v>
      </c>
      <c r="F253" s="562">
        <v>2.56</v>
      </c>
      <c r="G253" s="562">
        <v>10.24</v>
      </c>
    </row>
    <row r="254" spans="1:7" ht="26.4">
      <c r="A254" s="538">
        <v>13348</v>
      </c>
      <c r="B254" s="538" t="s">
        <v>818</v>
      </c>
      <c r="C254" s="548" t="s">
        <v>795</v>
      </c>
      <c r="D254" s="538" t="s">
        <v>24</v>
      </c>
      <c r="E254" s="562">
        <v>48</v>
      </c>
      <c r="F254" s="562">
        <v>0.16</v>
      </c>
      <c r="G254" s="562">
        <v>7.68</v>
      </c>
    </row>
    <row r="255" spans="1:7">
      <c r="A255" s="538">
        <v>84159</v>
      </c>
      <c r="B255" s="538" t="s">
        <v>821</v>
      </c>
      <c r="C255" s="548" t="s">
        <v>798</v>
      </c>
      <c r="D255" s="538" t="s">
        <v>24</v>
      </c>
      <c r="E255" s="562">
        <v>2</v>
      </c>
      <c r="F255" s="562">
        <v>2.56</v>
      </c>
      <c r="G255" s="562">
        <v>5.12</v>
      </c>
    </row>
    <row r="256" spans="1:7">
      <c r="A256" s="538">
        <v>73542</v>
      </c>
      <c r="B256" s="538" t="s">
        <v>784</v>
      </c>
      <c r="C256" s="548" t="s">
        <v>779</v>
      </c>
      <c r="D256" s="538" t="s">
        <v>676</v>
      </c>
      <c r="E256" s="562">
        <v>2</v>
      </c>
      <c r="F256" s="562">
        <v>1.07</v>
      </c>
      <c r="G256" s="562">
        <v>2.14</v>
      </c>
    </row>
    <row r="257" spans="1:7">
      <c r="A257" s="538">
        <v>73542</v>
      </c>
      <c r="B257" s="538" t="s">
        <v>784</v>
      </c>
      <c r="C257" s="548" t="s">
        <v>779</v>
      </c>
      <c r="D257" s="538" t="s">
        <v>676</v>
      </c>
      <c r="E257" s="562">
        <v>1</v>
      </c>
      <c r="F257" s="562">
        <v>1.07</v>
      </c>
      <c r="G257" s="562">
        <v>1.07</v>
      </c>
    </row>
    <row r="258" spans="1:7">
      <c r="A258" s="538" t="s">
        <v>296</v>
      </c>
      <c r="B258" s="538" t="s">
        <v>58</v>
      </c>
      <c r="C258" s="548" t="s">
        <v>295</v>
      </c>
      <c r="D258" s="538" t="s">
        <v>134</v>
      </c>
      <c r="E258" s="562">
        <v>0</v>
      </c>
      <c r="F258" s="562">
        <v>312.72000000000003</v>
      </c>
      <c r="G258" s="562">
        <v>0</v>
      </c>
    </row>
    <row r="259" spans="1:7" ht="26.4">
      <c r="A259" s="538" t="s">
        <v>52</v>
      </c>
      <c r="B259" s="538" t="s">
        <v>59</v>
      </c>
      <c r="C259" s="548" t="s">
        <v>350</v>
      </c>
      <c r="D259" s="538" t="s">
        <v>134</v>
      </c>
      <c r="E259" s="562">
        <v>0</v>
      </c>
      <c r="F259" s="562">
        <v>0.52</v>
      </c>
      <c r="G259" s="562">
        <v>0</v>
      </c>
    </row>
    <row r="260" spans="1:7" ht="39.6">
      <c r="A260" s="538" t="s">
        <v>64</v>
      </c>
      <c r="B260" s="538" t="s">
        <v>62</v>
      </c>
      <c r="C260" s="548" t="s">
        <v>351</v>
      </c>
      <c r="D260" s="538" t="s">
        <v>134</v>
      </c>
      <c r="E260" s="562">
        <v>0</v>
      </c>
      <c r="F260" s="562">
        <v>237.53</v>
      </c>
      <c r="G260" s="562">
        <v>0</v>
      </c>
    </row>
    <row r="261" spans="1:7" ht="26.4">
      <c r="A261" s="538">
        <v>72209</v>
      </c>
      <c r="B261" s="538" t="s">
        <v>21</v>
      </c>
      <c r="C261" s="548" t="s">
        <v>352</v>
      </c>
      <c r="D261" s="538" t="s">
        <v>161</v>
      </c>
      <c r="E261" s="562">
        <v>0</v>
      </c>
      <c r="F261" s="562">
        <v>9.9700000000000006</v>
      </c>
      <c r="G261" s="562">
        <v>0</v>
      </c>
    </row>
    <row r="262" spans="1:7">
      <c r="A262" s="538" t="s">
        <v>171</v>
      </c>
      <c r="B262" s="538" t="s">
        <v>56</v>
      </c>
      <c r="C262" s="548" t="s">
        <v>97</v>
      </c>
      <c r="D262" s="538" t="s">
        <v>161</v>
      </c>
      <c r="E262" s="562">
        <v>0</v>
      </c>
      <c r="F262" s="562">
        <v>15.56</v>
      </c>
      <c r="G262" s="562">
        <v>0</v>
      </c>
    </row>
    <row r="263" spans="1:7">
      <c r="A263" s="538" t="s">
        <v>157</v>
      </c>
      <c r="B263" s="538" t="s">
        <v>162</v>
      </c>
      <c r="C263" s="548" t="s">
        <v>160</v>
      </c>
      <c r="D263" s="538" t="s">
        <v>24</v>
      </c>
      <c r="E263" s="562">
        <v>0</v>
      </c>
      <c r="F263" s="562">
        <v>63.25</v>
      </c>
      <c r="G263" s="562">
        <v>0</v>
      </c>
    </row>
    <row r="264" spans="1:7" ht="39.6">
      <c r="A264" s="538">
        <v>6130</v>
      </c>
      <c r="B264" s="538" t="s">
        <v>23</v>
      </c>
      <c r="C264" s="548" t="s">
        <v>353</v>
      </c>
      <c r="D264" s="538" t="s">
        <v>134</v>
      </c>
      <c r="E264" s="562">
        <v>0</v>
      </c>
      <c r="F264" s="562">
        <v>15.62</v>
      </c>
      <c r="G264" s="562">
        <v>0</v>
      </c>
    </row>
    <row r="265" spans="1:7">
      <c r="A265" s="560" t="s">
        <v>395</v>
      </c>
      <c r="B265" s="538" t="s">
        <v>845</v>
      </c>
      <c r="C265" s="548" t="s">
        <v>394</v>
      </c>
      <c r="D265" s="538" t="s">
        <v>134</v>
      </c>
      <c r="E265" s="562">
        <v>0</v>
      </c>
      <c r="F265" s="562">
        <v>11.03</v>
      </c>
      <c r="G265" s="562">
        <v>0</v>
      </c>
    </row>
    <row r="266" spans="1:7">
      <c r="A266" s="560"/>
      <c r="B266" s="538" t="s">
        <v>4</v>
      </c>
      <c r="C266" s="548"/>
      <c r="D266" s="538"/>
      <c r="E266" s="562"/>
      <c r="F266" s="562"/>
      <c r="G266" s="562">
        <v>1041820.72</v>
      </c>
    </row>
  </sheetData>
  <sortState xmlns:xlrd2="http://schemas.microsoft.com/office/spreadsheetml/2017/richdata2" ref="A12:G332">
    <sortCondition descending="1" ref="G12:G332"/>
  </sortState>
  <mergeCells count="9">
    <mergeCell ref="A1:A8"/>
    <mergeCell ref="B3:D5"/>
    <mergeCell ref="K3:M5"/>
    <mergeCell ref="B6:D8"/>
    <mergeCell ref="K6:M8"/>
    <mergeCell ref="E6:I8"/>
    <mergeCell ref="E3:I5"/>
    <mergeCell ref="B1:I1"/>
    <mergeCell ref="B2:I2"/>
  </mergeCells>
  <pageMargins left="0.51181102362204722" right="0.51181102362204722" top="0.78740157480314965" bottom="0.98425196850393704" header="0.31496062992125984" footer="0.31496062992125984"/>
  <pageSetup paperSize="9" scale="69" orientation="portrait" horizontalDpi="1200" verticalDpi="1200" r:id="rId1"/>
  <headerFooter>
    <oddFooter>&amp;R&amp;"Arial,Negrito"Engº Eduardo Souza de Araujo
CREA: 7479D/PA
Decreto 078/2017-SEMGOF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51"/>
  <sheetViews>
    <sheetView workbookViewId="0">
      <selection activeCell="I47" sqref="I47"/>
    </sheetView>
  </sheetViews>
  <sheetFormatPr defaultRowHeight="13.2"/>
  <cols>
    <col min="2" max="2" width="48" bestFit="1" customWidth="1"/>
    <col min="3" max="3" width="12.88671875" bestFit="1" customWidth="1"/>
    <col min="4" max="4" width="11" bestFit="1" customWidth="1"/>
    <col min="5" max="5" width="17" bestFit="1" customWidth="1"/>
    <col min="6" max="6" width="12.88671875" bestFit="1" customWidth="1"/>
    <col min="7" max="7" width="13.88671875" customWidth="1"/>
    <col min="10" max="10" width="11.33203125" bestFit="1" customWidth="1"/>
  </cols>
  <sheetData>
    <row r="1" spans="1:10">
      <c r="A1" s="198"/>
      <c r="B1" s="199"/>
      <c r="C1" s="199"/>
      <c r="D1" s="199"/>
      <c r="E1" s="199"/>
      <c r="F1" s="199"/>
      <c r="G1" s="199"/>
      <c r="H1" s="199"/>
    </row>
    <row r="2" spans="1:10">
      <c r="A2" s="198"/>
      <c r="B2" s="199"/>
      <c r="C2" s="199"/>
      <c r="D2" s="199"/>
      <c r="E2" s="199"/>
      <c r="F2" s="199"/>
      <c r="G2" s="199"/>
      <c r="H2" s="199"/>
    </row>
    <row r="3" spans="1:10">
      <c r="A3" s="198"/>
      <c r="B3" s="199"/>
      <c r="C3" s="199"/>
      <c r="D3" s="199"/>
      <c r="E3" s="199"/>
      <c r="F3" s="199"/>
      <c r="G3" s="199"/>
      <c r="H3" s="199"/>
    </row>
    <row r="4" spans="1:10">
      <c r="A4" s="832" t="s">
        <v>5</v>
      </c>
      <c r="B4" s="832"/>
      <c r="C4" s="832"/>
      <c r="D4" s="832"/>
      <c r="E4" s="832"/>
      <c r="F4" s="832"/>
      <c r="G4" s="832"/>
      <c r="H4" s="316"/>
    </row>
    <row r="5" spans="1:10">
      <c r="A5" s="832" t="s">
        <v>294</v>
      </c>
      <c r="B5" s="832"/>
      <c r="C5" s="832"/>
      <c r="D5" s="832"/>
      <c r="E5" s="832"/>
      <c r="F5" s="832"/>
      <c r="G5" s="832"/>
      <c r="H5" s="206"/>
    </row>
    <row r="6" spans="1:10">
      <c r="A6" s="832" t="s">
        <v>172</v>
      </c>
      <c r="B6" s="832"/>
      <c r="C6" s="832"/>
      <c r="D6" s="832"/>
      <c r="E6" s="832"/>
      <c r="F6" s="832"/>
      <c r="G6" s="832"/>
      <c r="H6" s="206"/>
    </row>
    <row r="7" spans="1:10">
      <c r="A7" s="832" t="s">
        <v>173</v>
      </c>
      <c r="B7" s="832"/>
      <c r="C7" s="832"/>
      <c r="D7" s="832"/>
      <c r="E7" s="832"/>
      <c r="F7" s="832"/>
      <c r="G7" s="832"/>
      <c r="H7" s="206"/>
    </row>
    <row r="8" spans="1:10">
      <c r="A8" s="873" t="s">
        <v>305</v>
      </c>
      <c r="B8" s="873"/>
      <c r="C8" s="873"/>
      <c r="D8" s="873"/>
      <c r="E8" s="873"/>
      <c r="F8" s="873"/>
      <c r="G8" s="873"/>
      <c r="H8" s="206"/>
    </row>
    <row r="9" spans="1:10">
      <c r="A9" s="873"/>
      <c r="B9" s="873"/>
      <c r="C9" s="873"/>
      <c r="D9" s="873"/>
      <c r="E9" s="873"/>
      <c r="F9" s="873"/>
      <c r="G9" s="873"/>
      <c r="H9" s="206"/>
    </row>
    <row r="10" spans="1:10" ht="12.75" customHeight="1">
      <c r="A10" s="870" t="s">
        <v>14</v>
      </c>
      <c r="B10" s="870" t="s">
        <v>300</v>
      </c>
      <c r="C10" s="869" t="s">
        <v>301</v>
      </c>
      <c r="D10" s="869"/>
      <c r="E10" s="869"/>
      <c r="F10" s="869"/>
      <c r="G10" s="869"/>
      <c r="H10" s="9"/>
      <c r="I10" s="9"/>
    </row>
    <row r="11" spans="1:10" ht="12.75" customHeight="1">
      <c r="A11" s="870"/>
      <c r="B11" s="870"/>
      <c r="C11" s="869"/>
      <c r="D11" s="869"/>
      <c r="E11" s="869"/>
      <c r="F11" s="869"/>
      <c r="G11" s="869"/>
      <c r="H11" s="9"/>
      <c r="I11" s="9"/>
    </row>
    <row r="12" spans="1:10">
      <c r="A12" s="870"/>
      <c r="B12" s="870"/>
      <c r="C12" s="313" t="s">
        <v>302</v>
      </c>
      <c r="D12" s="314" t="s">
        <v>303</v>
      </c>
      <c r="E12" s="313" t="s">
        <v>304</v>
      </c>
      <c r="F12" s="314" t="s">
        <v>303</v>
      </c>
      <c r="G12" s="314" t="s">
        <v>4</v>
      </c>
      <c r="H12" s="9"/>
      <c r="I12" s="9"/>
      <c r="J12" s="463">
        <f>100%-F14</f>
        <v>0.91999969999999998</v>
      </c>
    </row>
    <row r="13" spans="1:10">
      <c r="A13" s="435"/>
      <c r="B13" s="435"/>
      <c r="C13" s="313"/>
      <c r="D13" s="314"/>
      <c r="E13" s="313"/>
      <c r="F13" s="314"/>
      <c r="G13" s="314"/>
      <c r="H13" s="9"/>
      <c r="I13" s="9"/>
    </row>
    <row r="14" spans="1:10">
      <c r="A14" s="449" t="s">
        <v>49</v>
      </c>
      <c r="B14" s="398" t="s">
        <v>9</v>
      </c>
      <c r="C14" s="47">
        <f>D14*G14</f>
        <v>40473.120000000003</v>
      </c>
      <c r="D14" s="470">
        <v>0.91999966</v>
      </c>
      <c r="E14" s="315">
        <f>G14*F14</f>
        <v>3519.42</v>
      </c>
      <c r="F14" s="472">
        <v>8.0000340000000003E-2</v>
      </c>
      <c r="G14" s="315">
        <f>Orçamento!H17</f>
        <v>43992.54</v>
      </c>
    </row>
    <row r="15" spans="1:10">
      <c r="A15" s="399" t="s">
        <v>58</v>
      </c>
      <c r="B15" s="390" t="s">
        <v>295</v>
      </c>
      <c r="C15" s="466">
        <f t="shared" ref="C15:C45" si="0">G15-E15</f>
        <v>2128.6799999999998</v>
      </c>
      <c r="D15" s="469">
        <v>0.92</v>
      </c>
      <c r="E15" s="125">
        <f t="shared" ref="E15:E36" si="1">G15*F15</f>
        <v>185.1</v>
      </c>
      <c r="F15" s="467">
        <v>0.08</v>
      </c>
      <c r="G15" s="395">
        <f>Orçamento!H18</f>
        <v>2313.7800000000002</v>
      </c>
    </row>
    <row r="16" spans="1:10" ht="26.4">
      <c r="A16" s="399" t="s">
        <v>59</v>
      </c>
      <c r="B16" s="385" t="s">
        <v>350</v>
      </c>
      <c r="C16" s="466">
        <f t="shared" si="0"/>
        <v>2640.18</v>
      </c>
      <c r="D16" s="469">
        <v>0.92</v>
      </c>
      <c r="E16" s="125">
        <f t="shared" si="1"/>
        <v>229.58</v>
      </c>
      <c r="F16" s="467">
        <v>0.08</v>
      </c>
      <c r="G16" s="395">
        <f>Orçamento!H19</f>
        <v>2869.76</v>
      </c>
      <c r="J16" s="471">
        <f>100%-D14</f>
        <v>8.0000340000000003E-2</v>
      </c>
    </row>
    <row r="17" spans="1:10" ht="39.6">
      <c r="A17" s="399" t="s">
        <v>60</v>
      </c>
      <c r="B17" s="385" t="s">
        <v>306</v>
      </c>
      <c r="C17" s="466">
        <f t="shared" si="0"/>
        <v>30652.93</v>
      </c>
      <c r="D17" s="469">
        <v>0.92</v>
      </c>
      <c r="E17" s="125">
        <f t="shared" si="1"/>
        <v>2665.47</v>
      </c>
      <c r="F17" s="467">
        <v>0.08</v>
      </c>
      <c r="G17" s="395">
        <f>Orçamento!H20</f>
        <v>33318.400000000001</v>
      </c>
    </row>
    <row r="18" spans="1:10" ht="39.6">
      <c r="A18" s="399" t="s">
        <v>62</v>
      </c>
      <c r="B18" s="385" t="s">
        <v>351</v>
      </c>
      <c r="C18" s="466">
        <f t="shared" si="0"/>
        <v>5051.3500000000004</v>
      </c>
      <c r="D18" s="469">
        <v>0.92</v>
      </c>
      <c r="E18" s="125">
        <f t="shared" si="1"/>
        <v>439.25</v>
      </c>
      <c r="F18" s="467">
        <v>0.08</v>
      </c>
      <c r="G18" s="395">
        <f>Orçamento!H21</f>
        <v>5490.6</v>
      </c>
    </row>
    <row r="19" spans="1:10">
      <c r="A19" s="399"/>
      <c r="B19" s="401"/>
      <c r="C19" s="47"/>
      <c r="D19" s="468"/>
      <c r="E19" s="125"/>
      <c r="F19" s="465"/>
      <c r="G19" s="315"/>
    </row>
    <row r="20" spans="1:10">
      <c r="A20" s="449" t="s">
        <v>37</v>
      </c>
      <c r="B20" s="398" t="s">
        <v>15</v>
      </c>
      <c r="C20" s="47">
        <f>D20*G20</f>
        <v>31676.43</v>
      </c>
      <c r="D20" s="470">
        <v>0.91999966</v>
      </c>
      <c r="E20" s="315">
        <f t="shared" si="1"/>
        <v>2754.48</v>
      </c>
      <c r="F20" s="472">
        <v>8.0000340000000003E-2</v>
      </c>
      <c r="G20" s="315">
        <f>Orçamento!H23</f>
        <v>34430.910000000003</v>
      </c>
      <c r="J20" s="406"/>
    </row>
    <row r="21" spans="1:10" ht="26.4">
      <c r="A21" s="399" t="s">
        <v>21</v>
      </c>
      <c r="B21" s="385" t="s">
        <v>352</v>
      </c>
      <c r="C21" s="466">
        <f t="shared" si="0"/>
        <v>2622.06</v>
      </c>
      <c r="D21" s="469">
        <v>0.92</v>
      </c>
      <c r="E21" s="125">
        <f t="shared" si="1"/>
        <v>228.01</v>
      </c>
      <c r="F21" s="467">
        <v>0.08</v>
      </c>
      <c r="G21" s="395">
        <f>Orçamento!H24</f>
        <v>2850.07</v>
      </c>
    </row>
    <row r="22" spans="1:10">
      <c r="A22" s="399" t="s">
        <v>56</v>
      </c>
      <c r="B22" s="401" t="s">
        <v>97</v>
      </c>
      <c r="C22" s="466">
        <f t="shared" si="0"/>
        <v>2870.47</v>
      </c>
      <c r="D22" s="469">
        <v>0.92</v>
      </c>
      <c r="E22" s="125">
        <f t="shared" si="1"/>
        <v>249.61</v>
      </c>
      <c r="F22" s="467">
        <v>0.08</v>
      </c>
      <c r="G22" s="395">
        <f>Orçamento!H25</f>
        <v>3120.08</v>
      </c>
    </row>
    <row r="23" spans="1:10">
      <c r="A23" s="399" t="s">
        <v>66</v>
      </c>
      <c r="B23" s="346" t="s">
        <v>45</v>
      </c>
      <c r="C23" s="466">
        <f t="shared" si="0"/>
        <v>26183.9</v>
      </c>
      <c r="D23" s="469">
        <v>0.92</v>
      </c>
      <c r="E23" s="125">
        <f t="shared" si="1"/>
        <v>2276.86</v>
      </c>
      <c r="F23" s="467">
        <v>0.08</v>
      </c>
      <c r="G23" s="395">
        <f>Orçamento!H26</f>
        <v>28460.76</v>
      </c>
    </row>
    <row r="24" spans="1:10">
      <c r="A24" s="399"/>
      <c r="B24" s="346"/>
      <c r="C24" s="466"/>
      <c r="D24" s="468"/>
      <c r="E24" s="125"/>
      <c r="F24" s="467">
        <v>0.08</v>
      </c>
      <c r="G24" s="315"/>
    </row>
    <row r="25" spans="1:10">
      <c r="A25" s="450" t="s">
        <v>38</v>
      </c>
      <c r="B25" s="403" t="s">
        <v>92</v>
      </c>
      <c r="C25" s="47">
        <f>G25*D25</f>
        <v>8467.2199999999993</v>
      </c>
      <c r="D25" s="468">
        <v>0.92</v>
      </c>
      <c r="E25" s="315">
        <f t="shared" si="1"/>
        <v>736.28</v>
      </c>
      <c r="F25" s="467">
        <v>0.08</v>
      </c>
      <c r="G25" s="315">
        <f>Orçamento!H28</f>
        <v>9203.5</v>
      </c>
    </row>
    <row r="26" spans="1:10">
      <c r="A26" s="454" t="s">
        <v>36</v>
      </c>
      <c r="B26" s="390" t="s">
        <v>132</v>
      </c>
      <c r="C26" s="466">
        <f t="shared" si="0"/>
        <v>8137.58</v>
      </c>
      <c r="D26" s="469">
        <v>0.92</v>
      </c>
      <c r="E26" s="125">
        <f t="shared" si="1"/>
        <v>707.62</v>
      </c>
      <c r="F26" s="467">
        <v>0.08</v>
      </c>
      <c r="G26" s="395">
        <f>Orçamento!H29</f>
        <v>8845.2000000000007</v>
      </c>
    </row>
    <row r="27" spans="1:10">
      <c r="A27" s="454" t="s">
        <v>162</v>
      </c>
      <c r="B27" s="390" t="s">
        <v>160</v>
      </c>
      <c r="C27" s="466">
        <f t="shared" si="0"/>
        <v>329.64</v>
      </c>
      <c r="D27" s="469">
        <v>0.92</v>
      </c>
      <c r="E27" s="125">
        <f t="shared" si="1"/>
        <v>28.66</v>
      </c>
      <c r="F27" s="467">
        <v>0.08</v>
      </c>
      <c r="G27" s="395">
        <f>Orçamento!H30</f>
        <v>358.3</v>
      </c>
    </row>
    <row r="28" spans="1:10">
      <c r="A28" s="405"/>
      <c r="B28" s="346"/>
      <c r="C28" s="47"/>
      <c r="D28" s="468"/>
      <c r="E28" s="125"/>
      <c r="F28" s="465"/>
      <c r="G28" s="315"/>
    </row>
    <row r="29" spans="1:10">
      <c r="A29" s="450" t="s">
        <v>39</v>
      </c>
      <c r="B29" s="403" t="s">
        <v>107</v>
      </c>
      <c r="C29" s="47">
        <f>G29*D29</f>
        <v>390507.07</v>
      </c>
      <c r="D29" s="470">
        <v>0.91999966</v>
      </c>
      <c r="E29" s="315">
        <f t="shared" si="1"/>
        <v>33957.29</v>
      </c>
      <c r="F29" s="472">
        <v>8.0000340000000003E-2</v>
      </c>
      <c r="G29" s="315">
        <f>Orçamento!H32</f>
        <v>424464.36</v>
      </c>
    </row>
    <row r="30" spans="1:10" ht="39.6">
      <c r="A30" s="454" t="s">
        <v>23</v>
      </c>
      <c r="B30" s="385" t="s">
        <v>353</v>
      </c>
      <c r="C30" s="466">
        <f t="shared" si="0"/>
        <v>97916.52</v>
      </c>
      <c r="D30" s="469">
        <v>0.92</v>
      </c>
      <c r="E30" s="128">
        <f t="shared" si="1"/>
        <v>8514.48</v>
      </c>
      <c r="F30" s="467">
        <v>0.08</v>
      </c>
      <c r="G30" s="66">
        <f>Orçamento!H33</f>
        <v>106431</v>
      </c>
    </row>
    <row r="31" spans="1:10" ht="26.4">
      <c r="A31" s="454" t="s">
        <v>133</v>
      </c>
      <c r="B31" s="385" t="s">
        <v>354</v>
      </c>
      <c r="C31" s="466">
        <f t="shared" si="0"/>
        <v>272385.95</v>
      </c>
      <c r="D31" s="469">
        <v>0.92</v>
      </c>
      <c r="E31" s="128">
        <f t="shared" si="1"/>
        <v>23685.73</v>
      </c>
      <c r="F31" s="467">
        <v>0.08</v>
      </c>
      <c r="G31" s="66">
        <f>Orçamento!H34</f>
        <v>296071.67999999999</v>
      </c>
    </row>
    <row r="32" spans="1:10" ht="39.6">
      <c r="A32" s="454" t="s">
        <v>164</v>
      </c>
      <c r="B32" s="363" t="s">
        <v>355</v>
      </c>
      <c r="C32" s="466">
        <f t="shared" si="0"/>
        <v>20204.75</v>
      </c>
      <c r="D32" s="469">
        <v>0.92</v>
      </c>
      <c r="E32" s="128">
        <f t="shared" si="1"/>
        <v>1756.93</v>
      </c>
      <c r="F32" s="467">
        <v>0.08</v>
      </c>
      <c r="G32" s="66">
        <f>Orçamento!H35</f>
        <v>21961.68</v>
      </c>
    </row>
    <row r="33" spans="1:10">
      <c r="A33" s="405"/>
      <c r="B33" s="346"/>
      <c r="C33" s="47"/>
      <c r="D33" s="468"/>
      <c r="E33" s="125"/>
      <c r="F33" s="465"/>
      <c r="G33" s="315"/>
    </row>
    <row r="34" spans="1:10">
      <c r="A34" s="450" t="s">
        <v>40</v>
      </c>
      <c r="B34" s="403" t="s">
        <v>110</v>
      </c>
      <c r="C34" s="47">
        <f>D34*G34</f>
        <v>62133.67</v>
      </c>
      <c r="D34" s="470">
        <v>0.91999966</v>
      </c>
      <c r="E34" s="315">
        <f t="shared" si="1"/>
        <v>5402.95</v>
      </c>
      <c r="F34" s="472">
        <v>8.0000340000000003E-2</v>
      </c>
      <c r="G34" s="315">
        <f>Orçamento!H37</f>
        <v>67536.62</v>
      </c>
    </row>
    <row r="35" spans="1:10" ht="26.4">
      <c r="A35" s="454" t="s">
        <v>118</v>
      </c>
      <c r="B35" s="346" t="s">
        <v>96</v>
      </c>
      <c r="C35" s="466">
        <f t="shared" si="0"/>
        <v>23213.31</v>
      </c>
      <c r="D35" s="469">
        <v>0.92</v>
      </c>
      <c r="E35" s="125">
        <f t="shared" si="1"/>
        <v>2018.55</v>
      </c>
      <c r="F35" s="467">
        <v>0.08</v>
      </c>
      <c r="G35" s="395">
        <f>Orçamento!H38</f>
        <v>25231.86</v>
      </c>
    </row>
    <row r="36" spans="1:10" ht="26.4">
      <c r="A36" s="454" t="s">
        <v>119</v>
      </c>
      <c r="B36" s="346" t="s">
        <v>108</v>
      </c>
      <c r="C36" s="466">
        <f t="shared" si="0"/>
        <v>34232.06</v>
      </c>
      <c r="D36" s="469">
        <v>0.92</v>
      </c>
      <c r="E36" s="125">
        <f t="shared" si="1"/>
        <v>2976.7</v>
      </c>
      <c r="F36" s="467">
        <v>0.08</v>
      </c>
      <c r="G36" s="395">
        <f>Orçamento!H40</f>
        <v>37208.76</v>
      </c>
    </row>
    <row r="37" spans="1:10">
      <c r="A37" s="399"/>
      <c r="B37" s="401"/>
      <c r="C37" s="47"/>
      <c r="D37" s="468"/>
      <c r="E37" s="128"/>
      <c r="F37" s="465"/>
      <c r="G37" s="68"/>
    </row>
    <row r="38" spans="1:10">
      <c r="A38" s="449" t="s">
        <v>41</v>
      </c>
      <c r="B38" s="403" t="s">
        <v>114</v>
      </c>
      <c r="C38" s="47">
        <f>D38*G38</f>
        <v>133261.79</v>
      </c>
      <c r="D38" s="470">
        <v>0.91999966</v>
      </c>
      <c r="E38" s="68">
        <f t="shared" ref="E38:E44" si="2">G38*F38</f>
        <v>11588.04</v>
      </c>
      <c r="F38" s="472">
        <v>8.0000340000000003E-2</v>
      </c>
      <c r="G38" s="68">
        <f>Orçamento!H42</f>
        <v>144849.82999999999</v>
      </c>
    </row>
    <row r="39" spans="1:10">
      <c r="A39" s="455" t="s">
        <v>50</v>
      </c>
      <c r="B39" s="346" t="s">
        <v>117</v>
      </c>
      <c r="C39" s="466">
        <f t="shared" si="0"/>
        <v>36494.43</v>
      </c>
      <c r="D39" s="469">
        <v>0.92</v>
      </c>
      <c r="E39" s="128">
        <f t="shared" si="2"/>
        <v>3173.43</v>
      </c>
      <c r="F39" s="467">
        <v>0.08</v>
      </c>
      <c r="G39" s="66">
        <f>Orçamento!H43</f>
        <v>39667.86</v>
      </c>
    </row>
    <row r="40" spans="1:10">
      <c r="A40" s="455" t="s">
        <v>57</v>
      </c>
      <c r="B40" s="346" t="s">
        <v>115</v>
      </c>
      <c r="C40" s="466">
        <f t="shared" si="0"/>
        <v>40534.400000000001</v>
      </c>
      <c r="D40" s="469">
        <v>0.92</v>
      </c>
      <c r="E40" s="128">
        <f t="shared" si="2"/>
        <v>3524.73</v>
      </c>
      <c r="F40" s="467">
        <v>0.08</v>
      </c>
      <c r="G40" s="66">
        <f>Orçamento!H44</f>
        <v>44059.13</v>
      </c>
      <c r="J40" s="464"/>
    </row>
    <row r="41" spans="1:10">
      <c r="A41" s="455" t="s">
        <v>122</v>
      </c>
      <c r="B41" s="346" t="s">
        <v>116</v>
      </c>
      <c r="C41" s="466">
        <f t="shared" si="0"/>
        <v>56233.01</v>
      </c>
      <c r="D41" s="469">
        <v>0.92</v>
      </c>
      <c r="E41" s="128">
        <f t="shared" si="2"/>
        <v>4889.83</v>
      </c>
      <c r="F41" s="467">
        <v>0.08</v>
      </c>
      <c r="G41" s="66">
        <f>Orçamento!H45</f>
        <v>61122.84</v>
      </c>
    </row>
    <row r="42" spans="1:10">
      <c r="A42" s="399"/>
      <c r="B42" s="346"/>
      <c r="C42" s="466"/>
      <c r="D42" s="468"/>
      <c r="E42" s="68"/>
      <c r="F42" s="465"/>
      <c r="G42" s="68"/>
    </row>
    <row r="43" spans="1:10">
      <c r="A43" s="449" t="s">
        <v>43</v>
      </c>
      <c r="B43" s="398" t="s">
        <v>12</v>
      </c>
      <c r="C43" s="47">
        <f>D43*G43-0.01</f>
        <v>7139.45</v>
      </c>
      <c r="D43" s="470">
        <v>0.91999966</v>
      </c>
      <c r="E43" s="68">
        <f>G43*F43+0.01</f>
        <v>620.84</v>
      </c>
      <c r="F43" s="472">
        <v>8.0000340000000003E-2</v>
      </c>
      <c r="G43" s="68">
        <f>Orçamento!H47</f>
        <v>7760.29</v>
      </c>
    </row>
    <row r="44" spans="1:10">
      <c r="A44" s="455" t="s">
        <v>25</v>
      </c>
      <c r="B44" s="401" t="s">
        <v>55</v>
      </c>
      <c r="C44" s="466">
        <f t="shared" si="0"/>
        <v>6578.07</v>
      </c>
      <c r="D44" s="469">
        <v>0.92</v>
      </c>
      <c r="E44" s="66">
        <f t="shared" si="2"/>
        <v>572.01</v>
      </c>
      <c r="F44" s="467">
        <v>0.08</v>
      </c>
      <c r="G44" s="66">
        <f>Orçamento!H48</f>
        <v>7150.08</v>
      </c>
    </row>
    <row r="45" spans="1:10" ht="26.4">
      <c r="A45" s="455" t="s">
        <v>209</v>
      </c>
      <c r="B45" s="345" t="s">
        <v>159</v>
      </c>
      <c r="C45" s="466">
        <f t="shared" si="0"/>
        <v>561.39</v>
      </c>
      <c r="D45" s="469">
        <v>0.92</v>
      </c>
      <c r="E45" s="66">
        <f>G45*F45</f>
        <v>48.82</v>
      </c>
      <c r="F45" s="467">
        <v>0.08</v>
      </c>
      <c r="G45" s="66">
        <f>Orçamento!H49</f>
        <v>610.21</v>
      </c>
    </row>
    <row r="46" spans="1:10">
      <c r="A46" s="810" t="s">
        <v>4</v>
      </c>
      <c r="B46" s="810"/>
      <c r="C46" s="871">
        <f>SUM(C43,C38,C34,C29,C25,C20,C14)</f>
        <v>673658.75</v>
      </c>
      <c r="D46" s="872"/>
      <c r="E46" s="871">
        <f>SUM(E43,E38,E34,E29,E25,E20,E14)</f>
        <v>58579.3</v>
      </c>
      <c r="F46" s="872"/>
      <c r="G46" s="871">
        <f>G43+G38+G34+G29+G20+G14+G25</f>
        <v>732238.05</v>
      </c>
    </row>
    <row r="47" spans="1:10">
      <c r="A47" s="810"/>
      <c r="B47" s="810"/>
      <c r="C47" s="810"/>
      <c r="D47" s="872"/>
      <c r="E47" s="810"/>
      <c r="F47" s="872"/>
      <c r="G47" s="810"/>
    </row>
    <row r="51" spans="6:6">
      <c r="F51" s="406"/>
    </row>
  </sheetData>
  <mergeCells count="14">
    <mergeCell ref="A8:G9"/>
    <mergeCell ref="A4:G4"/>
    <mergeCell ref="A5:G5"/>
    <mergeCell ref="A6:G6"/>
    <mergeCell ref="A7:G7"/>
    <mergeCell ref="C10:G11"/>
    <mergeCell ref="A10:A12"/>
    <mergeCell ref="B10:B12"/>
    <mergeCell ref="A46:B47"/>
    <mergeCell ref="C46:C47"/>
    <mergeCell ref="E46:E47"/>
    <mergeCell ref="G46:G47"/>
    <mergeCell ref="D46:D47"/>
    <mergeCell ref="F46:F47"/>
  </mergeCells>
  <pageMargins left="0.51181102362204722" right="0.51181102362204722" top="0.78740157480314965" bottom="0.78740157480314965" header="0.31496062992125984" footer="0.31496062992125984"/>
  <pageSetup paperSize="9" scale="75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F82"/>
  <sheetViews>
    <sheetView showGridLines="0" view="pageBreakPreview" zoomScale="90" zoomScaleSheetLayoutView="90" workbookViewId="0">
      <selection activeCell="F21" sqref="F21"/>
    </sheetView>
  </sheetViews>
  <sheetFormatPr defaultColWidth="8.88671875" defaultRowHeight="15" customHeight="1"/>
  <cols>
    <col min="1" max="1" width="10.6640625" style="22" customWidth="1"/>
    <col min="2" max="2" width="54.44140625" style="1" customWidth="1"/>
    <col min="3" max="3" width="13.44140625" style="1" customWidth="1"/>
    <col min="4" max="4" width="13.33203125" style="22" customWidth="1"/>
    <col min="5" max="5" width="13.6640625" style="1" customWidth="1"/>
    <col min="6" max="6" width="13.88671875" style="1" customWidth="1"/>
    <col min="7" max="7" width="13.88671875" style="22" customWidth="1"/>
    <col min="8" max="8" width="14.44140625" style="22" customWidth="1"/>
    <col min="9" max="9" width="15" style="22" customWidth="1"/>
    <col min="10" max="10" width="16" style="1" customWidth="1"/>
    <col min="11" max="11" width="15.109375" style="33" customWidth="1"/>
    <col min="12" max="12" width="17.44140625" style="1" customWidth="1"/>
    <col min="13" max="13" width="8.88671875" style="1"/>
    <col min="14" max="14" width="19" style="1" customWidth="1"/>
    <col min="15" max="16384" width="8.88671875" style="1"/>
  </cols>
  <sheetData>
    <row r="1" spans="1:58" ht="13.2">
      <c r="A1" s="1"/>
      <c r="B1" s="20"/>
      <c r="C1" s="20"/>
      <c r="D1" s="21"/>
      <c r="J1" s="23"/>
      <c r="K1" s="1"/>
    </row>
    <row r="2" spans="1:58" ht="13.2">
      <c r="A2" s="1"/>
      <c r="B2" s="20"/>
      <c r="C2" s="20"/>
      <c r="D2" s="21"/>
      <c r="J2" s="23"/>
      <c r="K2" s="1"/>
    </row>
    <row r="3" spans="1:58" ht="13.2">
      <c r="A3" s="1"/>
      <c r="B3" s="20"/>
      <c r="C3" s="20"/>
      <c r="D3" s="21"/>
      <c r="J3" s="23"/>
      <c r="K3" s="1"/>
    </row>
    <row r="4" spans="1:58" ht="13.2">
      <c r="A4" s="1"/>
      <c r="B4" s="20"/>
      <c r="C4" s="20"/>
      <c r="D4" s="21"/>
      <c r="J4" s="23"/>
      <c r="K4" s="1"/>
    </row>
    <row r="5" spans="1:58" ht="13.2">
      <c r="A5" s="773" t="s">
        <v>5</v>
      </c>
      <c r="B5" s="773"/>
      <c r="C5" s="773"/>
      <c r="D5" s="773"/>
      <c r="E5" s="773"/>
      <c r="F5" s="773"/>
      <c r="G5" s="773"/>
      <c r="H5" s="773"/>
      <c r="I5" s="773"/>
      <c r="J5" s="773"/>
      <c r="K5" s="1"/>
    </row>
    <row r="6" spans="1:58" ht="14.1" customHeight="1">
      <c r="A6" s="773" t="s">
        <v>168</v>
      </c>
      <c r="B6" s="773"/>
      <c r="C6" s="773"/>
      <c r="D6" s="773"/>
      <c r="E6" s="773"/>
      <c r="F6" s="773"/>
      <c r="G6" s="773"/>
      <c r="H6" s="773"/>
      <c r="I6" s="773"/>
      <c r="J6" s="773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</row>
    <row r="7" spans="1:58" ht="14.1" customHeight="1">
      <c r="A7" s="773" t="s">
        <v>69</v>
      </c>
      <c r="B7" s="773"/>
      <c r="C7" s="773"/>
      <c r="D7" s="773"/>
      <c r="E7" s="773"/>
      <c r="F7" s="773"/>
      <c r="G7" s="773"/>
      <c r="H7" s="773"/>
      <c r="I7" s="773"/>
      <c r="J7" s="773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</row>
    <row r="8" spans="1:58" ht="14.1" customHeight="1">
      <c r="A8" s="778" t="s">
        <v>7</v>
      </c>
      <c r="B8" s="778"/>
      <c r="C8" s="778"/>
      <c r="D8" s="778"/>
      <c r="E8" s="778"/>
      <c r="F8" s="778"/>
      <c r="G8" s="778"/>
      <c r="H8" s="778"/>
      <c r="I8" s="778"/>
      <c r="J8" s="778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</row>
    <row r="9" spans="1:58" ht="14.1" customHeight="1">
      <c r="A9" s="1"/>
      <c r="B9" s="25"/>
      <c r="C9" s="25"/>
      <c r="D9" s="1"/>
      <c r="E9" s="26"/>
      <c r="F9" s="26"/>
      <c r="G9" s="26"/>
      <c r="H9" s="26"/>
      <c r="I9" s="26"/>
      <c r="J9" s="23"/>
      <c r="K9" s="1"/>
    </row>
    <row r="10" spans="1:58" ht="18" thickBot="1">
      <c r="A10" s="896" t="s">
        <v>70</v>
      </c>
      <c r="B10" s="897"/>
      <c r="C10" s="897"/>
      <c r="D10" s="897"/>
      <c r="E10" s="897"/>
      <c r="F10" s="897"/>
      <c r="G10" s="897"/>
      <c r="H10" s="897"/>
      <c r="I10" s="897"/>
      <c r="J10" s="898"/>
      <c r="K10" s="1"/>
    </row>
    <row r="11" spans="1:58" ht="6.75" customHeight="1">
      <c r="A11" s="445"/>
      <c r="B11" s="446"/>
      <c r="C11" s="446"/>
      <c r="D11" s="447"/>
      <c r="E11" s="447"/>
      <c r="F11" s="447"/>
      <c r="G11" s="447"/>
      <c r="H11" s="447"/>
      <c r="I11" s="447"/>
      <c r="J11" s="448"/>
      <c r="K11" s="1"/>
    </row>
    <row r="12" spans="1:58" ht="27" customHeight="1">
      <c r="A12" s="27" t="s">
        <v>68</v>
      </c>
      <c r="B12" s="900" t="s">
        <v>169</v>
      </c>
      <c r="C12" s="901"/>
      <c r="D12" s="899"/>
      <c r="E12" s="899"/>
      <c r="F12" s="899"/>
      <c r="G12" s="899"/>
      <c r="H12" s="899"/>
      <c r="I12" s="899"/>
      <c r="J12" s="899"/>
      <c r="K12" s="26"/>
      <c r="L12" s="26"/>
    </row>
    <row r="13" spans="1:58" ht="16.5" hidden="1" customHeight="1">
      <c r="A13" s="27" t="s">
        <v>71</v>
      </c>
      <c r="B13" s="894"/>
      <c r="C13" s="895"/>
      <c r="D13" s="28" t="s">
        <v>72</v>
      </c>
      <c r="E13" s="902" t="s">
        <v>73</v>
      </c>
      <c r="F13" s="902"/>
      <c r="G13" s="902"/>
      <c r="H13" s="902"/>
      <c r="I13" s="902"/>
      <c r="J13" s="902"/>
      <c r="K13" s="26"/>
      <c r="L13" s="26"/>
    </row>
    <row r="14" spans="1:58" ht="16.5" hidden="1" customHeight="1">
      <c r="A14" s="30" t="s">
        <v>74</v>
      </c>
      <c r="B14" s="894"/>
      <c r="C14" s="895"/>
      <c r="D14" s="899" t="s">
        <v>75</v>
      </c>
      <c r="E14" s="899"/>
      <c r="F14" s="899"/>
      <c r="G14" s="31"/>
      <c r="H14" s="31"/>
      <c r="I14" s="31"/>
      <c r="J14" s="32"/>
      <c r="K14" s="26"/>
      <c r="L14" s="26"/>
    </row>
    <row r="15" spans="1:58" ht="16.5" hidden="1" customHeight="1">
      <c r="A15" s="30" t="s">
        <v>76</v>
      </c>
      <c r="B15" s="894"/>
      <c r="C15" s="895"/>
      <c r="D15" s="899" t="s">
        <v>77</v>
      </c>
      <c r="E15" s="899"/>
      <c r="F15" s="899"/>
      <c r="G15" s="905">
        <f>J39</f>
        <v>0</v>
      </c>
      <c r="H15" s="905"/>
      <c r="I15" s="905"/>
      <c r="J15" s="905"/>
      <c r="K15" s="26"/>
      <c r="L15" s="26"/>
    </row>
    <row r="16" spans="1:58" ht="15" hidden="1" customHeight="1"/>
    <row r="17" spans="1:14" ht="15" customHeight="1">
      <c r="A17" s="34" t="s">
        <v>78</v>
      </c>
      <c r="B17" s="35"/>
      <c r="C17" s="36"/>
      <c r="D17" s="880" t="s">
        <v>81</v>
      </c>
      <c r="E17" s="885"/>
      <c r="F17" s="885"/>
      <c r="G17" s="885"/>
      <c r="H17" s="885"/>
      <c r="I17" s="885"/>
      <c r="J17" s="37"/>
    </row>
    <row r="18" spans="1:14" s="33" customFormat="1" ht="15" customHeight="1">
      <c r="A18" s="17" t="s">
        <v>14</v>
      </c>
      <c r="B18" s="880" t="s">
        <v>93</v>
      </c>
      <c r="C18" s="881"/>
      <c r="D18" s="19">
        <v>30</v>
      </c>
      <c r="E18" s="19">
        <v>60</v>
      </c>
      <c r="F18" s="19">
        <v>90</v>
      </c>
      <c r="G18" s="19">
        <v>120</v>
      </c>
      <c r="H18" s="19">
        <v>150</v>
      </c>
      <c r="I18" s="19">
        <v>180</v>
      </c>
      <c r="J18" s="19" t="s">
        <v>79</v>
      </c>
    </row>
    <row r="19" spans="1:14" ht="15" customHeight="1">
      <c r="A19" s="38" t="s">
        <v>82</v>
      </c>
      <c r="B19" s="883" t="str">
        <f>Orçamento!C17</f>
        <v>SERVIÇOS PRELIMINARES</v>
      </c>
      <c r="C19" s="884"/>
      <c r="D19" s="39">
        <v>1</v>
      </c>
      <c r="E19" s="40"/>
      <c r="F19" s="40"/>
      <c r="G19" s="39"/>
      <c r="H19" s="39"/>
      <c r="I19" s="39"/>
      <c r="J19" s="40">
        <f>SUM(D19:I19)</f>
        <v>1</v>
      </c>
      <c r="K19" s="1"/>
    </row>
    <row r="20" spans="1:14" ht="15" customHeight="1">
      <c r="A20" s="38" t="s">
        <v>83</v>
      </c>
      <c r="B20" s="883" t="str">
        <f>Orçamento!C23</f>
        <v>MOVIMENTO DE TERRA</v>
      </c>
      <c r="C20" s="884"/>
      <c r="D20" s="39">
        <v>0.1</v>
      </c>
      <c r="E20" s="40">
        <v>0.9</v>
      </c>
      <c r="F20" s="40"/>
      <c r="G20" s="39"/>
      <c r="H20" s="39"/>
      <c r="I20" s="39"/>
      <c r="J20" s="40">
        <f t="shared" ref="J20:J25" si="0">SUM(D20:I20)</f>
        <v>1</v>
      </c>
      <c r="K20" s="1"/>
    </row>
    <row r="21" spans="1:14" ht="15" customHeight="1">
      <c r="A21" s="38" t="s">
        <v>456</v>
      </c>
      <c r="B21" s="903" t="str">
        <f>Orçamento!C28</f>
        <v>ARBORIZAÇÃO (PLANTIO)</v>
      </c>
      <c r="C21" s="884"/>
      <c r="D21" s="39"/>
      <c r="E21" s="40"/>
      <c r="F21" s="40">
        <v>1</v>
      </c>
      <c r="G21" s="39"/>
      <c r="H21" s="39"/>
      <c r="I21" s="39"/>
      <c r="J21" s="40">
        <f t="shared" si="0"/>
        <v>1</v>
      </c>
      <c r="K21" s="1"/>
    </row>
    <row r="22" spans="1:14" ht="13.2">
      <c r="A22" s="38" t="s">
        <v>84</v>
      </c>
      <c r="B22" s="903" t="str">
        <f>Orçamento!C32</f>
        <v>PAVIMENTAÇÃO (  PISO  )</v>
      </c>
      <c r="C22" s="904"/>
      <c r="D22" s="39"/>
      <c r="E22" s="40"/>
      <c r="F22" s="40">
        <v>0.7</v>
      </c>
      <c r="G22" s="39">
        <v>0.3</v>
      </c>
      <c r="H22" s="39"/>
      <c r="I22" s="39"/>
      <c r="J22" s="40">
        <f t="shared" si="0"/>
        <v>1</v>
      </c>
      <c r="K22" s="1"/>
    </row>
    <row r="23" spans="1:14" ht="15" customHeight="1">
      <c r="A23" s="38" t="s">
        <v>85</v>
      </c>
      <c r="B23" s="883" t="str">
        <f>Orçamento!C37</f>
        <v>EQUIPAMENTOS</v>
      </c>
      <c r="C23" s="884"/>
      <c r="D23" s="39"/>
      <c r="E23" s="40"/>
      <c r="F23" s="40"/>
      <c r="G23" s="39">
        <v>0.2</v>
      </c>
      <c r="H23" s="39">
        <v>0.4</v>
      </c>
      <c r="I23" s="39">
        <v>0.4</v>
      </c>
      <c r="J23" s="40">
        <f t="shared" si="0"/>
        <v>1</v>
      </c>
      <c r="K23" s="1"/>
    </row>
    <row r="24" spans="1:14" ht="15" customHeight="1">
      <c r="A24" s="38" t="s">
        <v>86</v>
      </c>
      <c r="B24" s="883" t="str">
        <f>Orçamento!C42</f>
        <v>OUTROS</v>
      </c>
      <c r="C24" s="884"/>
      <c r="D24" s="39"/>
      <c r="E24" s="40"/>
      <c r="F24" s="40">
        <v>0.5</v>
      </c>
      <c r="G24" s="39">
        <v>0.5</v>
      </c>
      <c r="H24" s="39"/>
      <c r="I24" s="39"/>
      <c r="J24" s="40">
        <f t="shared" si="0"/>
        <v>1</v>
      </c>
      <c r="K24" s="1"/>
    </row>
    <row r="25" spans="1:14" ht="15" customHeight="1">
      <c r="A25" s="38" t="s">
        <v>87</v>
      </c>
      <c r="B25" s="883" t="str">
        <f>Orçamento!C47</f>
        <v>SERVIÇOS COMPLEMENTARES</v>
      </c>
      <c r="C25" s="884"/>
      <c r="D25" s="39"/>
      <c r="E25" s="40"/>
      <c r="F25" s="40"/>
      <c r="G25" s="39"/>
      <c r="H25" s="39">
        <v>0.3</v>
      </c>
      <c r="I25" s="39">
        <v>0.7</v>
      </c>
      <c r="J25" s="40">
        <f t="shared" si="0"/>
        <v>1</v>
      </c>
      <c r="K25" s="1"/>
    </row>
    <row r="26" spans="1:14" ht="15" customHeight="1">
      <c r="K26" s="1"/>
    </row>
    <row r="28" spans="1:14" ht="15" customHeight="1">
      <c r="A28" s="891" t="s">
        <v>80</v>
      </c>
      <c r="B28" s="892"/>
      <c r="C28" s="893"/>
      <c r="D28" s="880" t="s">
        <v>81</v>
      </c>
      <c r="E28" s="885"/>
      <c r="F28" s="885"/>
      <c r="G28" s="885"/>
      <c r="H28" s="885"/>
      <c r="I28" s="881"/>
    </row>
    <row r="29" spans="1:14" ht="15" customHeight="1">
      <c r="A29" s="17" t="s">
        <v>14</v>
      </c>
      <c r="B29" s="880" t="s">
        <v>93</v>
      </c>
      <c r="C29" s="881"/>
      <c r="D29" s="17">
        <v>30</v>
      </c>
      <c r="E29" s="17">
        <v>60</v>
      </c>
      <c r="F29" s="17">
        <v>90</v>
      </c>
      <c r="G29" s="17">
        <v>120</v>
      </c>
      <c r="H29" s="17">
        <v>150</v>
      </c>
      <c r="I29" s="17">
        <v>180</v>
      </c>
      <c r="J29" s="17" t="s">
        <v>79</v>
      </c>
    </row>
    <row r="30" spans="1:14" ht="15" customHeight="1">
      <c r="A30" s="38" t="s">
        <v>82</v>
      </c>
      <c r="B30" s="883" t="str">
        <f t="shared" ref="B30:B36" si="1">B19</f>
        <v>SERVIÇOS PRELIMINARES</v>
      </c>
      <c r="C30" s="884"/>
      <c r="D30" s="41">
        <f t="shared" ref="D30:D36" si="2">ROUND($J30*D19,2)</f>
        <v>43992.54</v>
      </c>
      <c r="E30" s="41">
        <f>$J30*E19</f>
        <v>0</v>
      </c>
      <c r="F30" s="41">
        <f>$J30*F19</f>
        <v>0</v>
      </c>
      <c r="G30" s="41">
        <f>ROUND($J30*G19,2)</f>
        <v>0</v>
      </c>
      <c r="H30" s="42">
        <f>J30*H19</f>
        <v>0</v>
      </c>
      <c r="I30" s="41">
        <f t="shared" ref="I30:I36" si="3">J30*I19</f>
        <v>0</v>
      </c>
      <c r="J30" s="43">
        <f>Orçamento!H17</f>
        <v>43992.54</v>
      </c>
      <c r="K30" s="44">
        <f>SUM(D30:I30)</f>
        <v>43992.54</v>
      </c>
      <c r="L30" s="45">
        <f>J30-K30</f>
        <v>0</v>
      </c>
      <c r="N30" s="43"/>
    </row>
    <row r="31" spans="1:14" ht="15" customHeight="1">
      <c r="A31" s="38" t="s">
        <v>83</v>
      </c>
      <c r="B31" s="883" t="str">
        <f t="shared" si="1"/>
        <v>MOVIMENTO DE TERRA</v>
      </c>
      <c r="C31" s="884"/>
      <c r="D31" s="41">
        <f t="shared" si="2"/>
        <v>3443.09</v>
      </c>
      <c r="E31" s="41">
        <f>ROUND($J31*E20,2)</f>
        <v>30987.82</v>
      </c>
      <c r="F31" s="41">
        <f t="shared" ref="F31:F36" si="4">$J31*F20</f>
        <v>0</v>
      </c>
      <c r="G31" s="41">
        <f>ROUND($J31*G20,2)</f>
        <v>0</v>
      </c>
      <c r="H31" s="42">
        <f>J31*H20</f>
        <v>0</v>
      </c>
      <c r="I31" s="41">
        <f t="shared" si="3"/>
        <v>0</v>
      </c>
      <c r="J31" s="43">
        <f>Orçamento!H23</f>
        <v>34430.910000000003</v>
      </c>
      <c r="K31" s="44">
        <f t="shared" ref="K31:K36" si="5">SUM(D31:I31)</f>
        <v>34430.910000000003</v>
      </c>
      <c r="L31" s="45">
        <f t="shared" ref="L31:L36" si="6">J31-K31</f>
        <v>0</v>
      </c>
      <c r="N31" s="43"/>
    </row>
    <row r="32" spans="1:14" ht="15" customHeight="1">
      <c r="A32" s="38" t="s">
        <v>456</v>
      </c>
      <c r="B32" s="883" t="str">
        <f t="shared" si="1"/>
        <v>ARBORIZAÇÃO (PLANTIO)</v>
      </c>
      <c r="C32" s="884"/>
      <c r="D32" s="41">
        <f t="shared" si="2"/>
        <v>0</v>
      </c>
      <c r="E32" s="41">
        <f>$J32*E21</f>
        <v>0</v>
      </c>
      <c r="F32" s="41">
        <f t="shared" si="4"/>
        <v>9203.5</v>
      </c>
      <c r="G32" s="41">
        <f>ROUND($J32*G21,2)</f>
        <v>0</v>
      </c>
      <c r="H32" s="42">
        <f>J32*H21</f>
        <v>0</v>
      </c>
      <c r="I32" s="41">
        <f t="shared" si="3"/>
        <v>0</v>
      </c>
      <c r="J32" s="43">
        <f>Orçamento!H28</f>
        <v>9203.5</v>
      </c>
      <c r="K32" s="44">
        <f t="shared" si="5"/>
        <v>9203.5</v>
      </c>
      <c r="L32" s="45">
        <f t="shared" si="6"/>
        <v>0</v>
      </c>
      <c r="N32" s="43"/>
    </row>
    <row r="33" spans="1:14" ht="13.2">
      <c r="A33" s="38" t="s">
        <v>84</v>
      </c>
      <c r="B33" s="883" t="str">
        <f t="shared" si="1"/>
        <v>PAVIMENTAÇÃO (  PISO  )</v>
      </c>
      <c r="C33" s="884"/>
      <c r="D33" s="41">
        <f t="shared" si="2"/>
        <v>0</v>
      </c>
      <c r="E33" s="41">
        <f>$J33*E22</f>
        <v>0</v>
      </c>
      <c r="F33" s="41">
        <f t="shared" si="4"/>
        <v>297125.05</v>
      </c>
      <c r="G33" s="41">
        <f>ROUND($J33*G22,2)</f>
        <v>127339.31</v>
      </c>
      <c r="H33" s="42">
        <f>J33*H22</f>
        <v>0</v>
      </c>
      <c r="I33" s="41">
        <f t="shared" si="3"/>
        <v>0</v>
      </c>
      <c r="J33" s="43">
        <f>Orçamento!H32</f>
        <v>424464.36</v>
      </c>
      <c r="K33" s="44">
        <f t="shared" si="5"/>
        <v>424464.36</v>
      </c>
      <c r="L33" s="45">
        <f t="shared" si="6"/>
        <v>0</v>
      </c>
      <c r="N33" s="43"/>
    </row>
    <row r="34" spans="1:14" ht="13.2">
      <c r="A34" s="38" t="s">
        <v>85</v>
      </c>
      <c r="B34" s="883" t="str">
        <f t="shared" si="1"/>
        <v>EQUIPAMENTOS</v>
      </c>
      <c r="C34" s="884"/>
      <c r="D34" s="41">
        <f t="shared" si="2"/>
        <v>0</v>
      </c>
      <c r="E34" s="41">
        <f>$J34*E23</f>
        <v>0</v>
      </c>
      <c r="F34" s="41">
        <f t="shared" si="4"/>
        <v>0</v>
      </c>
      <c r="G34" s="41">
        <f>ROUND(J34*G23,2)</f>
        <v>13507.32</v>
      </c>
      <c r="H34" s="42">
        <f>ROUND(J34*H23,2)</f>
        <v>27014.65</v>
      </c>
      <c r="I34" s="41">
        <f t="shared" si="3"/>
        <v>27014.65</v>
      </c>
      <c r="J34" s="43">
        <f>Orçamento!H37</f>
        <v>67536.62</v>
      </c>
      <c r="K34" s="44">
        <f t="shared" si="5"/>
        <v>67536.62</v>
      </c>
      <c r="L34" s="45">
        <f t="shared" si="6"/>
        <v>0</v>
      </c>
      <c r="N34" s="43"/>
    </row>
    <row r="35" spans="1:14" ht="15" customHeight="1">
      <c r="A35" s="38" t="s">
        <v>86</v>
      </c>
      <c r="B35" s="883" t="str">
        <f t="shared" si="1"/>
        <v>OUTROS</v>
      </c>
      <c r="C35" s="884"/>
      <c r="D35" s="41">
        <f t="shared" si="2"/>
        <v>0</v>
      </c>
      <c r="E35" s="41">
        <f>$J35*E24</f>
        <v>0</v>
      </c>
      <c r="F35" s="41">
        <f t="shared" si="4"/>
        <v>72424.92</v>
      </c>
      <c r="G35" s="41">
        <f>J35*G24-0.01</f>
        <v>72424.91</v>
      </c>
      <c r="H35" s="42">
        <f>J35*H24</f>
        <v>0</v>
      </c>
      <c r="I35" s="41">
        <f t="shared" si="3"/>
        <v>0</v>
      </c>
      <c r="J35" s="43">
        <f>Orçamento!H42</f>
        <v>144849.82999999999</v>
      </c>
      <c r="K35" s="44">
        <f t="shared" si="5"/>
        <v>144849.82999999999</v>
      </c>
      <c r="L35" s="45">
        <f t="shared" si="6"/>
        <v>0</v>
      </c>
      <c r="N35" s="43"/>
    </row>
    <row r="36" spans="1:14" ht="15" customHeight="1">
      <c r="A36" s="38" t="s">
        <v>87</v>
      </c>
      <c r="B36" s="883" t="str">
        <f t="shared" si="1"/>
        <v>SERVIÇOS COMPLEMENTARES</v>
      </c>
      <c r="C36" s="884"/>
      <c r="D36" s="41">
        <f t="shared" si="2"/>
        <v>0</v>
      </c>
      <c r="E36" s="41">
        <f>$J36*E25</f>
        <v>0</v>
      </c>
      <c r="F36" s="41">
        <f t="shared" si="4"/>
        <v>0</v>
      </c>
      <c r="G36" s="41">
        <f>J36*G25</f>
        <v>0</v>
      </c>
      <c r="H36" s="42">
        <f>J36*H25</f>
        <v>2328.09</v>
      </c>
      <c r="I36" s="41">
        <f t="shared" si="3"/>
        <v>5432.2</v>
      </c>
      <c r="J36" s="43">
        <f>Orçamento!H47</f>
        <v>7760.29</v>
      </c>
      <c r="K36" s="44">
        <f t="shared" si="5"/>
        <v>7760.29</v>
      </c>
      <c r="L36" s="45">
        <f t="shared" si="6"/>
        <v>0</v>
      </c>
      <c r="N36" s="43"/>
    </row>
    <row r="37" spans="1:14" ht="15" customHeight="1">
      <c r="K37" s="44">
        <f>SUM(K30:K36)</f>
        <v>732238.05</v>
      </c>
      <c r="L37" s="45" t="e">
        <f>#REF!-#REF!</f>
        <v>#REF!</v>
      </c>
    </row>
    <row r="38" spans="1:14" ht="15" customHeight="1">
      <c r="D38" s="33"/>
      <c r="E38" s="33"/>
      <c r="F38" s="33"/>
      <c r="G38" s="33"/>
      <c r="H38" s="33"/>
      <c r="I38" s="33"/>
      <c r="J38" s="44">
        <f>SUM(J30:J36)</f>
        <v>732238.05</v>
      </c>
    </row>
    <row r="39" spans="1:14" ht="21.75" customHeight="1">
      <c r="A39" s="888" t="s">
        <v>88</v>
      </c>
      <c r="B39" s="889"/>
      <c r="C39" s="890"/>
      <c r="D39" s="33"/>
      <c r="E39" s="33"/>
      <c r="F39" s="33"/>
      <c r="G39" s="33"/>
      <c r="H39" s="33"/>
      <c r="I39" s="33"/>
      <c r="J39" s="44">
        <f>J38-Orçamento!H50</f>
        <v>0</v>
      </c>
    </row>
    <row r="40" spans="1:14" ht="15" customHeight="1">
      <c r="A40" s="46" t="s">
        <v>14</v>
      </c>
      <c r="B40" s="61" t="s">
        <v>89</v>
      </c>
      <c r="C40" s="62"/>
      <c r="D40" s="63"/>
      <c r="E40" s="18"/>
      <c r="F40" s="18"/>
      <c r="G40" s="63"/>
      <c r="H40" s="63"/>
      <c r="I40" s="63"/>
      <c r="J40" s="64"/>
    </row>
    <row r="41" spans="1:14" ht="15" customHeight="1">
      <c r="A41" s="878" t="s">
        <v>82</v>
      </c>
      <c r="B41" s="882" t="str">
        <f>B19</f>
        <v>SERVIÇOS PRELIMINARES</v>
      </c>
      <c r="C41" s="66" t="s">
        <v>90</v>
      </c>
      <c r="D41" s="47">
        <f t="shared" ref="D41:I41" si="7">D30-D42</f>
        <v>40473.120000000003</v>
      </c>
      <c r="E41" s="47">
        <f t="shared" si="7"/>
        <v>0</v>
      </c>
      <c r="F41" s="47">
        <f t="shared" si="7"/>
        <v>0</v>
      </c>
      <c r="G41" s="47">
        <f t="shared" si="7"/>
        <v>0</v>
      </c>
      <c r="H41" s="47">
        <f t="shared" si="7"/>
        <v>0</v>
      </c>
      <c r="I41" s="47">
        <f t="shared" si="7"/>
        <v>0</v>
      </c>
      <c r="J41" s="43">
        <f t="shared" ref="J41:J52" si="8">SUM(D41:I41)</f>
        <v>40473.120000000003</v>
      </c>
      <c r="K41" s="67"/>
    </row>
    <row r="42" spans="1:14" ht="15" customHeight="1">
      <c r="A42" s="879"/>
      <c r="B42" s="882"/>
      <c r="C42" s="66" t="s">
        <v>91</v>
      </c>
      <c r="D42" s="47">
        <f>D30*8.000033969%</f>
        <v>3519.42</v>
      </c>
      <c r="E42" s="47">
        <f t="shared" ref="E42:I42" si="9">E30*8.000033969%</f>
        <v>0</v>
      </c>
      <c r="F42" s="47">
        <f t="shared" si="9"/>
        <v>0</v>
      </c>
      <c r="G42" s="47">
        <f t="shared" si="9"/>
        <v>0</v>
      </c>
      <c r="H42" s="47">
        <f t="shared" si="9"/>
        <v>0</v>
      </c>
      <c r="I42" s="47">
        <f t="shared" si="9"/>
        <v>0</v>
      </c>
      <c r="J42" s="43">
        <f t="shared" si="8"/>
        <v>3519.42</v>
      </c>
      <c r="K42" s="68">
        <f>SUM(J41:J42)</f>
        <v>43992.54</v>
      </c>
    </row>
    <row r="43" spans="1:14" ht="15" customHeight="1">
      <c r="A43" s="878" t="s">
        <v>83</v>
      </c>
      <c r="B43" s="886" t="s">
        <v>15</v>
      </c>
      <c r="C43" s="66" t="s">
        <v>90</v>
      </c>
      <c r="D43" s="47">
        <f t="shared" ref="D43:I43" si="10">D31-D44</f>
        <v>3167.64</v>
      </c>
      <c r="E43" s="47">
        <f t="shared" si="10"/>
        <v>28508.78</v>
      </c>
      <c r="F43" s="47">
        <f t="shared" si="10"/>
        <v>0</v>
      </c>
      <c r="G43" s="47">
        <f t="shared" si="10"/>
        <v>0</v>
      </c>
      <c r="H43" s="47">
        <f t="shared" si="10"/>
        <v>0</v>
      </c>
      <c r="I43" s="47">
        <f t="shared" si="10"/>
        <v>0</v>
      </c>
      <c r="J43" s="43">
        <f>SUM(D43:I43)</f>
        <v>31676.42</v>
      </c>
      <c r="K43" s="67"/>
    </row>
    <row r="44" spans="1:14" ht="15" customHeight="1">
      <c r="A44" s="879"/>
      <c r="B44" s="887"/>
      <c r="C44" s="66" t="s">
        <v>91</v>
      </c>
      <c r="D44" s="47">
        <f>D31*8.000033969%</f>
        <v>275.45</v>
      </c>
      <c r="E44" s="47">
        <f t="shared" ref="E44:I44" si="11">E31*8.000033969%</f>
        <v>2479.04</v>
      </c>
      <c r="F44" s="47">
        <f t="shared" si="11"/>
        <v>0</v>
      </c>
      <c r="G44" s="47">
        <f t="shared" si="11"/>
        <v>0</v>
      </c>
      <c r="H44" s="47">
        <f t="shared" si="11"/>
        <v>0</v>
      </c>
      <c r="I44" s="47">
        <f t="shared" si="11"/>
        <v>0</v>
      </c>
      <c r="J44" s="43">
        <f>SUM(D44:I44)</f>
        <v>2754.49</v>
      </c>
      <c r="K44" s="68">
        <f>SUM(J43:J44)</f>
        <v>34430.910000000003</v>
      </c>
    </row>
    <row r="45" spans="1:14" ht="15" customHeight="1">
      <c r="A45" s="878" t="s">
        <v>456</v>
      </c>
      <c r="B45" s="876" t="str">
        <f>B32</f>
        <v>ARBORIZAÇÃO (PLANTIO)</v>
      </c>
      <c r="C45" s="66" t="s">
        <v>90</v>
      </c>
      <c r="D45" s="47">
        <f t="shared" ref="D45:I45" si="12">D32-D46</f>
        <v>0</v>
      </c>
      <c r="E45" s="47">
        <f t="shared" si="12"/>
        <v>0</v>
      </c>
      <c r="F45" s="47">
        <f t="shared" si="12"/>
        <v>8467.2199999999993</v>
      </c>
      <c r="G45" s="47">
        <f t="shared" si="12"/>
        <v>0</v>
      </c>
      <c r="H45" s="47">
        <f t="shared" si="12"/>
        <v>0</v>
      </c>
      <c r="I45" s="47">
        <f t="shared" si="12"/>
        <v>0</v>
      </c>
      <c r="J45" s="43">
        <f t="shared" si="8"/>
        <v>8467.2199999999993</v>
      </c>
      <c r="K45" s="67"/>
    </row>
    <row r="46" spans="1:14" ht="15" customHeight="1">
      <c r="A46" s="879"/>
      <c r="B46" s="877"/>
      <c r="C46" s="66" t="s">
        <v>91</v>
      </c>
      <c r="D46" s="47">
        <f>D32*8.000033969%</f>
        <v>0</v>
      </c>
      <c r="E46" s="47">
        <f t="shared" ref="E46:I46" si="13">E32*8.000033969%</f>
        <v>0</v>
      </c>
      <c r="F46" s="47">
        <f t="shared" si="13"/>
        <v>736.28</v>
      </c>
      <c r="G46" s="47">
        <f t="shared" si="13"/>
        <v>0</v>
      </c>
      <c r="H46" s="47">
        <f t="shared" si="13"/>
        <v>0</v>
      </c>
      <c r="I46" s="47">
        <f t="shared" si="13"/>
        <v>0</v>
      </c>
      <c r="J46" s="43">
        <f t="shared" si="8"/>
        <v>736.28</v>
      </c>
      <c r="K46" s="68">
        <f>SUM(J45:J46)</f>
        <v>9203.5</v>
      </c>
    </row>
    <row r="47" spans="1:14" ht="15" customHeight="1">
      <c r="A47" s="878" t="s">
        <v>84</v>
      </c>
      <c r="B47" s="876" t="str">
        <f>B33</f>
        <v>PAVIMENTAÇÃO (  PISO  )</v>
      </c>
      <c r="C47" s="66" t="s">
        <v>90</v>
      </c>
      <c r="D47" s="47">
        <f t="shared" ref="D47:I47" si="14">D33-D48</f>
        <v>0</v>
      </c>
      <c r="E47" s="47">
        <f t="shared" si="14"/>
        <v>0</v>
      </c>
      <c r="F47" s="47">
        <f t="shared" si="14"/>
        <v>273354.95</v>
      </c>
      <c r="G47" s="47">
        <f t="shared" si="14"/>
        <v>117152.12</v>
      </c>
      <c r="H47" s="47">
        <f t="shared" si="14"/>
        <v>0</v>
      </c>
      <c r="I47" s="47">
        <f t="shared" si="14"/>
        <v>0</v>
      </c>
      <c r="J47" s="43">
        <f t="shared" si="8"/>
        <v>390507.07</v>
      </c>
      <c r="K47" s="67"/>
    </row>
    <row r="48" spans="1:14" ht="15" customHeight="1">
      <c r="A48" s="879"/>
      <c r="B48" s="877"/>
      <c r="C48" s="66" t="s">
        <v>91</v>
      </c>
      <c r="D48" s="47">
        <f>D33*8.000033969%</f>
        <v>0</v>
      </c>
      <c r="E48" s="47">
        <f t="shared" ref="E48:I48" si="15">E33*8.000033969%</f>
        <v>0</v>
      </c>
      <c r="F48" s="47">
        <f t="shared" si="15"/>
        <v>23770.1</v>
      </c>
      <c r="G48" s="47">
        <f t="shared" si="15"/>
        <v>10187.19</v>
      </c>
      <c r="H48" s="47">
        <f t="shared" si="15"/>
        <v>0</v>
      </c>
      <c r="I48" s="47">
        <f t="shared" si="15"/>
        <v>0</v>
      </c>
      <c r="J48" s="43">
        <f t="shared" si="8"/>
        <v>33957.29</v>
      </c>
      <c r="K48" s="68">
        <f>SUM(J47:J48)</f>
        <v>424464.36</v>
      </c>
    </row>
    <row r="49" spans="1:14" ht="15" customHeight="1">
      <c r="A49" s="878" t="s">
        <v>85</v>
      </c>
      <c r="B49" s="876" t="str">
        <f>B34</f>
        <v>EQUIPAMENTOS</v>
      </c>
      <c r="C49" s="66" t="s">
        <v>90</v>
      </c>
      <c r="D49" s="47">
        <f t="shared" ref="D49:I49" si="16">D34-D50</f>
        <v>0</v>
      </c>
      <c r="E49" s="47">
        <f t="shared" si="16"/>
        <v>0</v>
      </c>
      <c r="F49" s="47">
        <f t="shared" si="16"/>
        <v>0</v>
      </c>
      <c r="G49" s="47">
        <f t="shared" si="16"/>
        <v>12426.73</v>
      </c>
      <c r="H49" s="47">
        <f t="shared" si="16"/>
        <v>24853.47</v>
      </c>
      <c r="I49" s="47">
        <f t="shared" si="16"/>
        <v>24853.47</v>
      </c>
      <c r="J49" s="43">
        <f t="shared" si="8"/>
        <v>62133.67</v>
      </c>
      <c r="K49" s="67"/>
    </row>
    <row r="50" spans="1:14" ht="15" customHeight="1">
      <c r="A50" s="879"/>
      <c r="B50" s="877"/>
      <c r="C50" s="66" t="s">
        <v>91</v>
      </c>
      <c r="D50" s="47">
        <f>D34*8.000033969%</f>
        <v>0</v>
      </c>
      <c r="E50" s="47">
        <f t="shared" ref="E50:I50" si="17">E34*8.000033969%</f>
        <v>0</v>
      </c>
      <c r="F50" s="47">
        <f t="shared" si="17"/>
        <v>0</v>
      </c>
      <c r="G50" s="47">
        <f t="shared" si="17"/>
        <v>1080.5899999999999</v>
      </c>
      <c r="H50" s="47">
        <f t="shared" si="17"/>
        <v>2161.1799999999998</v>
      </c>
      <c r="I50" s="47">
        <f t="shared" si="17"/>
        <v>2161.1799999999998</v>
      </c>
      <c r="J50" s="43">
        <f t="shared" si="8"/>
        <v>5402.95</v>
      </c>
      <c r="K50" s="68">
        <f>SUM(J49:J50)</f>
        <v>67536.62</v>
      </c>
    </row>
    <row r="51" spans="1:14" ht="15" customHeight="1">
      <c r="A51" s="878" t="s">
        <v>86</v>
      </c>
      <c r="B51" s="876" t="str">
        <f>B35</f>
        <v>OUTROS</v>
      </c>
      <c r="C51" s="66" t="s">
        <v>90</v>
      </c>
      <c r="D51" s="47">
        <f t="shared" ref="D51:I51" si="18">D35-D52</f>
        <v>0</v>
      </c>
      <c r="E51" s="47">
        <f t="shared" si="18"/>
        <v>0</v>
      </c>
      <c r="F51" s="47">
        <f t="shared" si="18"/>
        <v>66630.899999999994</v>
      </c>
      <c r="G51" s="47">
        <f t="shared" si="18"/>
        <v>66630.89</v>
      </c>
      <c r="H51" s="47">
        <f t="shared" si="18"/>
        <v>0</v>
      </c>
      <c r="I51" s="47">
        <f t="shared" si="18"/>
        <v>0</v>
      </c>
      <c r="J51" s="43">
        <f t="shared" si="8"/>
        <v>133261.79</v>
      </c>
      <c r="K51" s="67"/>
    </row>
    <row r="52" spans="1:14" ht="15" customHeight="1">
      <c r="A52" s="879"/>
      <c r="B52" s="877"/>
      <c r="C52" s="66" t="s">
        <v>91</v>
      </c>
      <c r="D52" s="47">
        <f>D35*8.000033969%</f>
        <v>0</v>
      </c>
      <c r="E52" s="47">
        <f t="shared" ref="E52:I52" si="19">E35*8.000033969%</f>
        <v>0</v>
      </c>
      <c r="F52" s="47">
        <f t="shared" si="19"/>
        <v>5794.02</v>
      </c>
      <c r="G52" s="47">
        <f t="shared" si="19"/>
        <v>5794.02</v>
      </c>
      <c r="H52" s="47">
        <f t="shared" si="19"/>
        <v>0</v>
      </c>
      <c r="I52" s="47">
        <f t="shared" si="19"/>
        <v>0</v>
      </c>
      <c r="J52" s="43">
        <f t="shared" si="8"/>
        <v>11588.04</v>
      </c>
      <c r="K52" s="68">
        <f>SUM(J51:J52)</f>
        <v>144849.82999999999</v>
      </c>
    </row>
    <row r="53" spans="1:14" ht="15" customHeight="1">
      <c r="A53" s="878" t="s">
        <v>87</v>
      </c>
      <c r="B53" s="876" t="str">
        <f>B36</f>
        <v>SERVIÇOS COMPLEMENTARES</v>
      </c>
      <c r="C53" s="66" t="s">
        <v>90</v>
      </c>
      <c r="D53" s="47">
        <f t="shared" ref="D53:H53" si="20">D36-D54</f>
        <v>0</v>
      </c>
      <c r="E53" s="47">
        <f t="shared" si="20"/>
        <v>0</v>
      </c>
      <c r="F53" s="47">
        <f t="shared" si="20"/>
        <v>0</v>
      </c>
      <c r="G53" s="47">
        <f t="shared" si="20"/>
        <v>0</v>
      </c>
      <c r="H53" s="47">
        <f t="shared" si="20"/>
        <v>2141.84</v>
      </c>
      <c r="I53" s="47">
        <f>I36-I54+0.01</f>
        <v>4997.63</v>
      </c>
      <c r="J53" s="43">
        <f>SUM(D53:I53)+0.01</f>
        <v>7139.48</v>
      </c>
      <c r="K53" s="67"/>
    </row>
    <row r="54" spans="1:14" ht="15" customHeight="1">
      <c r="A54" s="879"/>
      <c r="B54" s="877"/>
      <c r="C54" s="66" t="s">
        <v>91</v>
      </c>
      <c r="D54" s="47">
        <f>D36*8.000033969%</f>
        <v>0</v>
      </c>
      <c r="E54" s="47">
        <f t="shared" ref="E54:I54" si="21">E36*8.000033969%</f>
        <v>0</v>
      </c>
      <c r="F54" s="47">
        <f t="shared" si="21"/>
        <v>0</v>
      </c>
      <c r="G54" s="47">
        <f t="shared" si="21"/>
        <v>0</v>
      </c>
      <c r="H54" s="47">
        <f t="shared" si="21"/>
        <v>186.25</v>
      </c>
      <c r="I54" s="47">
        <f t="shared" si="21"/>
        <v>434.58</v>
      </c>
      <c r="J54" s="43">
        <f>SUM(D54:I54)-0.01</f>
        <v>620.82000000000005</v>
      </c>
      <c r="K54" s="68">
        <f>SUM(J53:J54)</f>
        <v>7760.3</v>
      </c>
    </row>
    <row r="55" spans="1:14" ht="15" customHeight="1">
      <c r="A55" s="1"/>
      <c r="B55" s="48"/>
      <c r="C55" s="65" t="s">
        <v>90</v>
      </c>
      <c r="D55" s="65">
        <f>SUM(D53,D51,D49,D47,D45,D43,D41)</f>
        <v>43640.76</v>
      </c>
      <c r="E55" s="65">
        <f t="shared" ref="E55:J55" si="22">SUM(E53,E51,E49,E47,E45,E43,E41)</f>
        <v>28508.78</v>
      </c>
      <c r="F55" s="65">
        <f t="shared" si="22"/>
        <v>348453.07</v>
      </c>
      <c r="G55" s="65">
        <f t="shared" si="22"/>
        <v>196209.74</v>
      </c>
      <c r="H55" s="65">
        <f>SUM(H53,H51,H49,H47,H45,H43,H41)</f>
        <v>26995.31</v>
      </c>
      <c r="I55" s="65">
        <f t="shared" si="22"/>
        <v>29851.1</v>
      </c>
      <c r="J55" s="65">
        <f t="shared" si="22"/>
        <v>673658.77</v>
      </c>
    </row>
    <row r="56" spans="1:14" ht="15" customHeight="1">
      <c r="A56" s="1"/>
      <c r="B56" s="48"/>
      <c r="C56" s="49" t="s">
        <v>91</v>
      </c>
      <c r="D56" s="65">
        <f>SUM(D54,D52,D50,D48,D46,D44,D42)</f>
        <v>3794.87</v>
      </c>
      <c r="E56" s="65">
        <f t="shared" ref="E56:J56" si="23">SUM(E54,E52,E50,E48,E46,E44,E42)</f>
        <v>2479.04</v>
      </c>
      <c r="F56" s="65">
        <f t="shared" si="23"/>
        <v>30300.400000000001</v>
      </c>
      <c r="G56" s="65">
        <f t="shared" si="23"/>
        <v>17061.8</v>
      </c>
      <c r="H56" s="65">
        <f t="shared" si="23"/>
        <v>2347.4299999999998</v>
      </c>
      <c r="I56" s="65">
        <f t="shared" si="23"/>
        <v>2595.7600000000002</v>
      </c>
      <c r="J56" s="65">
        <f t="shared" si="23"/>
        <v>58579.29</v>
      </c>
    </row>
    <row r="57" spans="1:14" ht="15" customHeight="1">
      <c r="A57" s="1"/>
      <c r="B57" s="48"/>
      <c r="C57" s="50" t="s">
        <v>4</v>
      </c>
      <c r="D57" s="47">
        <f t="shared" ref="D57:I57" si="24">SUM(D55:D56)</f>
        <v>47435.63</v>
      </c>
      <c r="E57" s="47">
        <f t="shared" si="24"/>
        <v>30987.82</v>
      </c>
      <c r="F57" s="47">
        <f t="shared" si="24"/>
        <v>378753.47</v>
      </c>
      <c r="G57" s="47">
        <f t="shared" si="24"/>
        <v>213271.54</v>
      </c>
      <c r="H57" s="47">
        <f t="shared" si="24"/>
        <v>29342.74</v>
      </c>
      <c r="I57" s="47">
        <f t="shared" si="24"/>
        <v>32446.86</v>
      </c>
      <c r="J57" s="47">
        <f>SUM(J55:J56)</f>
        <v>732238.06</v>
      </c>
    </row>
    <row r="58" spans="1:14" ht="15" customHeight="1">
      <c r="L58" s="44">
        <f>SUM(J55:J56)</f>
        <v>732238.06</v>
      </c>
    </row>
    <row r="60" spans="1:14" ht="15" customHeight="1">
      <c r="A60" s="1"/>
      <c r="B60" s="48"/>
      <c r="C60" s="48"/>
      <c r="D60" s="51"/>
      <c r="E60" s="51"/>
      <c r="F60" s="51"/>
      <c r="G60" s="51"/>
      <c r="H60" s="462"/>
      <c r="I60" s="462"/>
      <c r="J60" s="461"/>
      <c r="K60" s="44">
        <f>J57-975000</f>
        <v>-242761.94</v>
      </c>
    </row>
    <row r="61" spans="1:14" ht="15" customHeight="1">
      <c r="A61" s="1"/>
      <c r="B61" s="48"/>
      <c r="C61" s="48"/>
      <c r="D61" s="51"/>
      <c r="E61" s="51"/>
      <c r="F61" s="51"/>
      <c r="G61" s="51"/>
      <c r="H61" s="51"/>
      <c r="I61" s="51"/>
      <c r="J61" s="52"/>
    </row>
    <row r="62" spans="1:14" ht="15" customHeight="1">
      <c r="A62" s="874" t="s">
        <v>16</v>
      </c>
      <c r="B62" s="874"/>
      <c r="C62" s="53"/>
      <c r="E62" s="22"/>
      <c r="F62" s="22"/>
      <c r="J62" s="52"/>
      <c r="L62" s="54">
        <v>1462500</v>
      </c>
      <c r="N62" s="114">
        <f>L62/L64</f>
        <v>0.92</v>
      </c>
    </row>
    <row r="63" spans="1:14" ht="15" customHeight="1">
      <c r="A63" s="875" t="s">
        <v>17</v>
      </c>
      <c r="B63" s="875"/>
      <c r="C63" s="55"/>
      <c r="D63" s="56">
        <f t="shared" ref="D63:I63" si="25">D57</f>
        <v>47435.63</v>
      </c>
      <c r="E63" s="56">
        <f t="shared" si="25"/>
        <v>30987.82</v>
      </c>
      <c r="F63" s="56">
        <f t="shared" si="25"/>
        <v>378753.47</v>
      </c>
      <c r="G63" s="56">
        <f t="shared" si="25"/>
        <v>213271.54</v>
      </c>
      <c r="H63" s="56">
        <f t="shared" si="25"/>
        <v>29342.74</v>
      </c>
      <c r="I63" s="56">
        <f t="shared" si="25"/>
        <v>32446.86</v>
      </c>
      <c r="J63" s="52"/>
      <c r="K63" s="44"/>
      <c r="L63" s="54">
        <v>127174</v>
      </c>
      <c r="N63" s="114">
        <f>L63/L64</f>
        <v>0.08</v>
      </c>
    </row>
    <row r="64" spans="1:14" ht="15" customHeight="1">
      <c r="A64" s="875" t="s">
        <v>20</v>
      </c>
      <c r="B64" s="875"/>
      <c r="C64" s="55"/>
      <c r="D64" s="57">
        <f>D63/I65</f>
        <v>6.4799999999999996E-2</v>
      </c>
      <c r="E64" s="57">
        <f>E63/I65</f>
        <v>4.2299999999999997E-2</v>
      </c>
      <c r="F64" s="57">
        <f>F63/I65</f>
        <v>0.51729999999999998</v>
      </c>
      <c r="G64" s="57">
        <f>G63/I65</f>
        <v>0.2913</v>
      </c>
      <c r="H64" s="57">
        <f>H63/I65</f>
        <v>4.0099999999999997E-2</v>
      </c>
      <c r="I64" s="57">
        <f>I63/I65</f>
        <v>4.4299999999999999E-2</v>
      </c>
      <c r="K64" s="58"/>
      <c r="L64" s="59">
        <f>SUM(L62:L63)</f>
        <v>1589674</v>
      </c>
    </row>
    <row r="65" spans="1:10" ht="21.75" customHeight="1">
      <c r="A65" s="875" t="s">
        <v>18</v>
      </c>
      <c r="B65" s="875"/>
      <c r="C65" s="55"/>
      <c r="D65" s="60">
        <f>D63</f>
        <v>47435.63</v>
      </c>
      <c r="E65" s="29">
        <f>E63+D65</f>
        <v>78423.45</v>
      </c>
      <c r="F65" s="29">
        <f>F63+E65</f>
        <v>457176.92</v>
      </c>
      <c r="G65" s="29">
        <f>G63+F65</f>
        <v>670448.46</v>
      </c>
      <c r="H65" s="29">
        <f>G65+H63</f>
        <v>699791.2</v>
      </c>
      <c r="I65" s="29">
        <f>H65+I63</f>
        <v>732238.06</v>
      </c>
    </row>
    <row r="66" spans="1:10" ht="15" customHeight="1">
      <c r="A66" s="875" t="s">
        <v>19</v>
      </c>
      <c r="B66" s="875"/>
      <c r="C66" s="55"/>
      <c r="D66" s="57">
        <f>D64</f>
        <v>6.4799999999999996E-2</v>
      </c>
      <c r="E66" s="57">
        <f>E64</f>
        <v>4.2299999999999997E-2</v>
      </c>
      <c r="F66" s="57">
        <f>F64</f>
        <v>0.51729999999999998</v>
      </c>
      <c r="G66" s="57">
        <f>G64</f>
        <v>0.2913</v>
      </c>
      <c r="H66" s="57">
        <f>H64</f>
        <v>4.0099999999999997E-2</v>
      </c>
      <c r="I66" s="57">
        <v>1</v>
      </c>
    </row>
    <row r="67" spans="1:10" ht="15" customHeight="1">
      <c r="E67" s="22"/>
      <c r="F67" s="22"/>
    </row>
    <row r="68" spans="1:10" s="9" customFormat="1" ht="13.2">
      <c r="A68" s="8"/>
      <c r="B68" s="5"/>
      <c r="E68" s="14"/>
      <c r="F68" s="14"/>
      <c r="G68" s="14"/>
      <c r="H68" s="14"/>
      <c r="I68" s="15"/>
      <c r="J68" s="15"/>
    </row>
    <row r="69" spans="1:10" s="9" customFormat="1" ht="13.2">
      <c r="A69" s="8"/>
      <c r="B69" s="10"/>
      <c r="C69" s="5"/>
      <c r="D69" s="777"/>
      <c r="E69" s="777"/>
      <c r="F69" s="777"/>
      <c r="G69" s="778"/>
      <c r="H69" s="778"/>
      <c r="I69" s="778"/>
      <c r="J69" s="15"/>
    </row>
    <row r="70" spans="1:10" s="9" customFormat="1" ht="13.2">
      <c r="A70" s="8"/>
      <c r="B70" s="10"/>
      <c r="C70" s="4"/>
      <c r="D70" s="773"/>
      <c r="E70" s="773"/>
      <c r="F70" s="773"/>
      <c r="G70" s="773"/>
      <c r="H70" s="773"/>
      <c r="I70" s="773"/>
    </row>
    <row r="71" spans="1:10" s="9" customFormat="1" ht="13.2">
      <c r="A71" s="8"/>
      <c r="D71" s="22"/>
      <c r="E71" s="1"/>
      <c r="F71" s="1"/>
      <c r="G71" s="773"/>
      <c r="H71" s="773"/>
      <c r="I71" s="773"/>
    </row>
    <row r="72" spans="1:10" s="9" customFormat="1" ht="13.2">
      <c r="A72" s="8"/>
      <c r="H72" s="14"/>
    </row>
    <row r="73" spans="1:10" s="9" customFormat="1" ht="13.2">
      <c r="A73" s="8"/>
      <c r="H73" s="14"/>
    </row>
    <row r="74" spans="1:10" s="9" customFormat="1">
      <c r="A74" s="70"/>
      <c r="B74" s="71"/>
      <c r="C74" s="73"/>
      <c r="D74" s="71"/>
      <c r="E74" s="71"/>
      <c r="F74" s="71"/>
      <c r="G74" s="71"/>
      <c r="H74" s="72"/>
    </row>
    <row r="80" spans="1:10" ht="15" customHeight="1">
      <c r="D80" s="777"/>
      <c r="E80" s="777"/>
      <c r="F80" s="777"/>
      <c r="G80" s="778"/>
      <c r="H80" s="778"/>
      <c r="I80" s="778"/>
    </row>
    <row r="81" spans="4:9" ht="15" customHeight="1">
      <c r="D81" s="773"/>
      <c r="E81" s="773"/>
      <c r="F81" s="773"/>
      <c r="G81" s="773"/>
      <c r="H81" s="773"/>
      <c r="I81" s="773"/>
    </row>
    <row r="82" spans="4:9" ht="15" customHeight="1">
      <c r="G82" s="773"/>
      <c r="H82" s="773"/>
      <c r="I82" s="773"/>
    </row>
  </sheetData>
  <mergeCells count="63">
    <mergeCell ref="D14:F14"/>
    <mergeCell ref="B19:C19"/>
    <mergeCell ref="B20:C20"/>
    <mergeCell ref="B22:C22"/>
    <mergeCell ref="B23:C23"/>
    <mergeCell ref="D17:I17"/>
    <mergeCell ref="G15:J15"/>
    <mergeCell ref="B15:C15"/>
    <mergeCell ref="B14:C14"/>
    <mergeCell ref="D15:F15"/>
    <mergeCell ref="B25:C25"/>
    <mergeCell ref="B24:C24"/>
    <mergeCell ref="B18:C18"/>
    <mergeCell ref="B33:C33"/>
    <mergeCell ref="B31:C31"/>
    <mergeCell ref="B21:C21"/>
    <mergeCell ref="A5:J5"/>
    <mergeCell ref="A6:J6"/>
    <mergeCell ref="A7:J7"/>
    <mergeCell ref="A8:J8"/>
    <mergeCell ref="B13:C13"/>
    <mergeCell ref="A10:J10"/>
    <mergeCell ref="D12:J12"/>
    <mergeCell ref="B12:C12"/>
    <mergeCell ref="E13:J13"/>
    <mergeCell ref="D28:I28"/>
    <mergeCell ref="A41:A42"/>
    <mergeCell ref="B43:B44"/>
    <mergeCell ref="A39:C39"/>
    <mergeCell ref="B34:C34"/>
    <mergeCell ref="A28:C28"/>
    <mergeCell ref="B45:B46"/>
    <mergeCell ref="B47:B48"/>
    <mergeCell ref="B29:C29"/>
    <mergeCell ref="B41:B42"/>
    <mergeCell ref="A43:A44"/>
    <mergeCell ref="B35:C35"/>
    <mergeCell ref="B36:C36"/>
    <mergeCell ref="A45:A46"/>
    <mergeCell ref="A47:A48"/>
    <mergeCell ref="B32:C32"/>
    <mergeCell ref="B30:C30"/>
    <mergeCell ref="B53:B54"/>
    <mergeCell ref="B49:B50"/>
    <mergeCell ref="B51:B52"/>
    <mergeCell ref="G71:I71"/>
    <mergeCell ref="A49:A50"/>
    <mergeCell ref="A51:A52"/>
    <mergeCell ref="A53:A54"/>
    <mergeCell ref="G81:I81"/>
    <mergeCell ref="G82:I82"/>
    <mergeCell ref="A62:B62"/>
    <mergeCell ref="A63:B63"/>
    <mergeCell ref="D70:F70"/>
    <mergeCell ref="A64:B64"/>
    <mergeCell ref="A65:B65"/>
    <mergeCell ref="D69:F69"/>
    <mergeCell ref="G69:I69"/>
    <mergeCell ref="A66:B66"/>
    <mergeCell ref="D80:F80"/>
    <mergeCell ref="D81:F81"/>
    <mergeCell ref="G70:I70"/>
    <mergeCell ref="G80:I80"/>
  </mergeCells>
  <phoneticPr fontId="16" type="noConversion"/>
  <conditionalFormatting sqref="B22:C22">
    <cfRule type="cellIs" dxfId="1" priority="3" stopIfTrue="1" operator="equal">
      <formula>0</formula>
    </cfRule>
  </conditionalFormatting>
  <printOptions horizontalCentered="1"/>
  <pageMargins left="0.39370078740157483" right="0.19685039370078741" top="0.27559055118110237" bottom="0" header="0.11811023622047245" footer="0.51181102362204722"/>
  <pageSetup paperSize="9" scale="50" orientation="portrait" horizontalDpi="4294967295" verticalDpi="300" r:id="rId1"/>
  <headerFooter alignWithMargins="0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J45"/>
  <sheetViews>
    <sheetView showGridLines="0" view="pageBreakPreview" topLeftCell="A7" zoomScaleSheetLayoutView="100" workbookViewId="0">
      <selection activeCell="H18" sqref="H18"/>
    </sheetView>
  </sheetViews>
  <sheetFormatPr defaultColWidth="8.88671875" defaultRowHeight="13.2"/>
  <cols>
    <col min="1" max="1" width="12.109375" style="8" bestFit="1" customWidth="1"/>
    <col min="2" max="2" width="12.33203125" style="9" customWidth="1"/>
    <col min="3" max="3" width="61.33203125" style="5" bestFit="1" customWidth="1"/>
    <col min="4" max="4" width="7.44140625" style="9" bestFit="1" customWidth="1"/>
    <col min="5" max="5" width="11.6640625" style="14" bestFit="1" customWidth="1"/>
    <col min="6" max="6" width="16.33203125" style="14" customWidth="1"/>
    <col min="7" max="8" width="16.109375" style="14" bestFit="1" customWidth="1"/>
    <col min="9" max="9" width="18" style="9" customWidth="1"/>
    <col min="10" max="10" width="10.44140625" style="9" bestFit="1" customWidth="1"/>
    <col min="11" max="11" width="14.44140625" style="9" bestFit="1" customWidth="1"/>
    <col min="12" max="16384" width="8.88671875" style="9"/>
  </cols>
  <sheetData>
    <row r="1" spans="1:62">
      <c r="C1" s="4"/>
      <c r="D1" s="10"/>
      <c r="E1" s="9"/>
      <c r="F1" s="9"/>
      <c r="G1" s="9"/>
      <c r="H1" s="11"/>
    </row>
    <row r="2" spans="1:62" ht="27.75" customHeight="1">
      <c r="C2" s="4"/>
      <c r="D2" s="10"/>
      <c r="E2" s="9"/>
      <c r="F2" s="9"/>
      <c r="G2" s="9"/>
      <c r="H2" s="11"/>
    </row>
    <row r="3" spans="1:62">
      <c r="A3" s="780" t="s">
        <v>5</v>
      </c>
      <c r="B3" s="780"/>
      <c r="C3" s="780"/>
      <c r="D3" s="780"/>
      <c r="E3" s="780"/>
      <c r="F3" s="780"/>
      <c r="G3" s="780"/>
      <c r="H3" s="780"/>
    </row>
    <row r="4" spans="1:62">
      <c r="A4" s="780" t="s">
        <v>170</v>
      </c>
      <c r="B4" s="780"/>
      <c r="C4" s="780"/>
      <c r="D4" s="780"/>
      <c r="E4" s="780"/>
      <c r="F4" s="780"/>
      <c r="G4" s="780"/>
      <c r="H4" s="780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</row>
    <row r="5" spans="1:62">
      <c r="A5" s="781" t="s">
        <v>6</v>
      </c>
      <c r="B5" s="781"/>
      <c r="C5" s="781"/>
      <c r="D5" s="781"/>
      <c r="E5" s="781"/>
      <c r="F5" s="781"/>
      <c r="G5" s="781"/>
      <c r="H5" s="781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</row>
    <row r="6" spans="1:62">
      <c r="A6" s="781" t="s">
        <v>10</v>
      </c>
      <c r="B6" s="781"/>
      <c r="C6" s="781"/>
      <c r="D6" s="781"/>
      <c r="E6" s="781"/>
      <c r="F6" s="781"/>
      <c r="G6" s="781"/>
      <c r="H6" s="781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</row>
    <row r="7" spans="1:62">
      <c r="A7" s="780" t="s">
        <v>7</v>
      </c>
      <c r="B7" s="780"/>
      <c r="C7" s="780"/>
      <c r="D7" s="780"/>
      <c r="E7" s="780"/>
      <c r="F7" s="780"/>
      <c r="G7" s="780"/>
      <c r="H7" s="780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</row>
    <row r="9" spans="1:62" s="2" customFormat="1" ht="23.25" customHeight="1">
      <c r="A9" s="906" t="s">
        <v>106</v>
      </c>
      <c r="B9" s="907"/>
      <c r="C9" s="907"/>
      <c r="D9" s="907"/>
      <c r="E9" s="907"/>
      <c r="F9" s="907"/>
      <c r="G9" s="907"/>
      <c r="H9" s="908"/>
    </row>
    <row r="10" spans="1:62" s="2" customFormat="1" ht="24.9" customHeight="1">
      <c r="A10" s="74" t="s">
        <v>68</v>
      </c>
      <c r="B10" s="444"/>
      <c r="C10" s="909" t="s">
        <v>458</v>
      </c>
      <c r="D10" s="909"/>
      <c r="E10" s="909"/>
      <c r="F10" s="909"/>
      <c r="G10" s="909"/>
      <c r="H10" s="910"/>
      <c r="I10" s="80"/>
    </row>
    <row r="11" spans="1:62" s="2" customFormat="1" ht="26.25" customHeight="1">
      <c r="A11" s="81" t="s">
        <v>71</v>
      </c>
      <c r="C11" s="25" t="s">
        <v>100</v>
      </c>
      <c r="D11" s="25"/>
      <c r="E11" s="25"/>
      <c r="F11" s="434" t="s">
        <v>61</v>
      </c>
      <c r="G11" s="113">
        <f>Orçamento!E13</f>
        <v>5458</v>
      </c>
      <c r="H11" s="82"/>
      <c r="I11" s="80"/>
    </row>
    <row r="12" spans="1:62" s="2" customFormat="1" ht="24.9" customHeight="1">
      <c r="A12" s="83" t="s">
        <v>74</v>
      </c>
      <c r="C12" s="25" t="s">
        <v>102</v>
      </c>
      <c r="D12" s="84" t="s">
        <v>77</v>
      </c>
      <c r="E12" s="310">
        <f>H20</f>
        <v>732238.05</v>
      </c>
      <c r="F12" s="86"/>
      <c r="G12" s="87" t="s">
        <v>101</v>
      </c>
      <c r="H12" s="88" t="s">
        <v>299</v>
      </c>
      <c r="I12" s="80"/>
      <c r="J12" s="89"/>
    </row>
    <row r="13" spans="1:62" s="2" customFormat="1" ht="24.9" customHeight="1">
      <c r="A13" s="312"/>
      <c r="B13" s="305"/>
      <c r="C13" s="305"/>
      <c r="D13" s="305"/>
      <c r="E13" s="305"/>
      <c r="F13" s="92"/>
      <c r="G13" s="93" t="s">
        <v>103</v>
      </c>
      <c r="H13" s="69">
        <v>0.3</v>
      </c>
      <c r="I13" s="80"/>
    </row>
    <row r="14" spans="1:62" s="12" customFormat="1">
      <c r="A14" s="94" t="s">
        <v>95</v>
      </c>
      <c r="B14" s="94" t="s">
        <v>0</v>
      </c>
      <c r="C14" s="95" t="s">
        <v>8</v>
      </c>
      <c r="D14" s="94" t="s">
        <v>1</v>
      </c>
      <c r="E14" s="98" t="s">
        <v>2</v>
      </c>
      <c r="F14" s="98" t="s">
        <v>94</v>
      </c>
      <c r="G14" s="98" t="s">
        <v>11</v>
      </c>
      <c r="H14" s="98"/>
    </row>
    <row r="15" spans="1:62" s="12" customFormat="1">
      <c r="A15" s="99">
        <v>41403</v>
      </c>
      <c r="B15" s="94"/>
      <c r="C15" s="95"/>
      <c r="D15" s="94"/>
      <c r="E15" s="98"/>
      <c r="F15" s="98" t="s">
        <v>3</v>
      </c>
      <c r="G15" s="98" t="s">
        <v>3</v>
      </c>
      <c r="H15" s="98" t="s">
        <v>4</v>
      </c>
      <c r="I15" s="13"/>
    </row>
    <row r="16" spans="1:62" s="12" customFormat="1">
      <c r="A16" s="99"/>
      <c r="B16" s="94"/>
      <c r="C16" s="95"/>
      <c r="D16" s="94"/>
      <c r="E16" s="98"/>
      <c r="F16" s="98"/>
      <c r="G16" s="98"/>
      <c r="H16" s="98"/>
      <c r="I16" s="13"/>
    </row>
    <row r="17" spans="1:10" s="12" customFormat="1">
      <c r="A17" s="99"/>
      <c r="B17" s="94">
        <v>1</v>
      </c>
      <c r="C17" s="443" t="s">
        <v>104</v>
      </c>
      <c r="D17" s="94"/>
      <c r="E17" s="98"/>
      <c r="F17" s="98"/>
      <c r="G17" s="98"/>
      <c r="H17" s="98">
        <f>Orçamento!H50</f>
        <v>732238.05</v>
      </c>
      <c r="I17" s="13"/>
    </row>
    <row r="18" spans="1:10" s="12" customFormat="1">
      <c r="A18" s="99"/>
      <c r="B18" s="94"/>
      <c r="C18" s="95"/>
      <c r="D18" s="94"/>
      <c r="E18" s="98"/>
      <c r="F18" s="98"/>
      <c r="G18" s="98"/>
      <c r="H18" s="98"/>
      <c r="I18" s="13"/>
    </row>
    <row r="19" spans="1:10" s="12" customFormat="1">
      <c r="A19" s="99"/>
      <c r="B19" s="162"/>
      <c r="C19" s="162"/>
      <c r="D19" s="162"/>
      <c r="E19" s="162"/>
      <c r="F19" s="162"/>
      <c r="G19" s="162"/>
      <c r="H19" s="162"/>
      <c r="I19" s="13"/>
    </row>
    <row r="20" spans="1:10">
      <c r="A20" s="103"/>
      <c r="B20" s="118"/>
      <c r="C20" s="119" t="s">
        <v>4</v>
      </c>
      <c r="D20" s="116"/>
      <c r="E20" s="116"/>
      <c r="F20" s="116"/>
      <c r="G20" s="116"/>
      <c r="H20" s="121">
        <f>SUM(H17:H19)</f>
        <v>732238.05</v>
      </c>
      <c r="I20" s="3"/>
    </row>
    <row r="21" spans="1:10">
      <c r="B21" s="10"/>
      <c r="I21" s="15"/>
      <c r="J21" s="15"/>
    </row>
    <row r="22" spans="1:10">
      <c r="B22" s="10"/>
      <c r="I22" s="15"/>
      <c r="J22" s="15"/>
    </row>
    <row r="23" spans="1:10">
      <c r="B23" s="10"/>
      <c r="I23" s="15"/>
      <c r="J23" s="15"/>
    </row>
    <row r="24" spans="1:10">
      <c r="B24" s="10"/>
      <c r="C24" s="4"/>
      <c r="D24" s="8"/>
      <c r="E24" s="8"/>
      <c r="F24" s="8"/>
      <c r="G24" s="452"/>
      <c r="H24" s="11"/>
    </row>
    <row r="25" spans="1:10">
      <c r="C25" s="777"/>
      <c r="D25" s="777"/>
      <c r="E25" s="911"/>
      <c r="F25" s="778"/>
      <c r="G25" s="778"/>
    </row>
    <row r="26" spans="1:10">
      <c r="C26" s="773"/>
      <c r="D26" s="773"/>
      <c r="E26" s="773"/>
      <c r="F26" s="773"/>
      <c r="G26" s="773"/>
    </row>
    <row r="27" spans="1:10">
      <c r="C27" s="773"/>
      <c r="D27" s="773"/>
      <c r="E27" s="773"/>
      <c r="F27" s="773"/>
      <c r="G27" s="773"/>
    </row>
    <row r="28" spans="1:10" ht="15">
      <c r="A28" s="70"/>
      <c r="B28" s="71"/>
      <c r="C28" s="73"/>
      <c r="D28" s="71"/>
      <c r="E28" s="71"/>
      <c r="F28" s="71"/>
      <c r="G28" s="71"/>
      <c r="H28" s="72"/>
    </row>
    <row r="29" spans="1:10">
      <c r="C29" s="6"/>
      <c r="E29" s="9"/>
      <c r="F29" s="9"/>
      <c r="G29" s="9"/>
    </row>
    <row r="30" spans="1:10">
      <c r="C30" s="7"/>
      <c r="E30" s="9"/>
      <c r="F30" s="8"/>
      <c r="G30" s="8"/>
      <c r="I30" s="16"/>
    </row>
    <row r="31" spans="1:10">
      <c r="C31" s="7"/>
      <c r="E31" s="9"/>
      <c r="F31" s="8"/>
      <c r="G31" s="8"/>
    </row>
    <row r="32" spans="1:10">
      <c r="C32" s="7"/>
      <c r="E32" s="9"/>
      <c r="F32" s="8"/>
      <c r="G32" s="8"/>
    </row>
    <row r="33" spans="1:62">
      <c r="C33" s="7"/>
      <c r="E33" s="9"/>
      <c r="F33" s="8"/>
      <c r="G33" s="8"/>
      <c r="I33" s="14"/>
    </row>
    <row r="34" spans="1:62">
      <c r="C34" s="7"/>
      <c r="E34" s="9"/>
      <c r="F34" s="8"/>
      <c r="G34" s="8"/>
    </row>
    <row r="44" spans="1:62" s="14" customFormat="1">
      <c r="A44" s="8"/>
      <c r="B44" s="9"/>
      <c r="C44" s="5"/>
      <c r="D44" s="9"/>
      <c r="G44" s="14">
        <f>0.1*0.2</f>
        <v>0.02</v>
      </c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</row>
    <row r="45" spans="1:62" s="14" customFormat="1">
      <c r="A45" s="8"/>
      <c r="B45" s="9"/>
      <c r="C45" s="5"/>
      <c r="D45" s="9"/>
      <c r="G45" s="14">
        <f>1/G44</f>
        <v>50</v>
      </c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</row>
  </sheetData>
  <mergeCells count="13">
    <mergeCell ref="C27:D27"/>
    <mergeCell ref="E27:G27"/>
    <mergeCell ref="A3:H3"/>
    <mergeCell ref="A4:H4"/>
    <mergeCell ref="A5:H5"/>
    <mergeCell ref="A6:H6"/>
    <mergeCell ref="A7:H7"/>
    <mergeCell ref="A9:H9"/>
    <mergeCell ref="C10:H10"/>
    <mergeCell ref="C25:D25"/>
    <mergeCell ref="E25:G25"/>
    <mergeCell ref="C26:D26"/>
    <mergeCell ref="E26:G26"/>
  </mergeCells>
  <printOptions horizontalCentered="1"/>
  <pageMargins left="0.19685039370078741" right="0.19685039370078741" top="0.31496062992125984" bottom="0.31496062992125984" header="0.11811023622047245" footer="0.51181102362204722"/>
  <pageSetup paperSize="9" scale="95" orientation="landscape" horizontalDpi="300" verticalDpi="300" r:id="rId1"/>
  <headerFooter alignWithMargins="0">
    <oddHeader>&amp;R&amp;P</oddHeader>
  </headerFooter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M46"/>
  <sheetViews>
    <sheetView topLeftCell="A31" workbookViewId="0">
      <selection activeCell="D29" sqref="D29"/>
    </sheetView>
  </sheetViews>
  <sheetFormatPr defaultRowHeight="13.2"/>
  <cols>
    <col min="2" max="2" width="42.5546875" bestFit="1" customWidth="1"/>
    <col min="5" max="5" width="10.88671875" bestFit="1" customWidth="1"/>
    <col min="6" max="6" width="10.33203125" bestFit="1" customWidth="1"/>
    <col min="7" max="7" width="12.5546875" bestFit="1" customWidth="1"/>
    <col min="8" max="8" width="12" bestFit="1" customWidth="1"/>
    <col min="9" max="9" width="10.44140625" bestFit="1" customWidth="1"/>
    <col min="10" max="10" width="10.33203125" bestFit="1" customWidth="1"/>
  </cols>
  <sheetData>
    <row r="1" spans="1:10">
      <c r="A1" s="33"/>
      <c r="B1" s="20"/>
      <c r="C1" s="20"/>
      <c r="D1" s="20"/>
      <c r="E1" s="20"/>
      <c r="F1" s="20"/>
      <c r="G1" s="20"/>
      <c r="H1" s="20"/>
      <c r="I1" s="20"/>
      <c r="J1" s="20"/>
    </row>
    <row r="2" spans="1:10">
      <c r="A2" s="33"/>
      <c r="B2" s="20"/>
      <c r="C2" s="20"/>
      <c r="D2" s="20"/>
      <c r="E2" s="20"/>
      <c r="F2" s="20"/>
      <c r="G2" s="20"/>
      <c r="H2" s="20"/>
      <c r="I2" s="20"/>
      <c r="J2" s="20"/>
    </row>
    <row r="3" spans="1:10">
      <c r="A3" s="33"/>
      <c r="B3" s="20"/>
      <c r="C3" s="20"/>
      <c r="D3" s="20"/>
      <c r="E3" s="20"/>
      <c r="F3" s="20"/>
      <c r="G3" s="20"/>
      <c r="H3" s="20"/>
      <c r="I3" s="20"/>
      <c r="J3" s="20"/>
    </row>
    <row r="4" spans="1:10">
      <c r="A4" s="8"/>
      <c r="B4" s="9"/>
      <c r="C4" s="4"/>
      <c r="D4" s="10"/>
      <c r="E4" s="9"/>
      <c r="F4" s="9"/>
      <c r="G4" s="9"/>
      <c r="H4" s="11"/>
      <c r="I4" s="20"/>
      <c r="J4" s="20"/>
    </row>
    <row r="5" spans="1:10">
      <c r="A5" s="8"/>
      <c r="B5" s="9"/>
      <c r="C5" s="4"/>
      <c r="D5" s="10"/>
      <c r="E5" s="9"/>
      <c r="F5" s="9"/>
      <c r="G5" s="9"/>
      <c r="H5" s="11"/>
      <c r="I5" s="20"/>
      <c r="J5" s="20"/>
    </row>
    <row r="6" spans="1:10">
      <c r="A6" s="780" t="s">
        <v>5</v>
      </c>
      <c r="B6" s="780"/>
      <c r="C6" s="780"/>
      <c r="D6" s="780"/>
      <c r="E6" s="780"/>
      <c r="F6" s="780"/>
      <c r="G6" s="780"/>
      <c r="H6" s="780"/>
      <c r="I6" s="780"/>
      <c r="J6" s="780"/>
    </row>
    <row r="7" spans="1:10">
      <c r="A7" s="780" t="s">
        <v>170</v>
      </c>
      <c r="B7" s="780"/>
      <c r="C7" s="780"/>
      <c r="D7" s="780"/>
      <c r="E7" s="780"/>
      <c r="F7" s="780"/>
      <c r="G7" s="780"/>
      <c r="H7" s="780"/>
      <c r="I7" s="780"/>
      <c r="J7" s="780"/>
    </row>
    <row r="8" spans="1:10">
      <c r="A8" s="780" t="s">
        <v>6</v>
      </c>
      <c r="B8" s="780"/>
      <c r="C8" s="780"/>
      <c r="D8" s="780"/>
      <c r="E8" s="780"/>
      <c r="F8" s="780"/>
      <c r="G8" s="780"/>
      <c r="H8" s="780"/>
      <c r="I8" s="780"/>
      <c r="J8" s="780"/>
    </row>
    <row r="9" spans="1:10">
      <c r="A9" s="780" t="s">
        <v>10</v>
      </c>
      <c r="B9" s="780"/>
      <c r="C9" s="780"/>
      <c r="D9" s="780"/>
      <c r="E9" s="780"/>
      <c r="F9" s="780"/>
      <c r="G9" s="780"/>
      <c r="H9" s="780"/>
      <c r="I9" s="780"/>
      <c r="J9" s="780"/>
    </row>
    <row r="10" spans="1:10">
      <c r="A10" s="780" t="s">
        <v>7</v>
      </c>
      <c r="B10" s="780"/>
      <c r="C10" s="780"/>
      <c r="D10" s="780"/>
      <c r="E10" s="780"/>
      <c r="F10" s="780"/>
      <c r="G10" s="780"/>
      <c r="H10" s="780"/>
      <c r="I10" s="780"/>
      <c r="J10" s="780"/>
    </row>
    <row r="11" spans="1:10">
      <c r="A11" s="912" t="s">
        <v>298</v>
      </c>
      <c r="B11" s="912"/>
      <c r="C11" s="912"/>
      <c r="D11" s="912"/>
      <c r="E11" s="912"/>
      <c r="F11" s="912"/>
      <c r="G11" s="912"/>
      <c r="H11" s="912"/>
      <c r="I11" s="912"/>
      <c r="J11" s="912"/>
    </row>
    <row r="12" spans="1:10">
      <c r="A12" s="912"/>
      <c r="B12" s="912"/>
      <c r="C12" s="912"/>
      <c r="D12" s="912"/>
      <c r="E12" s="912"/>
      <c r="F12" s="912"/>
      <c r="G12" s="912"/>
      <c r="H12" s="912"/>
      <c r="I12" s="912"/>
      <c r="J12" s="912"/>
    </row>
    <row r="13" spans="1:10" ht="52.8">
      <c r="A13" s="414" t="s">
        <v>0</v>
      </c>
      <c r="B13" s="414" t="s">
        <v>8</v>
      </c>
      <c r="C13" s="17" t="s">
        <v>1</v>
      </c>
      <c r="D13" s="17" t="s">
        <v>2</v>
      </c>
      <c r="E13" s="122" t="s">
        <v>127</v>
      </c>
      <c r="F13" s="123" t="s">
        <v>128</v>
      </c>
      <c r="G13" s="122" t="s">
        <v>129</v>
      </c>
      <c r="H13" s="17" t="s">
        <v>130</v>
      </c>
      <c r="I13" s="415" t="s">
        <v>131</v>
      </c>
      <c r="J13" s="416" t="s">
        <v>349</v>
      </c>
    </row>
    <row r="14" spans="1:10">
      <c r="A14" s="414"/>
      <c r="B14" s="414"/>
      <c r="C14" s="17"/>
      <c r="D14" s="17"/>
      <c r="E14" s="122"/>
      <c r="F14" s="123"/>
      <c r="G14" s="122"/>
      <c r="H14" s="17"/>
      <c r="I14" s="415"/>
      <c r="J14" s="416"/>
    </row>
    <row r="15" spans="1:10">
      <c r="A15" s="439" t="s">
        <v>49</v>
      </c>
      <c r="B15" s="102" t="s">
        <v>9</v>
      </c>
      <c r="C15" s="103"/>
      <c r="D15" s="395"/>
      <c r="E15" s="395"/>
      <c r="F15" s="395"/>
      <c r="G15" s="395"/>
      <c r="H15" s="395"/>
      <c r="I15" s="395"/>
      <c r="J15" s="395"/>
    </row>
    <row r="16" spans="1:10">
      <c r="A16" s="124" t="s">
        <v>58</v>
      </c>
      <c r="B16" s="127" t="s">
        <v>295</v>
      </c>
      <c r="C16" s="103" t="s">
        <v>134</v>
      </c>
      <c r="D16" s="395">
        <v>1</v>
      </c>
      <c r="E16" s="395">
        <v>2</v>
      </c>
      <c r="F16" s="395">
        <v>3</v>
      </c>
      <c r="G16" s="395"/>
      <c r="H16" s="395"/>
      <c r="I16" s="126">
        <f>F16*E16*D16</f>
        <v>6</v>
      </c>
      <c r="J16" s="395"/>
    </row>
    <row r="17" spans="1:13">
      <c r="A17" s="124" t="s">
        <v>59</v>
      </c>
      <c r="B17" s="104" t="s">
        <v>29</v>
      </c>
      <c r="C17" s="103" t="s">
        <v>134</v>
      </c>
      <c r="D17" s="395"/>
      <c r="E17" s="395"/>
      <c r="F17" s="395"/>
      <c r="G17" s="395"/>
      <c r="H17" s="395"/>
      <c r="I17" s="395"/>
      <c r="J17" s="126">
        <v>4864</v>
      </c>
    </row>
    <row r="18" spans="1:13">
      <c r="A18" s="124" t="s">
        <v>60</v>
      </c>
      <c r="B18" s="104" t="s">
        <v>111</v>
      </c>
      <c r="C18" s="103" t="s">
        <v>134</v>
      </c>
      <c r="D18" s="395"/>
      <c r="E18" s="395"/>
      <c r="F18" s="395"/>
      <c r="G18" s="395"/>
      <c r="H18" s="395"/>
      <c r="I18" s="395"/>
      <c r="J18" s="126">
        <v>4864</v>
      </c>
    </row>
    <row r="19" spans="1:13" ht="26.4">
      <c r="A19" s="124" t="s">
        <v>62</v>
      </c>
      <c r="B19" s="104" t="s">
        <v>65</v>
      </c>
      <c r="C19" s="103" t="s">
        <v>134</v>
      </c>
      <c r="D19" s="395">
        <v>1</v>
      </c>
      <c r="E19" s="395"/>
      <c r="F19" s="395">
        <v>5</v>
      </c>
      <c r="G19" s="395">
        <v>4</v>
      </c>
      <c r="H19" s="395"/>
      <c r="I19" s="126">
        <f>F19*G19</f>
        <v>20</v>
      </c>
      <c r="J19" s="395"/>
    </row>
    <row r="20" spans="1:13">
      <c r="A20" s="124"/>
      <c r="B20" s="104"/>
      <c r="C20" s="103"/>
      <c r="D20" s="395"/>
      <c r="E20" s="395"/>
      <c r="F20" s="395"/>
      <c r="G20" s="395"/>
      <c r="H20" s="395"/>
      <c r="I20" s="395"/>
      <c r="J20" s="395"/>
    </row>
    <row r="21" spans="1:13">
      <c r="A21" s="439" t="s">
        <v>37</v>
      </c>
      <c r="B21" s="102" t="s">
        <v>15</v>
      </c>
      <c r="C21" s="103"/>
      <c r="D21" s="395"/>
      <c r="E21" s="395"/>
      <c r="F21" s="395"/>
      <c r="G21" s="395"/>
      <c r="H21" s="395"/>
      <c r="I21" s="395"/>
      <c r="J21" s="395"/>
    </row>
    <row r="22" spans="1:13">
      <c r="A22" s="124" t="s">
        <v>21</v>
      </c>
      <c r="B22" s="107" t="s">
        <v>67</v>
      </c>
      <c r="C22" s="103" t="s">
        <v>161</v>
      </c>
      <c r="D22" s="395"/>
      <c r="E22" s="395">
        <v>0.1</v>
      </c>
      <c r="F22" s="395">
        <v>2254.81</v>
      </c>
      <c r="G22" s="395"/>
      <c r="H22" s="126">
        <f>F22*E22</f>
        <v>225.48</v>
      </c>
      <c r="I22" s="395"/>
      <c r="J22" s="395"/>
    </row>
    <row r="23" spans="1:13">
      <c r="A23" s="124" t="s">
        <v>56</v>
      </c>
      <c r="B23" s="104" t="s">
        <v>97</v>
      </c>
      <c r="C23" s="103" t="s">
        <v>161</v>
      </c>
      <c r="D23" s="395"/>
      <c r="E23" s="395">
        <v>0.2</v>
      </c>
      <c r="F23" s="395">
        <v>2254.81</v>
      </c>
      <c r="G23" s="395">
        <v>0.37</v>
      </c>
      <c r="H23" s="126">
        <v>169.11</v>
      </c>
      <c r="I23" s="395"/>
      <c r="J23" s="395"/>
    </row>
    <row r="24" spans="1:13">
      <c r="A24" s="124" t="s">
        <v>66</v>
      </c>
      <c r="B24" s="185" t="s">
        <v>45</v>
      </c>
      <c r="C24" s="103" t="s">
        <v>161</v>
      </c>
      <c r="D24" s="395"/>
      <c r="E24" s="395"/>
      <c r="F24" s="395"/>
      <c r="G24" s="395"/>
      <c r="H24" s="126">
        <v>422.58</v>
      </c>
      <c r="I24" s="395"/>
      <c r="J24" s="395"/>
    </row>
    <row r="25" spans="1:13">
      <c r="A25" s="124"/>
      <c r="B25" s="185"/>
      <c r="C25" s="103"/>
      <c r="D25" s="395"/>
      <c r="E25" s="395"/>
      <c r="F25" s="395"/>
      <c r="G25" s="395"/>
      <c r="H25" s="395"/>
      <c r="I25" s="395"/>
      <c r="J25" s="395"/>
    </row>
    <row r="26" spans="1:13">
      <c r="A26" s="440" t="s">
        <v>38</v>
      </c>
      <c r="B26" s="109" t="s">
        <v>92</v>
      </c>
      <c r="C26" s="110"/>
      <c r="D26" s="395"/>
      <c r="E26" s="395"/>
      <c r="F26" s="395"/>
      <c r="G26" s="395"/>
      <c r="H26" s="395"/>
      <c r="I26" s="395"/>
      <c r="J26" s="395"/>
    </row>
    <row r="27" spans="1:13">
      <c r="A27" s="441" t="s">
        <v>36</v>
      </c>
      <c r="B27" s="127" t="s">
        <v>132</v>
      </c>
      <c r="C27" s="108" t="s">
        <v>134</v>
      </c>
      <c r="D27" s="395"/>
      <c r="E27" s="395"/>
      <c r="F27" s="395"/>
      <c r="G27" s="395"/>
      <c r="H27" s="395"/>
      <c r="I27" s="395"/>
      <c r="J27" s="126">
        <v>585</v>
      </c>
    </row>
    <row r="28" spans="1:13">
      <c r="A28" s="441" t="s">
        <v>162</v>
      </c>
      <c r="B28" s="127" t="s">
        <v>135</v>
      </c>
      <c r="C28" s="108" t="s">
        <v>24</v>
      </c>
      <c r="D28" s="126">
        <v>5</v>
      </c>
      <c r="E28" s="395"/>
      <c r="F28" s="395"/>
      <c r="G28" s="395"/>
      <c r="H28" s="395"/>
      <c r="I28" s="395"/>
      <c r="J28" s="395"/>
      <c r="M28" s="406">
        <f>Orçamento!E59</f>
        <v>327544.95</v>
      </c>
    </row>
    <row r="29" spans="1:13">
      <c r="A29" s="441"/>
      <c r="B29" s="185"/>
      <c r="C29" s="108"/>
      <c r="D29" s="395"/>
      <c r="E29" s="395"/>
      <c r="F29" s="395"/>
      <c r="G29" s="395"/>
      <c r="H29" s="395"/>
      <c r="I29" s="395"/>
      <c r="J29" s="395"/>
    </row>
    <row r="30" spans="1:13">
      <c r="A30" s="440" t="s">
        <v>39</v>
      </c>
      <c r="B30" s="109" t="s">
        <v>107</v>
      </c>
      <c r="C30" s="110"/>
      <c r="D30" s="395"/>
      <c r="E30" s="395"/>
      <c r="F30" s="395"/>
      <c r="G30" s="395"/>
      <c r="H30" s="395"/>
      <c r="I30" s="395"/>
      <c r="J30" s="395"/>
    </row>
    <row r="31" spans="1:13">
      <c r="A31" s="473" t="s">
        <v>23</v>
      </c>
      <c r="B31" s="111" t="s">
        <v>109</v>
      </c>
      <c r="C31" s="108" t="s">
        <v>13</v>
      </c>
      <c r="D31" s="395"/>
      <c r="E31" s="395"/>
      <c r="F31" s="395"/>
      <c r="G31" s="395"/>
      <c r="H31" s="395"/>
      <c r="I31" s="395"/>
      <c r="J31" s="126">
        <v>5458</v>
      </c>
    </row>
    <row r="32" spans="1:13">
      <c r="A32" s="473" t="s">
        <v>133</v>
      </c>
      <c r="B32" s="185" t="s">
        <v>105</v>
      </c>
      <c r="C32" s="108" t="s">
        <v>13</v>
      </c>
      <c r="D32" s="395"/>
      <c r="E32" s="395"/>
      <c r="F32" s="395"/>
      <c r="G32" s="395"/>
      <c r="H32" s="395"/>
      <c r="I32" s="395"/>
      <c r="J32" s="126">
        <v>4864</v>
      </c>
    </row>
    <row r="33" spans="1:10" ht="26.4">
      <c r="A33" s="473" t="s">
        <v>164</v>
      </c>
      <c r="B33" s="185" t="s">
        <v>112</v>
      </c>
      <c r="C33" s="108" t="s">
        <v>13</v>
      </c>
      <c r="D33" s="395"/>
      <c r="E33" s="395"/>
      <c r="F33" s="395"/>
      <c r="G33" s="395"/>
      <c r="H33" s="395"/>
      <c r="I33" s="395"/>
      <c r="J33" s="126">
        <v>545.09</v>
      </c>
    </row>
    <row r="34" spans="1:10">
      <c r="A34" s="441"/>
      <c r="B34" s="185"/>
      <c r="C34" s="108"/>
      <c r="D34" s="395"/>
      <c r="E34" s="395"/>
      <c r="F34" s="395"/>
      <c r="G34" s="395"/>
      <c r="H34" s="395"/>
      <c r="I34" s="395"/>
      <c r="J34" s="395"/>
    </row>
    <row r="35" spans="1:10">
      <c r="A35" s="440" t="s">
        <v>40</v>
      </c>
      <c r="B35" s="109" t="s">
        <v>110</v>
      </c>
      <c r="C35" s="110"/>
      <c r="D35" s="395"/>
      <c r="E35" s="395"/>
      <c r="F35" s="395"/>
      <c r="G35" s="395"/>
      <c r="H35" s="395"/>
      <c r="I35" s="395"/>
      <c r="J35" s="395"/>
    </row>
    <row r="36" spans="1:10" ht="39.6">
      <c r="A36" s="441" t="s">
        <v>118</v>
      </c>
      <c r="B36" s="185" t="s">
        <v>136</v>
      </c>
      <c r="C36" s="108" t="s">
        <v>42</v>
      </c>
      <c r="D36" s="66"/>
      <c r="E36" s="66"/>
      <c r="F36" s="129">
        <v>150.80000000000001</v>
      </c>
      <c r="G36" s="66"/>
      <c r="H36" s="66"/>
      <c r="I36" s="66"/>
      <c r="J36" s="66"/>
    </row>
    <row r="37" spans="1:10" ht="26.4">
      <c r="A37" s="441" t="s">
        <v>119</v>
      </c>
      <c r="B37" s="185" t="s">
        <v>108</v>
      </c>
      <c r="C37" s="103" t="s">
        <v>22</v>
      </c>
      <c r="D37" s="129">
        <v>12</v>
      </c>
      <c r="E37" s="395"/>
      <c r="F37" s="395"/>
      <c r="G37" s="395"/>
      <c r="H37" s="395"/>
      <c r="I37" s="395"/>
      <c r="J37" s="395"/>
    </row>
    <row r="38" spans="1:10">
      <c r="A38" s="124"/>
      <c r="B38" s="442"/>
      <c r="C38" s="108"/>
      <c r="D38" s="395"/>
      <c r="E38" s="395"/>
      <c r="F38" s="395"/>
      <c r="G38" s="395"/>
      <c r="H38" s="395"/>
      <c r="I38" s="395"/>
      <c r="J38" s="395"/>
    </row>
    <row r="39" spans="1:10">
      <c r="A39" s="439" t="s">
        <v>41</v>
      </c>
      <c r="B39" s="109" t="s">
        <v>114</v>
      </c>
      <c r="C39" s="103"/>
      <c r="D39" s="395"/>
      <c r="E39" s="395"/>
      <c r="F39" s="395"/>
      <c r="G39" s="395"/>
      <c r="H39" s="395"/>
      <c r="I39" s="395"/>
      <c r="J39" s="395"/>
    </row>
    <row r="40" spans="1:10">
      <c r="A40" s="124" t="s">
        <v>50</v>
      </c>
      <c r="B40" s="185" t="s">
        <v>117</v>
      </c>
      <c r="C40" s="103" t="s">
        <v>24</v>
      </c>
      <c r="D40" s="395"/>
      <c r="E40" s="395"/>
      <c r="F40" s="395"/>
      <c r="G40" s="395"/>
      <c r="H40" s="395"/>
      <c r="I40" s="395"/>
      <c r="J40" s="395"/>
    </row>
    <row r="41" spans="1:10">
      <c r="A41" s="124" t="s">
        <v>57</v>
      </c>
      <c r="B41" s="185" t="s">
        <v>115</v>
      </c>
      <c r="C41" s="103" t="s">
        <v>24</v>
      </c>
      <c r="D41" s="395"/>
      <c r="E41" s="395"/>
      <c r="F41" s="395"/>
      <c r="G41" s="395"/>
      <c r="H41" s="395"/>
      <c r="I41" s="395"/>
      <c r="J41" s="395"/>
    </row>
    <row r="42" spans="1:10">
      <c r="A42" s="124" t="s">
        <v>122</v>
      </c>
      <c r="B42" s="185" t="s">
        <v>116</v>
      </c>
      <c r="C42" s="103" t="s">
        <v>24</v>
      </c>
      <c r="D42" s="395"/>
      <c r="E42" s="395"/>
      <c r="F42" s="395"/>
      <c r="G42" s="395"/>
      <c r="H42" s="395"/>
      <c r="I42" s="395"/>
      <c r="J42" s="395"/>
    </row>
    <row r="43" spans="1:10">
      <c r="A43" s="124"/>
      <c r="B43" s="185"/>
      <c r="C43" s="103"/>
      <c r="D43" s="395"/>
      <c r="E43" s="395"/>
      <c r="F43" s="395"/>
      <c r="G43" s="395"/>
      <c r="H43" s="395"/>
      <c r="I43" s="395"/>
      <c r="J43" s="395"/>
    </row>
    <row r="44" spans="1:10">
      <c r="A44" s="439" t="s">
        <v>43</v>
      </c>
      <c r="B44" s="102" t="s">
        <v>12</v>
      </c>
      <c r="C44" s="103"/>
      <c r="D44" s="395"/>
      <c r="E44" s="395"/>
      <c r="F44" s="395"/>
      <c r="G44" s="395"/>
      <c r="H44" s="395"/>
      <c r="I44" s="395"/>
      <c r="J44" s="395"/>
    </row>
    <row r="45" spans="1:10">
      <c r="A45" s="456" t="s">
        <v>25</v>
      </c>
      <c r="B45" s="104" t="s">
        <v>55</v>
      </c>
      <c r="C45" s="103" t="s">
        <v>24</v>
      </c>
      <c r="D45" s="395">
        <v>1</v>
      </c>
      <c r="E45" s="395"/>
      <c r="F45" s="395"/>
      <c r="G45" s="395"/>
      <c r="H45" s="395"/>
      <c r="I45" s="396">
        <v>4864</v>
      </c>
      <c r="J45" s="395"/>
    </row>
    <row r="46" spans="1:10" ht="26.4">
      <c r="A46" s="456" t="s">
        <v>209</v>
      </c>
      <c r="B46" s="104" t="s">
        <v>113</v>
      </c>
      <c r="C46" s="103" t="s">
        <v>24</v>
      </c>
      <c r="D46" s="396">
        <v>1</v>
      </c>
      <c r="E46" s="395"/>
      <c r="F46" s="395"/>
      <c r="G46" s="395"/>
      <c r="H46" s="395"/>
      <c r="I46" s="395"/>
      <c r="J46" s="395"/>
    </row>
  </sheetData>
  <mergeCells count="6">
    <mergeCell ref="A11:J12"/>
    <mergeCell ref="A6:J6"/>
    <mergeCell ref="A7:J7"/>
    <mergeCell ref="A8:J8"/>
    <mergeCell ref="A9:J9"/>
    <mergeCell ref="A10:J10"/>
  </mergeCells>
  <pageMargins left="0.51181102362204722" right="0.51181102362204722" top="0.78740157480314965" bottom="0.78740157480314965" header="0.31496062992125984" footer="0.31496062992125984"/>
  <pageSetup paperSize="9" scale="6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I53"/>
  <sheetViews>
    <sheetView topLeftCell="A7" workbookViewId="0">
      <selection activeCell="B35" sqref="B35"/>
    </sheetView>
  </sheetViews>
  <sheetFormatPr defaultRowHeight="13.2"/>
  <cols>
    <col min="1" max="1" width="11.5546875" customWidth="1"/>
    <col min="2" max="2" width="10.5546875" customWidth="1"/>
    <col min="3" max="3" width="66.88671875" customWidth="1"/>
    <col min="4" max="4" width="8.5546875" customWidth="1"/>
    <col min="5" max="5" width="12.6640625" customWidth="1"/>
    <col min="6" max="6" width="15.44140625" customWidth="1"/>
    <col min="7" max="7" width="19.5546875" customWidth="1"/>
    <col min="8" max="8" width="23.88671875" customWidth="1"/>
    <col min="257" max="257" width="11.5546875" customWidth="1"/>
    <col min="258" max="258" width="10.5546875" customWidth="1"/>
    <col min="259" max="259" width="66.88671875" customWidth="1"/>
    <col min="260" max="260" width="8.5546875" customWidth="1"/>
    <col min="261" max="261" width="12.6640625" customWidth="1"/>
    <col min="262" max="262" width="15.44140625" customWidth="1"/>
    <col min="263" max="263" width="19.5546875" customWidth="1"/>
    <col min="264" max="264" width="23.88671875" customWidth="1"/>
    <col min="513" max="513" width="11.5546875" customWidth="1"/>
    <col min="514" max="514" width="10.5546875" customWidth="1"/>
    <col min="515" max="515" width="66.88671875" customWidth="1"/>
    <col min="516" max="516" width="8.5546875" customWidth="1"/>
    <col min="517" max="517" width="12.6640625" customWidth="1"/>
    <col min="518" max="518" width="15.44140625" customWidth="1"/>
    <col min="519" max="519" width="19.5546875" customWidth="1"/>
    <col min="520" max="520" width="23.88671875" customWidth="1"/>
    <col min="769" max="769" width="11.5546875" customWidth="1"/>
    <col min="770" max="770" width="10.5546875" customWidth="1"/>
    <col min="771" max="771" width="66.88671875" customWidth="1"/>
    <col min="772" max="772" width="8.5546875" customWidth="1"/>
    <col min="773" max="773" width="12.6640625" customWidth="1"/>
    <col min="774" max="774" width="15.44140625" customWidth="1"/>
    <col min="775" max="775" width="19.5546875" customWidth="1"/>
    <col min="776" max="776" width="23.88671875" customWidth="1"/>
    <col min="1025" max="1025" width="11.5546875" customWidth="1"/>
    <col min="1026" max="1026" width="10.5546875" customWidth="1"/>
    <col min="1027" max="1027" width="66.88671875" customWidth="1"/>
    <col min="1028" max="1028" width="8.5546875" customWidth="1"/>
    <col min="1029" max="1029" width="12.6640625" customWidth="1"/>
    <col min="1030" max="1030" width="15.44140625" customWidth="1"/>
    <col min="1031" max="1031" width="19.5546875" customWidth="1"/>
    <col min="1032" max="1032" width="23.88671875" customWidth="1"/>
    <col min="1281" max="1281" width="11.5546875" customWidth="1"/>
    <col min="1282" max="1282" width="10.5546875" customWidth="1"/>
    <col min="1283" max="1283" width="66.88671875" customWidth="1"/>
    <col min="1284" max="1284" width="8.5546875" customWidth="1"/>
    <col min="1285" max="1285" width="12.6640625" customWidth="1"/>
    <col min="1286" max="1286" width="15.44140625" customWidth="1"/>
    <col min="1287" max="1287" width="19.5546875" customWidth="1"/>
    <col min="1288" max="1288" width="23.88671875" customWidth="1"/>
    <col min="1537" max="1537" width="11.5546875" customWidth="1"/>
    <col min="1538" max="1538" width="10.5546875" customWidth="1"/>
    <col min="1539" max="1539" width="66.88671875" customWidth="1"/>
    <col min="1540" max="1540" width="8.5546875" customWidth="1"/>
    <col min="1541" max="1541" width="12.6640625" customWidth="1"/>
    <col min="1542" max="1542" width="15.44140625" customWidth="1"/>
    <col min="1543" max="1543" width="19.5546875" customWidth="1"/>
    <col min="1544" max="1544" width="23.88671875" customWidth="1"/>
    <col min="1793" max="1793" width="11.5546875" customWidth="1"/>
    <col min="1794" max="1794" width="10.5546875" customWidth="1"/>
    <col min="1795" max="1795" width="66.88671875" customWidth="1"/>
    <col min="1796" max="1796" width="8.5546875" customWidth="1"/>
    <col min="1797" max="1797" width="12.6640625" customWidth="1"/>
    <col min="1798" max="1798" width="15.44140625" customWidth="1"/>
    <col min="1799" max="1799" width="19.5546875" customWidth="1"/>
    <col min="1800" max="1800" width="23.88671875" customWidth="1"/>
    <col min="2049" max="2049" width="11.5546875" customWidth="1"/>
    <col min="2050" max="2050" width="10.5546875" customWidth="1"/>
    <col min="2051" max="2051" width="66.88671875" customWidth="1"/>
    <col min="2052" max="2052" width="8.5546875" customWidth="1"/>
    <col min="2053" max="2053" width="12.6640625" customWidth="1"/>
    <col min="2054" max="2054" width="15.44140625" customWidth="1"/>
    <col min="2055" max="2055" width="19.5546875" customWidth="1"/>
    <col min="2056" max="2056" width="23.88671875" customWidth="1"/>
    <col min="2305" max="2305" width="11.5546875" customWidth="1"/>
    <col min="2306" max="2306" width="10.5546875" customWidth="1"/>
    <col min="2307" max="2307" width="66.88671875" customWidth="1"/>
    <col min="2308" max="2308" width="8.5546875" customWidth="1"/>
    <col min="2309" max="2309" width="12.6640625" customWidth="1"/>
    <col min="2310" max="2310" width="15.44140625" customWidth="1"/>
    <col min="2311" max="2311" width="19.5546875" customWidth="1"/>
    <col min="2312" max="2312" width="23.88671875" customWidth="1"/>
    <col min="2561" max="2561" width="11.5546875" customWidth="1"/>
    <col min="2562" max="2562" width="10.5546875" customWidth="1"/>
    <col min="2563" max="2563" width="66.88671875" customWidth="1"/>
    <col min="2564" max="2564" width="8.5546875" customWidth="1"/>
    <col min="2565" max="2565" width="12.6640625" customWidth="1"/>
    <col min="2566" max="2566" width="15.44140625" customWidth="1"/>
    <col min="2567" max="2567" width="19.5546875" customWidth="1"/>
    <col min="2568" max="2568" width="23.88671875" customWidth="1"/>
    <col min="2817" max="2817" width="11.5546875" customWidth="1"/>
    <col min="2818" max="2818" width="10.5546875" customWidth="1"/>
    <col min="2819" max="2819" width="66.88671875" customWidth="1"/>
    <col min="2820" max="2820" width="8.5546875" customWidth="1"/>
    <col min="2821" max="2821" width="12.6640625" customWidth="1"/>
    <col min="2822" max="2822" width="15.44140625" customWidth="1"/>
    <col min="2823" max="2823" width="19.5546875" customWidth="1"/>
    <col min="2824" max="2824" width="23.88671875" customWidth="1"/>
    <col min="3073" max="3073" width="11.5546875" customWidth="1"/>
    <col min="3074" max="3074" width="10.5546875" customWidth="1"/>
    <col min="3075" max="3075" width="66.88671875" customWidth="1"/>
    <col min="3076" max="3076" width="8.5546875" customWidth="1"/>
    <col min="3077" max="3077" width="12.6640625" customWidth="1"/>
    <col min="3078" max="3078" width="15.44140625" customWidth="1"/>
    <col min="3079" max="3079" width="19.5546875" customWidth="1"/>
    <col min="3080" max="3080" width="23.88671875" customWidth="1"/>
    <col min="3329" max="3329" width="11.5546875" customWidth="1"/>
    <col min="3330" max="3330" width="10.5546875" customWidth="1"/>
    <col min="3331" max="3331" width="66.88671875" customWidth="1"/>
    <col min="3332" max="3332" width="8.5546875" customWidth="1"/>
    <col min="3333" max="3333" width="12.6640625" customWidth="1"/>
    <col min="3334" max="3334" width="15.44140625" customWidth="1"/>
    <col min="3335" max="3335" width="19.5546875" customWidth="1"/>
    <col min="3336" max="3336" width="23.88671875" customWidth="1"/>
    <col min="3585" max="3585" width="11.5546875" customWidth="1"/>
    <col min="3586" max="3586" width="10.5546875" customWidth="1"/>
    <col min="3587" max="3587" width="66.88671875" customWidth="1"/>
    <col min="3588" max="3588" width="8.5546875" customWidth="1"/>
    <col min="3589" max="3589" width="12.6640625" customWidth="1"/>
    <col min="3590" max="3590" width="15.44140625" customWidth="1"/>
    <col min="3591" max="3591" width="19.5546875" customWidth="1"/>
    <col min="3592" max="3592" width="23.88671875" customWidth="1"/>
    <col min="3841" max="3841" width="11.5546875" customWidth="1"/>
    <col min="3842" max="3842" width="10.5546875" customWidth="1"/>
    <col min="3843" max="3843" width="66.88671875" customWidth="1"/>
    <col min="3844" max="3844" width="8.5546875" customWidth="1"/>
    <col min="3845" max="3845" width="12.6640625" customWidth="1"/>
    <col min="3846" max="3846" width="15.44140625" customWidth="1"/>
    <col min="3847" max="3847" width="19.5546875" customWidth="1"/>
    <col min="3848" max="3848" width="23.88671875" customWidth="1"/>
    <col min="4097" max="4097" width="11.5546875" customWidth="1"/>
    <col min="4098" max="4098" width="10.5546875" customWidth="1"/>
    <col min="4099" max="4099" width="66.88671875" customWidth="1"/>
    <col min="4100" max="4100" width="8.5546875" customWidth="1"/>
    <col min="4101" max="4101" width="12.6640625" customWidth="1"/>
    <col min="4102" max="4102" width="15.44140625" customWidth="1"/>
    <col min="4103" max="4103" width="19.5546875" customWidth="1"/>
    <col min="4104" max="4104" width="23.88671875" customWidth="1"/>
    <col min="4353" max="4353" width="11.5546875" customWidth="1"/>
    <col min="4354" max="4354" width="10.5546875" customWidth="1"/>
    <col min="4355" max="4355" width="66.88671875" customWidth="1"/>
    <col min="4356" max="4356" width="8.5546875" customWidth="1"/>
    <col min="4357" max="4357" width="12.6640625" customWidth="1"/>
    <col min="4358" max="4358" width="15.44140625" customWidth="1"/>
    <col min="4359" max="4359" width="19.5546875" customWidth="1"/>
    <col min="4360" max="4360" width="23.88671875" customWidth="1"/>
    <col min="4609" max="4609" width="11.5546875" customWidth="1"/>
    <col min="4610" max="4610" width="10.5546875" customWidth="1"/>
    <col min="4611" max="4611" width="66.88671875" customWidth="1"/>
    <col min="4612" max="4612" width="8.5546875" customWidth="1"/>
    <col min="4613" max="4613" width="12.6640625" customWidth="1"/>
    <col min="4614" max="4614" width="15.44140625" customWidth="1"/>
    <col min="4615" max="4615" width="19.5546875" customWidth="1"/>
    <col min="4616" max="4616" width="23.88671875" customWidth="1"/>
    <col min="4865" max="4865" width="11.5546875" customWidth="1"/>
    <col min="4866" max="4866" width="10.5546875" customWidth="1"/>
    <col min="4867" max="4867" width="66.88671875" customWidth="1"/>
    <col min="4868" max="4868" width="8.5546875" customWidth="1"/>
    <col min="4869" max="4869" width="12.6640625" customWidth="1"/>
    <col min="4870" max="4870" width="15.44140625" customWidth="1"/>
    <col min="4871" max="4871" width="19.5546875" customWidth="1"/>
    <col min="4872" max="4872" width="23.88671875" customWidth="1"/>
    <col min="5121" max="5121" width="11.5546875" customWidth="1"/>
    <col min="5122" max="5122" width="10.5546875" customWidth="1"/>
    <col min="5123" max="5123" width="66.88671875" customWidth="1"/>
    <col min="5124" max="5124" width="8.5546875" customWidth="1"/>
    <col min="5125" max="5125" width="12.6640625" customWidth="1"/>
    <col min="5126" max="5126" width="15.44140625" customWidth="1"/>
    <col min="5127" max="5127" width="19.5546875" customWidth="1"/>
    <col min="5128" max="5128" width="23.88671875" customWidth="1"/>
    <col min="5377" max="5377" width="11.5546875" customWidth="1"/>
    <col min="5378" max="5378" width="10.5546875" customWidth="1"/>
    <col min="5379" max="5379" width="66.88671875" customWidth="1"/>
    <col min="5380" max="5380" width="8.5546875" customWidth="1"/>
    <col min="5381" max="5381" width="12.6640625" customWidth="1"/>
    <col min="5382" max="5382" width="15.44140625" customWidth="1"/>
    <col min="5383" max="5383" width="19.5546875" customWidth="1"/>
    <col min="5384" max="5384" width="23.88671875" customWidth="1"/>
    <col min="5633" max="5633" width="11.5546875" customWidth="1"/>
    <col min="5634" max="5634" width="10.5546875" customWidth="1"/>
    <col min="5635" max="5635" width="66.88671875" customWidth="1"/>
    <col min="5636" max="5636" width="8.5546875" customWidth="1"/>
    <col min="5637" max="5637" width="12.6640625" customWidth="1"/>
    <col min="5638" max="5638" width="15.44140625" customWidth="1"/>
    <col min="5639" max="5639" width="19.5546875" customWidth="1"/>
    <col min="5640" max="5640" width="23.88671875" customWidth="1"/>
    <col min="5889" max="5889" width="11.5546875" customWidth="1"/>
    <col min="5890" max="5890" width="10.5546875" customWidth="1"/>
    <col min="5891" max="5891" width="66.88671875" customWidth="1"/>
    <col min="5892" max="5892" width="8.5546875" customWidth="1"/>
    <col min="5893" max="5893" width="12.6640625" customWidth="1"/>
    <col min="5894" max="5894" width="15.44140625" customWidth="1"/>
    <col min="5895" max="5895" width="19.5546875" customWidth="1"/>
    <col min="5896" max="5896" width="23.88671875" customWidth="1"/>
    <col min="6145" max="6145" width="11.5546875" customWidth="1"/>
    <col min="6146" max="6146" width="10.5546875" customWidth="1"/>
    <col min="6147" max="6147" width="66.88671875" customWidth="1"/>
    <col min="6148" max="6148" width="8.5546875" customWidth="1"/>
    <col min="6149" max="6149" width="12.6640625" customWidth="1"/>
    <col min="6150" max="6150" width="15.44140625" customWidth="1"/>
    <col min="6151" max="6151" width="19.5546875" customWidth="1"/>
    <col min="6152" max="6152" width="23.88671875" customWidth="1"/>
    <col min="6401" max="6401" width="11.5546875" customWidth="1"/>
    <col min="6402" max="6402" width="10.5546875" customWidth="1"/>
    <col min="6403" max="6403" width="66.88671875" customWidth="1"/>
    <col min="6404" max="6404" width="8.5546875" customWidth="1"/>
    <col min="6405" max="6405" width="12.6640625" customWidth="1"/>
    <col min="6406" max="6406" width="15.44140625" customWidth="1"/>
    <col min="6407" max="6407" width="19.5546875" customWidth="1"/>
    <col min="6408" max="6408" width="23.88671875" customWidth="1"/>
    <col min="6657" max="6657" width="11.5546875" customWidth="1"/>
    <col min="6658" max="6658" width="10.5546875" customWidth="1"/>
    <col min="6659" max="6659" width="66.88671875" customWidth="1"/>
    <col min="6660" max="6660" width="8.5546875" customWidth="1"/>
    <col min="6661" max="6661" width="12.6640625" customWidth="1"/>
    <col min="6662" max="6662" width="15.44140625" customWidth="1"/>
    <col min="6663" max="6663" width="19.5546875" customWidth="1"/>
    <col min="6664" max="6664" width="23.88671875" customWidth="1"/>
    <col min="6913" max="6913" width="11.5546875" customWidth="1"/>
    <col min="6914" max="6914" width="10.5546875" customWidth="1"/>
    <col min="6915" max="6915" width="66.88671875" customWidth="1"/>
    <col min="6916" max="6916" width="8.5546875" customWidth="1"/>
    <col min="6917" max="6917" width="12.6640625" customWidth="1"/>
    <col min="6918" max="6918" width="15.44140625" customWidth="1"/>
    <col min="6919" max="6919" width="19.5546875" customWidth="1"/>
    <col min="6920" max="6920" width="23.88671875" customWidth="1"/>
    <col min="7169" max="7169" width="11.5546875" customWidth="1"/>
    <col min="7170" max="7170" width="10.5546875" customWidth="1"/>
    <col min="7171" max="7171" width="66.88671875" customWidth="1"/>
    <col min="7172" max="7172" width="8.5546875" customWidth="1"/>
    <col min="7173" max="7173" width="12.6640625" customWidth="1"/>
    <col min="7174" max="7174" width="15.44140625" customWidth="1"/>
    <col min="7175" max="7175" width="19.5546875" customWidth="1"/>
    <col min="7176" max="7176" width="23.88671875" customWidth="1"/>
    <col min="7425" max="7425" width="11.5546875" customWidth="1"/>
    <col min="7426" max="7426" width="10.5546875" customWidth="1"/>
    <col min="7427" max="7427" width="66.88671875" customWidth="1"/>
    <col min="7428" max="7428" width="8.5546875" customWidth="1"/>
    <col min="7429" max="7429" width="12.6640625" customWidth="1"/>
    <col min="7430" max="7430" width="15.44140625" customWidth="1"/>
    <col min="7431" max="7431" width="19.5546875" customWidth="1"/>
    <col min="7432" max="7432" width="23.88671875" customWidth="1"/>
    <col min="7681" max="7681" width="11.5546875" customWidth="1"/>
    <col min="7682" max="7682" width="10.5546875" customWidth="1"/>
    <col min="7683" max="7683" width="66.88671875" customWidth="1"/>
    <col min="7684" max="7684" width="8.5546875" customWidth="1"/>
    <col min="7685" max="7685" width="12.6640625" customWidth="1"/>
    <col min="7686" max="7686" width="15.44140625" customWidth="1"/>
    <col min="7687" max="7687" width="19.5546875" customWidth="1"/>
    <col min="7688" max="7688" width="23.88671875" customWidth="1"/>
    <col min="7937" max="7937" width="11.5546875" customWidth="1"/>
    <col min="7938" max="7938" width="10.5546875" customWidth="1"/>
    <col min="7939" max="7939" width="66.88671875" customWidth="1"/>
    <col min="7940" max="7940" width="8.5546875" customWidth="1"/>
    <col min="7941" max="7941" width="12.6640625" customWidth="1"/>
    <col min="7942" max="7942" width="15.44140625" customWidth="1"/>
    <col min="7943" max="7943" width="19.5546875" customWidth="1"/>
    <col min="7944" max="7944" width="23.88671875" customWidth="1"/>
    <col min="8193" max="8193" width="11.5546875" customWidth="1"/>
    <col min="8194" max="8194" width="10.5546875" customWidth="1"/>
    <col min="8195" max="8195" width="66.88671875" customWidth="1"/>
    <col min="8196" max="8196" width="8.5546875" customWidth="1"/>
    <col min="8197" max="8197" width="12.6640625" customWidth="1"/>
    <col min="8198" max="8198" width="15.44140625" customWidth="1"/>
    <col min="8199" max="8199" width="19.5546875" customWidth="1"/>
    <col min="8200" max="8200" width="23.88671875" customWidth="1"/>
    <col min="8449" max="8449" width="11.5546875" customWidth="1"/>
    <col min="8450" max="8450" width="10.5546875" customWidth="1"/>
    <col min="8451" max="8451" width="66.88671875" customWidth="1"/>
    <col min="8452" max="8452" width="8.5546875" customWidth="1"/>
    <col min="8453" max="8453" width="12.6640625" customWidth="1"/>
    <col min="8454" max="8454" width="15.44140625" customWidth="1"/>
    <col min="8455" max="8455" width="19.5546875" customWidth="1"/>
    <col min="8456" max="8456" width="23.88671875" customWidth="1"/>
    <col min="8705" max="8705" width="11.5546875" customWidth="1"/>
    <col min="8706" max="8706" width="10.5546875" customWidth="1"/>
    <col min="8707" max="8707" width="66.88671875" customWidth="1"/>
    <col min="8708" max="8708" width="8.5546875" customWidth="1"/>
    <col min="8709" max="8709" width="12.6640625" customWidth="1"/>
    <col min="8710" max="8710" width="15.44140625" customWidth="1"/>
    <col min="8711" max="8711" width="19.5546875" customWidth="1"/>
    <col min="8712" max="8712" width="23.88671875" customWidth="1"/>
    <col min="8961" max="8961" width="11.5546875" customWidth="1"/>
    <col min="8962" max="8962" width="10.5546875" customWidth="1"/>
    <col min="8963" max="8963" width="66.88671875" customWidth="1"/>
    <col min="8964" max="8964" width="8.5546875" customWidth="1"/>
    <col min="8965" max="8965" width="12.6640625" customWidth="1"/>
    <col min="8966" max="8966" width="15.44140625" customWidth="1"/>
    <col min="8967" max="8967" width="19.5546875" customWidth="1"/>
    <col min="8968" max="8968" width="23.88671875" customWidth="1"/>
    <col min="9217" max="9217" width="11.5546875" customWidth="1"/>
    <col min="9218" max="9218" width="10.5546875" customWidth="1"/>
    <col min="9219" max="9219" width="66.88671875" customWidth="1"/>
    <col min="9220" max="9220" width="8.5546875" customWidth="1"/>
    <col min="9221" max="9221" width="12.6640625" customWidth="1"/>
    <col min="9222" max="9222" width="15.44140625" customWidth="1"/>
    <col min="9223" max="9223" width="19.5546875" customWidth="1"/>
    <col min="9224" max="9224" width="23.88671875" customWidth="1"/>
    <col min="9473" max="9473" width="11.5546875" customWidth="1"/>
    <col min="9474" max="9474" width="10.5546875" customWidth="1"/>
    <col min="9475" max="9475" width="66.88671875" customWidth="1"/>
    <col min="9476" max="9476" width="8.5546875" customWidth="1"/>
    <col min="9477" max="9477" width="12.6640625" customWidth="1"/>
    <col min="9478" max="9478" width="15.44140625" customWidth="1"/>
    <col min="9479" max="9479" width="19.5546875" customWidth="1"/>
    <col min="9480" max="9480" width="23.88671875" customWidth="1"/>
    <col min="9729" max="9729" width="11.5546875" customWidth="1"/>
    <col min="9730" max="9730" width="10.5546875" customWidth="1"/>
    <col min="9731" max="9731" width="66.88671875" customWidth="1"/>
    <col min="9732" max="9732" width="8.5546875" customWidth="1"/>
    <col min="9733" max="9733" width="12.6640625" customWidth="1"/>
    <col min="9734" max="9734" width="15.44140625" customWidth="1"/>
    <col min="9735" max="9735" width="19.5546875" customWidth="1"/>
    <col min="9736" max="9736" width="23.88671875" customWidth="1"/>
    <col min="9985" max="9985" width="11.5546875" customWidth="1"/>
    <col min="9986" max="9986" width="10.5546875" customWidth="1"/>
    <col min="9987" max="9987" width="66.88671875" customWidth="1"/>
    <col min="9988" max="9988" width="8.5546875" customWidth="1"/>
    <col min="9989" max="9989" width="12.6640625" customWidth="1"/>
    <col min="9990" max="9990" width="15.44140625" customWidth="1"/>
    <col min="9991" max="9991" width="19.5546875" customWidth="1"/>
    <col min="9992" max="9992" width="23.88671875" customWidth="1"/>
    <col min="10241" max="10241" width="11.5546875" customWidth="1"/>
    <col min="10242" max="10242" width="10.5546875" customWidth="1"/>
    <col min="10243" max="10243" width="66.88671875" customWidth="1"/>
    <col min="10244" max="10244" width="8.5546875" customWidth="1"/>
    <col min="10245" max="10245" width="12.6640625" customWidth="1"/>
    <col min="10246" max="10246" width="15.44140625" customWidth="1"/>
    <col min="10247" max="10247" width="19.5546875" customWidth="1"/>
    <col min="10248" max="10248" width="23.88671875" customWidth="1"/>
    <col min="10497" max="10497" width="11.5546875" customWidth="1"/>
    <col min="10498" max="10498" width="10.5546875" customWidth="1"/>
    <col min="10499" max="10499" width="66.88671875" customWidth="1"/>
    <col min="10500" max="10500" width="8.5546875" customWidth="1"/>
    <col min="10501" max="10501" width="12.6640625" customWidth="1"/>
    <col min="10502" max="10502" width="15.44140625" customWidth="1"/>
    <col min="10503" max="10503" width="19.5546875" customWidth="1"/>
    <col min="10504" max="10504" width="23.88671875" customWidth="1"/>
    <col min="10753" max="10753" width="11.5546875" customWidth="1"/>
    <col min="10754" max="10754" width="10.5546875" customWidth="1"/>
    <col min="10755" max="10755" width="66.88671875" customWidth="1"/>
    <col min="10756" max="10756" width="8.5546875" customWidth="1"/>
    <col min="10757" max="10757" width="12.6640625" customWidth="1"/>
    <col min="10758" max="10758" width="15.44140625" customWidth="1"/>
    <col min="10759" max="10759" width="19.5546875" customWidth="1"/>
    <col min="10760" max="10760" width="23.88671875" customWidth="1"/>
    <col min="11009" max="11009" width="11.5546875" customWidth="1"/>
    <col min="11010" max="11010" width="10.5546875" customWidth="1"/>
    <col min="11011" max="11011" width="66.88671875" customWidth="1"/>
    <col min="11012" max="11012" width="8.5546875" customWidth="1"/>
    <col min="11013" max="11013" width="12.6640625" customWidth="1"/>
    <col min="11014" max="11014" width="15.44140625" customWidth="1"/>
    <col min="11015" max="11015" width="19.5546875" customWidth="1"/>
    <col min="11016" max="11016" width="23.88671875" customWidth="1"/>
    <col min="11265" max="11265" width="11.5546875" customWidth="1"/>
    <col min="11266" max="11266" width="10.5546875" customWidth="1"/>
    <col min="11267" max="11267" width="66.88671875" customWidth="1"/>
    <col min="11268" max="11268" width="8.5546875" customWidth="1"/>
    <col min="11269" max="11269" width="12.6640625" customWidth="1"/>
    <col min="11270" max="11270" width="15.44140625" customWidth="1"/>
    <col min="11271" max="11271" width="19.5546875" customWidth="1"/>
    <col min="11272" max="11272" width="23.88671875" customWidth="1"/>
    <col min="11521" max="11521" width="11.5546875" customWidth="1"/>
    <col min="11522" max="11522" width="10.5546875" customWidth="1"/>
    <col min="11523" max="11523" width="66.88671875" customWidth="1"/>
    <col min="11524" max="11524" width="8.5546875" customWidth="1"/>
    <col min="11525" max="11525" width="12.6640625" customWidth="1"/>
    <col min="11526" max="11526" width="15.44140625" customWidth="1"/>
    <col min="11527" max="11527" width="19.5546875" customWidth="1"/>
    <col min="11528" max="11528" width="23.88671875" customWidth="1"/>
    <col min="11777" max="11777" width="11.5546875" customWidth="1"/>
    <col min="11778" max="11778" width="10.5546875" customWidth="1"/>
    <col min="11779" max="11779" width="66.88671875" customWidth="1"/>
    <col min="11780" max="11780" width="8.5546875" customWidth="1"/>
    <col min="11781" max="11781" width="12.6640625" customWidth="1"/>
    <col min="11782" max="11782" width="15.44140625" customWidth="1"/>
    <col min="11783" max="11783" width="19.5546875" customWidth="1"/>
    <col min="11784" max="11784" width="23.88671875" customWidth="1"/>
    <col min="12033" max="12033" width="11.5546875" customWidth="1"/>
    <col min="12034" max="12034" width="10.5546875" customWidth="1"/>
    <col min="12035" max="12035" width="66.88671875" customWidth="1"/>
    <col min="12036" max="12036" width="8.5546875" customWidth="1"/>
    <col min="12037" max="12037" width="12.6640625" customWidth="1"/>
    <col min="12038" max="12038" width="15.44140625" customWidth="1"/>
    <col min="12039" max="12039" width="19.5546875" customWidth="1"/>
    <col min="12040" max="12040" width="23.88671875" customWidth="1"/>
    <col min="12289" max="12289" width="11.5546875" customWidth="1"/>
    <col min="12290" max="12290" width="10.5546875" customWidth="1"/>
    <col min="12291" max="12291" width="66.88671875" customWidth="1"/>
    <col min="12292" max="12292" width="8.5546875" customWidth="1"/>
    <col min="12293" max="12293" width="12.6640625" customWidth="1"/>
    <col min="12294" max="12294" width="15.44140625" customWidth="1"/>
    <col min="12295" max="12295" width="19.5546875" customWidth="1"/>
    <col min="12296" max="12296" width="23.88671875" customWidth="1"/>
    <col min="12545" max="12545" width="11.5546875" customWidth="1"/>
    <col min="12546" max="12546" width="10.5546875" customWidth="1"/>
    <col min="12547" max="12547" width="66.88671875" customWidth="1"/>
    <col min="12548" max="12548" width="8.5546875" customWidth="1"/>
    <col min="12549" max="12549" width="12.6640625" customWidth="1"/>
    <col min="12550" max="12550" width="15.44140625" customWidth="1"/>
    <col min="12551" max="12551" width="19.5546875" customWidth="1"/>
    <col min="12552" max="12552" width="23.88671875" customWidth="1"/>
    <col min="12801" max="12801" width="11.5546875" customWidth="1"/>
    <col min="12802" max="12802" width="10.5546875" customWidth="1"/>
    <col min="12803" max="12803" width="66.88671875" customWidth="1"/>
    <col min="12804" max="12804" width="8.5546875" customWidth="1"/>
    <col min="12805" max="12805" width="12.6640625" customWidth="1"/>
    <col min="12806" max="12806" width="15.44140625" customWidth="1"/>
    <col min="12807" max="12807" width="19.5546875" customWidth="1"/>
    <col min="12808" max="12808" width="23.88671875" customWidth="1"/>
    <col min="13057" max="13057" width="11.5546875" customWidth="1"/>
    <col min="13058" max="13058" width="10.5546875" customWidth="1"/>
    <col min="13059" max="13059" width="66.88671875" customWidth="1"/>
    <col min="13060" max="13060" width="8.5546875" customWidth="1"/>
    <col min="13061" max="13061" width="12.6640625" customWidth="1"/>
    <col min="13062" max="13062" width="15.44140625" customWidth="1"/>
    <col min="13063" max="13063" width="19.5546875" customWidth="1"/>
    <col min="13064" max="13064" width="23.88671875" customWidth="1"/>
    <col min="13313" max="13313" width="11.5546875" customWidth="1"/>
    <col min="13314" max="13314" width="10.5546875" customWidth="1"/>
    <col min="13315" max="13315" width="66.88671875" customWidth="1"/>
    <col min="13316" max="13316" width="8.5546875" customWidth="1"/>
    <col min="13317" max="13317" width="12.6640625" customWidth="1"/>
    <col min="13318" max="13318" width="15.44140625" customWidth="1"/>
    <col min="13319" max="13319" width="19.5546875" customWidth="1"/>
    <col min="13320" max="13320" width="23.88671875" customWidth="1"/>
    <col min="13569" max="13569" width="11.5546875" customWidth="1"/>
    <col min="13570" max="13570" width="10.5546875" customWidth="1"/>
    <col min="13571" max="13571" width="66.88671875" customWidth="1"/>
    <col min="13572" max="13572" width="8.5546875" customWidth="1"/>
    <col min="13573" max="13573" width="12.6640625" customWidth="1"/>
    <col min="13574" max="13574" width="15.44140625" customWidth="1"/>
    <col min="13575" max="13575" width="19.5546875" customWidth="1"/>
    <col min="13576" max="13576" width="23.88671875" customWidth="1"/>
    <col min="13825" max="13825" width="11.5546875" customWidth="1"/>
    <col min="13826" max="13826" width="10.5546875" customWidth="1"/>
    <col min="13827" max="13827" width="66.88671875" customWidth="1"/>
    <col min="13828" max="13828" width="8.5546875" customWidth="1"/>
    <col min="13829" max="13829" width="12.6640625" customWidth="1"/>
    <col min="13830" max="13830" width="15.44140625" customWidth="1"/>
    <col min="13831" max="13831" width="19.5546875" customWidth="1"/>
    <col min="13832" max="13832" width="23.88671875" customWidth="1"/>
    <col min="14081" max="14081" width="11.5546875" customWidth="1"/>
    <col min="14082" max="14082" width="10.5546875" customWidth="1"/>
    <col min="14083" max="14083" width="66.88671875" customWidth="1"/>
    <col min="14084" max="14084" width="8.5546875" customWidth="1"/>
    <col min="14085" max="14085" width="12.6640625" customWidth="1"/>
    <col min="14086" max="14086" width="15.44140625" customWidth="1"/>
    <col min="14087" max="14087" width="19.5546875" customWidth="1"/>
    <col min="14088" max="14088" width="23.88671875" customWidth="1"/>
    <col min="14337" max="14337" width="11.5546875" customWidth="1"/>
    <col min="14338" max="14338" width="10.5546875" customWidth="1"/>
    <col min="14339" max="14339" width="66.88671875" customWidth="1"/>
    <col min="14340" max="14340" width="8.5546875" customWidth="1"/>
    <col min="14341" max="14341" width="12.6640625" customWidth="1"/>
    <col min="14342" max="14342" width="15.44140625" customWidth="1"/>
    <col min="14343" max="14343" width="19.5546875" customWidth="1"/>
    <col min="14344" max="14344" width="23.88671875" customWidth="1"/>
    <col min="14593" max="14593" width="11.5546875" customWidth="1"/>
    <col min="14594" max="14594" width="10.5546875" customWidth="1"/>
    <col min="14595" max="14595" width="66.88671875" customWidth="1"/>
    <col min="14596" max="14596" width="8.5546875" customWidth="1"/>
    <col min="14597" max="14597" width="12.6640625" customWidth="1"/>
    <col min="14598" max="14598" width="15.44140625" customWidth="1"/>
    <col min="14599" max="14599" width="19.5546875" customWidth="1"/>
    <col min="14600" max="14600" width="23.88671875" customWidth="1"/>
    <col min="14849" max="14849" width="11.5546875" customWidth="1"/>
    <col min="14850" max="14850" width="10.5546875" customWidth="1"/>
    <col min="14851" max="14851" width="66.88671875" customWidth="1"/>
    <col min="14852" max="14852" width="8.5546875" customWidth="1"/>
    <col min="14853" max="14853" width="12.6640625" customWidth="1"/>
    <col min="14854" max="14854" width="15.44140625" customWidth="1"/>
    <col min="14855" max="14855" width="19.5546875" customWidth="1"/>
    <col min="14856" max="14856" width="23.88671875" customWidth="1"/>
    <col min="15105" max="15105" width="11.5546875" customWidth="1"/>
    <col min="15106" max="15106" width="10.5546875" customWidth="1"/>
    <col min="15107" max="15107" width="66.88671875" customWidth="1"/>
    <col min="15108" max="15108" width="8.5546875" customWidth="1"/>
    <col min="15109" max="15109" width="12.6640625" customWidth="1"/>
    <col min="15110" max="15110" width="15.44140625" customWidth="1"/>
    <col min="15111" max="15111" width="19.5546875" customWidth="1"/>
    <col min="15112" max="15112" width="23.88671875" customWidth="1"/>
    <col min="15361" max="15361" width="11.5546875" customWidth="1"/>
    <col min="15362" max="15362" width="10.5546875" customWidth="1"/>
    <col min="15363" max="15363" width="66.88671875" customWidth="1"/>
    <col min="15364" max="15364" width="8.5546875" customWidth="1"/>
    <col min="15365" max="15365" width="12.6640625" customWidth="1"/>
    <col min="15366" max="15366" width="15.44140625" customWidth="1"/>
    <col min="15367" max="15367" width="19.5546875" customWidth="1"/>
    <col min="15368" max="15368" width="23.88671875" customWidth="1"/>
    <col min="15617" max="15617" width="11.5546875" customWidth="1"/>
    <col min="15618" max="15618" width="10.5546875" customWidth="1"/>
    <col min="15619" max="15619" width="66.88671875" customWidth="1"/>
    <col min="15620" max="15620" width="8.5546875" customWidth="1"/>
    <col min="15621" max="15621" width="12.6640625" customWidth="1"/>
    <col min="15622" max="15622" width="15.44140625" customWidth="1"/>
    <col min="15623" max="15623" width="19.5546875" customWidth="1"/>
    <col min="15624" max="15624" width="23.88671875" customWidth="1"/>
    <col min="15873" max="15873" width="11.5546875" customWidth="1"/>
    <col min="15874" max="15874" width="10.5546875" customWidth="1"/>
    <col min="15875" max="15875" width="66.88671875" customWidth="1"/>
    <col min="15876" max="15876" width="8.5546875" customWidth="1"/>
    <col min="15877" max="15877" width="12.6640625" customWidth="1"/>
    <col min="15878" max="15878" width="15.44140625" customWidth="1"/>
    <col min="15879" max="15879" width="19.5546875" customWidth="1"/>
    <col min="15880" max="15880" width="23.88671875" customWidth="1"/>
    <col min="16129" max="16129" width="11.5546875" customWidth="1"/>
    <col min="16130" max="16130" width="10.5546875" customWidth="1"/>
    <col min="16131" max="16131" width="66.88671875" customWidth="1"/>
    <col min="16132" max="16132" width="8.5546875" customWidth="1"/>
    <col min="16133" max="16133" width="12.6640625" customWidth="1"/>
    <col min="16134" max="16134" width="15.44140625" customWidth="1"/>
    <col min="16135" max="16135" width="19.5546875" customWidth="1"/>
    <col min="16136" max="16136" width="23.88671875" customWidth="1"/>
  </cols>
  <sheetData>
    <row r="1" spans="1:61" s="2" customFormat="1" ht="15.6">
      <c r="C1" s="131"/>
      <c r="D1" s="131"/>
      <c r="G1" s="132"/>
    </row>
    <row r="2" spans="1:61" s="2" customFormat="1" ht="15.6">
      <c r="C2" s="131"/>
      <c r="D2" s="131"/>
      <c r="G2" s="132"/>
    </row>
    <row r="3" spans="1:61" s="2" customFormat="1" ht="15.6">
      <c r="B3" s="915" t="s">
        <v>5</v>
      </c>
      <c r="C3" s="915"/>
      <c r="D3" s="915"/>
      <c r="E3" s="915"/>
      <c r="F3" s="915"/>
      <c r="G3" s="915"/>
    </row>
    <row r="4" spans="1:61" s="2" customFormat="1" ht="14.1" customHeight="1">
      <c r="B4" s="915" t="s">
        <v>170</v>
      </c>
      <c r="C4" s="915"/>
      <c r="D4" s="915"/>
      <c r="E4" s="915"/>
      <c r="F4" s="915"/>
      <c r="G4" s="915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133"/>
      <c r="AH4" s="133"/>
      <c r="AI4" s="133"/>
      <c r="AJ4" s="133"/>
      <c r="AK4" s="133"/>
      <c r="AL4" s="133"/>
      <c r="AM4" s="133"/>
      <c r="AN4" s="133"/>
      <c r="AO4" s="133"/>
      <c r="AP4" s="133"/>
      <c r="AQ4" s="133"/>
      <c r="AR4" s="133"/>
      <c r="AS4" s="133"/>
      <c r="AT4" s="133"/>
      <c r="AU4" s="133"/>
      <c r="AV4" s="133"/>
      <c r="AW4" s="133"/>
      <c r="AX4" s="133"/>
      <c r="AY4" s="133"/>
      <c r="AZ4" s="133"/>
      <c r="BA4" s="133"/>
      <c r="BB4" s="133"/>
      <c r="BC4" s="133"/>
      <c r="BD4" s="133"/>
      <c r="BE4" s="133"/>
      <c r="BF4" s="133"/>
      <c r="BG4" s="133"/>
      <c r="BH4" s="133"/>
      <c r="BI4" s="133"/>
    </row>
    <row r="5" spans="1:61" s="2" customFormat="1" ht="14.1" customHeight="1">
      <c r="B5" s="916" t="s">
        <v>6</v>
      </c>
      <c r="C5" s="917"/>
      <c r="D5" s="917"/>
      <c r="E5" s="917"/>
      <c r="F5" s="917"/>
      <c r="G5" s="917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  <c r="AJ5" s="133"/>
      <c r="AK5" s="133"/>
      <c r="AL5" s="133"/>
      <c r="AM5" s="133"/>
      <c r="AN5" s="133"/>
      <c r="AO5" s="133"/>
      <c r="AP5" s="133"/>
      <c r="AQ5" s="133"/>
      <c r="AR5" s="133"/>
      <c r="AS5" s="133"/>
      <c r="AT5" s="133"/>
      <c r="AU5" s="133"/>
      <c r="AV5" s="133"/>
      <c r="AW5" s="133"/>
      <c r="AX5" s="133"/>
      <c r="AY5" s="133"/>
      <c r="AZ5" s="133"/>
      <c r="BA5" s="133"/>
      <c r="BB5" s="133"/>
      <c r="BC5" s="133"/>
      <c r="BD5" s="133"/>
      <c r="BE5" s="133"/>
      <c r="BF5" s="133"/>
      <c r="BG5" s="133"/>
      <c r="BH5" s="133"/>
      <c r="BI5" s="133"/>
    </row>
    <row r="6" spans="1:61" s="2" customFormat="1" ht="14.1" customHeight="1">
      <c r="B6" s="916" t="s">
        <v>10</v>
      </c>
      <c r="C6" s="917"/>
      <c r="D6" s="917"/>
      <c r="E6" s="917"/>
      <c r="F6" s="917"/>
      <c r="G6" s="917"/>
      <c r="H6" s="132"/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2"/>
      <c r="W6" s="132"/>
      <c r="X6" s="132"/>
      <c r="Y6" s="132"/>
      <c r="Z6" s="132"/>
      <c r="AA6" s="132"/>
      <c r="AB6" s="132"/>
      <c r="AC6" s="132"/>
      <c r="AD6" s="132"/>
      <c r="AE6" s="132"/>
      <c r="AF6" s="132"/>
      <c r="AG6" s="132"/>
      <c r="AH6" s="132"/>
      <c r="AI6" s="132"/>
      <c r="AJ6" s="132"/>
      <c r="AK6" s="132"/>
      <c r="AL6" s="132"/>
      <c r="AM6" s="132"/>
      <c r="AN6" s="132"/>
      <c r="AO6" s="132"/>
      <c r="AP6" s="132"/>
      <c r="AQ6" s="132"/>
      <c r="AR6" s="132"/>
      <c r="AS6" s="132"/>
      <c r="AT6" s="132"/>
      <c r="AU6" s="132"/>
      <c r="AV6" s="132"/>
      <c r="AW6" s="132"/>
      <c r="AX6" s="132"/>
      <c r="AY6" s="132"/>
      <c r="AZ6" s="132"/>
      <c r="BA6" s="132"/>
      <c r="BB6" s="132"/>
      <c r="BC6" s="132"/>
      <c r="BD6" s="132"/>
      <c r="BE6" s="132"/>
      <c r="BF6" s="132"/>
      <c r="BG6" s="132"/>
      <c r="BH6" s="132"/>
      <c r="BI6" s="132"/>
    </row>
    <row r="7" spans="1:61" s="2" customFormat="1" ht="12.75" customHeight="1">
      <c r="B7" s="915" t="s">
        <v>7</v>
      </c>
      <c r="C7" s="918"/>
      <c r="D7" s="918"/>
      <c r="E7" s="918"/>
      <c r="F7" s="918"/>
      <c r="G7" s="918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2"/>
      <c r="AA7" s="132"/>
      <c r="AB7" s="132"/>
      <c r="AC7" s="132"/>
      <c r="AD7" s="132"/>
      <c r="AE7" s="132"/>
      <c r="AF7" s="132"/>
      <c r="AG7" s="132"/>
      <c r="AH7" s="132"/>
      <c r="AI7" s="132"/>
      <c r="AJ7" s="132"/>
      <c r="AK7" s="132"/>
      <c r="AL7" s="132"/>
      <c r="AM7" s="132"/>
      <c r="AN7" s="132"/>
      <c r="AO7" s="132"/>
      <c r="AP7" s="132"/>
      <c r="AQ7" s="132"/>
      <c r="AR7" s="132"/>
      <c r="AS7" s="132"/>
      <c r="AT7" s="132"/>
      <c r="AU7" s="132"/>
      <c r="AV7" s="132"/>
      <c r="AW7" s="132"/>
      <c r="AX7" s="132"/>
      <c r="AY7" s="132"/>
      <c r="AZ7" s="132"/>
      <c r="BA7" s="132"/>
      <c r="BB7" s="132"/>
      <c r="BC7" s="132"/>
      <c r="BD7" s="132"/>
      <c r="BE7" s="132"/>
      <c r="BF7" s="132"/>
      <c r="BG7" s="132"/>
      <c r="BH7" s="132"/>
      <c r="BI7" s="132"/>
    </row>
    <row r="8" spans="1:61" s="2" customFormat="1" ht="4.5" customHeight="1">
      <c r="E8" s="134"/>
      <c r="F8" s="134"/>
      <c r="G8" s="134"/>
    </row>
    <row r="9" spans="1:61" s="2" customFormat="1" ht="21.75" customHeight="1">
      <c r="A9" s="135"/>
      <c r="B9" s="913" t="s">
        <v>137</v>
      </c>
      <c r="C9" s="913"/>
      <c r="D9" s="913"/>
      <c r="E9" s="913"/>
      <c r="F9" s="913"/>
      <c r="G9" s="914"/>
    </row>
    <row r="10" spans="1:61" s="2" customFormat="1" ht="3.75" customHeight="1">
      <c r="A10" s="135"/>
      <c r="B10" s="136"/>
      <c r="C10" s="136"/>
      <c r="D10" s="136"/>
      <c r="E10" s="136"/>
      <c r="F10" s="136"/>
      <c r="G10" s="306"/>
    </row>
    <row r="11" spans="1:61" s="2" customFormat="1" ht="15.75" customHeight="1">
      <c r="A11" s="118"/>
      <c r="B11" s="137" t="s">
        <v>126</v>
      </c>
      <c r="C11" s="190" t="s">
        <v>138</v>
      </c>
      <c r="D11" s="33" t="s">
        <v>139</v>
      </c>
      <c r="E11" s="191">
        <f>G11*G12</f>
        <v>12.8</v>
      </c>
      <c r="F11" s="191" t="s">
        <v>140</v>
      </c>
      <c r="G11" s="307">
        <v>8</v>
      </c>
    </row>
    <row r="12" spans="1:61" s="2" customFormat="1" ht="16.5" customHeight="1">
      <c r="A12" s="118"/>
      <c r="B12" s="33" t="s">
        <v>143</v>
      </c>
      <c r="C12" s="1" t="s">
        <v>144</v>
      </c>
      <c r="D12" s="137"/>
      <c r="E12" s="192"/>
      <c r="F12" s="193" t="s">
        <v>141</v>
      </c>
      <c r="G12" s="307">
        <v>1.6</v>
      </c>
    </row>
    <row r="13" spans="1:61" s="2" customFormat="1" ht="15.75" customHeight="1">
      <c r="A13" s="118"/>
      <c r="B13" s="33" t="s">
        <v>146</v>
      </c>
      <c r="C13" s="1" t="s">
        <v>147</v>
      </c>
      <c r="D13" s="137"/>
      <c r="E13" s="919"/>
      <c r="F13" s="919"/>
      <c r="G13" s="308"/>
    </row>
    <row r="14" spans="1:61" s="2" customFormat="1" ht="12" customHeight="1">
      <c r="A14" s="63" t="s">
        <v>142</v>
      </c>
      <c r="D14" s="924" t="s">
        <v>145</v>
      </c>
      <c r="E14" s="924"/>
      <c r="F14" s="924"/>
      <c r="G14" s="308">
        <f>G35</f>
        <v>2385.1799999999998</v>
      </c>
    </row>
    <row r="15" spans="1:61" s="2" customFormat="1" ht="12" customHeight="1">
      <c r="A15" s="17"/>
      <c r="D15" s="137"/>
      <c r="E15" s="194"/>
      <c r="F15" s="194"/>
      <c r="G15" s="309"/>
    </row>
    <row r="16" spans="1:61" s="138" customFormat="1" ht="12.75" customHeight="1">
      <c r="A16" s="17" t="s">
        <v>148</v>
      </c>
      <c r="B16" s="810" t="s">
        <v>0</v>
      </c>
      <c r="C16" s="810" t="s">
        <v>8</v>
      </c>
      <c r="D16" s="920" t="s">
        <v>1</v>
      </c>
      <c r="E16" s="922" t="s">
        <v>2</v>
      </c>
      <c r="F16" s="868" t="s">
        <v>11</v>
      </c>
      <c r="G16" s="868"/>
    </row>
    <row r="17" spans="1:8" s="138" customFormat="1" ht="11.25" customHeight="1">
      <c r="A17" s="186">
        <v>41395</v>
      </c>
      <c r="B17" s="810"/>
      <c r="C17" s="810"/>
      <c r="D17" s="921"/>
      <c r="E17" s="923"/>
      <c r="F17" s="139" t="s">
        <v>3</v>
      </c>
      <c r="G17" s="140" t="s">
        <v>4</v>
      </c>
      <c r="H17" s="141"/>
    </row>
    <row r="18" spans="1:8" s="142" customFormat="1" ht="13.5" customHeight="1">
      <c r="A18" s="17" t="s">
        <v>51</v>
      </c>
      <c r="B18" s="195"/>
      <c r="C18" s="170"/>
      <c r="D18" s="143"/>
      <c r="E18" s="160"/>
      <c r="F18" s="154"/>
      <c r="G18" s="164"/>
    </row>
    <row r="19" spans="1:8" s="138" customFormat="1" ht="3.75" customHeight="1">
      <c r="A19" s="118"/>
      <c r="B19" s="144"/>
      <c r="C19" s="145"/>
      <c r="D19" s="146"/>
      <c r="E19" s="147"/>
      <c r="F19" s="148"/>
      <c r="G19" s="149"/>
    </row>
    <row r="20" spans="1:8" s="151" customFormat="1" ht="13.5" customHeight="1">
      <c r="A20" s="118"/>
      <c r="B20" s="161" t="s">
        <v>49</v>
      </c>
      <c r="C20" s="170" t="s">
        <v>15</v>
      </c>
      <c r="D20" s="143"/>
      <c r="E20" s="163"/>
      <c r="F20" s="152"/>
      <c r="G20" s="164">
        <f>G21</f>
        <v>11.07</v>
      </c>
      <c r="H20" s="150"/>
    </row>
    <row r="21" spans="1:8" s="2" customFormat="1" ht="15" customHeight="1">
      <c r="A21" s="103" t="s">
        <v>307</v>
      </c>
      <c r="B21" s="457" t="s">
        <v>58</v>
      </c>
      <c r="C21" s="9" t="s">
        <v>308</v>
      </c>
      <c r="D21" s="183" t="s">
        <v>30</v>
      </c>
      <c r="E21" s="187">
        <f>0.13*6</f>
        <v>0.78</v>
      </c>
      <c r="F21" s="152">
        <f>14.19</f>
        <v>14.19</v>
      </c>
      <c r="G21" s="152">
        <f>E21*F21</f>
        <v>11.07</v>
      </c>
      <c r="H21" s="153"/>
    </row>
    <row r="22" spans="1:8" s="2" customFormat="1" ht="2.25" customHeight="1">
      <c r="A22" s="118"/>
      <c r="B22" s="144"/>
      <c r="C22" s="145"/>
      <c r="D22" s="146"/>
      <c r="E22" s="147"/>
      <c r="F22" s="148"/>
      <c r="G22" s="149"/>
      <c r="H22" s="136"/>
    </row>
    <row r="23" spans="1:8" s="2" customFormat="1" ht="15" customHeight="1">
      <c r="A23" s="196"/>
      <c r="B23" s="155" t="s">
        <v>37</v>
      </c>
      <c r="C23" s="197" t="s">
        <v>149</v>
      </c>
      <c r="D23" s="156"/>
      <c r="E23" s="157"/>
      <c r="F23" s="158"/>
      <c r="G23" s="159">
        <f>G24</f>
        <v>1515.84</v>
      </c>
      <c r="H23" s="136"/>
    </row>
    <row r="24" spans="1:8" s="3" customFormat="1" ht="39.6">
      <c r="A24" s="392" t="s">
        <v>431</v>
      </c>
      <c r="B24" s="458" t="s">
        <v>21</v>
      </c>
      <c r="C24" s="1" t="s">
        <v>430</v>
      </c>
      <c r="D24" s="393" t="s">
        <v>24</v>
      </c>
      <c r="E24" s="106">
        <v>6</v>
      </c>
      <c r="F24" s="318">
        <f>328.43/1.3</f>
        <v>252.64</v>
      </c>
      <c r="G24" s="394">
        <f>E24*F24</f>
        <v>1515.84</v>
      </c>
    </row>
    <row r="25" spans="1:8" s="2" customFormat="1" ht="3.75" customHeight="1">
      <c r="A25" s="118"/>
      <c r="B25" s="144"/>
      <c r="C25" s="145"/>
      <c r="D25" s="146"/>
      <c r="E25" s="147"/>
      <c r="F25" s="148"/>
      <c r="G25" s="149"/>
      <c r="H25" s="136"/>
    </row>
    <row r="26" spans="1:8" s="2" customFormat="1" ht="15" customHeight="1">
      <c r="A26" s="118"/>
      <c r="B26" s="161" t="s">
        <v>38</v>
      </c>
      <c r="C26" s="162" t="s">
        <v>150</v>
      </c>
      <c r="D26" s="143"/>
      <c r="E26" s="163"/>
      <c r="F26" s="154"/>
      <c r="G26" s="164">
        <f>G27+G28</f>
        <v>695.84</v>
      </c>
      <c r="H26" s="136"/>
    </row>
    <row r="27" spans="1:8" s="2" customFormat="1" ht="15" customHeight="1">
      <c r="A27" s="317" t="s">
        <v>459</v>
      </c>
      <c r="B27" s="457" t="s">
        <v>36</v>
      </c>
      <c r="C27" s="165" t="s">
        <v>151</v>
      </c>
      <c r="D27" s="143" t="s">
        <v>310</v>
      </c>
      <c r="E27" s="166">
        <f>22*1.6</f>
        <v>35.200000000000003</v>
      </c>
      <c r="F27" s="167">
        <f>13.45</f>
        <v>13.45</v>
      </c>
      <c r="G27" s="152">
        <f>E27*F27</f>
        <v>473.44</v>
      </c>
      <c r="H27" s="136"/>
    </row>
    <row r="28" spans="1:8" s="2" customFormat="1" ht="15" customHeight="1">
      <c r="A28" s="317">
        <v>73460</v>
      </c>
      <c r="B28" s="457" t="s">
        <v>162</v>
      </c>
      <c r="C28" s="127" t="s">
        <v>153</v>
      </c>
      <c r="D28" s="143" t="s">
        <v>310</v>
      </c>
      <c r="E28" s="188">
        <v>16</v>
      </c>
      <c r="F28" s="168">
        <f>13.9</f>
        <v>13.9</v>
      </c>
      <c r="G28" s="152">
        <f>E28*F28</f>
        <v>222.4</v>
      </c>
      <c r="H28" s="136"/>
    </row>
    <row r="29" spans="1:8" s="2" customFormat="1" ht="3.75" customHeight="1">
      <c r="A29" s="118"/>
      <c r="B29" s="144"/>
      <c r="C29" s="145"/>
      <c r="D29" s="146"/>
      <c r="E29" s="147"/>
      <c r="F29" s="148"/>
      <c r="G29" s="149"/>
      <c r="H29" s="136"/>
    </row>
    <row r="30" spans="1:8" s="2" customFormat="1" ht="15" customHeight="1">
      <c r="A30" s="118"/>
      <c r="B30" s="161" t="s">
        <v>39</v>
      </c>
      <c r="C30" s="169" t="s">
        <v>31</v>
      </c>
      <c r="D30" s="143"/>
      <c r="E30" s="163"/>
      <c r="F30" s="152"/>
      <c r="G30" s="164">
        <f>G31</f>
        <v>147.97</v>
      </c>
      <c r="H30" s="136"/>
    </row>
    <row r="31" spans="1:8" s="2" customFormat="1" ht="27.75" customHeight="1">
      <c r="A31" s="103" t="s">
        <v>154</v>
      </c>
      <c r="B31" s="456" t="s">
        <v>23</v>
      </c>
      <c r="C31" s="185" t="s">
        <v>309</v>
      </c>
      <c r="D31" s="103" t="s">
        <v>134</v>
      </c>
      <c r="E31" s="318">
        <f>E11</f>
        <v>12.8</v>
      </c>
      <c r="F31" s="105">
        <f>11.56</f>
        <v>11.56</v>
      </c>
      <c r="G31" s="105">
        <f>E31*F31</f>
        <v>147.97</v>
      </c>
      <c r="H31" s="136"/>
    </row>
    <row r="32" spans="1:8" s="2" customFormat="1" ht="3.75" customHeight="1">
      <c r="A32" s="118"/>
      <c r="B32" s="144"/>
      <c r="C32" s="145"/>
      <c r="D32" s="146"/>
      <c r="E32" s="147"/>
      <c r="F32" s="148"/>
      <c r="G32" s="149"/>
      <c r="H32" s="136"/>
    </row>
    <row r="33" spans="1:9" s="2" customFormat="1" ht="15" customHeight="1">
      <c r="A33" s="118"/>
      <c r="B33" s="161" t="s">
        <v>40</v>
      </c>
      <c r="C33" s="170" t="s">
        <v>12</v>
      </c>
      <c r="D33" s="143"/>
      <c r="E33" s="163"/>
      <c r="F33" s="152"/>
      <c r="G33" s="164">
        <f>G34</f>
        <v>14.46</v>
      </c>
      <c r="H33" s="136"/>
    </row>
    <row r="34" spans="1:9" s="2" customFormat="1" ht="15" customHeight="1">
      <c r="A34" s="319">
        <v>9537</v>
      </c>
      <c r="B34" s="458" t="s">
        <v>118</v>
      </c>
      <c r="C34" s="189" t="s">
        <v>55</v>
      </c>
      <c r="D34" s="156" t="s">
        <v>24</v>
      </c>
      <c r="E34" s="112">
        <f>E31</f>
        <v>12.8</v>
      </c>
      <c r="F34" s="171">
        <f>1.13</f>
        <v>1.1299999999999999</v>
      </c>
      <c r="G34" s="171">
        <f>E34*F34</f>
        <v>14.46</v>
      </c>
      <c r="H34" s="136"/>
    </row>
    <row r="35" spans="1:9" s="2" customFormat="1" ht="28.5" customHeight="1">
      <c r="A35" s="135"/>
      <c r="B35" s="172"/>
      <c r="C35" s="173" t="s">
        <v>4</v>
      </c>
      <c r="D35" s="174"/>
      <c r="E35" s="116"/>
      <c r="F35" s="174"/>
      <c r="G35" s="175">
        <f>SUM(G33,G30,G26,G23,G20,G18)</f>
        <v>2385.1799999999998</v>
      </c>
      <c r="H35" s="136"/>
    </row>
    <row r="36" spans="1:9" s="2" customFormat="1" ht="8.25" customHeight="1">
      <c r="B36" s="176"/>
      <c r="C36" s="177"/>
      <c r="D36" s="177"/>
      <c r="E36" s="178"/>
      <c r="F36" s="178"/>
      <c r="G36" s="178"/>
      <c r="H36" s="80"/>
      <c r="I36" s="80"/>
    </row>
    <row r="37" spans="1:9" s="2" customFormat="1" ht="18" customHeight="1">
      <c r="B37" s="176"/>
      <c r="C37" s="177"/>
      <c r="D37" s="177"/>
      <c r="E37" s="178"/>
      <c r="F37" s="178"/>
      <c r="G37" s="178"/>
      <c r="H37" s="80"/>
      <c r="I37" s="80"/>
    </row>
    <row r="38" spans="1:9" s="2" customFormat="1" ht="18" customHeight="1">
      <c r="B38" s="176"/>
      <c r="C38" s="177"/>
      <c r="D38" s="177"/>
      <c r="E38" s="178"/>
      <c r="F38" s="178"/>
      <c r="G38" s="178"/>
      <c r="H38" s="80"/>
      <c r="I38" s="80"/>
    </row>
    <row r="39" spans="1:9" s="2" customFormat="1" ht="18" customHeight="1">
      <c r="B39" s="176"/>
      <c r="C39" s="177"/>
      <c r="D39" s="177"/>
      <c r="E39" s="178"/>
      <c r="F39" s="178"/>
      <c r="G39" s="178"/>
      <c r="H39" s="80"/>
      <c r="I39" s="80"/>
    </row>
    <row r="40" spans="1:9" s="2" customFormat="1" ht="18" customHeight="1">
      <c r="B40" s="176"/>
      <c r="C40" s="177"/>
      <c r="D40" s="177"/>
      <c r="E40" s="178"/>
      <c r="F40" s="178"/>
      <c r="G40" s="178"/>
      <c r="H40" s="80"/>
      <c r="I40" s="80"/>
    </row>
    <row r="41" spans="1:9" s="2" customFormat="1" ht="18" customHeight="1">
      <c r="B41" s="176"/>
      <c r="C41" s="177"/>
      <c r="D41" s="177"/>
      <c r="E41" s="178"/>
      <c r="F41" s="178"/>
      <c r="G41" s="178"/>
      <c r="H41" s="80"/>
      <c r="I41" s="80"/>
    </row>
    <row r="42" spans="1:9" s="2" customFormat="1" ht="18" customHeight="1">
      <c r="B42" s="176"/>
      <c r="C42" s="177"/>
      <c r="D42" s="177"/>
      <c r="E42" s="178"/>
      <c r="F42" s="178"/>
      <c r="G42" s="178"/>
      <c r="H42" s="80"/>
      <c r="I42" s="80"/>
    </row>
    <row r="43" spans="1:9" s="2" customFormat="1" ht="18" customHeight="1">
      <c r="B43" s="176"/>
      <c r="C43" s="177"/>
      <c r="D43" s="177"/>
      <c r="E43" s="178"/>
      <c r="F43" s="178"/>
      <c r="G43" s="178"/>
      <c r="H43" s="80"/>
      <c r="I43" s="80"/>
    </row>
    <row r="44" spans="1:9" s="2" customFormat="1" ht="24.75" customHeight="1">
      <c r="B44" s="176"/>
      <c r="C44" s="177"/>
      <c r="D44" s="177"/>
      <c r="E44" s="178"/>
      <c r="F44" s="178"/>
      <c r="G44" s="178"/>
      <c r="H44" s="80"/>
      <c r="I44" s="80"/>
    </row>
    <row r="45" spans="1:9" s="2" customFormat="1" ht="19.5" customHeight="1">
      <c r="B45" s="131"/>
      <c r="C45" s="176"/>
      <c r="D45" s="179"/>
      <c r="E45" s="179"/>
      <c r="F45" s="179"/>
      <c r="G45" s="179"/>
    </row>
    <row r="46" spans="1:9" s="2" customFormat="1" ht="24" customHeight="1">
      <c r="B46" s="131"/>
      <c r="G46" s="132"/>
      <c r="H46" s="141"/>
    </row>
    <row r="47" spans="1:9" s="2" customFormat="1" ht="14.25" customHeight="1">
      <c r="C47" s="180"/>
      <c r="D47" s="24"/>
      <c r="E47" s="181"/>
      <c r="F47" s="24"/>
      <c r="G47" s="132"/>
      <c r="H47" s="132"/>
    </row>
    <row r="48" spans="1:9" s="2" customFormat="1" ht="9" customHeight="1">
      <c r="C48" s="182"/>
      <c r="D48" s="182"/>
      <c r="E48" s="181"/>
      <c r="F48" s="22"/>
    </row>
    <row r="49" spans="3:6" s="2" customFormat="1" ht="15.6">
      <c r="C49" s="22"/>
      <c r="D49" s="176"/>
      <c r="F49" s="22"/>
    </row>
    <row r="50" spans="3:6" s="2" customFormat="1" ht="15.6">
      <c r="C50" s="132"/>
    </row>
    <row r="51" spans="3:6" s="2" customFormat="1" ht="12.75" customHeight="1">
      <c r="C51" s="24"/>
    </row>
    <row r="52" spans="3:6" s="2" customFormat="1" ht="15.6">
      <c r="C52" s="182"/>
    </row>
    <row r="53" spans="3:6" s="2" customFormat="1" ht="15.6"/>
  </sheetData>
  <mergeCells count="13">
    <mergeCell ref="E13:F13"/>
    <mergeCell ref="B16:B17"/>
    <mergeCell ref="C16:C17"/>
    <mergeCell ref="D16:D17"/>
    <mergeCell ref="E16:E17"/>
    <mergeCell ref="F16:G16"/>
    <mergeCell ref="D14:F14"/>
    <mergeCell ref="B9:G9"/>
    <mergeCell ref="B3:G3"/>
    <mergeCell ref="B4:G4"/>
    <mergeCell ref="B5:G5"/>
    <mergeCell ref="B6:G6"/>
    <mergeCell ref="B7:G7"/>
  </mergeCells>
  <conditionalFormatting sqref="C23 D24:E24">
    <cfRule type="cellIs" dxfId="0" priority="1" stopIfTrue="1" operator="equal">
      <formula>0</formula>
    </cfRule>
  </conditionalFormatting>
  <pageMargins left="0.511811024" right="0.511811024" top="0.78740157499999996" bottom="0.78740157499999996" header="0.31496062000000002" footer="0.31496062000000002"/>
  <pageSetup paperSize="9" scale="60" orientation="portrait" r:id="rId1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I93"/>
  <sheetViews>
    <sheetView view="pageBreakPreview" topLeftCell="A64" zoomScale="60" workbookViewId="0">
      <selection activeCell="B89" sqref="B89"/>
    </sheetView>
  </sheetViews>
  <sheetFormatPr defaultRowHeight="13.2"/>
  <cols>
    <col min="2" max="2" width="64.88671875" customWidth="1"/>
    <col min="3" max="4" width="9.6640625" bestFit="1" customWidth="1"/>
    <col min="5" max="5" width="11.6640625" bestFit="1" customWidth="1"/>
    <col min="6" max="6" width="9.88671875" customWidth="1"/>
    <col min="7" max="7" width="11.6640625" customWidth="1"/>
    <col min="8" max="8" width="10.88671875" bestFit="1" customWidth="1"/>
    <col min="9" max="9" width="14.88671875" customWidth="1"/>
  </cols>
  <sheetData>
    <row r="1" spans="1:9">
      <c r="A1" s="198"/>
      <c r="B1" s="199"/>
      <c r="C1" s="199"/>
      <c r="D1" s="199"/>
      <c r="E1" s="199"/>
      <c r="F1" s="199"/>
      <c r="G1" s="199"/>
      <c r="H1" s="199"/>
      <c r="I1" s="199"/>
    </row>
    <row r="2" spans="1:9">
      <c r="A2" s="198"/>
      <c r="B2" s="199"/>
      <c r="C2" s="199"/>
      <c r="D2" s="199"/>
      <c r="E2" s="199"/>
      <c r="F2" s="199"/>
      <c r="G2" s="199"/>
      <c r="H2" s="199"/>
      <c r="I2" s="199"/>
    </row>
    <row r="3" spans="1:9">
      <c r="A3" s="198"/>
      <c r="B3" s="199"/>
      <c r="C3" s="199"/>
      <c r="D3" s="199"/>
      <c r="E3" s="199"/>
      <c r="F3" s="199"/>
      <c r="G3" s="199"/>
      <c r="H3" s="199"/>
      <c r="I3" s="199"/>
    </row>
    <row r="4" spans="1:9">
      <c r="A4" s="832" t="s">
        <v>5</v>
      </c>
      <c r="B4" s="832"/>
      <c r="C4" s="832"/>
      <c r="D4" s="832"/>
      <c r="E4" s="832"/>
      <c r="F4" s="832"/>
      <c r="G4" s="832"/>
      <c r="H4" s="832"/>
      <c r="I4" s="832"/>
    </row>
    <row r="5" spans="1:9">
      <c r="A5" s="832" t="s">
        <v>294</v>
      </c>
      <c r="B5" s="832"/>
      <c r="C5" s="832"/>
      <c r="D5" s="832"/>
      <c r="E5" s="832"/>
      <c r="F5" s="832"/>
      <c r="G5" s="832"/>
      <c r="H5" s="832"/>
      <c r="I5" s="832"/>
    </row>
    <row r="6" spans="1:9">
      <c r="A6" s="833" t="s">
        <v>172</v>
      </c>
      <c r="B6" s="833"/>
      <c r="C6" s="833"/>
      <c r="D6" s="833"/>
      <c r="E6" s="833"/>
      <c r="F6" s="833"/>
      <c r="G6" s="833"/>
      <c r="H6" s="833"/>
      <c r="I6" s="833"/>
    </row>
    <row r="7" spans="1:9">
      <c r="A7" s="832" t="s">
        <v>173</v>
      </c>
      <c r="B7" s="832"/>
      <c r="C7" s="832"/>
      <c r="D7" s="832"/>
      <c r="E7" s="832"/>
      <c r="F7" s="832"/>
      <c r="G7" s="832"/>
      <c r="H7" s="832"/>
      <c r="I7" s="832"/>
    </row>
    <row r="8" spans="1:9" ht="16.2">
      <c r="A8" s="200" t="s">
        <v>174</v>
      </c>
      <c r="B8" s="299" t="s">
        <v>465</v>
      </c>
      <c r="C8" s="202"/>
      <c r="D8" s="202"/>
      <c r="E8" s="202"/>
      <c r="F8" s="202"/>
      <c r="G8" s="202"/>
      <c r="H8" s="202"/>
      <c r="I8" s="203"/>
    </row>
    <row r="9" spans="1:9">
      <c r="A9" s="204" t="s">
        <v>175</v>
      </c>
      <c r="B9" s="205" t="s">
        <v>176</v>
      </c>
      <c r="C9" s="206"/>
      <c r="D9" s="206"/>
      <c r="E9" s="206"/>
      <c r="F9" s="206"/>
      <c r="G9" s="206"/>
      <c r="H9" s="206"/>
      <c r="I9" s="207"/>
    </row>
    <row r="10" spans="1:9" ht="13.8" thickBot="1">
      <c r="A10" s="204" t="s">
        <v>177</v>
      </c>
      <c r="B10" s="205" t="s">
        <v>178</v>
      </c>
      <c r="C10" s="206"/>
      <c r="D10" s="206"/>
      <c r="E10" s="206"/>
      <c r="F10" s="206"/>
      <c r="G10" s="206"/>
      <c r="H10" s="206"/>
      <c r="I10" s="207"/>
    </row>
    <row r="11" spans="1:9">
      <c r="A11" s="925" t="s">
        <v>125</v>
      </c>
      <c r="B11" s="926"/>
      <c r="C11" s="926"/>
      <c r="D11" s="926"/>
      <c r="E11" s="926"/>
      <c r="F11" s="926"/>
      <c r="G11" s="926"/>
      <c r="H11" s="926"/>
      <c r="I11" s="927"/>
    </row>
    <row r="12" spans="1:9">
      <c r="A12" s="928"/>
      <c r="B12" s="929"/>
      <c r="C12" s="929"/>
      <c r="D12" s="929"/>
      <c r="E12" s="929"/>
      <c r="F12" s="929"/>
      <c r="G12" s="929"/>
      <c r="H12" s="929"/>
      <c r="I12" s="930"/>
    </row>
    <row r="13" spans="1:9">
      <c r="A13" s="931" t="s">
        <v>0</v>
      </c>
      <c r="B13" s="933" t="s">
        <v>179</v>
      </c>
      <c r="C13" s="931" t="s">
        <v>180</v>
      </c>
      <c r="D13" s="935" t="s">
        <v>181</v>
      </c>
      <c r="E13" s="208" t="s">
        <v>182</v>
      </c>
      <c r="F13" s="935" t="s">
        <v>183</v>
      </c>
      <c r="G13" s="935" t="s">
        <v>184</v>
      </c>
      <c r="H13" s="935" t="s">
        <v>185</v>
      </c>
      <c r="I13" s="937" t="s">
        <v>186</v>
      </c>
    </row>
    <row r="14" spans="1:9" ht="15">
      <c r="A14" s="932"/>
      <c r="B14" s="934"/>
      <c r="C14" s="932"/>
      <c r="D14" s="936"/>
      <c r="E14" s="209" t="s">
        <v>187</v>
      </c>
      <c r="F14" s="936"/>
      <c r="G14" s="936"/>
      <c r="H14" s="936"/>
      <c r="I14" s="931"/>
    </row>
    <row r="15" spans="1:9">
      <c r="A15" s="210"/>
      <c r="B15" s="211"/>
      <c r="C15" s="212" t="s">
        <v>152</v>
      </c>
      <c r="D15" s="213" t="s">
        <v>152</v>
      </c>
      <c r="E15" s="213" t="s">
        <v>152</v>
      </c>
      <c r="F15" s="214" t="s">
        <v>1</v>
      </c>
      <c r="G15" s="213" t="s">
        <v>188</v>
      </c>
      <c r="H15" s="213" t="s">
        <v>189</v>
      </c>
      <c r="I15" s="212" t="s">
        <v>152</v>
      </c>
    </row>
    <row r="16" spans="1:9" s="300" customFormat="1" ht="14.4">
      <c r="A16" s="230" t="s">
        <v>49</v>
      </c>
      <c r="B16" s="231" t="s">
        <v>397</v>
      </c>
      <c r="C16" s="336"/>
      <c r="D16" s="214"/>
      <c r="E16" s="289"/>
      <c r="F16" s="214"/>
      <c r="G16" s="214"/>
      <c r="H16" s="214"/>
      <c r="I16" s="337"/>
    </row>
    <row r="17" spans="1:9">
      <c r="A17" s="210" t="s">
        <v>58</v>
      </c>
      <c r="B17" s="25" t="s">
        <v>367</v>
      </c>
      <c r="C17" s="241">
        <v>0.3</v>
      </c>
      <c r="D17" s="222">
        <v>8.8800000000000008</v>
      </c>
      <c r="E17" s="291">
        <v>0.5</v>
      </c>
      <c r="F17" s="222"/>
      <c r="G17" s="214"/>
      <c r="H17" s="214">
        <f>E17*D17*C17</f>
        <v>1.33</v>
      </c>
      <c r="I17" s="210"/>
    </row>
    <row r="18" spans="1:9">
      <c r="A18" s="210"/>
      <c r="B18" s="253" t="s">
        <v>277</v>
      </c>
      <c r="C18" s="241">
        <v>0.3</v>
      </c>
      <c r="D18" s="222">
        <v>16.88</v>
      </c>
      <c r="E18" s="291">
        <v>0.5</v>
      </c>
      <c r="F18" s="222"/>
      <c r="G18" s="214"/>
      <c r="H18" s="214">
        <f>E18*D18*C18</f>
        <v>2.5299999999999998</v>
      </c>
      <c r="I18" s="210"/>
    </row>
    <row r="19" spans="1:9">
      <c r="A19" s="210"/>
      <c r="B19" s="253"/>
      <c r="C19" s="241"/>
      <c r="D19" s="222"/>
      <c r="E19" s="291"/>
      <c r="F19" s="222"/>
      <c r="G19" s="214"/>
      <c r="H19" s="224">
        <f>SUM(H17:H18)</f>
        <v>3.86</v>
      </c>
      <c r="I19" s="210"/>
    </row>
    <row r="20" spans="1:9" s="301" customFormat="1" ht="14.4">
      <c r="A20" s="230" t="s">
        <v>37</v>
      </c>
      <c r="B20" s="231" t="s">
        <v>193</v>
      </c>
      <c r="C20" s="221"/>
      <c r="D20" s="214"/>
      <c r="E20" s="227"/>
      <c r="F20" s="214"/>
      <c r="G20" s="214"/>
      <c r="H20" s="214"/>
      <c r="I20" s="228"/>
    </row>
    <row r="21" spans="1:9" ht="26.4">
      <c r="A21" s="210" t="s">
        <v>21</v>
      </c>
      <c r="B21" s="377" t="s">
        <v>398</v>
      </c>
      <c r="C21" s="241">
        <v>0.2</v>
      </c>
      <c r="D21" s="222">
        <v>3.1</v>
      </c>
      <c r="E21" s="295">
        <v>4</v>
      </c>
      <c r="F21" s="222">
        <v>8</v>
      </c>
      <c r="G21" s="222">
        <f>F21*E21*D21*C21</f>
        <v>19.84</v>
      </c>
      <c r="H21" s="222"/>
      <c r="I21" s="228"/>
    </row>
    <row r="22" spans="1:9" ht="26.4">
      <c r="A22" s="210"/>
      <c r="B22" s="377" t="s">
        <v>399</v>
      </c>
      <c r="C22" s="241">
        <v>0.2</v>
      </c>
      <c r="D22" s="222">
        <v>16.88</v>
      </c>
      <c r="E22" s="295">
        <v>3</v>
      </c>
      <c r="F22" s="222">
        <v>2</v>
      </c>
      <c r="G22" s="222">
        <f>F22*E22*D22*C22</f>
        <v>20.260000000000002</v>
      </c>
      <c r="H22" s="222"/>
      <c r="I22" s="228"/>
    </row>
    <row r="23" spans="1:9">
      <c r="A23" s="220"/>
      <c r="B23" s="225"/>
      <c r="C23" s="221"/>
      <c r="D23" s="222"/>
      <c r="E23" s="227"/>
      <c r="F23" s="222"/>
      <c r="G23" s="224">
        <f>SUM(G21:G22)</f>
        <v>40.1</v>
      </c>
      <c r="H23" s="222"/>
      <c r="I23" s="228"/>
    </row>
    <row r="24" spans="1:9">
      <c r="A24" s="220" t="s">
        <v>56</v>
      </c>
      <c r="B24" s="225" t="s">
        <v>196</v>
      </c>
      <c r="C24" s="221"/>
      <c r="D24" s="222"/>
      <c r="E24" s="227"/>
      <c r="F24" s="222"/>
      <c r="G24" s="222"/>
      <c r="H24" s="224">
        <f>SUM(H25:H27)</f>
        <v>2.23</v>
      </c>
      <c r="I24" s="229"/>
    </row>
    <row r="25" spans="1:9">
      <c r="A25" s="220"/>
      <c r="B25" s="225" t="s">
        <v>197</v>
      </c>
      <c r="C25" s="221">
        <v>0.4</v>
      </c>
      <c r="D25" s="222">
        <v>0.4</v>
      </c>
      <c r="E25" s="227">
        <v>0.5</v>
      </c>
      <c r="F25" s="222">
        <v>4</v>
      </c>
      <c r="G25" s="222"/>
      <c r="H25" s="214">
        <f>C25*D25*E25*F25</f>
        <v>0.32</v>
      </c>
      <c r="I25" s="229"/>
    </row>
    <row r="26" spans="1:9">
      <c r="A26" s="220"/>
      <c r="B26" s="225" t="s">
        <v>198</v>
      </c>
      <c r="C26" s="221">
        <v>0.2</v>
      </c>
      <c r="D26" s="222">
        <v>25.88</v>
      </c>
      <c r="E26" s="227">
        <v>0.15</v>
      </c>
      <c r="F26" s="222">
        <v>2</v>
      </c>
      <c r="G26" s="222"/>
      <c r="H26" s="214">
        <f>C26*E26*D26*F26</f>
        <v>1.55</v>
      </c>
      <c r="I26" s="229"/>
    </row>
    <row r="27" spans="1:9">
      <c r="A27" s="220"/>
      <c r="B27" s="225" t="s">
        <v>194</v>
      </c>
      <c r="C27" s="221">
        <v>0.15</v>
      </c>
      <c r="D27" s="222">
        <v>3</v>
      </c>
      <c r="E27" s="227">
        <v>0.2</v>
      </c>
      <c r="F27" s="222">
        <v>4</v>
      </c>
      <c r="G27" s="222"/>
      <c r="H27" s="214">
        <f>C27*E27*D27*F27</f>
        <v>0.36</v>
      </c>
      <c r="I27" s="228"/>
    </row>
    <row r="28" spans="1:9" ht="14.4" thickBot="1">
      <c r="A28" s="220"/>
      <c r="B28" s="225"/>
      <c r="C28" s="221"/>
      <c r="D28" s="222"/>
      <c r="E28" s="227"/>
      <c r="F28" s="222"/>
      <c r="G28" s="222"/>
      <c r="H28" s="218"/>
      <c r="I28" s="228"/>
    </row>
    <row r="29" spans="1:9">
      <c r="A29" s="230" t="s">
        <v>38</v>
      </c>
      <c r="B29" s="231" t="s">
        <v>150</v>
      </c>
      <c r="C29" s="232" t="s">
        <v>180</v>
      </c>
      <c r="D29" s="233" t="s">
        <v>181</v>
      </c>
      <c r="E29" s="234" t="s">
        <v>182</v>
      </c>
      <c r="F29" s="235" t="s">
        <v>183</v>
      </c>
      <c r="G29" s="235" t="s">
        <v>184</v>
      </c>
      <c r="H29" s="235" t="s">
        <v>185</v>
      </c>
      <c r="I29" s="234" t="s">
        <v>186</v>
      </c>
    </row>
    <row r="30" spans="1:9" ht="26.4">
      <c r="A30" s="220" t="s">
        <v>36</v>
      </c>
      <c r="B30" s="375" t="s">
        <v>311</v>
      </c>
      <c r="C30" s="236"/>
      <c r="D30" s="222"/>
      <c r="E30" s="302"/>
      <c r="F30" s="222"/>
      <c r="G30" s="224">
        <v>26.28</v>
      </c>
      <c r="H30" s="222"/>
      <c r="I30" s="237"/>
    </row>
    <row r="31" spans="1:9">
      <c r="A31" s="220" t="s">
        <v>162</v>
      </c>
      <c r="B31" s="127" t="s">
        <v>312</v>
      </c>
      <c r="C31" s="221"/>
      <c r="D31" s="222"/>
      <c r="E31" s="302"/>
      <c r="F31" s="222"/>
      <c r="G31" s="224">
        <v>26.28</v>
      </c>
      <c r="H31" s="222"/>
      <c r="I31" s="210"/>
    </row>
    <row r="32" spans="1:9" ht="26.4">
      <c r="A32" s="220" t="s">
        <v>163</v>
      </c>
      <c r="B32" s="130" t="s">
        <v>400</v>
      </c>
      <c r="C32" s="221"/>
      <c r="D32" s="222"/>
      <c r="E32" s="227"/>
      <c r="F32" s="222"/>
      <c r="G32" s="222"/>
      <c r="H32" s="222"/>
      <c r="I32" s="370">
        <v>15</v>
      </c>
    </row>
    <row r="33" spans="1:9">
      <c r="A33" s="220"/>
      <c r="B33" s="130"/>
      <c r="C33" s="221"/>
      <c r="D33" s="222"/>
      <c r="E33" s="227"/>
      <c r="F33" s="222"/>
      <c r="G33" s="222"/>
      <c r="H33" s="222"/>
      <c r="I33" s="384"/>
    </row>
    <row r="34" spans="1:9" ht="18" customHeight="1">
      <c r="A34" s="230" t="s">
        <v>39</v>
      </c>
      <c r="B34" s="231" t="s">
        <v>202</v>
      </c>
      <c r="C34" s="221"/>
      <c r="D34" s="214"/>
      <c r="E34" s="227"/>
      <c r="F34" s="214"/>
      <c r="G34" s="214"/>
      <c r="H34" s="222"/>
      <c r="I34" s="228"/>
    </row>
    <row r="35" spans="1:9" ht="39.6">
      <c r="A35" s="210" t="s">
        <v>23</v>
      </c>
      <c r="B35" s="376" t="s">
        <v>371</v>
      </c>
      <c r="C35" s="241"/>
      <c r="D35" s="222"/>
      <c r="E35" s="295"/>
      <c r="F35" s="222"/>
      <c r="G35" s="224">
        <v>14.66</v>
      </c>
      <c r="H35" s="214"/>
      <c r="I35" s="228"/>
    </row>
    <row r="36" spans="1:9" ht="18.75" customHeight="1" thickBot="1">
      <c r="A36" s="220"/>
      <c r="B36" s="225"/>
      <c r="C36" s="242"/>
      <c r="D36" s="233"/>
      <c r="E36" s="255"/>
      <c r="F36" s="252"/>
      <c r="G36" s="371"/>
      <c r="H36" s="256"/>
      <c r="I36" s="281"/>
    </row>
    <row r="37" spans="1:9">
      <c r="A37" s="230" t="s">
        <v>40</v>
      </c>
      <c r="B37" s="231" t="s">
        <v>203</v>
      </c>
      <c r="C37" s="232" t="s">
        <v>180</v>
      </c>
      <c r="D37" s="233" t="s">
        <v>181</v>
      </c>
      <c r="E37" s="234" t="s">
        <v>182</v>
      </c>
      <c r="F37" s="235" t="s">
        <v>183</v>
      </c>
      <c r="G37" s="235" t="s">
        <v>184</v>
      </c>
      <c r="H37" s="235" t="s">
        <v>185</v>
      </c>
      <c r="I37" s="234" t="s">
        <v>186</v>
      </c>
    </row>
    <row r="38" spans="1:9" ht="26.4">
      <c r="A38" s="210" t="s">
        <v>118</v>
      </c>
      <c r="B38" s="377" t="s">
        <v>314</v>
      </c>
      <c r="C38" s="237"/>
      <c r="D38" s="222"/>
      <c r="E38" s="238"/>
      <c r="F38" s="222">
        <v>2</v>
      </c>
      <c r="G38" s="224">
        <f>F38*G35</f>
        <v>29.32</v>
      </c>
      <c r="H38" s="222"/>
      <c r="I38" s="239"/>
    </row>
    <row r="39" spans="1:9" ht="26.4">
      <c r="A39" s="210" t="s">
        <v>119</v>
      </c>
      <c r="B39" s="377" t="s">
        <v>315</v>
      </c>
      <c r="C39" s="228"/>
      <c r="D39" s="222"/>
      <c r="E39" s="295"/>
      <c r="F39" s="222">
        <v>2</v>
      </c>
      <c r="G39" s="224">
        <f>F38*G35</f>
        <v>29.32</v>
      </c>
      <c r="H39" s="222"/>
      <c r="I39" s="241"/>
    </row>
    <row r="40" spans="1:9" ht="39.6">
      <c r="A40" s="210" t="s">
        <v>120</v>
      </c>
      <c r="B40" s="377" t="s">
        <v>316</v>
      </c>
      <c r="C40" s="241"/>
      <c r="D40" s="222"/>
      <c r="E40" s="295"/>
      <c r="F40" s="222"/>
      <c r="G40" s="224">
        <v>8</v>
      </c>
      <c r="H40" s="214"/>
      <c r="I40" s="228"/>
    </row>
    <row r="41" spans="1:9">
      <c r="A41" s="210"/>
      <c r="B41" s="377"/>
      <c r="C41" s="241"/>
      <c r="D41" s="222"/>
      <c r="E41" s="295"/>
      <c r="F41" s="222"/>
      <c r="G41" s="224"/>
      <c r="H41" s="214"/>
      <c r="I41" s="228"/>
    </row>
    <row r="42" spans="1:9" s="301" customFormat="1" ht="14.4">
      <c r="A42" s="215" t="s">
        <v>41</v>
      </c>
      <c r="B42" s="216" t="s">
        <v>124</v>
      </c>
      <c r="C42" s="246" t="s">
        <v>180</v>
      </c>
      <c r="D42" s="246" t="s">
        <v>181</v>
      </c>
      <c r="E42" s="246" t="s">
        <v>182</v>
      </c>
      <c r="F42" s="246" t="s">
        <v>183</v>
      </c>
      <c r="G42" s="246" t="s">
        <v>184</v>
      </c>
      <c r="H42" s="246" t="s">
        <v>185</v>
      </c>
      <c r="I42" s="246" t="s">
        <v>186</v>
      </c>
    </row>
    <row r="43" spans="1:9" ht="26.4">
      <c r="A43" s="210" t="s">
        <v>50</v>
      </c>
      <c r="B43" s="377" t="s">
        <v>317</v>
      </c>
      <c r="C43" s="248"/>
      <c r="D43" s="248"/>
      <c r="E43" s="248">
        <v>0.2</v>
      </c>
      <c r="F43" s="321"/>
      <c r="G43" s="248">
        <v>17.72</v>
      </c>
      <c r="H43" s="224">
        <f>G43*E43</f>
        <v>3.54</v>
      </c>
      <c r="I43" s="321"/>
    </row>
    <row r="44" spans="1:9" ht="26.4">
      <c r="A44" s="210" t="s">
        <v>57</v>
      </c>
      <c r="B44" s="377" t="s">
        <v>372</v>
      </c>
      <c r="C44" s="248"/>
      <c r="D44" s="248"/>
      <c r="E44" s="321"/>
      <c r="F44" s="321"/>
      <c r="G44" s="224">
        <v>17.72</v>
      </c>
      <c r="H44" s="321"/>
      <c r="I44" s="321"/>
    </row>
    <row r="45" spans="1:9" ht="26.4">
      <c r="A45" s="210" t="s">
        <v>122</v>
      </c>
      <c r="B45" s="377" t="s">
        <v>318</v>
      </c>
      <c r="C45" s="248"/>
      <c r="D45" s="322"/>
      <c r="E45" s="378"/>
      <c r="F45" s="322"/>
      <c r="G45" s="224">
        <v>17.72</v>
      </c>
      <c r="H45" s="322"/>
      <c r="I45" s="324"/>
    </row>
    <row r="46" spans="1:9" ht="26.4">
      <c r="A46" s="210" t="s">
        <v>206</v>
      </c>
      <c r="B46" s="377" t="s">
        <v>373</v>
      </c>
      <c r="C46" s="241"/>
      <c r="D46" s="322"/>
      <c r="E46" s="378"/>
      <c r="F46" s="322"/>
      <c r="G46" s="224">
        <v>4</v>
      </c>
      <c r="H46" s="325"/>
      <c r="I46" s="324"/>
    </row>
    <row r="47" spans="1:9" ht="26.4">
      <c r="A47" s="210" t="s">
        <v>365</v>
      </c>
      <c r="B47" s="375" t="s">
        <v>364</v>
      </c>
      <c r="C47" s="272"/>
      <c r="D47" s="322"/>
      <c r="E47" s="323"/>
      <c r="F47" s="322"/>
      <c r="G47" s="224">
        <v>12.88</v>
      </c>
      <c r="H47" s="325"/>
      <c r="I47" s="324"/>
    </row>
    <row r="48" spans="1:9">
      <c r="A48" s="220"/>
      <c r="B48" s="225"/>
      <c r="C48" s="272"/>
      <c r="D48" s="322"/>
      <c r="E48" s="323"/>
      <c r="F48" s="322"/>
      <c r="G48" s="374"/>
      <c r="H48" s="325"/>
      <c r="I48" s="324"/>
    </row>
    <row r="49" spans="1:9">
      <c r="A49" s="372" t="s">
        <v>43</v>
      </c>
      <c r="B49" s="373" t="s">
        <v>216</v>
      </c>
      <c r="C49" s="208" t="s">
        <v>180</v>
      </c>
      <c r="D49" s="252" t="s">
        <v>181</v>
      </c>
      <c r="E49" s="208" t="s">
        <v>182</v>
      </c>
      <c r="F49" s="252" t="s">
        <v>183</v>
      </c>
      <c r="G49" s="252" t="s">
        <v>184</v>
      </c>
      <c r="H49" s="252" t="s">
        <v>185</v>
      </c>
      <c r="I49" s="208" t="s">
        <v>186</v>
      </c>
    </row>
    <row r="50" spans="1:9" ht="26.4">
      <c r="A50" s="220" t="s">
        <v>25</v>
      </c>
      <c r="B50" s="363" t="s">
        <v>356</v>
      </c>
      <c r="C50" s="228"/>
      <c r="D50" s="222"/>
      <c r="E50" s="238"/>
      <c r="F50" s="214"/>
      <c r="G50" s="214"/>
      <c r="H50" s="214"/>
      <c r="I50" s="224">
        <v>65.08</v>
      </c>
    </row>
    <row r="51" spans="1:9" ht="26.4">
      <c r="A51" s="220" t="s">
        <v>209</v>
      </c>
      <c r="B51" s="377" t="s">
        <v>358</v>
      </c>
      <c r="C51" s="240"/>
      <c r="D51" s="222"/>
      <c r="E51" s="227"/>
      <c r="F51" s="214"/>
      <c r="G51" s="214"/>
      <c r="H51" s="214"/>
      <c r="I51" s="224">
        <v>14</v>
      </c>
    </row>
    <row r="52" spans="1:9" ht="26.4">
      <c r="A52" s="220" t="s">
        <v>211</v>
      </c>
      <c r="B52" s="377" t="s">
        <v>449</v>
      </c>
      <c r="C52" s="240"/>
      <c r="D52" s="222"/>
      <c r="E52" s="227"/>
      <c r="F52" s="224">
        <v>2</v>
      </c>
      <c r="G52" s="222"/>
      <c r="H52" s="222"/>
      <c r="I52" s="228"/>
    </row>
    <row r="53" spans="1:9" ht="26.4">
      <c r="A53" s="220" t="s">
        <v>213</v>
      </c>
      <c r="B53" s="377" t="s">
        <v>433</v>
      </c>
      <c r="C53" s="240"/>
      <c r="D53" s="222"/>
      <c r="E53" s="227"/>
      <c r="F53" s="224">
        <v>3</v>
      </c>
      <c r="G53" s="222"/>
      <c r="H53" s="222"/>
      <c r="I53" s="408"/>
    </row>
    <row r="54" spans="1:9">
      <c r="A54" s="220" t="s">
        <v>215</v>
      </c>
      <c r="B54" s="118" t="s">
        <v>435</v>
      </c>
      <c r="C54" s="228"/>
      <c r="D54" s="222"/>
      <c r="E54" s="295"/>
      <c r="F54" s="224">
        <v>4</v>
      </c>
      <c r="G54" s="222"/>
      <c r="H54" s="222"/>
      <c r="I54" s="228"/>
    </row>
    <row r="55" spans="1:9">
      <c r="A55" s="220" t="s">
        <v>327</v>
      </c>
      <c r="B55" s="118" t="s">
        <v>437</v>
      </c>
      <c r="C55" s="228"/>
      <c r="D55" s="222"/>
      <c r="E55" s="295"/>
      <c r="F55" s="214"/>
      <c r="G55" s="214"/>
      <c r="H55" s="214"/>
      <c r="I55" s="224">
        <v>18</v>
      </c>
    </row>
    <row r="56" spans="1:9" ht="39.6">
      <c r="A56" s="220" t="s">
        <v>328</v>
      </c>
      <c r="B56" s="377" t="s">
        <v>452</v>
      </c>
      <c r="C56" s="228"/>
      <c r="D56" s="222"/>
      <c r="E56" s="295"/>
      <c r="F56" s="224">
        <v>1</v>
      </c>
      <c r="G56" s="222"/>
      <c r="H56" s="214"/>
      <c r="I56" s="294"/>
    </row>
    <row r="57" spans="1:9">
      <c r="A57" s="220" t="s">
        <v>329</v>
      </c>
      <c r="B57" s="127" t="s">
        <v>432</v>
      </c>
      <c r="C57" s="240"/>
      <c r="D57" s="222"/>
      <c r="E57" s="227"/>
      <c r="F57" s="224">
        <v>1</v>
      </c>
      <c r="G57" s="222"/>
      <c r="H57" s="214"/>
      <c r="I57" s="294"/>
    </row>
    <row r="58" spans="1:9">
      <c r="A58" s="220" t="s">
        <v>330</v>
      </c>
      <c r="B58" s="118" t="s">
        <v>443</v>
      </c>
      <c r="C58" s="228"/>
      <c r="D58" s="222"/>
      <c r="E58" s="295"/>
      <c r="F58" s="224">
        <v>2</v>
      </c>
      <c r="G58" s="222"/>
      <c r="H58" s="214"/>
      <c r="I58" s="254"/>
    </row>
    <row r="59" spans="1:9">
      <c r="A59" s="220" t="s">
        <v>444</v>
      </c>
      <c r="B59" s="127" t="s">
        <v>441</v>
      </c>
      <c r="C59" s="228"/>
      <c r="D59" s="222"/>
      <c r="E59" s="295"/>
      <c r="F59" s="224">
        <v>4</v>
      </c>
      <c r="G59" s="222"/>
      <c r="H59" s="214"/>
      <c r="I59" s="254"/>
    </row>
    <row r="60" spans="1:9">
      <c r="A60" s="220" t="s">
        <v>448</v>
      </c>
      <c r="B60" s="118" t="s">
        <v>453</v>
      </c>
      <c r="C60" s="228"/>
      <c r="D60" s="222"/>
      <c r="E60" s="295"/>
      <c r="F60" s="224">
        <v>3</v>
      </c>
      <c r="G60" s="222"/>
      <c r="H60" s="214"/>
      <c r="I60" s="254"/>
    </row>
    <row r="61" spans="1:9">
      <c r="A61" s="220" t="s">
        <v>457</v>
      </c>
      <c r="B61" s="118" t="s">
        <v>446</v>
      </c>
      <c r="C61" s="228"/>
      <c r="D61" s="222"/>
      <c r="E61" s="295"/>
      <c r="F61" s="224">
        <v>1</v>
      </c>
      <c r="G61" s="222"/>
      <c r="H61" s="214"/>
      <c r="I61" s="254"/>
    </row>
    <row r="62" spans="1:9">
      <c r="A62" s="220"/>
      <c r="B62" s="225"/>
      <c r="C62" s="240"/>
      <c r="D62" s="222"/>
      <c r="E62" s="227"/>
      <c r="F62" s="214"/>
      <c r="G62" s="222"/>
      <c r="H62" s="214"/>
      <c r="I62" s="212"/>
    </row>
    <row r="63" spans="1:9" s="301" customFormat="1" ht="14.4">
      <c r="A63" s="215" t="s">
        <v>44</v>
      </c>
      <c r="B63" s="216" t="s">
        <v>223</v>
      </c>
      <c r="C63" s="412" t="s">
        <v>180</v>
      </c>
      <c r="D63" s="413" t="s">
        <v>181</v>
      </c>
      <c r="E63" s="412" t="s">
        <v>224</v>
      </c>
      <c r="F63" s="413" t="s">
        <v>183</v>
      </c>
      <c r="G63" s="413" t="s">
        <v>184</v>
      </c>
      <c r="H63" s="413" t="s">
        <v>185</v>
      </c>
      <c r="I63" s="412" t="s">
        <v>186</v>
      </c>
    </row>
    <row r="64" spans="1:9" ht="15">
      <c r="A64" s="210" t="s">
        <v>26</v>
      </c>
      <c r="B64" s="364" t="s">
        <v>375</v>
      </c>
      <c r="C64" s="228"/>
      <c r="D64" s="222"/>
      <c r="E64" s="238"/>
      <c r="F64" s="224">
        <v>1</v>
      </c>
      <c r="G64" s="214"/>
      <c r="H64" s="214"/>
      <c r="I64" s="214"/>
    </row>
    <row r="65" spans="1:9">
      <c r="A65" s="210" t="s">
        <v>28</v>
      </c>
      <c r="B65" s="390" t="s">
        <v>338</v>
      </c>
      <c r="C65" s="240"/>
      <c r="D65" s="222"/>
      <c r="E65" s="227"/>
      <c r="F65" s="224">
        <v>4</v>
      </c>
      <c r="G65" s="222"/>
      <c r="H65" s="222"/>
      <c r="I65" s="228"/>
    </row>
    <row r="66" spans="1:9">
      <c r="A66" s="210" t="s">
        <v>217</v>
      </c>
      <c r="B66" s="390" t="s">
        <v>339</v>
      </c>
      <c r="C66" s="240"/>
      <c r="D66" s="222"/>
      <c r="E66" s="227"/>
      <c r="F66" s="214"/>
      <c r="G66" s="214"/>
      <c r="H66" s="214"/>
      <c r="I66" s="224">
        <v>6</v>
      </c>
    </row>
    <row r="67" spans="1:9" ht="26.4">
      <c r="A67" s="210" t="s">
        <v>218</v>
      </c>
      <c r="B67" s="363" t="s">
        <v>340</v>
      </c>
      <c r="C67" s="228"/>
      <c r="D67" s="222"/>
      <c r="E67" s="295"/>
      <c r="F67" s="224">
        <v>2</v>
      </c>
      <c r="G67" s="222"/>
      <c r="H67" s="222"/>
      <c r="I67" s="228"/>
    </row>
    <row r="68" spans="1:9" ht="26.4">
      <c r="A68" s="210" t="s">
        <v>219</v>
      </c>
      <c r="B68" s="363" t="s">
        <v>341</v>
      </c>
      <c r="C68" s="228"/>
      <c r="D68" s="222"/>
      <c r="E68" s="295"/>
      <c r="F68" s="224">
        <v>1</v>
      </c>
      <c r="G68" s="214"/>
      <c r="H68" s="214"/>
      <c r="I68" s="214"/>
    </row>
    <row r="69" spans="1:9" ht="26.4">
      <c r="A69" s="210" t="s">
        <v>220</v>
      </c>
      <c r="B69" s="363" t="s">
        <v>342</v>
      </c>
      <c r="C69" s="228"/>
      <c r="D69" s="222"/>
      <c r="E69" s="295"/>
      <c r="F69" s="224">
        <v>1</v>
      </c>
      <c r="G69" s="222"/>
      <c r="H69" s="214"/>
      <c r="I69" s="294"/>
    </row>
    <row r="70" spans="1:9" ht="27.75" customHeight="1" thickBot="1">
      <c r="A70" s="409"/>
      <c r="B70" s="376"/>
      <c r="C70" s="281"/>
      <c r="D70" s="252"/>
      <c r="E70" s="379"/>
      <c r="F70" s="256"/>
      <c r="G70" s="252"/>
      <c r="H70" s="256"/>
      <c r="I70" s="261"/>
    </row>
    <row r="71" spans="1:9" s="301" customFormat="1" ht="14.4">
      <c r="A71" s="215" t="s">
        <v>46</v>
      </c>
      <c r="B71" s="216" t="s">
        <v>238</v>
      </c>
      <c r="C71" s="257" t="s">
        <v>180</v>
      </c>
      <c r="D71" s="258" t="s">
        <v>181</v>
      </c>
      <c r="E71" s="259" t="s">
        <v>182</v>
      </c>
      <c r="F71" s="260" t="s">
        <v>183</v>
      </c>
      <c r="G71" s="260" t="s">
        <v>184</v>
      </c>
      <c r="H71" s="260" t="s">
        <v>185</v>
      </c>
      <c r="I71" s="259" t="s">
        <v>186</v>
      </c>
    </row>
    <row r="72" spans="1:9" ht="26.4">
      <c r="A72" s="459" t="s">
        <v>32</v>
      </c>
      <c r="B72" s="377" t="s">
        <v>344</v>
      </c>
      <c r="C72" s="248">
        <v>0.3</v>
      </c>
      <c r="D72" s="222">
        <v>2.5</v>
      </c>
      <c r="E72" s="238"/>
      <c r="F72" s="222">
        <v>3</v>
      </c>
      <c r="G72" s="214"/>
      <c r="H72" s="222"/>
      <c r="I72" s="224">
        <f>D72*F72</f>
        <v>7.5</v>
      </c>
    </row>
    <row r="73" spans="1:9">
      <c r="A73" s="459" t="s">
        <v>63</v>
      </c>
      <c r="B73" s="127" t="s">
        <v>319</v>
      </c>
      <c r="C73" s="221">
        <v>2</v>
      </c>
      <c r="D73" s="222"/>
      <c r="E73" s="227">
        <v>1.2</v>
      </c>
      <c r="F73" s="222">
        <v>3</v>
      </c>
      <c r="G73" s="224">
        <f>C73*E73*F73</f>
        <v>7.2</v>
      </c>
      <c r="H73" s="222"/>
      <c r="I73" s="320"/>
    </row>
    <row r="74" spans="1:9" ht="26.4">
      <c r="A74" s="459" t="s">
        <v>123</v>
      </c>
      <c r="B74" s="185" t="s">
        <v>320</v>
      </c>
      <c r="C74" s="228"/>
      <c r="D74" s="222"/>
      <c r="E74" s="295"/>
      <c r="F74" s="224">
        <v>1</v>
      </c>
      <c r="G74" s="222"/>
      <c r="H74" s="222"/>
      <c r="I74" s="320"/>
    </row>
    <row r="75" spans="1:9">
      <c r="A75" s="459" t="s">
        <v>228</v>
      </c>
      <c r="B75" s="127" t="s">
        <v>323</v>
      </c>
      <c r="C75" s="221">
        <v>1.8</v>
      </c>
      <c r="D75" s="222"/>
      <c r="E75" s="227">
        <v>0.6</v>
      </c>
      <c r="F75" s="222">
        <f>C75*E75</f>
        <v>1.08</v>
      </c>
      <c r="G75" s="224">
        <f>F75</f>
        <v>1.08</v>
      </c>
      <c r="H75" s="214"/>
      <c r="I75" s="211"/>
    </row>
    <row r="76" spans="1:9">
      <c r="A76" s="210"/>
      <c r="B76" s="377"/>
      <c r="C76" s="241"/>
      <c r="D76" s="222"/>
      <c r="E76" s="295"/>
      <c r="F76" s="214"/>
      <c r="G76" s="214"/>
      <c r="H76" s="214"/>
      <c r="I76" s="211"/>
    </row>
    <row r="77" spans="1:9" s="300" customFormat="1" ht="19.5" customHeight="1">
      <c r="A77" s="215" t="s">
        <v>47</v>
      </c>
      <c r="B77" s="216" t="s">
        <v>243</v>
      </c>
      <c r="C77" s="217"/>
      <c r="D77" s="218"/>
      <c r="E77" s="219"/>
      <c r="F77" s="218"/>
      <c r="G77" s="218"/>
      <c r="H77" s="218"/>
      <c r="I77" s="381"/>
    </row>
    <row r="78" spans="1:9" ht="13.8">
      <c r="A78" s="247" t="s">
        <v>33</v>
      </c>
      <c r="B78" s="127" t="s">
        <v>390</v>
      </c>
      <c r="C78" s="221"/>
      <c r="D78" s="222"/>
      <c r="E78" s="227"/>
      <c r="F78" s="222"/>
      <c r="G78" s="224">
        <v>4</v>
      </c>
      <c r="H78" s="214"/>
      <c r="I78" s="211"/>
    </row>
    <row r="79" spans="1:9" ht="13.8">
      <c r="A79" s="247" t="s">
        <v>167</v>
      </c>
      <c r="B79" s="127" t="s">
        <v>324</v>
      </c>
      <c r="C79" s="221"/>
      <c r="D79" s="222"/>
      <c r="E79" s="227"/>
      <c r="F79" s="222"/>
      <c r="G79" s="224">
        <v>4</v>
      </c>
      <c r="H79" s="214"/>
      <c r="I79" s="211"/>
    </row>
    <row r="80" spans="1:9" ht="21" customHeight="1">
      <c r="A80" s="230" t="s">
        <v>48</v>
      </c>
      <c r="B80" s="231" t="s">
        <v>246</v>
      </c>
      <c r="C80" s="264" t="s">
        <v>180</v>
      </c>
      <c r="D80" s="265" t="s">
        <v>181</v>
      </c>
      <c r="E80" s="265" t="s">
        <v>182</v>
      </c>
      <c r="F80" s="265" t="s">
        <v>183</v>
      </c>
      <c r="G80" s="265" t="s">
        <v>184</v>
      </c>
      <c r="H80" s="265" t="s">
        <v>185</v>
      </c>
      <c r="I80" s="266" t="s">
        <v>186</v>
      </c>
    </row>
    <row r="81" spans="1:9" ht="15">
      <c r="A81" s="460" t="s">
        <v>34</v>
      </c>
      <c r="B81" s="127" t="s">
        <v>325</v>
      </c>
      <c r="C81" s="250"/>
      <c r="D81" s="248"/>
      <c r="E81" s="249"/>
      <c r="F81" s="250"/>
      <c r="G81" s="224">
        <f>G39+D81</f>
        <v>29.32</v>
      </c>
      <c r="H81" s="250"/>
      <c r="I81" s="250"/>
    </row>
    <row r="82" spans="1:9">
      <c r="A82" s="460" t="s">
        <v>35</v>
      </c>
      <c r="B82" s="127" t="s">
        <v>393</v>
      </c>
      <c r="C82" s="240"/>
      <c r="D82" s="222"/>
      <c r="E82" s="227"/>
      <c r="F82" s="222"/>
      <c r="G82" s="224">
        <f>G81</f>
        <v>29.32</v>
      </c>
      <c r="H82" s="222"/>
      <c r="I82" s="320"/>
    </row>
    <row r="83" spans="1:9">
      <c r="A83" s="460" t="s">
        <v>336</v>
      </c>
      <c r="B83" s="127" t="s">
        <v>326</v>
      </c>
      <c r="C83" s="240"/>
      <c r="D83" s="222"/>
      <c r="E83" s="227">
        <f>G73</f>
        <v>7.2</v>
      </c>
      <c r="F83" s="222">
        <v>2</v>
      </c>
      <c r="G83" s="224">
        <f>F83*E83</f>
        <v>14.4</v>
      </c>
      <c r="H83" s="222"/>
      <c r="I83" s="320"/>
    </row>
    <row r="84" spans="1:9">
      <c r="A84" s="460" t="s">
        <v>337</v>
      </c>
      <c r="B84" s="127" t="s">
        <v>401</v>
      </c>
      <c r="C84" s="240"/>
      <c r="D84" s="222"/>
      <c r="E84" s="227"/>
      <c r="F84" s="222"/>
      <c r="G84" s="224">
        <f>G81</f>
        <v>29.32</v>
      </c>
      <c r="H84" s="214"/>
      <c r="I84" s="211"/>
    </row>
    <row r="85" spans="1:9">
      <c r="A85" s="220"/>
      <c r="B85" s="225"/>
      <c r="C85" s="240"/>
      <c r="D85" s="222"/>
      <c r="E85" s="227"/>
      <c r="F85" s="222"/>
      <c r="G85" s="269"/>
      <c r="H85" s="267"/>
      <c r="I85" s="268"/>
    </row>
    <row r="86" spans="1:9">
      <c r="A86" s="273"/>
      <c r="B86" s="274"/>
      <c r="C86" s="273"/>
      <c r="D86" s="275"/>
      <c r="E86" s="199"/>
      <c r="F86" s="275"/>
      <c r="G86" s="275"/>
      <c r="H86" s="275"/>
      <c r="I86" s="273"/>
    </row>
    <row r="87" spans="1:9">
      <c r="A87" s="273"/>
      <c r="B87" s="274"/>
      <c r="C87" s="273"/>
      <c r="D87" s="275"/>
      <c r="E87" s="199"/>
      <c r="F87" s="275"/>
      <c r="G87" s="275"/>
      <c r="H87" s="275"/>
      <c r="I87" s="273"/>
    </row>
    <row r="88" spans="1:9">
      <c r="A88" s="273"/>
      <c r="B88" s="274"/>
      <c r="C88" s="273"/>
      <c r="D88" s="275"/>
      <c r="E88" s="199"/>
      <c r="F88" s="275"/>
      <c r="G88" s="275"/>
      <c r="H88" s="275"/>
      <c r="I88" s="273"/>
    </row>
    <row r="89" spans="1:9" ht="15" customHeight="1">
      <c r="A89" s="273"/>
      <c r="B89" s="274"/>
      <c r="C89" s="273"/>
      <c r="D89" s="275"/>
      <c r="E89" s="199"/>
      <c r="F89" s="275"/>
      <c r="G89" s="275"/>
      <c r="H89" s="276"/>
      <c r="I89" s="276"/>
    </row>
    <row r="90" spans="1:9">
      <c r="A90" s="276"/>
      <c r="B90" s="276"/>
      <c r="C90" s="276"/>
      <c r="D90" s="276"/>
      <c r="E90" s="276"/>
      <c r="F90" s="276"/>
      <c r="G90" s="276"/>
      <c r="H90" s="277"/>
      <c r="I90" s="277"/>
    </row>
    <row r="91" spans="1:9">
      <c r="A91" s="277"/>
      <c r="B91" s="277"/>
      <c r="C91" s="277"/>
      <c r="D91" s="277"/>
      <c r="E91" s="277"/>
      <c r="F91" s="277"/>
      <c r="G91" s="277"/>
      <c r="H91" s="277"/>
      <c r="I91" s="277"/>
    </row>
    <row r="92" spans="1:9">
      <c r="A92" s="277"/>
      <c r="B92" s="277"/>
      <c r="C92" s="277"/>
      <c r="D92" s="277"/>
      <c r="E92" s="277"/>
      <c r="F92" s="277"/>
      <c r="G92" s="277"/>
      <c r="H92" s="278"/>
      <c r="I92" s="273"/>
    </row>
    <row r="93" spans="1:9">
      <c r="A93" s="273"/>
      <c r="B93" s="273"/>
      <c r="C93" s="273"/>
      <c r="D93" s="278"/>
      <c r="E93" s="278"/>
      <c r="F93" s="278"/>
      <c r="G93" s="278"/>
    </row>
  </sheetData>
  <mergeCells count="13">
    <mergeCell ref="A4:I4"/>
    <mergeCell ref="A5:I5"/>
    <mergeCell ref="A6:I6"/>
    <mergeCell ref="A11:I12"/>
    <mergeCell ref="A13:A14"/>
    <mergeCell ref="B13:B14"/>
    <mergeCell ref="C13:C14"/>
    <mergeCell ref="D13:D14"/>
    <mergeCell ref="F13:F14"/>
    <mergeCell ref="G13:G14"/>
    <mergeCell ref="H13:H14"/>
    <mergeCell ref="I13:I14"/>
    <mergeCell ref="A7:I7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47" orientation="portrait" r:id="rId1"/>
  <rowBreaks count="1" manualBreakCount="1">
    <brk id="69" max="8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I87"/>
  <sheetViews>
    <sheetView view="pageBreakPreview" topLeftCell="A62" zoomScale="115" zoomScaleSheetLayoutView="115" workbookViewId="0">
      <selection activeCell="H71" sqref="H71:H74"/>
    </sheetView>
  </sheetViews>
  <sheetFormatPr defaultRowHeight="13.2"/>
  <cols>
    <col min="1" max="1" width="10.6640625" customWidth="1"/>
    <col min="2" max="2" width="60.109375" bestFit="1" customWidth="1"/>
    <col min="3" max="3" width="10.88671875" customWidth="1"/>
    <col min="4" max="4" width="10.5546875" customWidth="1"/>
    <col min="5" max="5" width="13.33203125" customWidth="1"/>
    <col min="6" max="6" width="11" customWidth="1"/>
    <col min="7" max="7" width="16.88671875" customWidth="1"/>
    <col min="8" max="8" width="15" bestFit="1" customWidth="1"/>
    <col min="9" max="9" width="10" customWidth="1"/>
  </cols>
  <sheetData>
    <row r="1" spans="1:9">
      <c r="A1" s="198"/>
      <c r="B1" s="199"/>
      <c r="C1" s="199"/>
      <c r="D1" s="199"/>
      <c r="E1" s="199"/>
      <c r="F1" s="199"/>
      <c r="G1" s="199"/>
      <c r="H1" s="199"/>
    </row>
    <row r="2" spans="1:9">
      <c r="A2" s="198"/>
      <c r="B2" s="199"/>
      <c r="C2" s="199"/>
      <c r="D2" s="199"/>
      <c r="E2" s="199"/>
      <c r="F2" s="199"/>
      <c r="G2" s="199"/>
      <c r="H2" s="199"/>
    </row>
    <row r="3" spans="1:9">
      <c r="A3" s="198"/>
      <c r="B3" s="199"/>
      <c r="C3" s="199"/>
      <c r="D3" s="199"/>
      <c r="E3" s="199"/>
      <c r="F3" s="199"/>
      <c r="G3" s="199"/>
      <c r="H3" s="199"/>
    </row>
    <row r="4" spans="1:9">
      <c r="A4" s="832" t="s">
        <v>5</v>
      </c>
      <c r="B4" s="832"/>
      <c r="C4" s="832"/>
      <c r="D4" s="832"/>
      <c r="E4" s="832"/>
      <c r="F4" s="832"/>
      <c r="G4" s="832"/>
      <c r="H4" s="832"/>
    </row>
    <row r="5" spans="1:9">
      <c r="A5" s="832" t="s">
        <v>294</v>
      </c>
      <c r="B5" s="832"/>
      <c r="C5" s="832"/>
      <c r="D5" s="832"/>
      <c r="E5" s="832"/>
      <c r="F5" s="832"/>
      <c r="G5" s="832"/>
      <c r="H5" s="832"/>
    </row>
    <row r="6" spans="1:9">
      <c r="A6" s="833" t="s">
        <v>172</v>
      </c>
      <c r="B6" s="833"/>
      <c r="C6" s="833"/>
      <c r="D6" s="833"/>
      <c r="E6" s="833"/>
      <c r="F6" s="833"/>
      <c r="G6" s="833"/>
      <c r="H6" s="833"/>
    </row>
    <row r="7" spans="1:9">
      <c r="A7" s="832" t="s">
        <v>173</v>
      </c>
      <c r="B7" s="832"/>
      <c r="C7" s="832"/>
      <c r="D7" s="832"/>
      <c r="E7" s="832"/>
      <c r="F7" s="832"/>
      <c r="G7" s="832"/>
      <c r="H7" s="832"/>
    </row>
    <row r="8" spans="1:9" ht="16.2">
      <c r="A8" s="200" t="s">
        <v>174</v>
      </c>
      <c r="B8" s="299" t="s">
        <v>465</v>
      </c>
      <c r="C8" s="202"/>
      <c r="D8" s="202"/>
      <c r="E8" s="202"/>
      <c r="F8" s="202"/>
      <c r="G8" s="202"/>
      <c r="H8" s="203"/>
      <c r="I8" s="206"/>
    </row>
    <row r="9" spans="1:9">
      <c r="A9" s="204" t="s">
        <v>175</v>
      </c>
      <c r="B9" s="205" t="s">
        <v>176</v>
      </c>
      <c r="C9" s="206"/>
      <c r="D9" s="206"/>
      <c r="E9" s="206"/>
      <c r="F9" s="206"/>
      <c r="G9" s="206"/>
      <c r="H9" s="207"/>
      <c r="I9" s="206"/>
    </row>
    <row r="10" spans="1:9" ht="13.8" thickBot="1">
      <c r="A10" s="204" t="s">
        <v>177</v>
      </c>
      <c r="B10" s="205" t="s">
        <v>178</v>
      </c>
      <c r="C10" s="206"/>
      <c r="D10" s="206"/>
      <c r="E10" s="206"/>
      <c r="F10" s="206"/>
      <c r="G10" s="206"/>
      <c r="H10" s="347"/>
      <c r="I10" s="206"/>
    </row>
    <row r="11" spans="1:9">
      <c r="A11" s="940" t="s">
        <v>250</v>
      </c>
      <c r="B11" s="941"/>
      <c r="C11" s="941"/>
      <c r="D11" s="941"/>
      <c r="E11" s="941"/>
      <c r="F11" s="941"/>
      <c r="G11" s="941"/>
      <c r="H11" s="942"/>
    </row>
    <row r="12" spans="1:9" ht="10.5" customHeight="1" thickBot="1">
      <c r="A12" s="943"/>
      <c r="B12" s="944"/>
      <c r="C12" s="944"/>
      <c r="D12" s="944"/>
      <c r="E12" s="944"/>
      <c r="F12" s="944"/>
      <c r="G12" s="944"/>
      <c r="H12" s="945"/>
    </row>
    <row r="13" spans="1:9">
      <c r="A13" s="931" t="s">
        <v>0</v>
      </c>
      <c r="B13" s="933" t="s">
        <v>179</v>
      </c>
      <c r="C13" s="931" t="s">
        <v>155</v>
      </c>
      <c r="D13" s="935" t="s">
        <v>183</v>
      </c>
      <c r="E13" s="931" t="s">
        <v>251</v>
      </c>
      <c r="F13" s="279" t="s">
        <v>252</v>
      </c>
      <c r="G13" s="280" t="s">
        <v>253</v>
      </c>
      <c r="H13" s="281" t="s">
        <v>254</v>
      </c>
    </row>
    <row r="14" spans="1:9">
      <c r="A14" s="932"/>
      <c r="B14" s="934"/>
      <c r="C14" s="932"/>
      <c r="D14" s="936"/>
      <c r="E14" s="932"/>
      <c r="F14" s="282" t="s">
        <v>255</v>
      </c>
      <c r="G14" s="283" t="s">
        <v>256</v>
      </c>
      <c r="H14" s="284">
        <v>41395</v>
      </c>
    </row>
    <row r="15" spans="1:9" ht="17.399999999999999">
      <c r="A15" s="939"/>
      <c r="B15" s="939"/>
      <c r="C15" s="939"/>
      <c r="D15" s="285"/>
      <c r="E15" s="285"/>
      <c r="F15" s="286">
        <v>0.3</v>
      </c>
      <c r="G15" s="222"/>
      <c r="H15" s="228"/>
    </row>
    <row r="16" spans="1:9">
      <c r="A16" s="210" t="s">
        <v>0</v>
      </c>
      <c r="B16" s="211" t="s">
        <v>257</v>
      </c>
      <c r="C16" s="212" t="s">
        <v>258</v>
      </c>
      <c r="D16" s="213"/>
      <c r="E16" s="287" t="s">
        <v>252</v>
      </c>
      <c r="F16" s="287"/>
      <c r="G16" s="222"/>
      <c r="H16" s="228"/>
    </row>
    <row r="17" spans="1:9" s="300" customFormat="1" ht="14.4">
      <c r="A17" s="230" t="s">
        <v>49</v>
      </c>
      <c r="B17" s="231" t="s">
        <v>397</v>
      </c>
      <c r="C17" s="270"/>
      <c r="D17" s="214"/>
      <c r="E17" s="289"/>
      <c r="F17" s="290"/>
      <c r="G17" s="293">
        <f>SUM(G18:G18)</f>
        <v>1532.19</v>
      </c>
      <c r="H17" s="337"/>
    </row>
    <row r="18" spans="1:9">
      <c r="A18" s="210" t="s">
        <v>58</v>
      </c>
      <c r="B18" s="368" t="s">
        <v>367</v>
      </c>
      <c r="C18" s="228" t="s">
        <v>161</v>
      </c>
      <c r="D18" s="222">
        <f>'Memoria quios 003'!H19</f>
        <v>3.86</v>
      </c>
      <c r="E18" s="291">
        <v>305.33999999999997</v>
      </c>
      <c r="F18" s="292">
        <v>396.94</v>
      </c>
      <c r="G18" s="222">
        <f>D18*F18</f>
        <v>1532.19</v>
      </c>
      <c r="H18" s="317">
        <v>73361</v>
      </c>
    </row>
    <row r="19" spans="1:9">
      <c r="A19" s="230" t="s">
        <v>37</v>
      </c>
      <c r="B19" s="231" t="s">
        <v>193</v>
      </c>
      <c r="C19" s="240"/>
      <c r="D19" s="214"/>
      <c r="E19" s="227"/>
      <c r="F19" s="288"/>
      <c r="G19" s="293">
        <f>SUM(G20:G21)</f>
        <v>2876.92</v>
      </c>
      <c r="H19" s="228"/>
    </row>
    <row r="20" spans="1:9" ht="26.4">
      <c r="A20" s="210" t="s">
        <v>21</v>
      </c>
      <c r="B20" s="363" t="s">
        <v>403</v>
      </c>
      <c r="C20" s="228" t="s">
        <v>134</v>
      </c>
      <c r="D20" s="222">
        <f>'Memoria quios 003'!G23</f>
        <v>40.1</v>
      </c>
      <c r="E20" s="287">
        <v>33.1</v>
      </c>
      <c r="F20" s="292">
        <v>43.03</v>
      </c>
      <c r="G20" s="222">
        <f>F20*D20</f>
        <v>1725.5</v>
      </c>
      <c r="H20" s="317" t="s">
        <v>404</v>
      </c>
    </row>
    <row r="21" spans="1:9" ht="26.4">
      <c r="A21" s="210" t="s">
        <v>56</v>
      </c>
      <c r="B21" s="368" t="s">
        <v>396</v>
      </c>
      <c r="C21" s="228" t="s">
        <v>161</v>
      </c>
      <c r="D21" s="222">
        <f>'Memoria quios 003'!H24</f>
        <v>2.23</v>
      </c>
      <c r="E21" s="295">
        <v>516.33000000000004</v>
      </c>
      <c r="F21" s="292">
        <v>516.33000000000004</v>
      </c>
      <c r="G21" s="222">
        <f>F21*D21</f>
        <v>1151.42</v>
      </c>
      <c r="H21" s="365" t="s">
        <v>402</v>
      </c>
    </row>
    <row r="22" spans="1:9">
      <c r="A22" s="230" t="s">
        <v>38</v>
      </c>
      <c r="B22" s="231" t="s">
        <v>150</v>
      </c>
      <c r="C22" s="240"/>
      <c r="D22" s="214"/>
      <c r="E22" s="227"/>
      <c r="F22" s="288"/>
      <c r="G22" s="293">
        <f>SUM(G23:G25)</f>
        <v>3631.74</v>
      </c>
      <c r="H22" s="228"/>
    </row>
    <row r="23" spans="1:9" ht="26.4">
      <c r="A23" s="210" t="s">
        <v>36</v>
      </c>
      <c r="B23" s="385" t="s">
        <v>311</v>
      </c>
      <c r="C23" s="228" t="s">
        <v>134</v>
      </c>
      <c r="D23" s="222">
        <f>'Memoria quios 003'!G30</f>
        <v>26.28</v>
      </c>
      <c r="E23" s="295">
        <v>67.349999999999994</v>
      </c>
      <c r="F23" s="292">
        <v>87.56</v>
      </c>
      <c r="G23" s="222">
        <f>D23*F23</f>
        <v>2301.08</v>
      </c>
      <c r="H23" s="317">
        <v>72077</v>
      </c>
      <c r="I23" s="277"/>
    </row>
    <row r="24" spans="1:9">
      <c r="A24" s="210" t="s">
        <v>162</v>
      </c>
      <c r="B24" s="345" t="s">
        <v>312</v>
      </c>
      <c r="C24" s="228" t="s">
        <v>134</v>
      </c>
      <c r="D24" s="222">
        <f>'Memoria quios 003'!G31</f>
        <v>26.28</v>
      </c>
      <c r="E24" s="295">
        <v>32.04</v>
      </c>
      <c r="F24" s="292">
        <v>41.65</v>
      </c>
      <c r="G24" s="222">
        <f t="shared" ref="G24" si="0">D24*F24</f>
        <v>1094.56</v>
      </c>
      <c r="H24" s="317" t="s">
        <v>405</v>
      </c>
    </row>
    <row r="25" spans="1:9" ht="26.4">
      <c r="A25" s="210" t="s">
        <v>163</v>
      </c>
      <c r="B25" s="345" t="s">
        <v>400</v>
      </c>
      <c r="C25" s="228" t="s">
        <v>42</v>
      </c>
      <c r="D25" s="222">
        <f>'Memoria quios 003'!I32</f>
        <v>15</v>
      </c>
      <c r="E25" s="295">
        <v>12.11</v>
      </c>
      <c r="F25" s="292">
        <v>15.74</v>
      </c>
      <c r="G25" s="222">
        <f>D25*F25</f>
        <v>236.1</v>
      </c>
      <c r="H25" s="210" t="s">
        <v>260</v>
      </c>
    </row>
    <row r="26" spans="1:9">
      <c r="A26" s="230" t="s">
        <v>39</v>
      </c>
      <c r="B26" s="231" t="s">
        <v>202</v>
      </c>
      <c r="C26" s="240"/>
      <c r="D26" s="214"/>
      <c r="E26" s="227"/>
      <c r="F26" s="288"/>
      <c r="G26" s="293">
        <f>SUM(G27:G27)</f>
        <v>875.2</v>
      </c>
      <c r="H26" s="228"/>
    </row>
    <row r="27" spans="1:9" ht="39.6">
      <c r="A27" s="210" t="s">
        <v>23</v>
      </c>
      <c r="B27" s="367" t="s">
        <v>371</v>
      </c>
      <c r="C27" s="228" t="s">
        <v>134</v>
      </c>
      <c r="D27" s="222">
        <f>'Memoria quios 003'!G35</f>
        <v>14.66</v>
      </c>
      <c r="E27" s="295">
        <v>45.92</v>
      </c>
      <c r="F27" s="292">
        <v>59.7</v>
      </c>
      <c r="G27" s="222">
        <f>F27*D27</f>
        <v>875.2</v>
      </c>
      <c r="H27" s="317" t="s">
        <v>285</v>
      </c>
    </row>
    <row r="28" spans="1:9">
      <c r="A28" s="230" t="s">
        <v>40</v>
      </c>
      <c r="B28" s="231" t="s">
        <v>203</v>
      </c>
      <c r="C28" s="240"/>
      <c r="D28" s="214"/>
      <c r="E28" s="227"/>
      <c r="F28" s="288"/>
      <c r="G28" s="293">
        <f>SUM(G29:G31)</f>
        <v>762.13</v>
      </c>
      <c r="H28" s="228"/>
    </row>
    <row r="29" spans="1:9" ht="26.4">
      <c r="A29" s="210" t="s">
        <v>118</v>
      </c>
      <c r="B29" s="363" t="s">
        <v>314</v>
      </c>
      <c r="C29" s="228" t="s">
        <v>134</v>
      </c>
      <c r="D29" s="222">
        <f>'Memoria quios 003'!G38</f>
        <v>29.32</v>
      </c>
      <c r="E29" s="295">
        <v>3.78</v>
      </c>
      <c r="F29" s="292">
        <v>4.91</v>
      </c>
      <c r="G29" s="222">
        <f>F29*D29</f>
        <v>143.96</v>
      </c>
      <c r="H29" s="317" t="s">
        <v>406</v>
      </c>
    </row>
    <row r="30" spans="1:9" ht="26.4">
      <c r="A30" s="210" t="s">
        <v>119</v>
      </c>
      <c r="B30" s="363" t="s">
        <v>315</v>
      </c>
      <c r="C30" s="228" t="s">
        <v>134</v>
      </c>
      <c r="D30" s="222">
        <f>'Memoria quios 003'!G39</f>
        <v>29.32</v>
      </c>
      <c r="E30" s="295">
        <v>10.08</v>
      </c>
      <c r="F30" s="292">
        <v>13.1</v>
      </c>
      <c r="G30" s="222">
        <f t="shared" ref="G30:G31" si="1">F30*D30</f>
        <v>384.09</v>
      </c>
      <c r="H30" s="317">
        <v>5995</v>
      </c>
    </row>
    <row r="31" spans="1:9" ht="39.6">
      <c r="A31" s="210" t="s">
        <v>120</v>
      </c>
      <c r="B31" s="363" t="s">
        <v>316</v>
      </c>
      <c r="C31" s="228" t="s">
        <v>134</v>
      </c>
      <c r="D31" s="222">
        <f>'Memoria quios 003'!G40</f>
        <v>8</v>
      </c>
      <c r="E31" s="295">
        <v>22.51</v>
      </c>
      <c r="F31" s="292">
        <v>29.26</v>
      </c>
      <c r="G31" s="222">
        <f t="shared" si="1"/>
        <v>234.08</v>
      </c>
      <c r="H31" s="317" t="s">
        <v>407</v>
      </c>
    </row>
    <row r="32" spans="1:9">
      <c r="A32" s="230" t="s">
        <v>41</v>
      </c>
      <c r="B32" s="231" t="s">
        <v>124</v>
      </c>
      <c r="C32" s="240"/>
      <c r="D32" s="214"/>
      <c r="E32" s="227"/>
      <c r="F32" s="288"/>
      <c r="G32" s="293">
        <f>SUM(G33:G37)</f>
        <v>1838.53</v>
      </c>
      <c r="H32" s="228"/>
    </row>
    <row r="33" spans="1:8" ht="26.4">
      <c r="A33" s="210" t="s">
        <v>50</v>
      </c>
      <c r="B33" s="363" t="s">
        <v>317</v>
      </c>
      <c r="C33" s="228" t="s">
        <v>161</v>
      </c>
      <c r="D33" s="222">
        <f>'Memoria quios 003'!H43</f>
        <v>3.54</v>
      </c>
      <c r="E33" s="295">
        <v>51.81</v>
      </c>
      <c r="F33" s="292">
        <v>67.349999999999994</v>
      </c>
      <c r="G33" s="248">
        <f>D33*F33</f>
        <v>238.42</v>
      </c>
      <c r="H33" s="317" t="s">
        <v>408</v>
      </c>
    </row>
    <row r="34" spans="1:8" ht="26.4">
      <c r="A34" s="210" t="s">
        <v>57</v>
      </c>
      <c r="B34" s="363" t="s">
        <v>372</v>
      </c>
      <c r="C34" s="228" t="s">
        <v>134</v>
      </c>
      <c r="D34" s="222">
        <f>'Memoria quios 003'!G44</f>
        <v>17.72</v>
      </c>
      <c r="E34" s="295">
        <v>24.16</v>
      </c>
      <c r="F34" s="292">
        <v>31.41</v>
      </c>
      <c r="G34" s="222">
        <f>F34*D34</f>
        <v>556.59</v>
      </c>
      <c r="H34" s="317">
        <v>5968</v>
      </c>
    </row>
    <row r="35" spans="1:8" ht="26.4">
      <c r="A35" s="380" t="s">
        <v>122</v>
      </c>
      <c r="B35" s="386" t="s">
        <v>318</v>
      </c>
      <c r="C35" s="369" t="s">
        <v>134</v>
      </c>
      <c r="D35" s="222">
        <f>'Memoria quios 003'!G45</f>
        <v>17.72</v>
      </c>
      <c r="E35" s="387">
        <v>16.78</v>
      </c>
      <c r="F35" s="388">
        <v>21.81</v>
      </c>
      <c r="G35" s="389">
        <f>F35*D35</f>
        <v>386.47</v>
      </c>
      <c r="H35" s="317" t="s">
        <v>409</v>
      </c>
    </row>
    <row r="36" spans="1:8" ht="26.4">
      <c r="A36" s="210" t="s">
        <v>206</v>
      </c>
      <c r="B36" s="363" t="s">
        <v>373</v>
      </c>
      <c r="C36" s="228" t="s">
        <v>134</v>
      </c>
      <c r="D36" s="222">
        <f>'Memoria quios 003'!G46</f>
        <v>4</v>
      </c>
      <c r="E36" s="295">
        <v>33.770000000000003</v>
      </c>
      <c r="F36" s="292">
        <v>43.9</v>
      </c>
      <c r="G36" s="222">
        <f t="shared" ref="G36:G37" si="2">F36*D36</f>
        <v>175.6</v>
      </c>
      <c r="H36" s="317" t="s">
        <v>410</v>
      </c>
    </row>
    <row r="37" spans="1:8" ht="26.4">
      <c r="A37" s="210" t="s">
        <v>365</v>
      </c>
      <c r="B37" s="363" t="s">
        <v>364</v>
      </c>
      <c r="C37" s="228" t="s">
        <v>134</v>
      </c>
      <c r="D37" s="222">
        <f>'Memoria quios 003'!G47</f>
        <v>12.88</v>
      </c>
      <c r="E37" s="295">
        <v>28.75</v>
      </c>
      <c r="F37" s="292">
        <v>37.380000000000003</v>
      </c>
      <c r="G37" s="222">
        <f t="shared" si="2"/>
        <v>481.45</v>
      </c>
      <c r="H37" s="317" t="s">
        <v>374</v>
      </c>
    </row>
    <row r="38" spans="1:8">
      <c r="A38" s="230" t="s">
        <v>43</v>
      </c>
      <c r="B38" s="231" t="s">
        <v>216</v>
      </c>
      <c r="C38" s="240"/>
      <c r="D38" s="214"/>
      <c r="E38" s="227"/>
      <c r="F38" s="288"/>
      <c r="G38" s="293">
        <f>SUM(G39:G50)</f>
        <v>1762.78</v>
      </c>
      <c r="H38" s="228"/>
    </row>
    <row r="39" spans="1:8" ht="26.4">
      <c r="A39" s="210" t="s">
        <v>25</v>
      </c>
      <c r="B39" s="363" t="s">
        <v>356</v>
      </c>
      <c r="C39" s="228" t="s">
        <v>42</v>
      </c>
      <c r="D39" s="222">
        <f>'Memoria quios 003'!I50</f>
        <v>65.08</v>
      </c>
      <c r="E39" s="295">
        <v>2.12</v>
      </c>
      <c r="F39" s="292">
        <v>2.76</v>
      </c>
      <c r="G39" s="222">
        <f>F39*D39</f>
        <v>179.62</v>
      </c>
      <c r="H39" s="103" t="s">
        <v>357</v>
      </c>
    </row>
    <row r="40" spans="1:8" ht="26.4">
      <c r="A40" s="210" t="s">
        <v>209</v>
      </c>
      <c r="B40" s="377" t="s">
        <v>358</v>
      </c>
      <c r="C40" s="228" t="s">
        <v>42</v>
      </c>
      <c r="D40" s="222">
        <f>'Memoria quios 003'!I51</f>
        <v>14</v>
      </c>
      <c r="E40" s="295">
        <v>7.09</v>
      </c>
      <c r="F40" s="292">
        <v>9.2200000000000006</v>
      </c>
      <c r="G40" s="222">
        <f>F40*D40</f>
        <v>129.08000000000001</v>
      </c>
      <c r="H40" s="103" t="s">
        <v>359</v>
      </c>
    </row>
    <row r="41" spans="1:8" ht="26.4">
      <c r="A41" s="210" t="s">
        <v>211</v>
      </c>
      <c r="B41" s="377" t="s">
        <v>449</v>
      </c>
      <c r="C41" s="228" t="s">
        <v>22</v>
      </c>
      <c r="D41" s="222">
        <f>'Memoria quios 003'!F52</f>
        <v>2</v>
      </c>
      <c r="E41" s="295">
        <v>48.8</v>
      </c>
      <c r="F41" s="292">
        <v>63.44</v>
      </c>
      <c r="G41" s="222">
        <f t="shared" ref="G41:G43" si="3">F41*D41</f>
        <v>126.88</v>
      </c>
      <c r="H41" s="103" t="s">
        <v>450</v>
      </c>
    </row>
    <row r="42" spans="1:8" ht="26.4">
      <c r="A42" s="210" t="s">
        <v>213</v>
      </c>
      <c r="B42" s="377" t="s">
        <v>433</v>
      </c>
      <c r="C42" s="228" t="s">
        <v>22</v>
      </c>
      <c r="D42" s="222">
        <f>'Memoria quios 003'!F53</f>
        <v>3</v>
      </c>
      <c r="E42" s="295">
        <v>8.5</v>
      </c>
      <c r="F42" s="292">
        <v>11.05</v>
      </c>
      <c r="G42" s="222">
        <f t="shared" si="3"/>
        <v>33.15</v>
      </c>
      <c r="H42" s="103" t="s">
        <v>434</v>
      </c>
    </row>
    <row r="43" spans="1:8" ht="26.4">
      <c r="A43" s="210" t="s">
        <v>215</v>
      </c>
      <c r="B43" s="118" t="s">
        <v>435</v>
      </c>
      <c r="C43" s="228" t="s">
        <v>22</v>
      </c>
      <c r="D43" s="222">
        <f>'Memoria quios 003'!F54</f>
        <v>4</v>
      </c>
      <c r="E43" s="295">
        <v>10.14</v>
      </c>
      <c r="F43" s="292">
        <v>10.14</v>
      </c>
      <c r="G43" s="222">
        <f t="shared" si="3"/>
        <v>40.56</v>
      </c>
      <c r="H43" s="365" t="s">
        <v>451</v>
      </c>
    </row>
    <row r="44" spans="1:8" ht="26.4">
      <c r="A44" s="210" t="s">
        <v>327</v>
      </c>
      <c r="B44" s="5" t="s">
        <v>464</v>
      </c>
      <c r="C44" s="228" t="s">
        <v>42</v>
      </c>
      <c r="D44" s="222">
        <f>'Memoria quios 003'!I55</f>
        <v>18</v>
      </c>
      <c r="E44" s="295">
        <v>13.93</v>
      </c>
      <c r="F44" s="292">
        <v>18.11</v>
      </c>
      <c r="G44" s="222">
        <f>F44*D44</f>
        <v>325.98</v>
      </c>
      <c r="H44" s="22">
        <v>55865</v>
      </c>
    </row>
    <row r="45" spans="1:8" ht="39.6">
      <c r="A45" s="210" t="s">
        <v>328</v>
      </c>
      <c r="B45" s="377" t="s">
        <v>452</v>
      </c>
      <c r="C45" s="228" t="s">
        <v>22</v>
      </c>
      <c r="D45" s="222">
        <f>'Memoria quios 003'!F56</f>
        <v>1</v>
      </c>
      <c r="E45" s="295">
        <v>37.29</v>
      </c>
      <c r="F45" s="292">
        <v>48.48</v>
      </c>
      <c r="G45" s="222">
        <f>F45*D45</f>
        <v>48.48</v>
      </c>
      <c r="H45" s="103">
        <v>84402</v>
      </c>
    </row>
    <row r="46" spans="1:8">
      <c r="A46" s="210" t="s">
        <v>329</v>
      </c>
      <c r="B46" s="127" t="s">
        <v>432</v>
      </c>
      <c r="C46" s="240" t="s">
        <v>22</v>
      </c>
      <c r="D46" s="222">
        <f>'Memoria quios 003'!F57</f>
        <v>1</v>
      </c>
      <c r="E46" s="227">
        <v>13.71</v>
      </c>
      <c r="F46" s="288">
        <v>17.82</v>
      </c>
      <c r="G46" s="222">
        <f>F46*D46</f>
        <v>17.82</v>
      </c>
      <c r="H46" s="183">
        <v>83466</v>
      </c>
    </row>
    <row r="47" spans="1:8">
      <c r="A47" s="210" t="s">
        <v>330</v>
      </c>
      <c r="B47" s="1" t="s">
        <v>460</v>
      </c>
      <c r="C47" s="228" t="s">
        <v>22</v>
      </c>
      <c r="D47" s="222">
        <f>'Memoria quios 003'!F58</f>
        <v>2</v>
      </c>
      <c r="E47" s="295">
        <v>301.95</v>
      </c>
      <c r="F47" s="292">
        <v>392.54</v>
      </c>
      <c r="G47" s="222">
        <f t="shared" ref="G47:G50" si="4">F47*D47</f>
        <v>785.08</v>
      </c>
      <c r="H47" s="8">
        <v>83449</v>
      </c>
    </row>
    <row r="48" spans="1:8">
      <c r="A48" s="210" t="s">
        <v>444</v>
      </c>
      <c r="B48" s="127" t="s">
        <v>441</v>
      </c>
      <c r="C48" s="228" t="s">
        <v>22</v>
      </c>
      <c r="D48" s="222">
        <f>'Memoria quios 003'!F59</f>
        <v>4</v>
      </c>
      <c r="E48" s="227">
        <v>4.26</v>
      </c>
      <c r="F48" s="288">
        <v>5.54</v>
      </c>
      <c r="G48" s="222">
        <f t="shared" si="4"/>
        <v>22.16</v>
      </c>
      <c r="H48" s="183">
        <v>83387</v>
      </c>
    </row>
    <row r="49" spans="1:8">
      <c r="A49" s="210" t="s">
        <v>448</v>
      </c>
      <c r="B49" s="185" t="s">
        <v>461</v>
      </c>
      <c r="C49" s="228" t="s">
        <v>22</v>
      </c>
      <c r="D49" s="222">
        <f>'Memoria quios 003'!F60</f>
        <v>3</v>
      </c>
      <c r="E49" s="295">
        <v>7.53</v>
      </c>
      <c r="F49" s="291">
        <v>9.7899999999999991</v>
      </c>
      <c r="G49" s="222">
        <f t="shared" si="4"/>
        <v>29.37</v>
      </c>
      <c r="H49" s="103">
        <v>83540</v>
      </c>
    </row>
    <row r="50" spans="1:8" ht="26.4">
      <c r="A50" s="210" t="s">
        <v>457</v>
      </c>
      <c r="B50" s="436" t="s">
        <v>462</v>
      </c>
      <c r="C50" s="228" t="s">
        <v>22</v>
      </c>
      <c r="D50" s="222">
        <f>'Memoria quios 003'!F61</f>
        <v>1</v>
      </c>
      <c r="E50" s="295">
        <v>18.920000000000002</v>
      </c>
      <c r="F50" s="291">
        <v>24.6</v>
      </c>
      <c r="G50" s="222">
        <f t="shared" si="4"/>
        <v>24.6</v>
      </c>
      <c r="H50" s="103" t="s">
        <v>463</v>
      </c>
    </row>
    <row r="51" spans="1:8">
      <c r="A51" s="220"/>
      <c r="B51" s="225"/>
      <c r="C51" s="240"/>
      <c r="D51" s="222"/>
      <c r="E51" s="227"/>
      <c r="F51" s="288"/>
      <c r="G51" s="222"/>
      <c r="H51" s="228"/>
    </row>
    <row r="52" spans="1:8">
      <c r="A52" s="230" t="s">
        <v>44</v>
      </c>
      <c r="B52" s="231" t="s">
        <v>223</v>
      </c>
      <c r="C52" s="270"/>
      <c r="D52" s="214"/>
      <c r="E52" s="271"/>
      <c r="F52" s="288"/>
      <c r="G52" s="293">
        <f>SUM(G53:G58)</f>
        <v>695.88</v>
      </c>
      <c r="H52" s="212"/>
    </row>
    <row r="53" spans="1:8" ht="26.4">
      <c r="A53" s="210" t="s">
        <v>26</v>
      </c>
      <c r="B53" s="364" t="s">
        <v>375</v>
      </c>
      <c r="C53" s="228" t="s">
        <v>265</v>
      </c>
      <c r="D53" s="222">
        <v>1</v>
      </c>
      <c r="E53" s="287">
        <v>229.65</v>
      </c>
      <c r="F53" s="292">
        <v>229.65</v>
      </c>
      <c r="G53" s="222">
        <f>F53*D53</f>
        <v>229.65</v>
      </c>
      <c r="H53" s="365" t="s">
        <v>411</v>
      </c>
    </row>
    <row r="54" spans="1:8">
      <c r="A54" s="220" t="s">
        <v>28</v>
      </c>
      <c r="B54" s="390" t="s">
        <v>338</v>
      </c>
      <c r="C54" s="240" t="s">
        <v>266</v>
      </c>
      <c r="D54" s="222">
        <f>'Memoria quios 003'!F65</f>
        <v>4</v>
      </c>
      <c r="E54" s="227">
        <v>24.7</v>
      </c>
      <c r="F54" s="292">
        <v>32.11</v>
      </c>
      <c r="G54" s="222">
        <f t="shared" ref="G54:G58" si="5">F54*D54</f>
        <v>128.44</v>
      </c>
      <c r="H54" s="317">
        <v>72711</v>
      </c>
    </row>
    <row r="55" spans="1:8">
      <c r="A55" s="220" t="s">
        <v>217</v>
      </c>
      <c r="B55" s="390" t="s">
        <v>339</v>
      </c>
      <c r="C55" s="240" t="s">
        <v>42</v>
      </c>
      <c r="D55" s="222">
        <f>'Memoria quios 003'!I66</f>
        <v>6</v>
      </c>
      <c r="E55" s="227">
        <v>16.079999999999998</v>
      </c>
      <c r="F55" s="292">
        <v>20.9</v>
      </c>
      <c r="G55" s="222">
        <f t="shared" si="5"/>
        <v>125.4</v>
      </c>
      <c r="H55" s="391" t="s">
        <v>413</v>
      </c>
    </row>
    <row r="56" spans="1:8" ht="26.4">
      <c r="A56" s="210" t="s">
        <v>218</v>
      </c>
      <c r="B56" s="363" t="s">
        <v>340</v>
      </c>
      <c r="C56" s="228" t="s">
        <v>24</v>
      </c>
      <c r="D56" s="222">
        <f>'Memoria quios 003'!F67</f>
        <v>2</v>
      </c>
      <c r="E56" s="295">
        <v>58.34</v>
      </c>
      <c r="F56" s="292">
        <v>75.84</v>
      </c>
      <c r="G56" s="222">
        <f t="shared" si="5"/>
        <v>151.68</v>
      </c>
      <c r="H56" s="317" t="s">
        <v>414</v>
      </c>
    </row>
    <row r="57" spans="1:8" ht="26.4">
      <c r="A57" s="210" t="s">
        <v>219</v>
      </c>
      <c r="B57" s="363" t="s">
        <v>341</v>
      </c>
      <c r="C57" s="228" t="s">
        <v>24</v>
      </c>
      <c r="D57" s="222">
        <f>'Memoria quios 003'!F68</f>
        <v>1</v>
      </c>
      <c r="E57" s="295">
        <v>30.88</v>
      </c>
      <c r="F57" s="292">
        <v>40.14</v>
      </c>
      <c r="G57" s="222">
        <f t="shared" si="5"/>
        <v>40.14</v>
      </c>
      <c r="H57" s="317" t="s">
        <v>415</v>
      </c>
    </row>
    <row r="58" spans="1:8" ht="26.4">
      <c r="A58" s="210" t="s">
        <v>220</v>
      </c>
      <c r="B58" s="363" t="s">
        <v>342</v>
      </c>
      <c r="C58" s="228" t="s">
        <v>266</v>
      </c>
      <c r="D58" s="222">
        <f>'Memoria quios 003'!F69</f>
        <v>1</v>
      </c>
      <c r="E58" s="295">
        <v>15.82</v>
      </c>
      <c r="F58" s="292">
        <v>20.57</v>
      </c>
      <c r="G58" s="222">
        <f t="shared" si="5"/>
        <v>20.57</v>
      </c>
      <c r="H58" s="317" t="s">
        <v>416</v>
      </c>
    </row>
    <row r="59" spans="1:8">
      <c r="A59" s="210"/>
      <c r="B59" s="363"/>
      <c r="C59" s="228"/>
      <c r="D59" s="222"/>
      <c r="E59" s="295"/>
      <c r="F59" s="292"/>
      <c r="G59" s="222"/>
      <c r="H59" s="317"/>
    </row>
    <row r="60" spans="1:8" s="300" customFormat="1" ht="14.4">
      <c r="A60" s="230" t="s">
        <v>46</v>
      </c>
      <c r="B60" s="231" t="s">
        <v>238</v>
      </c>
      <c r="C60" s="270"/>
      <c r="D60" s="214"/>
      <c r="E60" s="271"/>
      <c r="F60" s="288"/>
      <c r="G60" s="293">
        <f>SUM(G61:G64)</f>
        <v>4920.28</v>
      </c>
      <c r="H60" s="212"/>
    </row>
    <row r="61" spans="1:8" ht="26.4">
      <c r="A61" s="459" t="s">
        <v>32</v>
      </c>
      <c r="B61" s="363" t="s">
        <v>344</v>
      </c>
      <c r="C61" s="228" t="s">
        <v>42</v>
      </c>
      <c r="D61" s="222">
        <f>'Memoria quios 003'!I72</f>
        <v>7.5</v>
      </c>
      <c r="E61" s="295">
        <v>234.74</v>
      </c>
      <c r="F61" s="292">
        <v>305.16000000000003</v>
      </c>
      <c r="G61" s="222">
        <f>F61*D61</f>
        <v>2288.6999999999998</v>
      </c>
      <c r="H61" s="317" t="s">
        <v>418</v>
      </c>
    </row>
    <row r="62" spans="1:8">
      <c r="A62" s="459" t="s">
        <v>63</v>
      </c>
      <c r="B62" s="364" t="s">
        <v>319</v>
      </c>
      <c r="C62" s="228" t="s">
        <v>134</v>
      </c>
      <c r="D62" s="222">
        <f>'Memoria quios 003'!G73</f>
        <v>7.2</v>
      </c>
      <c r="E62" s="295">
        <v>178.96</v>
      </c>
      <c r="F62" s="292">
        <v>232.65</v>
      </c>
      <c r="G62" s="222">
        <f t="shared" ref="G62:G64" si="6">F62*D62</f>
        <v>1675.08</v>
      </c>
      <c r="H62" s="317" t="s">
        <v>422</v>
      </c>
    </row>
    <row r="63" spans="1:8" ht="26.4">
      <c r="A63" s="459" t="s">
        <v>123</v>
      </c>
      <c r="B63" s="346" t="s">
        <v>320</v>
      </c>
      <c r="C63" s="228" t="s">
        <v>22</v>
      </c>
      <c r="D63" s="222">
        <f>'Memoria quios 003'!F74</f>
        <v>1</v>
      </c>
      <c r="E63" s="295">
        <v>408.34</v>
      </c>
      <c r="F63" s="292">
        <v>530.84</v>
      </c>
      <c r="G63" s="222">
        <f>F63*D63</f>
        <v>530.84</v>
      </c>
      <c r="H63" s="317" t="s">
        <v>387</v>
      </c>
    </row>
    <row r="64" spans="1:8" ht="26.4">
      <c r="A64" s="459" t="s">
        <v>228</v>
      </c>
      <c r="B64" s="364" t="s">
        <v>323</v>
      </c>
      <c r="C64" s="228" t="s">
        <v>134</v>
      </c>
      <c r="D64" s="222">
        <f>'Memoria quios 003'!G75</f>
        <v>1.08</v>
      </c>
      <c r="E64" s="295">
        <v>394.13</v>
      </c>
      <c r="F64" s="292">
        <v>394.13</v>
      </c>
      <c r="G64" s="222">
        <f t="shared" si="6"/>
        <v>425.66</v>
      </c>
      <c r="H64" s="320" t="s">
        <v>423</v>
      </c>
    </row>
    <row r="65" spans="1:9">
      <c r="A65" s="210"/>
      <c r="B65" s="377"/>
      <c r="C65" s="240"/>
      <c r="D65" s="222"/>
      <c r="E65" s="227"/>
      <c r="F65" s="288"/>
      <c r="G65" s="222"/>
      <c r="H65" s="228"/>
    </row>
    <row r="66" spans="1:9" s="300" customFormat="1" ht="14.4">
      <c r="A66" s="230" t="s">
        <v>47</v>
      </c>
      <c r="B66" s="231" t="s">
        <v>243</v>
      </c>
      <c r="C66" s="270"/>
      <c r="D66" s="214"/>
      <c r="E66" s="271"/>
      <c r="F66" s="288"/>
      <c r="G66" s="293">
        <f>SUM(G67:G68)</f>
        <v>226.68</v>
      </c>
      <c r="H66" s="212"/>
    </row>
    <row r="67" spans="1:9" ht="26.4">
      <c r="A67" s="459" t="s">
        <v>33</v>
      </c>
      <c r="B67" s="364" t="s">
        <v>390</v>
      </c>
      <c r="C67" s="228" t="s">
        <v>134</v>
      </c>
      <c r="D67" s="222">
        <f>'Memoria quios 003'!G78</f>
        <v>4</v>
      </c>
      <c r="E67" s="295">
        <v>31.67</v>
      </c>
      <c r="F67" s="292">
        <v>31.67</v>
      </c>
      <c r="G67" s="222">
        <f>F67*D67</f>
        <v>126.68</v>
      </c>
      <c r="H67" s="365" t="s">
        <v>424</v>
      </c>
      <c r="I67" s="382"/>
    </row>
    <row r="68" spans="1:9" ht="26.4">
      <c r="A68" s="460" t="s">
        <v>167</v>
      </c>
      <c r="B68" s="390" t="s">
        <v>324</v>
      </c>
      <c r="C68" s="240" t="s">
        <v>134</v>
      </c>
      <c r="D68" s="222">
        <f>'Memoria quios 003'!G79</f>
        <v>4</v>
      </c>
      <c r="E68" s="227">
        <v>25</v>
      </c>
      <c r="F68" s="292">
        <v>25</v>
      </c>
      <c r="G68" s="222">
        <f>F68*D68</f>
        <v>100</v>
      </c>
      <c r="H68" s="320" t="s">
        <v>425</v>
      </c>
    </row>
    <row r="69" spans="1:9">
      <c r="A69" s="220"/>
      <c r="B69" s="225"/>
      <c r="C69" s="240"/>
      <c r="D69" s="222"/>
      <c r="E69" s="227"/>
      <c r="F69" s="288"/>
      <c r="G69" s="222"/>
      <c r="H69" s="228"/>
    </row>
    <row r="70" spans="1:9">
      <c r="A70" s="230" t="s">
        <v>48</v>
      </c>
      <c r="B70" s="231" t="s">
        <v>246</v>
      </c>
      <c r="C70" s="270"/>
      <c r="D70" s="214"/>
      <c r="E70" s="271"/>
      <c r="F70" s="288"/>
      <c r="G70" s="293">
        <f>SUM(G71:G74)</f>
        <v>711.6</v>
      </c>
      <c r="H70" s="294"/>
    </row>
    <row r="71" spans="1:9">
      <c r="A71" s="460" t="s">
        <v>34</v>
      </c>
      <c r="B71" s="390" t="s">
        <v>325</v>
      </c>
      <c r="C71" s="240" t="s">
        <v>134</v>
      </c>
      <c r="D71" s="222">
        <f>'Memoria quios 003'!G81</f>
        <v>29.32</v>
      </c>
      <c r="E71" s="295">
        <v>4.4800000000000004</v>
      </c>
      <c r="F71" s="292">
        <v>5.82</v>
      </c>
      <c r="G71" s="222">
        <f>F71*D71</f>
        <v>170.64</v>
      </c>
      <c r="H71" s="391" t="s">
        <v>426</v>
      </c>
    </row>
    <row r="72" spans="1:9">
      <c r="A72" s="460" t="s">
        <v>35</v>
      </c>
      <c r="B72" s="390" t="s">
        <v>393</v>
      </c>
      <c r="C72" s="240" t="s">
        <v>134</v>
      </c>
      <c r="D72" s="222">
        <f>'Memoria quios 003'!G82</f>
        <v>29.32</v>
      </c>
      <c r="E72" s="295">
        <v>2.19</v>
      </c>
      <c r="F72" s="292">
        <v>2.85</v>
      </c>
      <c r="G72" s="222">
        <f t="shared" ref="G72:G74" si="7">F72*D72</f>
        <v>83.56</v>
      </c>
      <c r="H72" s="391" t="s">
        <v>427</v>
      </c>
    </row>
    <row r="73" spans="1:9">
      <c r="A73" s="460" t="s">
        <v>336</v>
      </c>
      <c r="B73" s="345" t="s">
        <v>326</v>
      </c>
      <c r="C73" s="240" t="s">
        <v>134</v>
      </c>
      <c r="D73" s="222">
        <f>'Memoria quios 003'!G83</f>
        <v>14.4</v>
      </c>
      <c r="E73" s="295">
        <v>12.97</v>
      </c>
      <c r="F73" s="292">
        <v>16.86</v>
      </c>
      <c r="G73" s="222">
        <f t="shared" si="7"/>
        <v>242.78</v>
      </c>
      <c r="H73" s="317" t="s">
        <v>428</v>
      </c>
    </row>
    <row r="74" spans="1:9">
      <c r="A74" s="460" t="s">
        <v>337</v>
      </c>
      <c r="B74" s="390" t="s">
        <v>401</v>
      </c>
      <c r="C74" s="240" t="s">
        <v>134</v>
      </c>
      <c r="D74" s="222">
        <f>'Memoria quios 003'!G84</f>
        <v>29.32</v>
      </c>
      <c r="E74" s="227">
        <v>5.63</v>
      </c>
      <c r="F74" s="292">
        <v>7.32</v>
      </c>
      <c r="G74" s="222">
        <f t="shared" si="7"/>
        <v>214.62</v>
      </c>
      <c r="H74" s="391" t="s">
        <v>429</v>
      </c>
    </row>
    <row r="75" spans="1:9" ht="13.8">
      <c r="A75" s="296"/>
      <c r="B75" s="297" t="s">
        <v>275</v>
      </c>
      <c r="C75" s="296"/>
      <c r="D75" s="214"/>
      <c r="E75" s="214"/>
      <c r="F75" s="288"/>
      <c r="G75" s="298">
        <f>SUM(G70,G66,G60,G52,G38,G32,G28,G26,G22,G19,G17)</f>
        <v>19833.93</v>
      </c>
      <c r="H75" s="228"/>
    </row>
    <row r="76" spans="1:9">
      <c r="A76" s="273"/>
      <c r="B76" s="274"/>
      <c r="C76" s="273"/>
      <c r="D76" s="275"/>
      <c r="E76" s="199"/>
      <c r="F76" s="199"/>
      <c r="G76" s="275"/>
      <c r="H76" s="273"/>
    </row>
    <row r="77" spans="1:9">
      <c r="A77" s="273"/>
      <c r="B77" s="274"/>
      <c r="C77" s="273"/>
      <c r="D77" s="275"/>
      <c r="E77" s="199"/>
      <c r="F77" s="199"/>
      <c r="G77" s="275"/>
      <c r="H77" s="273"/>
    </row>
    <row r="78" spans="1:9">
      <c r="A78" s="273"/>
      <c r="B78" s="274"/>
      <c r="C78" s="273"/>
      <c r="D78" s="275"/>
      <c r="E78" s="199"/>
      <c r="F78" s="199"/>
      <c r="G78" s="275"/>
      <c r="H78" s="273"/>
    </row>
    <row r="79" spans="1:9">
      <c r="A79" s="273"/>
      <c r="B79" s="274"/>
      <c r="C79" s="273"/>
      <c r="D79" s="275"/>
      <c r="E79" s="199"/>
      <c r="F79" s="199"/>
      <c r="G79" s="275"/>
      <c r="H79" s="273"/>
    </row>
    <row r="80" spans="1:9">
      <c r="A80" s="946"/>
      <c r="B80" s="946"/>
      <c r="C80" s="946"/>
      <c r="D80" s="946"/>
      <c r="E80" s="946"/>
      <c r="F80" s="946"/>
      <c r="G80" s="946"/>
      <c r="H80" s="946"/>
    </row>
    <row r="81" spans="1:8">
      <c r="A81" s="938"/>
      <c r="B81" s="938"/>
      <c r="C81" s="938"/>
      <c r="D81" s="938"/>
      <c r="E81" s="938"/>
      <c r="F81" s="938"/>
      <c r="G81" s="938"/>
      <c r="H81" s="938"/>
    </row>
    <row r="82" spans="1:8">
      <c r="A82" s="938"/>
      <c r="B82" s="938"/>
      <c r="C82" s="938"/>
      <c r="D82" s="938"/>
      <c r="E82" s="938"/>
      <c r="F82" s="938"/>
      <c r="G82" s="938"/>
      <c r="H82" s="938"/>
    </row>
    <row r="83" spans="1:8">
      <c r="A83" s="273"/>
      <c r="B83" s="273"/>
      <c r="C83" s="273"/>
      <c r="D83" s="278"/>
      <c r="E83" s="278"/>
      <c r="F83" s="278"/>
      <c r="G83" s="278"/>
      <c r="H83" s="273"/>
    </row>
    <row r="86" spans="1:8" ht="12.75" customHeight="1"/>
    <row r="87" spans="1:8" ht="13.5" customHeight="1"/>
  </sheetData>
  <mergeCells count="14">
    <mergeCell ref="A82:H82"/>
    <mergeCell ref="A15:C15"/>
    <mergeCell ref="A4:H4"/>
    <mergeCell ref="A5:H5"/>
    <mergeCell ref="A6:H6"/>
    <mergeCell ref="A7:H7"/>
    <mergeCell ref="A11:H12"/>
    <mergeCell ref="A13:A14"/>
    <mergeCell ref="B13:B14"/>
    <mergeCell ref="C13:C14"/>
    <mergeCell ref="D13:D14"/>
    <mergeCell ref="E13:E14"/>
    <mergeCell ref="A80:H80"/>
    <mergeCell ref="A81:H81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5" orientation="portrait" r:id="rId1"/>
  <rowBreaks count="1" manualBreakCount="1">
    <brk id="58" max="7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I101"/>
  <sheetViews>
    <sheetView view="pageBreakPreview" topLeftCell="A82" zoomScale="60" workbookViewId="0">
      <selection activeCell="K90" sqref="K90"/>
    </sheetView>
  </sheetViews>
  <sheetFormatPr defaultRowHeight="13.2"/>
  <cols>
    <col min="2" max="2" width="64.88671875" customWidth="1"/>
    <col min="3" max="4" width="9.6640625" bestFit="1" customWidth="1"/>
    <col min="5" max="5" width="11.6640625" bestFit="1" customWidth="1"/>
    <col min="6" max="6" width="9.88671875" customWidth="1"/>
    <col min="7" max="7" width="11.6640625" customWidth="1"/>
    <col min="8" max="8" width="9.88671875" customWidth="1"/>
    <col min="9" max="9" width="14.88671875" customWidth="1"/>
  </cols>
  <sheetData>
    <row r="1" spans="1:9">
      <c r="A1" s="198"/>
      <c r="B1" s="199"/>
      <c r="C1" s="199"/>
      <c r="D1" s="199"/>
      <c r="E1" s="199"/>
      <c r="F1" s="199"/>
      <c r="G1" s="199"/>
      <c r="H1" s="199"/>
      <c r="I1" s="199"/>
    </row>
    <row r="2" spans="1:9">
      <c r="A2" s="198"/>
      <c r="B2" s="199"/>
      <c r="C2" s="199"/>
      <c r="D2" s="199"/>
      <c r="E2" s="199"/>
      <c r="F2" s="199"/>
      <c r="G2" s="199"/>
      <c r="H2" s="199"/>
      <c r="I2" s="199"/>
    </row>
    <row r="3" spans="1:9">
      <c r="A3" s="198"/>
      <c r="B3" s="199"/>
      <c r="C3" s="199"/>
      <c r="D3" s="199"/>
      <c r="E3" s="199"/>
      <c r="F3" s="199"/>
      <c r="G3" s="199"/>
      <c r="H3" s="199"/>
      <c r="I3" s="199"/>
    </row>
    <row r="4" spans="1:9">
      <c r="A4" s="832" t="s">
        <v>5</v>
      </c>
      <c r="B4" s="832"/>
      <c r="C4" s="832"/>
      <c r="D4" s="832"/>
      <c r="E4" s="832"/>
      <c r="F4" s="832"/>
      <c r="G4" s="832"/>
      <c r="H4" s="832"/>
      <c r="I4" s="832"/>
    </row>
    <row r="5" spans="1:9">
      <c r="A5" s="832" t="s">
        <v>294</v>
      </c>
      <c r="B5" s="832"/>
      <c r="C5" s="832"/>
      <c r="D5" s="832"/>
      <c r="E5" s="832"/>
      <c r="F5" s="832"/>
      <c r="G5" s="832"/>
      <c r="H5" s="832"/>
      <c r="I5" s="832"/>
    </row>
    <row r="6" spans="1:9">
      <c r="A6" s="833" t="s">
        <v>172</v>
      </c>
      <c r="B6" s="833"/>
      <c r="C6" s="833"/>
      <c r="D6" s="833"/>
      <c r="E6" s="833"/>
      <c r="F6" s="833"/>
      <c r="G6" s="833"/>
      <c r="H6" s="833"/>
      <c r="I6" s="833"/>
    </row>
    <row r="7" spans="1:9">
      <c r="A7" s="832" t="s">
        <v>173</v>
      </c>
      <c r="B7" s="832"/>
      <c r="C7" s="832"/>
      <c r="D7" s="832"/>
      <c r="E7" s="832"/>
      <c r="F7" s="832"/>
      <c r="G7" s="832"/>
      <c r="H7" s="832"/>
      <c r="I7" s="832"/>
    </row>
    <row r="8" spans="1:9" ht="16.2">
      <c r="A8" s="200" t="s">
        <v>174</v>
      </c>
      <c r="B8" s="299" t="s">
        <v>276</v>
      </c>
      <c r="C8" s="202"/>
      <c r="D8" s="202"/>
      <c r="E8" s="202"/>
      <c r="F8" s="202"/>
      <c r="G8" s="202"/>
      <c r="H8" s="202"/>
      <c r="I8" s="203"/>
    </row>
    <row r="9" spans="1:9">
      <c r="A9" s="204" t="s">
        <v>175</v>
      </c>
      <c r="B9" s="205" t="s">
        <v>176</v>
      </c>
      <c r="C9" s="206"/>
      <c r="D9" s="206"/>
      <c r="E9" s="206"/>
      <c r="F9" s="206"/>
      <c r="G9" s="206"/>
      <c r="H9" s="206"/>
      <c r="I9" s="207"/>
    </row>
    <row r="10" spans="1:9" ht="13.8" thickBot="1">
      <c r="A10" s="204" t="s">
        <v>177</v>
      </c>
      <c r="B10" s="205" t="s">
        <v>178</v>
      </c>
      <c r="C10" s="206"/>
      <c r="D10" s="206"/>
      <c r="E10" s="206"/>
      <c r="F10" s="206"/>
      <c r="G10" s="206"/>
      <c r="H10" s="206"/>
      <c r="I10" s="207"/>
    </row>
    <row r="11" spans="1:9">
      <c r="A11" s="925" t="s">
        <v>125</v>
      </c>
      <c r="B11" s="926"/>
      <c r="C11" s="926"/>
      <c r="D11" s="926"/>
      <c r="E11" s="926"/>
      <c r="F11" s="926"/>
      <c r="G11" s="926"/>
      <c r="H11" s="926"/>
      <c r="I11" s="927"/>
    </row>
    <row r="12" spans="1:9">
      <c r="A12" s="928"/>
      <c r="B12" s="929"/>
      <c r="C12" s="929"/>
      <c r="D12" s="929"/>
      <c r="E12" s="929"/>
      <c r="F12" s="929"/>
      <c r="G12" s="929"/>
      <c r="H12" s="929"/>
      <c r="I12" s="930"/>
    </row>
    <row r="13" spans="1:9">
      <c r="A13" s="931" t="s">
        <v>0</v>
      </c>
      <c r="B13" s="933" t="s">
        <v>179</v>
      </c>
      <c r="C13" s="931" t="s">
        <v>180</v>
      </c>
      <c r="D13" s="935" t="s">
        <v>181</v>
      </c>
      <c r="E13" s="208" t="s">
        <v>182</v>
      </c>
      <c r="F13" s="935" t="s">
        <v>183</v>
      </c>
      <c r="G13" s="935" t="s">
        <v>184</v>
      </c>
      <c r="H13" s="935" t="s">
        <v>185</v>
      </c>
      <c r="I13" s="937" t="s">
        <v>186</v>
      </c>
    </row>
    <row r="14" spans="1:9" ht="15">
      <c r="A14" s="932"/>
      <c r="B14" s="934"/>
      <c r="C14" s="932"/>
      <c r="D14" s="936"/>
      <c r="E14" s="209" t="s">
        <v>187</v>
      </c>
      <c r="F14" s="936"/>
      <c r="G14" s="936"/>
      <c r="H14" s="936"/>
      <c r="I14" s="931"/>
    </row>
    <row r="15" spans="1:9">
      <c r="A15" s="210"/>
      <c r="B15" s="211"/>
      <c r="C15" s="212" t="s">
        <v>152</v>
      </c>
      <c r="D15" s="213" t="s">
        <v>152</v>
      </c>
      <c r="E15" s="213" t="s">
        <v>152</v>
      </c>
      <c r="F15" s="214" t="s">
        <v>1</v>
      </c>
      <c r="G15" s="213" t="s">
        <v>188</v>
      </c>
      <c r="H15" s="213" t="s">
        <v>189</v>
      </c>
      <c r="I15" s="212" t="s">
        <v>152</v>
      </c>
    </row>
    <row r="16" spans="1:9" s="300" customFormat="1" ht="14.4">
      <c r="A16" s="230" t="s">
        <v>49</v>
      </c>
      <c r="B16" s="231" t="s">
        <v>397</v>
      </c>
      <c r="C16" s="336"/>
      <c r="D16" s="214"/>
      <c r="E16" s="289"/>
      <c r="F16" s="214"/>
      <c r="G16" s="214"/>
      <c r="H16" s="214"/>
      <c r="I16" s="337"/>
    </row>
    <row r="17" spans="1:9">
      <c r="A17" s="210" t="s">
        <v>58</v>
      </c>
      <c r="B17" s="25" t="s">
        <v>367</v>
      </c>
      <c r="C17" s="241">
        <v>0.3</v>
      </c>
      <c r="D17" s="222">
        <v>25.88</v>
      </c>
      <c r="E17" s="291">
        <v>0.5</v>
      </c>
      <c r="F17" s="222"/>
      <c r="G17" s="214"/>
      <c r="H17" s="214">
        <f>E17*D17*C17</f>
        <v>3.88</v>
      </c>
      <c r="I17" s="210"/>
    </row>
    <row r="18" spans="1:9">
      <c r="A18" s="210"/>
      <c r="B18" s="253" t="s">
        <v>277</v>
      </c>
      <c r="C18" s="241">
        <v>0.3</v>
      </c>
      <c r="D18" s="222">
        <v>26.8</v>
      </c>
      <c r="E18" s="291">
        <v>0.5</v>
      </c>
      <c r="F18" s="222"/>
      <c r="G18" s="214"/>
      <c r="H18" s="214">
        <f>E18*D18*C18</f>
        <v>4.0199999999999996</v>
      </c>
      <c r="I18" s="210"/>
    </row>
    <row r="19" spans="1:9">
      <c r="A19" s="210"/>
      <c r="B19" s="253"/>
      <c r="C19" s="241"/>
      <c r="D19" s="222"/>
      <c r="E19" s="291"/>
      <c r="F19" s="222"/>
      <c r="G19" s="214"/>
      <c r="H19" s="224">
        <f>SUM(H17:H18)</f>
        <v>7.9</v>
      </c>
      <c r="I19" s="210"/>
    </row>
    <row r="20" spans="1:9" s="301" customFormat="1" ht="14.4">
      <c r="A20" s="230" t="s">
        <v>37</v>
      </c>
      <c r="B20" s="231" t="s">
        <v>193</v>
      </c>
      <c r="C20" s="221"/>
      <c r="D20" s="214"/>
      <c r="E20" s="227"/>
      <c r="F20" s="214"/>
      <c r="G20" s="214"/>
      <c r="H20" s="214"/>
      <c r="I20" s="228"/>
    </row>
    <row r="21" spans="1:9" ht="26.4">
      <c r="A21" s="220" t="s">
        <v>21</v>
      </c>
      <c r="B21" s="375" t="s">
        <v>398</v>
      </c>
      <c r="C21" s="221">
        <v>0.2</v>
      </c>
      <c r="D21" s="222">
        <v>3.1</v>
      </c>
      <c r="E21" s="227">
        <v>4</v>
      </c>
      <c r="F21" s="222">
        <v>8</v>
      </c>
      <c r="G21" s="222">
        <f>F21*E21*D21*C21</f>
        <v>19.84</v>
      </c>
      <c r="H21" s="222"/>
      <c r="I21" s="228"/>
    </row>
    <row r="22" spans="1:9" ht="26.4">
      <c r="A22" s="220"/>
      <c r="B22" s="375" t="s">
        <v>399</v>
      </c>
      <c r="C22" s="221">
        <v>0.2</v>
      </c>
      <c r="D22" s="222">
        <v>25.88</v>
      </c>
      <c r="E22" s="227">
        <v>3</v>
      </c>
      <c r="F22" s="222">
        <v>2</v>
      </c>
      <c r="G22" s="222">
        <f>F22*E22*D22*C22</f>
        <v>31.06</v>
      </c>
      <c r="H22" s="222"/>
      <c r="I22" s="228"/>
    </row>
    <row r="23" spans="1:9">
      <c r="A23" s="220"/>
      <c r="B23" s="225"/>
      <c r="C23" s="221"/>
      <c r="D23" s="222"/>
      <c r="E23" s="227"/>
      <c r="F23" s="222"/>
      <c r="G23" s="224">
        <f>SUM(G21:G22)</f>
        <v>50.9</v>
      </c>
      <c r="H23" s="222"/>
      <c r="I23" s="228"/>
    </row>
    <row r="24" spans="1:9">
      <c r="A24" s="220" t="s">
        <v>56</v>
      </c>
      <c r="B24" s="225" t="s">
        <v>196</v>
      </c>
      <c r="C24" s="221"/>
      <c r="D24" s="222"/>
      <c r="E24" s="227"/>
      <c r="F24" s="222"/>
      <c r="G24" s="222"/>
      <c r="H24" s="224">
        <f>SUM(H25:H27)</f>
        <v>2.91</v>
      </c>
      <c r="I24" s="229"/>
    </row>
    <row r="25" spans="1:9">
      <c r="A25" s="220"/>
      <c r="B25" s="225" t="s">
        <v>197</v>
      </c>
      <c r="C25" s="221">
        <v>0.4</v>
      </c>
      <c r="D25" s="222">
        <v>0.4</v>
      </c>
      <c r="E25" s="227">
        <v>0.5</v>
      </c>
      <c r="F25" s="222">
        <v>8</v>
      </c>
      <c r="G25" s="222"/>
      <c r="H25" s="214">
        <f>C25*D25*E25*F25</f>
        <v>0.64</v>
      </c>
      <c r="I25" s="229"/>
    </row>
    <row r="26" spans="1:9">
      <c r="A26" s="220"/>
      <c r="B26" s="225" t="s">
        <v>198</v>
      </c>
      <c r="C26" s="221">
        <v>0.2</v>
      </c>
      <c r="D26" s="222">
        <v>25.88</v>
      </c>
      <c r="E26" s="227">
        <v>0.15</v>
      </c>
      <c r="F26" s="222">
        <v>2</v>
      </c>
      <c r="G26" s="222"/>
      <c r="H26" s="214">
        <f>C26*E26*D26*F26</f>
        <v>1.55</v>
      </c>
      <c r="I26" s="229"/>
    </row>
    <row r="27" spans="1:9">
      <c r="A27" s="220"/>
      <c r="B27" s="225" t="s">
        <v>194</v>
      </c>
      <c r="C27" s="221">
        <v>0.15</v>
      </c>
      <c r="D27" s="222">
        <v>3</v>
      </c>
      <c r="E27" s="227">
        <v>0.2</v>
      </c>
      <c r="F27" s="222">
        <v>8</v>
      </c>
      <c r="G27" s="222"/>
      <c r="H27" s="214">
        <f>C27*E27*D27*F27</f>
        <v>0.72</v>
      </c>
      <c r="I27" s="228"/>
    </row>
    <row r="28" spans="1:9" ht="14.4" thickBot="1">
      <c r="A28" s="220"/>
      <c r="B28" s="225"/>
      <c r="C28" s="221"/>
      <c r="D28" s="222"/>
      <c r="E28" s="227"/>
      <c r="F28" s="222"/>
      <c r="G28" s="222"/>
      <c r="H28" s="218"/>
      <c r="I28" s="228"/>
    </row>
    <row r="29" spans="1:9">
      <c r="A29" s="230" t="s">
        <v>38</v>
      </c>
      <c r="B29" s="231" t="s">
        <v>150</v>
      </c>
      <c r="C29" s="232" t="s">
        <v>180</v>
      </c>
      <c r="D29" s="233" t="s">
        <v>181</v>
      </c>
      <c r="E29" s="234" t="s">
        <v>182</v>
      </c>
      <c r="F29" s="235" t="s">
        <v>183</v>
      </c>
      <c r="G29" s="235" t="s">
        <v>184</v>
      </c>
      <c r="H29" s="235" t="s">
        <v>185</v>
      </c>
      <c r="I29" s="234" t="s">
        <v>186</v>
      </c>
    </row>
    <row r="30" spans="1:9" ht="26.4">
      <c r="A30" s="220" t="s">
        <v>36</v>
      </c>
      <c r="B30" s="375" t="s">
        <v>311</v>
      </c>
      <c r="C30" s="236"/>
      <c r="D30" s="222"/>
      <c r="E30" s="302"/>
      <c r="F30" s="222"/>
      <c r="G30" s="224">
        <v>47.18</v>
      </c>
      <c r="H30" s="222"/>
      <c r="I30" s="237"/>
    </row>
    <row r="31" spans="1:9">
      <c r="A31" s="220" t="s">
        <v>162</v>
      </c>
      <c r="B31" s="127" t="s">
        <v>312</v>
      </c>
      <c r="C31" s="221"/>
      <c r="D31" s="222"/>
      <c r="E31" s="302"/>
      <c r="F31" s="222"/>
      <c r="G31" s="224">
        <v>47.18</v>
      </c>
      <c r="H31" s="222"/>
      <c r="I31" s="210"/>
    </row>
    <row r="32" spans="1:9" ht="26.4">
      <c r="A32" s="220" t="s">
        <v>163</v>
      </c>
      <c r="B32" s="130" t="s">
        <v>400</v>
      </c>
      <c r="C32" s="221"/>
      <c r="D32" s="222"/>
      <c r="E32" s="227"/>
      <c r="F32" s="222"/>
      <c r="G32" s="222"/>
      <c r="H32" s="222"/>
      <c r="I32" s="370">
        <v>12</v>
      </c>
    </row>
    <row r="33" spans="1:9">
      <c r="A33" s="220"/>
      <c r="B33" s="130"/>
      <c r="C33" s="221"/>
      <c r="D33" s="222"/>
      <c r="E33" s="227"/>
      <c r="F33" s="222"/>
      <c r="G33" s="222"/>
      <c r="H33" s="222"/>
      <c r="I33" s="370"/>
    </row>
    <row r="34" spans="1:9" ht="18" customHeight="1">
      <c r="A34" s="230" t="s">
        <v>39</v>
      </c>
      <c r="B34" s="231" t="s">
        <v>202</v>
      </c>
      <c r="C34" s="221"/>
      <c r="D34" s="214"/>
      <c r="E34" s="227"/>
      <c r="F34" s="214"/>
      <c r="G34" s="214"/>
      <c r="H34" s="222"/>
      <c r="I34" s="228"/>
    </row>
    <row r="35" spans="1:9" ht="39.6">
      <c r="A35" s="210" t="s">
        <v>23</v>
      </c>
      <c r="B35" s="376" t="s">
        <v>371</v>
      </c>
      <c r="C35" s="241"/>
      <c r="D35" s="222"/>
      <c r="E35" s="295"/>
      <c r="F35" s="222"/>
      <c r="G35" s="224">
        <v>62.81</v>
      </c>
      <c r="H35" s="214"/>
      <c r="I35" s="228"/>
    </row>
    <row r="36" spans="1:9" ht="18.75" customHeight="1" thickBot="1">
      <c r="A36" s="220"/>
      <c r="B36" s="225"/>
      <c r="C36" s="242"/>
      <c r="D36" s="233"/>
      <c r="E36" s="255"/>
      <c r="F36" s="252"/>
      <c r="G36" s="371"/>
      <c r="H36" s="256"/>
      <c r="I36" s="281"/>
    </row>
    <row r="37" spans="1:9">
      <c r="A37" s="230" t="s">
        <v>40</v>
      </c>
      <c r="B37" s="231" t="s">
        <v>203</v>
      </c>
      <c r="C37" s="232" t="s">
        <v>180</v>
      </c>
      <c r="D37" s="233" t="s">
        <v>181</v>
      </c>
      <c r="E37" s="234" t="s">
        <v>182</v>
      </c>
      <c r="F37" s="235" t="s">
        <v>183</v>
      </c>
      <c r="G37" s="235" t="s">
        <v>184</v>
      </c>
      <c r="H37" s="235" t="s">
        <v>185</v>
      </c>
      <c r="I37" s="234" t="s">
        <v>186</v>
      </c>
    </row>
    <row r="38" spans="1:9" ht="26.4">
      <c r="A38" s="210" t="s">
        <v>118</v>
      </c>
      <c r="B38" s="377" t="s">
        <v>314</v>
      </c>
      <c r="C38" s="237"/>
      <c r="D38" s="222"/>
      <c r="E38" s="238"/>
      <c r="F38" s="222">
        <v>2</v>
      </c>
      <c r="G38" s="224">
        <f>F38*G35</f>
        <v>125.62</v>
      </c>
      <c r="H38" s="222"/>
      <c r="I38" s="239"/>
    </row>
    <row r="39" spans="1:9" ht="26.4">
      <c r="A39" s="210" t="s">
        <v>119</v>
      </c>
      <c r="B39" s="377" t="s">
        <v>315</v>
      </c>
      <c r="C39" s="228"/>
      <c r="D39" s="222"/>
      <c r="E39" s="295"/>
      <c r="F39" s="222">
        <v>2</v>
      </c>
      <c r="G39" s="224">
        <f>F38*G35</f>
        <v>125.62</v>
      </c>
      <c r="H39" s="222"/>
      <c r="I39" s="241"/>
    </row>
    <row r="40" spans="1:9" ht="39.6">
      <c r="A40" s="210" t="s">
        <v>120</v>
      </c>
      <c r="B40" s="377" t="s">
        <v>316</v>
      </c>
      <c r="C40" s="241"/>
      <c r="D40" s="222"/>
      <c r="E40" s="295"/>
      <c r="F40" s="222"/>
      <c r="G40" s="224">
        <v>37.04</v>
      </c>
      <c r="H40" s="214"/>
      <c r="I40" s="228"/>
    </row>
    <row r="41" spans="1:9">
      <c r="A41" s="210"/>
      <c r="B41" s="377"/>
      <c r="C41" s="241"/>
      <c r="D41" s="222"/>
      <c r="E41" s="295"/>
      <c r="F41" s="222"/>
      <c r="G41" s="224"/>
      <c r="H41" s="214"/>
      <c r="I41" s="228"/>
    </row>
    <row r="42" spans="1:9" s="301" customFormat="1" ht="14.4">
      <c r="A42" s="215" t="s">
        <v>41</v>
      </c>
      <c r="B42" s="216" t="s">
        <v>124</v>
      </c>
      <c r="C42" s="246" t="s">
        <v>180</v>
      </c>
      <c r="D42" s="246" t="s">
        <v>181</v>
      </c>
      <c r="E42" s="246" t="s">
        <v>182</v>
      </c>
      <c r="F42" s="246" t="s">
        <v>183</v>
      </c>
      <c r="G42" s="246" t="s">
        <v>184</v>
      </c>
      <c r="H42" s="246" t="s">
        <v>185</v>
      </c>
      <c r="I42" s="246" t="s">
        <v>186</v>
      </c>
    </row>
    <row r="43" spans="1:9" ht="26.4">
      <c r="A43" s="210" t="s">
        <v>50</v>
      </c>
      <c r="B43" s="377" t="s">
        <v>317</v>
      </c>
      <c r="C43" s="248"/>
      <c r="D43" s="248"/>
      <c r="E43" s="248">
        <v>0.2</v>
      </c>
      <c r="F43" s="321"/>
      <c r="G43" s="248">
        <v>42</v>
      </c>
      <c r="H43" s="224">
        <f>G43*E43</f>
        <v>8.4</v>
      </c>
      <c r="I43" s="321"/>
    </row>
    <row r="44" spans="1:9" ht="26.4">
      <c r="A44" s="210" t="s">
        <v>57</v>
      </c>
      <c r="B44" s="377" t="s">
        <v>372</v>
      </c>
      <c r="C44" s="248"/>
      <c r="D44" s="248"/>
      <c r="E44" s="321"/>
      <c r="F44" s="321"/>
      <c r="G44" s="224">
        <v>42</v>
      </c>
      <c r="H44" s="321"/>
      <c r="I44" s="321"/>
    </row>
    <row r="45" spans="1:9" ht="26.4">
      <c r="A45" s="210" t="s">
        <v>122</v>
      </c>
      <c r="B45" s="377" t="s">
        <v>318</v>
      </c>
      <c r="C45" s="248"/>
      <c r="D45" s="322"/>
      <c r="E45" s="378"/>
      <c r="F45" s="322"/>
      <c r="G45" s="224">
        <v>42</v>
      </c>
      <c r="H45" s="322"/>
      <c r="I45" s="324"/>
    </row>
    <row r="46" spans="1:9" ht="26.4">
      <c r="A46" s="210" t="s">
        <v>206</v>
      </c>
      <c r="B46" s="377" t="s">
        <v>373</v>
      </c>
      <c r="C46" s="241"/>
      <c r="D46" s="322"/>
      <c r="E46" s="378"/>
      <c r="F46" s="322"/>
      <c r="G46" s="224">
        <v>10.71</v>
      </c>
      <c r="H46" s="325"/>
      <c r="I46" s="324"/>
    </row>
    <row r="47" spans="1:9" ht="26.4">
      <c r="A47" s="210" t="s">
        <v>365</v>
      </c>
      <c r="B47" s="375" t="s">
        <v>364</v>
      </c>
      <c r="C47" s="272"/>
      <c r="D47" s="322"/>
      <c r="E47" s="323"/>
      <c r="F47" s="322"/>
      <c r="G47" s="224">
        <v>31.29</v>
      </c>
      <c r="H47" s="325"/>
      <c r="I47" s="324"/>
    </row>
    <row r="48" spans="1:9">
      <c r="A48" s="220"/>
      <c r="B48" s="225"/>
      <c r="C48" s="272"/>
      <c r="D48" s="322"/>
      <c r="E48" s="323"/>
      <c r="F48" s="322"/>
      <c r="G48" s="374"/>
      <c r="H48" s="325"/>
      <c r="I48" s="324"/>
    </row>
    <row r="49" spans="1:9">
      <c r="A49" s="372" t="s">
        <v>43</v>
      </c>
      <c r="B49" s="373" t="s">
        <v>216</v>
      </c>
      <c r="C49" s="208" t="s">
        <v>180</v>
      </c>
      <c r="D49" s="252" t="s">
        <v>181</v>
      </c>
      <c r="E49" s="208" t="s">
        <v>182</v>
      </c>
      <c r="F49" s="252" t="s">
        <v>183</v>
      </c>
      <c r="G49" s="252" t="s">
        <v>184</v>
      </c>
      <c r="H49" s="252" t="s">
        <v>185</v>
      </c>
      <c r="I49" s="208" t="s">
        <v>186</v>
      </c>
    </row>
    <row r="50" spans="1:9" ht="26.4">
      <c r="A50" s="459" t="s">
        <v>25</v>
      </c>
      <c r="B50" s="377" t="s">
        <v>358</v>
      </c>
      <c r="C50" s="228"/>
      <c r="D50" s="222"/>
      <c r="E50" s="238"/>
      <c r="F50" s="214"/>
      <c r="G50" s="214"/>
      <c r="H50" s="214"/>
      <c r="I50" s="224">
        <v>94.13</v>
      </c>
    </row>
    <row r="51" spans="1:9" ht="26.4">
      <c r="A51" s="459" t="s">
        <v>209</v>
      </c>
      <c r="B51" s="377" t="s">
        <v>356</v>
      </c>
      <c r="C51" s="240"/>
      <c r="D51" s="222"/>
      <c r="E51" s="227"/>
      <c r="F51" s="214"/>
      <c r="G51" s="214"/>
      <c r="H51" s="214"/>
      <c r="I51" s="224">
        <v>8.67</v>
      </c>
    </row>
    <row r="52" spans="1:9" ht="26.4">
      <c r="A52" s="459" t="s">
        <v>211</v>
      </c>
      <c r="B52" s="377" t="s">
        <v>449</v>
      </c>
      <c r="C52" s="240"/>
      <c r="D52" s="222"/>
      <c r="E52" s="227"/>
      <c r="F52" s="332">
        <v>2</v>
      </c>
      <c r="G52" s="254"/>
      <c r="H52" s="254"/>
      <c r="I52" s="254"/>
    </row>
    <row r="53" spans="1:9" ht="26.4">
      <c r="A53" s="459" t="s">
        <v>213</v>
      </c>
      <c r="B53" s="377" t="s">
        <v>433</v>
      </c>
      <c r="C53" s="240"/>
      <c r="D53" s="222"/>
      <c r="E53" s="227"/>
      <c r="F53" s="224">
        <v>3</v>
      </c>
      <c r="G53" s="222"/>
      <c r="H53" s="222"/>
      <c r="I53" s="254"/>
    </row>
    <row r="54" spans="1:9">
      <c r="A54" s="459" t="s">
        <v>215</v>
      </c>
      <c r="B54" s="118" t="s">
        <v>435</v>
      </c>
      <c r="C54" s="240"/>
      <c r="D54" s="222"/>
      <c r="E54" s="227"/>
      <c r="F54" s="224">
        <v>24</v>
      </c>
      <c r="G54" s="222"/>
      <c r="H54" s="222"/>
      <c r="I54" s="228"/>
    </row>
    <row r="55" spans="1:9">
      <c r="A55" s="459" t="s">
        <v>327</v>
      </c>
      <c r="B55" s="118" t="s">
        <v>437</v>
      </c>
      <c r="C55" s="240"/>
      <c r="D55" s="222"/>
      <c r="E55" s="227"/>
      <c r="F55" s="222"/>
      <c r="G55" s="222"/>
      <c r="H55" s="222"/>
      <c r="I55" s="331">
        <v>33</v>
      </c>
    </row>
    <row r="56" spans="1:9">
      <c r="A56" s="459" t="s">
        <v>328</v>
      </c>
      <c r="B56" s="118" t="s">
        <v>432</v>
      </c>
      <c r="C56" s="240"/>
      <c r="D56" s="222"/>
      <c r="E56" s="227"/>
      <c r="F56" s="224">
        <v>2</v>
      </c>
      <c r="G56" s="222"/>
      <c r="H56" s="214"/>
      <c r="I56" s="212"/>
    </row>
    <row r="57" spans="1:9" ht="26.4">
      <c r="A57" s="459" t="s">
        <v>329</v>
      </c>
      <c r="B57" s="185" t="s">
        <v>442</v>
      </c>
      <c r="C57" s="240"/>
      <c r="D57" s="222"/>
      <c r="E57" s="227"/>
      <c r="F57" s="224">
        <v>2</v>
      </c>
      <c r="G57" s="222"/>
      <c r="H57" s="214"/>
      <c r="I57" s="212"/>
    </row>
    <row r="58" spans="1:9">
      <c r="A58" s="459" t="s">
        <v>330</v>
      </c>
      <c r="B58" s="118" t="s">
        <v>443</v>
      </c>
      <c r="C58" s="240"/>
      <c r="D58" s="222"/>
      <c r="E58" s="227"/>
      <c r="F58" s="224">
        <v>5</v>
      </c>
      <c r="G58" s="222"/>
      <c r="H58" s="214"/>
      <c r="I58" s="212"/>
    </row>
    <row r="59" spans="1:9">
      <c r="A59" s="459" t="s">
        <v>444</v>
      </c>
      <c r="B59" s="130" t="s">
        <v>441</v>
      </c>
      <c r="C59" s="240"/>
      <c r="D59" s="222"/>
      <c r="E59" s="227"/>
      <c r="F59" s="224">
        <v>7</v>
      </c>
      <c r="G59" s="222"/>
      <c r="H59" s="214"/>
      <c r="I59" s="212"/>
    </row>
    <row r="60" spans="1:9">
      <c r="A60" s="459" t="s">
        <v>448</v>
      </c>
      <c r="B60" s="118" t="s">
        <v>455</v>
      </c>
      <c r="C60" s="240"/>
      <c r="D60" s="222"/>
      <c r="E60" s="227"/>
      <c r="F60" s="224">
        <v>3</v>
      </c>
      <c r="G60" s="222"/>
      <c r="H60" s="214"/>
      <c r="I60" s="212"/>
    </row>
    <row r="61" spans="1:9">
      <c r="A61" s="459" t="s">
        <v>457</v>
      </c>
      <c r="B61" s="118" t="s">
        <v>446</v>
      </c>
      <c r="C61" s="240"/>
      <c r="D61" s="222"/>
      <c r="E61" s="227"/>
      <c r="F61" s="224">
        <v>4</v>
      </c>
      <c r="G61" s="222"/>
      <c r="H61" s="214"/>
      <c r="I61" s="212"/>
    </row>
    <row r="62" spans="1:9">
      <c r="A62" s="220"/>
      <c r="B62" s="225"/>
      <c r="C62" s="240"/>
      <c r="D62" s="222"/>
      <c r="E62" s="227"/>
      <c r="F62" s="214"/>
      <c r="G62" s="222"/>
      <c r="H62" s="214"/>
      <c r="I62" s="212"/>
    </row>
    <row r="63" spans="1:9" s="301" customFormat="1" ht="14.4">
      <c r="A63" s="410" t="s">
        <v>44</v>
      </c>
      <c r="B63" s="411" t="s">
        <v>223</v>
      </c>
      <c r="C63" s="412" t="s">
        <v>180</v>
      </c>
      <c r="D63" s="413" t="s">
        <v>181</v>
      </c>
      <c r="E63" s="412" t="s">
        <v>224</v>
      </c>
      <c r="F63" s="413" t="s">
        <v>183</v>
      </c>
      <c r="G63" s="413" t="s">
        <v>184</v>
      </c>
      <c r="H63" s="413" t="s">
        <v>185</v>
      </c>
      <c r="I63" s="412" t="s">
        <v>186</v>
      </c>
    </row>
    <row r="64" spans="1:9" ht="15">
      <c r="A64" s="220" t="s">
        <v>26</v>
      </c>
      <c r="B64" s="127" t="s">
        <v>375</v>
      </c>
      <c r="C64" s="228"/>
      <c r="D64" s="222"/>
      <c r="E64" s="238"/>
      <c r="F64" s="224">
        <v>4</v>
      </c>
      <c r="G64" s="222"/>
      <c r="H64" s="222"/>
      <c r="I64" s="237"/>
    </row>
    <row r="65" spans="1:9">
      <c r="A65" s="220" t="s">
        <v>27</v>
      </c>
      <c r="B65" s="127" t="s">
        <v>376</v>
      </c>
      <c r="C65" s="240"/>
      <c r="D65" s="222"/>
      <c r="E65" s="227"/>
      <c r="F65" s="224">
        <v>4</v>
      </c>
      <c r="G65" s="222"/>
      <c r="H65" s="222"/>
      <c r="I65" s="228"/>
    </row>
    <row r="66" spans="1:9">
      <c r="A66" s="220" t="s">
        <v>28</v>
      </c>
      <c r="B66" s="127" t="s">
        <v>338</v>
      </c>
      <c r="C66" s="240"/>
      <c r="D66" s="222"/>
      <c r="E66" s="227"/>
      <c r="F66" s="224">
        <v>1</v>
      </c>
      <c r="G66" s="222"/>
      <c r="H66" s="222"/>
      <c r="I66" s="228"/>
    </row>
    <row r="67" spans="1:9">
      <c r="A67" s="220" t="s">
        <v>217</v>
      </c>
      <c r="B67" s="127" t="s">
        <v>339</v>
      </c>
      <c r="C67" s="240"/>
      <c r="D67" s="222"/>
      <c r="E67" s="227"/>
      <c r="F67" s="214"/>
      <c r="G67" s="222"/>
      <c r="H67" s="222"/>
      <c r="I67" s="331">
        <v>4</v>
      </c>
    </row>
    <row r="68" spans="1:9" ht="26.4">
      <c r="A68" s="220" t="s">
        <v>218</v>
      </c>
      <c r="B68" s="377" t="s">
        <v>340</v>
      </c>
      <c r="C68" s="228"/>
      <c r="D68" s="222"/>
      <c r="E68" s="295"/>
      <c r="F68" s="224">
        <v>1</v>
      </c>
      <c r="G68" s="222"/>
      <c r="H68" s="222"/>
      <c r="I68" s="228"/>
    </row>
    <row r="69" spans="1:9" ht="26.4">
      <c r="A69" s="220" t="s">
        <v>219</v>
      </c>
      <c r="B69" s="377" t="s">
        <v>341</v>
      </c>
      <c r="C69" s="228"/>
      <c r="D69" s="222"/>
      <c r="E69" s="295"/>
      <c r="F69" s="224">
        <v>1</v>
      </c>
      <c r="G69" s="222"/>
      <c r="H69" s="222"/>
      <c r="I69" s="228"/>
    </row>
    <row r="70" spans="1:9" ht="26.4">
      <c r="A70" s="220" t="s">
        <v>220</v>
      </c>
      <c r="B70" s="377" t="s">
        <v>342</v>
      </c>
      <c r="C70" s="228"/>
      <c r="D70" s="222"/>
      <c r="E70" s="295"/>
      <c r="F70" s="224">
        <v>1</v>
      </c>
      <c r="G70" s="222"/>
      <c r="H70" s="214"/>
      <c r="I70" s="294"/>
    </row>
    <row r="71" spans="1:9">
      <c r="A71" s="220" t="s">
        <v>221</v>
      </c>
      <c r="B71" s="127" t="s">
        <v>343</v>
      </c>
      <c r="C71" s="240"/>
      <c r="D71" s="222"/>
      <c r="E71" s="227"/>
      <c r="F71" s="224">
        <v>1</v>
      </c>
      <c r="G71" s="222"/>
      <c r="H71" s="214"/>
      <c r="I71" s="294"/>
    </row>
    <row r="72" spans="1:9" ht="27.75" customHeight="1">
      <c r="A72" s="220" t="s">
        <v>222</v>
      </c>
      <c r="B72" s="377" t="s">
        <v>344</v>
      </c>
      <c r="C72" s="228"/>
      <c r="D72" s="222"/>
      <c r="E72" s="295"/>
      <c r="F72" s="222"/>
      <c r="G72" s="222"/>
      <c r="H72" s="214"/>
      <c r="I72" s="332">
        <v>1</v>
      </c>
    </row>
    <row r="73" spans="1:9" ht="27.75" customHeight="1">
      <c r="A73" s="220" t="s">
        <v>331</v>
      </c>
      <c r="B73" s="377" t="s">
        <v>345</v>
      </c>
      <c r="C73" s="228"/>
      <c r="D73" s="222"/>
      <c r="E73" s="295"/>
      <c r="F73" s="224">
        <v>1</v>
      </c>
      <c r="G73" s="222"/>
      <c r="H73" s="214"/>
      <c r="I73" s="254"/>
    </row>
    <row r="74" spans="1:9" ht="39.6">
      <c r="A74" s="220" t="s">
        <v>332</v>
      </c>
      <c r="B74" s="375" t="s">
        <v>346</v>
      </c>
      <c r="C74" s="228"/>
      <c r="D74" s="222"/>
      <c r="E74" s="295"/>
      <c r="F74" s="224">
        <v>1</v>
      </c>
      <c r="G74" s="222"/>
      <c r="H74" s="214"/>
      <c r="I74" s="254"/>
    </row>
    <row r="75" spans="1:9" ht="26.4">
      <c r="A75" s="210" t="s">
        <v>333</v>
      </c>
      <c r="B75" s="363" t="s">
        <v>347</v>
      </c>
      <c r="C75" s="228"/>
      <c r="D75" s="222"/>
      <c r="E75" s="295"/>
      <c r="F75" s="224">
        <v>2</v>
      </c>
      <c r="G75" s="222"/>
      <c r="H75" s="214"/>
      <c r="I75" s="254"/>
    </row>
    <row r="76" spans="1:9" ht="52.8">
      <c r="A76" s="210" t="s">
        <v>334</v>
      </c>
      <c r="B76" s="377" t="s">
        <v>377</v>
      </c>
      <c r="C76" s="228"/>
      <c r="D76" s="222"/>
      <c r="E76" s="295"/>
      <c r="F76" s="224">
        <v>2</v>
      </c>
      <c r="G76" s="222"/>
      <c r="H76" s="214"/>
      <c r="I76" s="254"/>
    </row>
    <row r="77" spans="1:9" ht="27.75" customHeight="1" thickBot="1">
      <c r="A77" s="380"/>
      <c r="B77" s="376"/>
      <c r="C77" s="281"/>
      <c r="D77" s="252"/>
      <c r="E77" s="379"/>
      <c r="F77" s="256"/>
      <c r="G77" s="252"/>
      <c r="H77" s="256"/>
      <c r="I77" s="261"/>
    </row>
    <row r="78" spans="1:9" s="301" customFormat="1" ht="14.4">
      <c r="A78" s="215" t="s">
        <v>46</v>
      </c>
      <c r="B78" s="216" t="s">
        <v>238</v>
      </c>
      <c r="C78" s="257" t="s">
        <v>180</v>
      </c>
      <c r="D78" s="258" t="s">
        <v>181</v>
      </c>
      <c r="E78" s="259" t="s">
        <v>182</v>
      </c>
      <c r="F78" s="260" t="s">
        <v>183</v>
      </c>
      <c r="G78" s="260" t="s">
        <v>184</v>
      </c>
      <c r="H78" s="260" t="s">
        <v>185</v>
      </c>
      <c r="I78" s="259" t="s">
        <v>186</v>
      </c>
    </row>
    <row r="79" spans="1:9" ht="26.4">
      <c r="A79" s="459" t="s">
        <v>32</v>
      </c>
      <c r="B79" s="377" t="s">
        <v>344</v>
      </c>
      <c r="C79" s="248">
        <v>0.3</v>
      </c>
      <c r="D79" s="222">
        <v>3</v>
      </c>
      <c r="E79" s="238"/>
      <c r="F79" s="222">
        <v>3</v>
      </c>
      <c r="G79" s="214"/>
      <c r="H79" s="222"/>
      <c r="I79" s="224">
        <f>D79*F79</f>
        <v>9</v>
      </c>
    </row>
    <row r="80" spans="1:9">
      <c r="A80" s="459" t="s">
        <v>63</v>
      </c>
      <c r="B80" s="127" t="s">
        <v>319</v>
      </c>
      <c r="C80" s="221">
        <v>2</v>
      </c>
      <c r="D80" s="222"/>
      <c r="E80" s="227">
        <v>1.2</v>
      </c>
      <c r="F80" s="222">
        <v>3</v>
      </c>
      <c r="G80" s="224">
        <f>C80*E80*F80</f>
        <v>7.2</v>
      </c>
      <c r="H80" s="222"/>
      <c r="I80" s="320"/>
    </row>
    <row r="81" spans="1:9" ht="26.4">
      <c r="A81" s="459" t="s">
        <v>123</v>
      </c>
      <c r="B81" s="185" t="s">
        <v>320</v>
      </c>
      <c r="C81" s="228"/>
      <c r="D81" s="222"/>
      <c r="E81" s="295"/>
      <c r="F81" s="224">
        <v>1</v>
      </c>
      <c r="G81" s="222"/>
      <c r="H81" s="222"/>
      <c r="I81" s="320"/>
    </row>
    <row r="82" spans="1:9">
      <c r="A82" s="459" t="s">
        <v>228</v>
      </c>
      <c r="B82" s="127" t="s">
        <v>323</v>
      </c>
      <c r="C82" s="221">
        <v>1.8</v>
      </c>
      <c r="D82" s="222"/>
      <c r="E82" s="227">
        <v>0.6</v>
      </c>
      <c r="F82" s="222">
        <f>C82*E82</f>
        <v>1.08</v>
      </c>
      <c r="G82" s="224">
        <f>F82</f>
        <v>1.08</v>
      </c>
      <c r="H82" s="214"/>
      <c r="I82" s="211"/>
    </row>
    <row r="83" spans="1:9" ht="26.4">
      <c r="A83" s="459" t="s">
        <v>230</v>
      </c>
      <c r="B83" s="377" t="s">
        <v>388</v>
      </c>
      <c r="C83" s="241"/>
      <c r="D83" s="222"/>
      <c r="E83" s="295"/>
      <c r="F83" s="224">
        <v>2</v>
      </c>
      <c r="G83" s="214"/>
      <c r="H83" s="214"/>
      <c r="I83" s="211"/>
    </row>
    <row r="84" spans="1:9">
      <c r="A84" s="210"/>
      <c r="B84" s="377"/>
      <c r="C84" s="241"/>
      <c r="D84" s="222"/>
      <c r="E84" s="295"/>
      <c r="F84" s="214"/>
      <c r="G84" s="214"/>
      <c r="H84" s="214"/>
      <c r="I84" s="211"/>
    </row>
    <row r="85" spans="1:9" s="300" customFormat="1" ht="19.5" customHeight="1">
      <c r="A85" s="215" t="s">
        <v>47</v>
      </c>
      <c r="B85" s="216" t="s">
        <v>243</v>
      </c>
      <c r="C85" s="217"/>
      <c r="D85" s="218"/>
      <c r="E85" s="219"/>
      <c r="F85" s="218"/>
      <c r="G85" s="218"/>
      <c r="H85" s="218"/>
      <c r="I85" s="381"/>
    </row>
    <row r="86" spans="1:9" ht="13.8">
      <c r="A86" s="247" t="s">
        <v>33</v>
      </c>
      <c r="B86" s="127" t="s">
        <v>390</v>
      </c>
      <c r="C86" s="221"/>
      <c r="D86" s="222"/>
      <c r="E86" s="227"/>
      <c r="F86" s="222"/>
      <c r="G86" s="224">
        <v>10.47</v>
      </c>
      <c r="H86" s="214"/>
      <c r="I86" s="211"/>
    </row>
    <row r="87" spans="1:9" ht="13.8">
      <c r="A87" s="247" t="s">
        <v>167</v>
      </c>
      <c r="B87" s="127" t="s">
        <v>324</v>
      </c>
      <c r="C87" s="221"/>
      <c r="D87" s="222"/>
      <c r="E87" s="227"/>
      <c r="F87" s="222"/>
      <c r="G87" s="224">
        <v>10.47</v>
      </c>
      <c r="H87" s="214"/>
      <c r="I87" s="211"/>
    </row>
    <row r="88" spans="1:9" ht="21" customHeight="1">
      <c r="A88" s="230" t="s">
        <v>48</v>
      </c>
      <c r="B88" s="231" t="s">
        <v>246</v>
      </c>
      <c r="C88" s="264" t="s">
        <v>180</v>
      </c>
      <c r="D88" s="265" t="s">
        <v>181</v>
      </c>
      <c r="E88" s="265" t="s">
        <v>182</v>
      </c>
      <c r="F88" s="265" t="s">
        <v>183</v>
      </c>
      <c r="G88" s="265" t="s">
        <v>184</v>
      </c>
      <c r="H88" s="265" t="s">
        <v>185</v>
      </c>
      <c r="I88" s="266" t="s">
        <v>186</v>
      </c>
    </row>
    <row r="89" spans="1:9" ht="15">
      <c r="A89" s="460" t="s">
        <v>34</v>
      </c>
      <c r="B89" s="127" t="s">
        <v>325</v>
      </c>
      <c r="C89" s="250"/>
      <c r="D89" s="248"/>
      <c r="E89" s="249"/>
      <c r="F89" s="250"/>
      <c r="G89" s="224">
        <f>G39+D89</f>
        <v>125.62</v>
      </c>
      <c r="H89" s="250"/>
      <c r="I89" s="250"/>
    </row>
    <row r="90" spans="1:9">
      <c r="A90" s="460" t="s">
        <v>35</v>
      </c>
      <c r="B90" s="127" t="s">
        <v>393</v>
      </c>
      <c r="C90" s="240"/>
      <c r="D90" s="222"/>
      <c r="E90" s="227"/>
      <c r="F90" s="222"/>
      <c r="G90" s="224">
        <f>G89</f>
        <v>125.62</v>
      </c>
      <c r="H90" s="222"/>
      <c r="I90" s="320"/>
    </row>
    <row r="91" spans="1:9">
      <c r="A91" s="460" t="s">
        <v>336</v>
      </c>
      <c r="B91" s="127" t="s">
        <v>326</v>
      </c>
      <c r="C91" s="240"/>
      <c r="D91" s="222"/>
      <c r="E91" s="227">
        <f>G80</f>
        <v>7.2</v>
      </c>
      <c r="F91" s="222">
        <v>2</v>
      </c>
      <c r="G91" s="224">
        <f>F91*E91</f>
        <v>14.4</v>
      </c>
      <c r="H91" s="222"/>
      <c r="I91" s="320"/>
    </row>
    <row r="92" spans="1:9">
      <c r="A92" s="460" t="s">
        <v>337</v>
      </c>
      <c r="B92" s="127" t="s">
        <v>401</v>
      </c>
      <c r="C92" s="240"/>
      <c r="D92" s="222"/>
      <c r="E92" s="227"/>
      <c r="F92" s="222"/>
      <c r="G92" s="224">
        <v>125.62</v>
      </c>
      <c r="H92" s="214"/>
      <c r="I92" s="211"/>
    </row>
    <row r="93" spans="1:9">
      <c r="A93" s="220"/>
      <c r="B93" s="225"/>
      <c r="C93" s="240"/>
      <c r="D93" s="222"/>
      <c r="E93" s="227"/>
      <c r="F93" s="222"/>
      <c r="G93" s="269"/>
      <c r="H93" s="267"/>
      <c r="I93" s="268"/>
    </row>
    <row r="94" spans="1:9">
      <c r="A94" s="273"/>
      <c r="B94" s="274"/>
      <c r="C94" s="273"/>
      <c r="D94" s="275"/>
      <c r="E94" s="199"/>
      <c r="F94" s="275"/>
      <c r="G94" s="275"/>
      <c r="H94" s="275"/>
      <c r="I94" s="273"/>
    </row>
    <row r="95" spans="1:9">
      <c r="A95" s="273"/>
      <c r="B95" s="274"/>
      <c r="C95" s="273"/>
      <c r="D95" s="275"/>
      <c r="E95" s="199"/>
      <c r="F95" s="275"/>
      <c r="G95" s="275"/>
      <c r="H95" s="275"/>
      <c r="I95" s="273"/>
    </row>
    <row r="96" spans="1:9">
      <c r="A96" s="273"/>
      <c r="B96" s="274"/>
      <c r="C96" s="273"/>
      <c r="D96" s="275"/>
      <c r="E96" s="199"/>
      <c r="F96" s="275"/>
      <c r="G96" s="275"/>
      <c r="H96" s="275"/>
      <c r="I96" s="273"/>
    </row>
    <row r="97" spans="1:9" ht="15" customHeight="1">
      <c r="A97" s="273"/>
      <c r="B97" s="274"/>
      <c r="C97" s="273"/>
      <c r="D97" s="275"/>
      <c r="E97" s="199"/>
      <c r="F97" s="275"/>
      <c r="G97" s="275"/>
      <c r="H97" s="276"/>
      <c r="I97" s="276"/>
    </row>
    <row r="98" spans="1:9">
      <c r="A98" s="276"/>
      <c r="B98" s="276"/>
      <c r="C98" s="276"/>
      <c r="D98" s="276"/>
      <c r="E98" s="276"/>
      <c r="F98" s="276"/>
      <c r="G98" s="276"/>
      <c r="H98" s="277"/>
      <c r="I98" s="277"/>
    </row>
    <row r="99" spans="1:9">
      <c r="A99" s="277"/>
      <c r="B99" s="277"/>
      <c r="C99" s="277"/>
      <c r="D99" s="277"/>
      <c r="E99" s="277"/>
      <c r="F99" s="277"/>
      <c r="G99" s="277"/>
      <c r="H99" s="277"/>
      <c r="I99" s="277"/>
    </row>
    <row r="100" spans="1:9">
      <c r="A100" s="277"/>
      <c r="B100" s="277"/>
      <c r="C100" s="277"/>
      <c r="D100" s="277"/>
      <c r="E100" s="277"/>
      <c r="F100" s="277"/>
      <c r="G100" s="277"/>
      <c r="H100" s="278"/>
      <c r="I100" s="273"/>
    </row>
    <row r="101" spans="1:9">
      <c r="A101" s="273"/>
      <c r="B101" s="273"/>
      <c r="C101" s="273"/>
      <c r="D101" s="278"/>
      <c r="E101" s="278"/>
      <c r="F101" s="278"/>
      <c r="G101" s="278"/>
    </row>
  </sheetData>
  <mergeCells count="13">
    <mergeCell ref="G13:G14"/>
    <mergeCell ref="H13:H14"/>
    <mergeCell ref="I13:I14"/>
    <mergeCell ref="A4:I4"/>
    <mergeCell ref="A5:I5"/>
    <mergeCell ref="A6:I6"/>
    <mergeCell ref="A7:I7"/>
    <mergeCell ref="A11:I12"/>
    <mergeCell ref="A13:A14"/>
    <mergeCell ref="B13:B14"/>
    <mergeCell ref="C13:C14"/>
    <mergeCell ref="D13:D14"/>
    <mergeCell ref="F13:F14"/>
  </mergeCells>
  <pageMargins left="0.51181102362204722" right="0.51181102362204722" top="0.78740157480314965" bottom="0.78740157480314965" header="0.31496062992125984" footer="0.31496062992125984"/>
  <pageSetup paperSize="9" scale="60" orientation="portrait" r:id="rId1"/>
  <rowBreaks count="1" manualBreakCount="1">
    <brk id="61" max="8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I91"/>
  <sheetViews>
    <sheetView view="pageBreakPreview" topLeftCell="A47" zoomScale="85" zoomScaleSheetLayoutView="85" workbookViewId="0">
      <selection activeCell="B54" sqref="B54"/>
    </sheetView>
  </sheetViews>
  <sheetFormatPr defaultRowHeight="13.2"/>
  <cols>
    <col min="1" max="1" width="10.6640625" customWidth="1"/>
    <col min="2" max="2" width="77" bestFit="1" customWidth="1"/>
    <col min="3" max="3" width="10.88671875" customWidth="1"/>
    <col min="4" max="4" width="10.5546875" customWidth="1"/>
    <col min="5" max="5" width="13.33203125" customWidth="1"/>
    <col min="6" max="6" width="11" customWidth="1"/>
    <col min="7" max="7" width="16.88671875" customWidth="1"/>
    <col min="8" max="8" width="15" bestFit="1" customWidth="1"/>
    <col min="9" max="9" width="10" customWidth="1"/>
  </cols>
  <sheetData>
    <row r="1" spans="1:9">
      <c r="A1" s="198"/>
      <c r="B1" s="199"/>
      <c r="C1" s="199"/>
      <c r="D1" s="199"/>
      <c r="E1" s="199"/>
      <c r="F1" s="199"/>
      <c r="G1" s="199"/>
      <c r="H1" s="199"/>
    </row>
    <row r="2" spans="1:9">
      <c r="A2" s="198"/>
      <c r="B2" s="199"/>
      <c r="C2" s="199"/>
      <c r="D2" s="199"/>
      <c r="E2" s="199"/>
      <c r="F2" s="199"/>
      <c r="G2" s="199"/>
      <c r="H2" s="199"/>
    </row>
    <row r="3" spans="1:9">
      <c r="A3" s="198"/>
      <c r="B3" s="199"/>
      <c r="C3" s="199"/>
      <c r="D3" s="199"/>
      <c r="E3" s="199"/>
      <c r="F3" s="199"/>
      <c r="G3" s="199"/>
      <c r="H3" s="199"/>
    </row>
    <row r="4" spans="1:9">
      <c r="A4" s="832" t="s">
        <v>5</v>
      </c>
      <c r="B4" s="832"/>
      <c r="C4" s="832"/>
      <c r="D4" s="832"/>
      <c r="E4" s="832"/>
      <c r="F4" s="832"/>
      <c r="G4" s="832"/>
      <c r="H4" s="832"/>
    </row>
    <row r="5" spans="1:9">
      <c r="A5" s="832" t="s">
        <v>294</v>
      </c>
      <c r="B5" s="832"/>
      <c r="C5" s="832"/>
      <c r="D5" s="832"/>
      <c r="E5" s="832"/>
      <c r="F5" s="832"/>
      <c r="G5" s="832"/>
      <c r="H5" s="832"/>
    </row>
    <row r="6" spans="1:9">
      <c r="A6" s="833" t="s">
        <v>172</v>
      </c>
      <c r="B6" s="833"/>
      <c r="C6" s="833"/>
      <c r="D6" s="833"/>
      <c r="E6" s="833"/>
      <c r="F6" s="833"/>
      <c r="G6" s="833"/>
      <c r="H6" s="833"/>
    </row>
    <row r="7" spans="1:9">
      <c r="A7" s="832" t="s">
        <v>173</v>
      </c>
      <c r="B7" s="832"/>
      <c r="C7" s="832"/>
      <c r="D7" s="832"/>
      <c r="E7" s="832"/>
      <c r="F7" s="832"/>
      <c r="G7" s="832"/>
      <c r="H7" s="832"/>
    </row>
    <row r="8" spans="1:9" ht="16.2">
      <c r="A8" s="200" t="s">
        <v>174</v>
      </c>
      <c r="B8" s="299" t="s">
        <v>276</v>
      </c>
      <c r="C8" s="202"/>
      <c r="D8" s="202"/>
      <c r="E8" s="202"/>
      <c r="F8" s="202"/>
      <c r="G8" s="202"/>
      <c r="H8" s="203"/>
      <c r="I8" s="206"/>
    </row>
    <row r="9" spans="1:9">
      <c r="A9" s="204" t="s">
        <v>175</v>
      </c>
      <c r="B9" s="205" t="s">
        <v>176</v>
      </c>
      <c r="C9" s="206"/>
      <c r="D9" s="206"/>
      <c r="E9" s="206"/>
      <c r="F9" s="206"/>
      <c r="G9" s="206"/>
      <c r="H9" s="207"/>
      <c r="I9" s="206"/>
    </row>
    <row r="10" spans="1:9" ht="13.8" thickBot="1">
      <c r="A10" s="204" t="s">
        <v>177</v>
      </c>
      <c r="B10" s="205" t="s">
        <v>178</v>
      </c>
      <c r="C10" s="206"/>
      <c r="D10" s="206"/>
      <c r="E10" s="206"/>
      <c r="F10" s="206"/>
      <c r="G10" s="206"/>
      <c r="H10" s="347"/>
      <c r="I10" s="206"/>
    </row>
    <row r="11" spans="1:9">
      <c r="A11" s="940" t="s">
        <v>250</v>
      </c>
      <c r="B11" s="941"/>
      <c r="C11" s="941"/>
      <c r="D11" s="941"/>
      <c r="E11" s="941"/>
      <c r="F11" s="941"/>
      <c r="G11" s="941"/>
      <c r="H11" s="942"/>
    </row>
    <row r="12" spans="1:9" ht="10.5" customHeight="1" thickBot="1">
      <c r="A12" s="943"/>
      <c r="B12" s="944"/>
      <c r="C12" s="944"/>
      <c r="D12" s="944"/>
      <c r="E12" s="944"/>
      <c r="F12" s="944"/>
      <c r="G12" s="944"/>
      <c r="H12" s="945"/>
    </row>
    <row r="13" spans="1:9">
      <c r="A13" s="931" t="s">
        <v>0</v>
      </c>
      <c r="B13" s="933" t="s">
        <v>179</v>
      </c>
      <c r="C13" s="931" t="s">
        <v>155</v>
      </c>
      <c r="D13" s="935" t="s">
        <v>183</v>
      </c>
      <c r="E13" s="931" t="s">
        <v>251</v>
      </c>
      <c r="F13" s="279" t="s">
        <v>252</v>
      </c>
      <c r="G13" s="280" t="s">
        <v>253</v>
      </c>
      <c r="H13" s="281" t="s">
        <v>254</v>
      </c>
    </row>
    <row r="14" spans="1:9">
      <c r="A14" s="932"/>
      <c r="B14" s="934"/>
      <c r="C14" s="932"/>
      <c r="D14" s="936"/>
      <c r="E14" s="932"/>
      <c r="F14" s="282" t="s">
        <v>255</v>
      </c>
      <c r="G14" s="283" t="s">
        <v>256</v>
      </c>
      <c r="H14" s="284">
        <v>41395</v>
      </c>
    </row>
    <row r="15" spans="1:9" ht="17.399999999999999">
      <c r="A15" s="939"/>
      <c r="B15" s="939"/>
      <c r="C15" s="939"/>
      <c r="D15" s="285"/>
      <c r="E15" s="285"/>
      <c r="F15" s="286">
        <v>0.3</v>
      </c>
      <c r="G15" s="222"/>
      <c r="H15" s="228"/>
    </row>
    <row r="16" spans="1:9">
      <c r="A16" s="210" t="s">
        <v>0</v>
      </c>
      <c r="B16" s="211" t="s">
        <v>257</v>
      </c>
      <c r="C16" s="212" t="s">
        <v>258</v>
      </c>
      <c r="D16" s="213"/>
      <c r="E16" s="287" t="s">
        <v>252</v>
      </c>
      <c r="F16" s="287"/>
      <c r="G16" s="222"/>
      <c r="H16" s="228"/>
    </row>
    <row r="17" spans="1:9" s="300" customFormat="1" ht="14.4">
      <c r="A17" s="230" t="s">
        <v>49</v>
      </c>
      <c r="B17" s="231" t="s">
        <v>190</v>
      </c>
      <c r="C17" s="270"/>
      <c r="D17" s="214"/>
      <c r="E17" s="289"/>
      <c r="F17" s="290"/>
      <c r="G17" s="293">
        <f>SUM(G18:G18)</f>
        <v>3135.83</v>
      </c>
      <c r="H17" s="337"/>
    </row>
    <row r="18" spans="1:9" ht="28.5" customHeight="1">
      <c r="A18" s="210" t="s">
        <v>58</v>
      </c>
      <c r="B18" s="368" t="s">
        <v>367</v>
      </c>
      <c r="C18" s="228" t="s">
        <v>161</v>
      </c>
      <c r="D18" s="222">
        <f>'Memoria quiosq 002'!H19</f>
        <v>7.9</v>
      </c>
      <c r="E18" s="291">
        <v>305.33999999999997</v>
      </c>
      <c r="F18" s="292">
        <v>396.94</v>
      </c>
      <c r="G18" s="222">
        <f>D18*F18</f>
        <v>3135.83</v>
      </c>
      <c r="H18" s="317">
        <v>73361</v>
      </c>
    </row>
    <row r="19" spans="1:9">
      <c r="A19" s="230" t="s">
        <v>37</v>
      </c>
      <c r="B19" s="231" t="s">
        <v>193</v>
      </c>
      <c r="C19" s="240"/>
      <c r="D19" s="214"/>
      <c r="E19" s="227"/>
      <c r="F19" s="288"/>
      <c r="G19" s="293">
        <f>SUM(G20:G21)</f>
        <v>3692.75</v>
      </c>
      <c r="H19" s="228"/>
    </row>
    <row r="20" spans="1:9" ht="32.25" customHeight="1">
      <c r="A20" s="210" t="s">
        <v>21</v>
      </c>
      <c r="B20" s="363" t="s">
        <v>403</v>
      </c>
      <c r="C20" s="228" t="s">
        <v>134</v>
      </c>
      <c r="D20" s="222">
        <f>'Memoria quiosq 002'!G23</f>
        <v>50.9</v>
      </c>
      <c r="E20" s="287">
        <v>33.1</v>
      </c>
      <c r="F20" s="292">
        <v>43.03</v>
      </c>
      <c r="G20" s="222">
        <f>F20*D20</f>
        <v>2190.23</v>
      </c>
      <c r="H20" s="317" t="s">
        <v>404</v>
      </c>
    </row>
    <row r="21" spans="1:9" ht="26.4">
      <c r="A21" s="210" t="s">
        <v>56</v>
      </c>
      <c r="B21" s="368" t="s">
        <v>396</v>
      </c>
      <c r="C21" s="228" t="s">
        <v>161</v>
      </c>
      <c r="D21" s="222">
        <f>'Memoria quiosq 002'!H24</f>
        <v>2.91</v>
      </c>
      <c r="E21" s="295">
        <v>516.33000000000004</v>
      </c>
      <c r="F21" s="292">
        <v>516.33000000000004</v>
      </c>
      <c r="G21" s="222">
        <f>F21*D21</f>
        <v>1502.52</v>
      </c>
      <c r="H21" s="365" t="s">
        <v>402</v>
      </c>
    </row>
    <row r="22" spans="1:9">
      <c r="A22" s="230" t="s">
        <v>38</v>
      </c>
      <c r="B22" s="231" t="s">
        <v>150</v>
      </c>
      <c r="C22" s="240"/>
      <c r="D22" s="214"/>
      <c r="E22" s="227"/>
      <c r="F22" s="288"/>
      <c r="G22" s="293">
        <f>SUM(G23:G25)</f>
        <v>6285.01</v>
      </c>
      <c r="H22" s="228"/>
    </row>
    <row r="23" spans="1:9" ht="26.4">
      <c r="A23" s="210" t="s">
        <v>36</v>
      </c>
      <c r="B23" s="385" t="s">
        <v>311</v>
      </c>
      <c r="C23" s="228" t="s">
        <v>134</v>
      </c>
      <c r="D23" s="222">
        <f>'Memoria quiosq 002'!G30</f>
        <v>47.18</v>
      </c>
      <c r="E23" s="295">
        <v>67.349999999999994</v>
      </c>
      <c r="F23" s="292">
        <v>87.56</v>
      </c>
      <c r="G23" s="222">
        <f>D23*F23</f>
        <v>4131.08</v>
      </c>
      <c r="H23" s="317">
        <v>72077</v>
      </c>
      <c r="I23" s="277"/>
    </row>
    <row r="24" spans="1:9">
      <c r="A24" s="210" t="s">
        <v>162</v>
      </c>
      <c r="B24" s="345" t="s">
        <v>312</v>
      </c>
      <c r="C24" s="228" t="s">
        <v>134</v>
      </c>
      <c r="D24" s="222">
        <f>'Memoria quiosq 002'!G31</f>
        <v>47.18</v>
      </c>
      <c r="E24" s="295">
        <v>32.04</v>
      </c>
      <c r="F24" s="292">
        <v>41.65</v>
      </c>
      <c r="G24" s="222">
        <f t="shared" ref="G24" si="0">D24*F24</f>
        <v>1965.05</v>
      </c>
      <c r="H24" s="317" t="s">
        <v>405</v>
      </c>
    </row>
    <row r="25" spans="1:9">
      <c r="A25" s="210" t="s">
        <v>163</v>
      </c>
      <c r="B25" s="345" t="s">
        <v>400</v>
      </c>
      <c r="C25" s="228" t="s">
        <v>42</v>
      </c>
      <c r="D25" s="222">
        <f>'Memoria quiosq 002'!I32</f>
        <v>12</v>
      </c>
      <c r="E25" s="295">
        <v>12.11</v>
      </c>
      <c r="F25" s="292">
        <v>15.74</v>
      </c>
      <c r="G25" s="222">
        <f>D25*F25</f>
        <v>188.88</v>
      </c>
      <c r="H25" s="210" t="s">
        <v>260</v>
      </c>
    </row>
    <row r="26" spans="1:9">
      <c r="A26" s="230" t="s">
        <v>39</v>
      </c>
      <c r="B26" s="231" t="s">
        <v>202</v>
      </c>
      <c r="C26" s="240"/>
      <c r="D26" s="214"/>
      <c r="E26" s="227"/>
      <c r="F26" s="288"/>
      <c r="G26" s="293">
        <f>SUM(G27:G27)</f>
        <v>3749.76</v>
      </c>
      <c r="H26" s="228"/>
    </row>
    <row r="27" spans="1:9" ht="27.75" customHeight="1">
      <c r="A27" s="210" t="s">
        <v>23</v>
      </c>
      <c r="B27" s="367" t="s">
        <v>371</v>
      </c>
      <c r="C27" s="228" t="s">
        <v>134</v>
      </c>
      <c r="D27" s="222">
        <f>'Memoria quiosq 002'!G35</f>
        <v>62.81</v>
      </c>
      <c r="E27" s="295">
        <v>45.92</v>
      </c>
      <c r="F27" s="292">
        <v>59.7</v>
      </c>
      <c r="G27" s="222">
        <f>F27*D27</f>
        <v>3749.76</v>
      </c>
      <c r="H27" s="317" t="s">
        <v>285</v>
      </c>
    </row>
    <row r="28" spans="1:9">
      <c r="A28" s="230" t="s">
        <v>40</v>
      </c>
      <c r="B28" s="231" t="s">
        <v>203</v>
      </c>
      <c r="C28" s="240"/>
      <c r="D28" s="214"/>
      <c r="E28" s="227"/>
      <c r="F28" s="288"/>
      <c r="G28" s="293">
        <f>SUM(G29:G31)</f>
        <v>3346.2</v>
      </c>
      <c r="H28" s="228"/>
    </row>
    <row r="29" spans="1:9" ht="26.4">
      <c r="A29" s="210" t="s">
        <v>118</v>
      </c>
      <c r="B29" s="363" t="s">
        <v>314</v>
      </c>
      <c r="C29" s="228" t="s">
        <v>134</v>
      </c>
      <c r="D29" s="222">
        <f>'Memoria quiosq 002'!G38</f>
        <v>125.62</v>
      </c>
      <c r="E29" s="295">
        <v>3.78</v>
      </c>
      <c r="F29" s="292">
        <v>4.91</v>
      </c>
      <c r="G29" s="222">
        <f>F29*D29</f>
        <v>616.79</v>
      </c>
      <c r="H29" s="317" t="s">
        <v>406</v>
      </c>
    </row>
    <row r="30" spans="1:9" ht="26.4">
      <c r="A30" s="210" t="s">
        <v>119</v>
      </c>
      <c r="B30" s="363" t="s">
        <v>315</v>
      </c>
      <c r="C30" s="228" t="s">
        <v>134</v>
      </c>
      <c r="D30" s="222">
        <f>'Memoria quiosq 002'!G39</f>
        <v>125.62</v>
      </c>
      <c r="E30" s="295">
        <v>10.08</v>
      </c>
      <c r="F30" s="292">
        <v>13.1</v>
      </c>
      <c r="G30" s="222">
        <f t="shared" ref="G30:G31" si="1">F30*D30</f>
        <v>1645.62</v>
      </c>
      <c r="H30" s="317">
        <v>5995</v>
      </c>
    </row>
    <row r="31" spans="1:9" ht="26.4">
      <c r="A31" s="210" t="s">
        <v>120</v>
      </c>
      <c r="B31" s="363" t="s">
        <v>316</v>
      </c>
      <c r="C31" s="228" t="s">
        <v>134</v>
      </c>
      <c r="D31" s="222">
        <f>'Memoria quiosq 002'!G40</f>
        <v>37.04</v>
      </c>
      <c r="E31" s="295">
        <v>22.51</v>
      </c>
      <c r="F31" s="292">
        <v>29.26</v>
      </c>
      <c r="G31" s="222">
        <f t="shared" si="1"/>
        <v>1083.79</v>
      </c>
      <c r="H31" s="317" t="s">
        <v>407</v>
      </c>
    </row>
    <row r="32" spans="1:9">
      <c r="A32" s="230" t="s">
        <v>41</v>
      </c>
      <c r="B32" s="231" t="s">
        <v>124</v>
      </c>
      <c r="C32" s="240"/>
      <c r="D32" s="214"/>
      <c r="E32" s="227"/>
      <c r="F32" s="288"/>
      <c r="G32" s="293">
        <f>SUM(G33:G37)</f>
        <v>4440.7700000000004</v>
      </c>
      <c r="H32" s="228"/>
    </row>
    <row r="33" spans="1:8">
      <c r="A33" s="210" t="s">
        <v>50</v>
      </c>
      <c r="B33" s="363" t="s">
        <v>317</v>
      </c>
      <c r="C33" s="228" t="s">
        <v>161</v>
      </c>
      <c r="D33" s="222">
        <f>'Memoria quiosq 002'!H43</f>
        <v>8.4</v>
      </c>
      <c r="E33" s="295">
        <v>51.81</v>
      </c>
      <c r="F33" s="292">
        <v>67.349999999999994</v>
      </c>
      <c r="G33" s="248">
        <f>D33*F33</f>
        <v>565.74</v>
      </c>
      <c r="H33" s="317" t="s">
        <v>408</v>
      </c>
    </row>
    <row r="34" spans="1:8" ht="26.4">
      <c r="A34" s="210" t="s">
        <v>57</v>
      </c>
      <c r="B34" s="363" t="s">
        <v>372</v>
      </c>
      <c r="C34" s="228" t="s">
        <v>134</v>
      </c>
      <c r="D34" s="222">
        <f>'Memoria quiosq 002'!G44</f>
        <v>42</v>
      </c>
      <c r="E34" s="295">
        <v>24.16</v>
      </c>
      <c r="F34" s="292">
        <v>31.41</v>
      </c>
      <c r="G34" s="222">
        <f>F34*D34</f>
        <v>1319.22</v>
      </c>
      <c r="H34" s="317">
        <v>5968</v>
      </c>
    </row>
    <row r="35" spans="1:8" ht="26.4">
      <c r="A35" s="380" t="s">
        <v>122</v>
      </c>
      <c r="B35" s="386" t="s">
        <v>318</v>
      </c>
      <c r="C35" s="369" t="s">
        <v>134</v>
      </c>
      <c r="D35" s="389">
        <f>'Memoria quiosq 002'!G45</f>
        <v>42</v>
      </c>
      <c r="E35" s="387">
        <v>16.78</v>
      </c>
      <c r="F35" s="388">
        <v>21.81</v>
      </c>
      <c r="G35" s="389">
        <f>F35*D35</f>
        <v>916.02</v>
      </c>
      <c r="H35" s="317" t="s">
        <v>409</v>
      </c>
    </row>
    <row r="36" spans="1:8" ht="26.4">
      <c r="A36" s="210" t="s">
        <v>206</v>
      </c>
      <c r="B36" s="363" t="s">
        <v>373</v>
      </c>
      <c r="C36" s="228" t="s">
        <v>134</v>
      </c>
      <c r="D36" s="222">
        <f>'Memoria quiosq 002'!G46</f>
        <v>10.71</v>
      </c>
      <c r="E36" s="295">
        <v>33.770000000000003</v>
      </c>
      <c r="F36" s="292">
        <v>43.9</v>
      </c>
      <c r="G36" s="222">
        <f t="shared" ref="G36:G37" si="2">F36*D36</f>
        <v>470.17</v>
      </c>
      <c r="H36" s="317" t="s">
        <v>410</v>
      </c>
    </row>
    <row r="37" spans="1:8" ht="26.4">
      <c r="A37" s="210" t="s">
        <v>365</v>
      </c>
      <c r="B37" s="363" t="s">
        <v>364</v>
      </c>
      <c r="C37" s="228" t="s">
        <v>134</v>
      </c>
      <c r="D37" s="222">
        <f>'Memoria quiosq 002'!G47</f>
        <v>31.29</v>
      </c>
      <c r="E37" s="295">
        <v>28.75</v>
      </c>
      <c r="F37" s="292">
        <v>37.380000000000003</v>
      </c>
      <c r="G37" s="222">
        <f t="shared" si="2"/>
        <v>1169.6199999999999</v>
      </c>
      <c r="H37" s="317" t="s">
        <v>374</v>
      </c>
    </row>
    <row r="38" spans="1:8">
      <c r="A38" s="230" t="s">
        <v>43</v>
      </c>
      <c r="B38" s="231" t="s">
        <v>216</v>
      </c>
      <c r="C38" s="240"/>
      <c r="D38" s="214"/>
      <c r="E38" s="227"/>
      <c r="F38" s="288"/>
      <c r="G38" s="293">
        <f>SUM(G39:G50)</f>
        <v>4073.84</v>
      </c>
      <c r="H38" s="228"/>
    </row>
    <row r="39" spans="1:8" ht="26.4">
      <c r="A39" s="459" t="s">
        <v>25</v>
      </c>
      <c r="B39" s="363" t="s">
        <v>358</v>
      </c>
      <c r="C39" s="228" t="s">
        <v>42</v>
      </c>
      <c r="D39" s="222">
        <f>'Memoria quiosq 002'!I50</f>
        <v>94.13</v>
      </c>
      <c r="E39" s="295">
        <v>7.09</v>
      </c>
      <c r="F39" s="292">
        <v>9.2200000000000006</v>
      </c>
      <c r="G39" s="222">
        <f>F39*D39</f>
        <v>867.88</v>
      </c>
      <c r="H39" s="317" t="s">
        <v>359</v>
      </c>
    </row>
    <row r="40" spans="1:8" ht="26.4">
      <c r="A40" s="459" t="s">
        <v>209</v>
      </c>
      <c r="B40" s="363" t="s">
        <v>356</v>
      </c>
      <c r="C40" s="228" t="s">
        <v>42</v>
      </c>
      <c r="D40" s="222">
        <f>'Memoria quiosq 002'!I51</f>
        <v>8.67</v>
      </c>
      <c r="E40" s="295">
        <v>2.12</v>
      </c>
      <c r="F40" s="292">
        <v>2.76</v>
      </c>
      <c r="G40" s="222">
        <f>F40*D40</f>
        <v>23.93</v>
      </c>
      <c r="H40" s="317" t="s">
        <v>357</v>
      </c>
    </row>
    <row r="41" spans="1:8" ht="26.4">
      <c r="A41" s="459" t="s">
        <v>211</v>
      </c>
      <c r="B41" s="363" t="s">
        <v>449</v>
      </c>
      <c r="C41" s="228" t="s">
        <v>22</v>
      </c>
      <c r="D41" s="222">
        <f>'Memoria quiosq 002'!F52</f>
        <v>2</v>
      </c>
      <c r="E41" s="295">
        <v>48.8</v>
      </c>
      <c r="F41" s="292">
        <v>63.44</v>
      </c>
      <c r="G41" s="222">
        <f t="shared" ref="G41:G43" si="3">F41*D41</f>
        <v>126.88</v>
      </c>
      <c r="H41" s="317" t="s">
        <v>450</v>
      </c>
    </row>
    <row r="42" spans="1:8" ht="26.4">
      <c r="A42" s="459" t="s">
        <v>213</v>
      </c>
      <c r="B42" s="363" t="s">
        <v>433</v>
      </c>
      <c r="C42" s="228" t="s">
        <v>22</v>
      </c>
      <c r="D42" s="222">
        <f>'Memoria quiosq 002'!F53</f>
        <v>3</v>
      </c>
      <c r="E42" s="295">
        <v>8.5</v>
      </c>
      <c r="F42" s="292">
        <v>11.05</v>
      </c>
      <c r="G42" s="222">
        <f t="shared" si="3"/>
        <v>33.15</v>
      </c>
      <c r="H42" s="317" t="s">
        <v>434</v>
      </c>
    </row>
    <row r="43" spans="1:8" ht="26.4">
      <c r="A43" s="459" t="s">
        <v>215</v>
      </c>
      <c r="B43" s="364" t="s">
        <v>435</v>
      </c>
      <c r="C43" s="228" t="s">
        <v>22</v>
      </c>
      <c r="D43" s="222">
        <f>'Memoria quiosq 002'!F54</f>
        <v>24</v>
      </c>
      <c r="E43" s="295">
        <v>10.14</v>
      </c>
      <c r="F43" s="292">
        <v>10.14</v>
      </c>
      <c r="G43" s="222">
        <f t="shared" si="3"/>
        <v>243.36</v>
      </c>
      <c r="H43" s="365" t="s">
        <v>454</v>
      </c>
    </row>
    <row r="44" spans="1:8" ht="26.4">
      <c r="A44" s="459" t="s">
        <v>327</v>
      </c>
      <c r="B44" s="25" t="s">
        <v>464</v>
      </c>
      <c r="C44" s="228" t="s">
        <v>42</v>
      </c>
      <c r="D44" s="222">
        <f>'Memoria quiosq 002'!I55</f>
        <v>33</v>
      </c>
      <c r="E44" s="295">
        <v>13.93</v>
      </c>
      <c r="F44" s="292">
        <v>18.11</v>
      </c>
      <c r="G44" s="222">
        <f>F44*D44</f>
        <v>597.63</v>
      </c>
      <c r="H44" s="22">
        <v>55865</v>
      </c>
    </row>
    <row r="45" spans="1:8">
      <c r="A45" s="459" t="s">
        <v>328</v>
      </c>
      <c r="B45" s="364" t="s">
        <v>432</v>
      </c>
      <c r="C45" s="228" t="s">
        <v>22</v>
      </c>
      <c r="D45" s="222">
        <f>'Memoria quiosq 002'!F56</f>
        <v>2</v>
      </c>
      <c r="E45" s="295">
        <v>13.71</v>
      </c>
      <c r="F45" s="292">
        <v>17.82</v>
      </c>
      <c r="G45" s="222">
        <f>F45*D45</f>
        <v>35.64</v>
      </c>
      <c r="H45" s="317">
        <v>83466</v>
      </c>
    </row>
    <row r="46" spans="1:8">
      <c r="A46" s="459" t="s">
        <v>329</v>
      </c>
      <c r="B46" s="346" t="s">
        <v>442</v>
      </c>
      <c r="C46" s="228" t="s">
        <v>22</v>
      </c>
      <c r="D46" s="222">
        <f>'Memoria quiosq 002'!F57</f>
        <v>2</v>
      </c>
      <c r="E46" s="295">
        <v>6.2</v>
      </c>
      <c r="F46" s="292">
        <v>8.06</v>
      </c>
      <c r="G46" s="222">
        <f>F46*D46</f>
        <v>16.12</v>
      </c>
      <c r="H46" s="317">
        <v>72331</v>
      </c>
    </row>
    <row r="47" spans="1:8">
      <c r="A47" s="459" t="s">
        <v>330</v>
      </c>
      <c r="B47" s="1" t="s">
        <v>460</v>
      </c>
      <c r="C47" s="228" t="s">
        <v>22</v>
      </c>
      <c r="D47" s="222">
        <f>'Memoria quiosq 002'!F58</f>
        <v>5</v>
      </c>
      <c r="E47" s="295">
        <v>301.95</v>
      </c>
      <c r="F47" s="292">
        <v>392.54</v>
      </c>
      <c r="G47" s="222">
        <f t="shared" ref="G47:G50" si="4">F47*D47</f>
        <v>1962.7</v>
      </c>
      <c r="H47" s="22">
        <v>83449</v>
      </c>
    </row>
    <row r="48" spans="1:8">
      <c r="A48" s="459" t="s">
        <v>444</v>
      </c>
      <c r="B48" s="345" t="s">
        <v>441</v>
      </c>
      <c r="C48" s="228" t="s">
        <v>22</v>
      </c>
      <c r="D48" s="222">
        <f>'Memoria quiosq 002'!F59</f>
        <v>7</v>
      </c>
      <c r="E48" s="227">
        <v>4.26</v>
      </c>
      <c r="F48" s="292">
        <v>5.54</v>
      </c>
      <c r="G48" s="222">
        <f t="shared" si="4"/>
        <v>38.78</v>
      </c>
      <c r="H48" s="317">
        <v>83387</v>
      </c>
    </row>
    <row r="49" spans="1:8">
      <c r="A49" s="459" t="s">
        <v>448</v>
      </c>
      <c r="B49" s="118" t="s">
        <v>461</v>
      </c>
      <c r="C49" s="228" t="s">
        <v>22</v>
      </c>
      <c r="D49" s="222">
        <f>'Memoria quiosq 002'!F60</f>
        <v>3</v>
      </c>
      <c r="E49" s="295">
        <v>7.53</v>
      </c>
      <c r="F49" s="292">
        <v>9.7899999999999991</v>
      </c>
      <c r="G49" s="222">
        <f t="shared" si="4"/>
        <v>29.37</v>
      </c>
      <c r="H49" s="103">
        <v>83540</v>
      </c>
    </row>
    <row r="50" spans="1:8">
      <c r="A50" s="459" t="s">
        <v>457</v>
      </c>
      <c r="B50" s="451" t="s">
        <v>462</v>
      </c>
      <c r="C50" s="228" t="s">
        <v>22</v>
      </c>
      <c r="D50" s="222">
        <f>'Memoria quiosq 002'!F61</f>
        <v>4</v>
      </c>
      <c r="E50" s="295">
        <v>18.920000000000002</v>
      </c>
      <c r="F50" s="292">
        <v>24.6</v>
      </c>
      <c r="G50" s="222">
        <f t="shared" si="4"/>
        <v>98.4</v>
      </c>
      <c r="H50" s="183" t="s">
        <v>463</v>
      </c>
    </row>
    <row r="51" spans="1:8">
      <c r="A51" s="220"/>
      <c r="B51" s="225"/>
      <c r="C51" s="240"/>
      <c r="D51" s="222"/>
      <c r="E51" s="227"/>
      <c r="F51" s="288"/>
      <c r="G51" s="222"/>
      <c r="H51" s="228"/>
    </row>
    <row r="52" spans="1:8">
      <c r="A52" s="230" t="s">
        <v>44</v>
      </c>
      <c r="B52" s="231" t="s">
        <v>223</v>
      </c>
      <c r="C52" s="270"/>
      <c r="D52" s="214"/>
      <c r="E52" s="271"/>
      <c r="F52" s="288"/>
      <c r="G52" s="293">
        <f>SUM(G53:G64)</f>
        <v>6514.15</v>
      </c>
      <c r="H52" s="212"/>
    </row>
    <row r="53" spans="1:8" ht="26.4">
      <c r="A53" s="210" t="s">
        <v>26</v>
      </c>
      <c r="B53" s="364" t="s">
        <v>375</v>
      </c>
      <c r="C53" s="228" t="s">
        <v>265</v>
      </c>
      <c r="D53" s="222">
        <f>'Memoria quiosq 002'!F64</f>
        <v>4</v>
      </c>
      <c r="E53" s="287">
        <v>229.65</v>
      </c>
      <c r="F53" s="292">
        <v>229.65</v>
      </c>
      <c r="G53" s="222">
        <f>F53*D53</f>
        <v>918.6</v>
      </c>
      <c r="H53" s="365" t="s">
        <v>411</v>
      </c>
    </row>
    <row r="54" spans="1:8" ht="26.4">
      <c r="A54" s="210" t="s">
        <v>27</v>
      </c>
      <c r="B54" s="364" t="s">
        <v>376</v>
      </c>
      <c r="C54" s="228" t="s">
        <v>265</v>
      </c>
      <c r="D54" s="222">
        <f>'Memoria quiosq 002'!F65</f>
        <v>4</v>
      </c>
      <c r="E54" s="287">
        <v>231.65</v>
      </c>
      <c r="F54" s="292">
        <v>231.65</v>
      </c>
      <c r="G54" s="222">
        <f>F54*D54</f>
        <v>926.6</v>
      </c>
      <c r="H54" s="365" t="s">
        <v>412</v>
      </c>
    </row>
    <row r="55" spans="1:8">
      <c r="A55" s="210" t="s">
        <v>28</v>
      </c>
      <c r="B55" s="390" t="s">
        <v>338</v>
      </c>
      <c r="C55" s="240" t="s">
        <v>266</v>
      </c>
      <c r="D55" s="222">
        <f>'Memoria quiosq 002'!F66</f>
        <v>1</v>
      </c>
      <c r="E55" s="227">
        <v>24.7</v>
      </c>
      <c r="F55" s="292">
        <v>32.11</v>
      </c>
      <c r="G55" s="222">
        <f t="shared" ref="G55:G60" si="5">F55*D55</f>
        <v>32.11</v>
      </c>
      <c r="H55" s="317">
        <v>72711</v>
      </c>
    </row>
    <row r="56" spans="1:8">
      <c r="A56" s="210" t="s">
        <v>217</v>
      </c>
      <c r="B56" s="390" t="s">
        <v>339</v>
      </c>
      <c r="C56" s="240" t="s">
        <v>42</v>
      </c>
      <c r="D56" s="222">
        <f>'Memoria quiosq 002'!I67</f>
        <v>4</v>
      </c>
      <c r="E56" s="227">
        <v>16.079999999999998</v>
      </c>
      <c r="F56" s="292">
        <v>20.9</v>
      </c>
      <c r="G56" s="222">
        <f t="shared" si="5"/>
        <v>83.6</v>
      </c>
      <c r="H56" s="391" t="s">
        <v>413</v>
      </c>
    </row>
    <row r="57" spans="1:8" ht="26.4">
      <c r="A57" s="210" t="s">
        <v>218</v>
      </c>
      <c r="B57" s="363" t="s">
        <v>340</v>
      </c>
      <c r="C57" s="228" t="s">
        <v>24</v>
      </c>
      <c r="D57" s="222">
        <f>'Memoria quiosq 002'!F68</f>
        <v>1</v>
      </c>
      <c r="E57" s="295">
        <v>58.34</v>
      </c>
      <c r="F57" s="292">
        <v>75.84</v>
      </c>
      <c r="G57" s="222">
        <f t="shared" si="5"/>
        <v>75.84</v>
      </c>
      <c r="H57" s="317" t="s">
        <v>414</v>
      </c>
    </row>
    <row r="58" spans="1:8" ht="26.4">
      <c r="A58" s="210" t="s">
        <v>219</v>
      </c>
      <c r="B58" s="363" t="s">
        <v>341</v>
      </c>
      <c r="C58" s="228" t="s">
        <v>24</v>
      </c>
      <c r="D58" s="222">
        <f>'Memoria quiosq 002'!F69</f>
        <v>1</v>
      </c>
      <c r="E58" s="295">
        <v>30.88</v>
      </c>
      <c r="F58" s="292">
        <v>40.14</v>
      </c>
      <c r="G58" s="222">
        <f t="shared" si="5"/>
        <v>40.14</v>
      </c>
      <c r="H58" s="317" t="s">
        <v>415</v>
      </c>
    </row>
    <row r="59" spans="1:8">
      <c r="A59" s="210" t="s">
        <v>220</v>
      </c>
      <c r="B59" s="363" t="s">
        <v>342</v>
      </c>
      <c r="C59" s="228" t="s">
        <v>266</v>
      </c>
      <c r="D59" s="222">
        <f>'Memoria quiosq 002'!F70</f>
        <v>1</v>
      </c>
      <c r="E59" s="295">
        <v>15.82</v>
      </c>
      <c r="F59" s="292">
        <v>20.57</v>
      </c>
      <c r="G59" s="222">
        <f t="shared" si="5"/>
        <v>20.57</v>
      </c>
      <c r="H59" s="317" t="s">
        <v>416</v>
      </c>
    </row>
    <row r="60" spans="1:8">
      <c r="A60" s="210" t="s">
        <v>221</v>
      </c>
      <c r="B60" s="346" t="s">
        <v>343</v>
      </c>
      <c r="C60" s="228" t="str">
        <f>C58</f>
        <v>unid</v>
      </c>
      <c r="D60" s="222">
        <f>'Memoria quiosq 002'!F71</f>
        <v>1</v>
      </c>
      <c r="E60" s="295">
        <v>64.61</v>
      </c>
      <c r="F60" s="292">
        <v>83.99</v>
      </c>
      <c r="G60" s="222">
        <f t="shared" si="5"/>
        <v>83.99</v>
      </c>
      <c r="H60" s="317" t="s">
        <v>417</v>
      </c>
    </row>
    <row r="61" spans="1:8" ht="26.4">
      <c r="A61" s="210" t="s">
        <v>222</v>
      </c>
      <c r="B61" s="363" t="s">
        <v>345</v>
      </c>
      <c r="C61" s="228" t="s">
        <v>24</v>
      </c>
      <c r="D61" s="222">
        <f>'Memoria quiosq 002'!F73</f>
        <v>1</v>
      </c>
      <c r="E61" s="295">
        <v>1310.33</v>
      </c>
      <c r="F61" s="292">
        <v>1703.43</v>
      </c>
      <c r="G61" s="222">
        <f>F61*D61</f>
        <v>1703.43</v>
      </c>
      <c r="H61" s="317" t="s">
        <v>419</v>
      </c>
    </row>
    <row r="62" spans="1:8" ht="39.6">
      <c r="A62" s="210" t="s">
        <v>331</v>
      </c>
      <c r="B62" s="363" t="s">
        <v>346</v>
      </c>
      <c r="C62" s="228" t="s">
        <v>24</v>
      </c>
      <c r="D62" s="222">
        <f>'Memoria quiosq 002'!F74</f>
        <v>1</v>
      </c>
      <c r="E62" s="295">
        <v>991.04</v>
      </c>
      <c r="F62" s="292">
        <v>1288.3499999999999</v>
      </c>
      <c r="G62" s="222">
        <f>F62*D62</f>
        <v>1288.3499999999999</v>
      </c>
      <c r="H62" s="317" t="s">
        <v>268</v>
      </c>
    </row>
    <row r="63" spans="1:8" ht="26.4">
      <c r="A63" s="210" t="s">
        <v>332</v>
      </c>
      <c r="B63" s="385" t="s">
        <v>347</v>
      </c>
      <c r="C63" s="228" t="s">
        <v>24</v>
      </c>
      <c r="D63" s="222">
        <f>'Memoria quiosq 002'!F75</f>
        <v>2</v>
      </c>
      <c r="E63" s="295">
        <v>184.18</v>
      </c>
      <c r="F63" s="292">
        <v>239.43</v>
      </c>
      <c r="G63" s="222">
        <f>F63*D63</f>
        <v>478.86</v>
      </c>
      <c r="H63" s="317" t="s">
        <v>420</v>
      </c>
    </row>
    <row r="64" spans="1:8" ht="39.6">
      <c r="A64" s="210" t="s">
        <v>333</v>
      </c>
      <c r="B64" s="385" t="s">
        <v>377</v>
      </c>
      <c r="C64" s="228" t="s">
        <v>24</v>
      </c>
      <c r="D64" s="222">
        <f>'Memoria quiosq 002'!F76</f>
        <v>2</v>
      </c>
      <c r="E64" s="295">
        <v>331.56</v>
      </c>
      <c r="F64" s="292">
        <v>431.03</v>
      </c>
      <c r="G64" s="222">
        <f>F64*D64</f>
        <v>862.06</v>
      </c>
      <c r="H64" s="317" t="s">
        <v>421</v>
      </c>
    </row>
    <row r="65" spans="1:9">
      <c r="A65" s="210"/>
      <c r="B65" s="363"/>
      <c r="C65" s="228"/>
      <c r="D65" s="222"/>
      <c r="E65" s="295"/>
      <c r="F65" s="292"/>
      <c r="G65" s="222"/>
      <c r="H65" s="317"/>
    </row>
    <row r="66" spans="1:9">
      <c r="A66" s="220"/>
      <c r="B66" s="225"/>
      <c r="C66" s="240"/>
      <c r="D66" s="222"/>
      <c r="E66" s="227"/>
      <c r="F66" s="288"/>
      <c r="G66" s="222"/>
      <c r="H66" s="228"/>
    </row>
    <row r="67" spans="1:9" s="300" customFormat="1" ht="14.4">
      <c r="A67" s="230" t="s">
        <v>46</v>
      </c>
      <c r="B67" s="231" t="s">
        <v>238</v>
      </c>
      <c r="C67" s="270"/>
      <c r="D67" s="214"/>
      <c r="E67" s="271"/>
      <c r="F67" s="288"/>
      <c r="G67" s="293">
        <f>SUM(G68:G72)</f>
        <v>5976.04</v>
      </c>
      <c r="H67" s="212"/>
    </row>
    <row r="68" spans="1:9" ht="26.4">
      <c r="A68" s="459" t="s">
        <v>32</v>
      </c>
      <c r="B68" s="363" t="s">
        <v>344</v>
      </c>
      <c r="C68" s="228" t="s">
        <v>42</v>
      </c>
      <c r="D68" s="222">
        <f>'Memoria quiosq 002'!I79</f>
        <v>9</v>
      </c>
      <c r="E68" s="295">
        <v>234.74</v>
      </c>
      <c r="F68" s="292">
        <v>305.16000000000003</v>
      </c>
      <c r="G68" s="222">
        <f>F68*D68</f>
        <v>2746.44</v>
      </c>
      <c r="H68" s="317" t="s">
        <v>418</v>
      </c>
    </row>
    <row r="69" spans="1:9">
      <c r="A69" s="459" t="s">
        <v>63</v>
      </c>
      <c r="B69" s="364" t="s">
        <v>319</v>
      </c>
      <c r="C69" s="228" t="s">
        <v>134</v>
      </c>
      <c r="D69" s="222">
        <f>'Memoria quiosq 002'!G80</f>
        <v>7.2</v>
      </c>
      <c r="E69" s="295">
        <v>178.96</v>
      </c>
      <c r="F69" s="292">
        <v>232.65</v>
      </c>
      <c r="G69" s="222">
        <f t="shared" ref="G69:G71" si="6">F69*D69</f>
        <v>1675.08</v>
      </c>
      <c r="H69" s="317" t="s">
        <v>422</v>
      </c>
    </row>
    <row r="70" spans="1:9" ht="26.4">
      <c r="A70" s="459" t="s">
        <v>123</v>
      </c>
      <c r="B70" s="346" t="s">
        <v>320</v>
      </c>
      <c r="C70" s="228" t="s">
        <v>22</v>
      </c>
      <c r="D70" s="222">
        <f>'Memoria quiosq 002'!F81</f>
        <v>1</v>
      </c>
      <c r="E70" s="295">
        <v>408.34</v>
      </c>
      <c r="F70" s="292">
        <v>530.84</v>
      </c>
      <c r="G70" s="222">
        <f>F70*D70</f>
        <v>530.84</v>
      </c>
      <c r="H70" s="317" t="s">
        <v>387</v>
      </c>
    </row>
    <row r="71" spans="1:9" ht="26.4">
      <c r="A71" s="459" t="s">
        <v>228</v>
      </c>
      <c r="B71" s="364" t="s">
        <v>323</v>
      </c>
      <c r="C71" s="228" t="s">
        <v>134</v>
      </c>
      <c r="D71" s="222">
        <v>1.08</v>
      </c>
      <c r="E71" s="295">
        <v>394.13</v>
      </c>
      <c r="F71" s="292">
        <v>394.13</v>
      </c>
      <c r="G71" s="222">
        <f t="shared" si="6"/>
        <v>425.66</v>
      </c>
      <c r="H71" s="320" t="s">
        <v>423</v>
      </c>
    </row>
    <row r="72" spans="1:9" ht="26.4">
      <c r="A72" s="459" t="s">
        <v>230</v>
      </c>
      <c r="B72" s="363" t="s">
        <v>388</v>
      </c>
      <c r="C72" s="228" t="s">
        <v>22</v>
      </c>
      <c r="D72" s="222">
        <f>'Memoria quiosq 002'!F83</f>
        <v>2</v>
      </c>
      <c r="E72" s="295">
        <v>230.01</v>
      </c>
      <c r="F72" s="292">
        <v>299.01</v>
      </c>
      <c r="G72" s="222">
        <f>F72*D72</f>
        <v>598.02</v>
      </c>
      <c r="H72" s="317" t="s">
        <v>389</v>
      </c>
    </row>
    <row r="73" spans="1:9">
      <c r="A73" s="210"/>
      <c r="B73" s="363"/>
      <c r="C73" s="240"/>
      <c r="D73" s="222"/>
      <c r="E73" s="227"/>
      <c r="F73" s="288"/>
      <c r="G73" s="222"/>
      <c r="H73" s="228"/>
    </row>
    <row r="74" spans="1:9" s="300" customFormat="1" ht="14.4">
      <c r="A74" s="230" t="s">
        <v>47</v>
      </c>
      <c r="B74" s="231" t="s">
        <v>243</v>
      </c>
      <c r="C74" s="270"/>
      <c r="D74" s="214"/>
      <c r="E74" s="271"/>
      <c r="F74" s="288"/>
      <c r="G74" s="293">
        <f>SUM(G75:G76)</f>
        <v>593.33000000000004</v>
      </c>
      <c r="H74" s="212"/>
    </row>
    <row r="75" spans="1:9" ht="26.4">
      <c r="A75" s="459" t="s">
        <v>33</v>
      </c>
      <c r="B75" s="364" t="s">
        <v>390</v>
      </c>
      <c r="C75" s="228" t="s">
        <v>134</v>
      </c>
      <c r="D75" s="222">
        <f>'Memoria quiosq 002'!G86</f>
        <v>10.47</v>
      </c>
      <c r="E75" s="295">
        <v>31.67</v>
      </c>
      <c r="F75" s="292">
        <v>31.67</v>
      </c>
      <c r="G75" s="222">
        <f>F75*D75</f>
        <v>331.58</v>
      </c>
      <c r="H75" s="365" t="s">
        <v>424</v>
      </c>
      <c r="I75" s="382"/>
    </row>
    <row r="76" spans="1:9" ht="26.4">
      <c r="A76" s="460" t="s">
        <v>167</v>
      </c>
      <c r="B76" s="390" t="s">
        <v>324</v>
      </c>
      <c r="C76" s="240" t="s">
        <v>134</v>
      </c>
      <c r="D76" s="222">
        <f>'Memoria quiosq 002'!G87</f>
        <v>10.47</v>
      </c>
      <c r="E76" s="227">
        <v>25</v>
      </c>
      <c r="F76" s="292">
        <v>25</v>
      </c>
      <c r="G76" s="222">
        <f>F76*D76</f>
        <v>261.75</v>
      </c>
      <c r="H76" s="320" t="s">
        <v>425</v>
      </c>
    </row>
    <row r="77" spans="1:9">
      <c r="A77" s="220"/>
      <c r="B77" s="225"/>
      <c r="C77" s="240"/>
      <c r="D77" s="222"/>
      <c r="E77" s="227"/>
      <c r="F77" s="288"/>
      <c r="G77" s="222"/>
      <c r="H77" s="228"/>
    </row>
    <row r="78" spans="1:9">
      <c r="A78" s="230" t="s">
        <v>48</v>
      </c>
      <c r="B78" s="231" t="s">
        <v>246</v>
      </c>
      <c r="C78" s="270"/>
      <c r="D78" s="214"/>
      <c r="E78" s="271"/>
      <c r="F78" s="288"/>
      <c r="G78" s="293">
        <f>SUM(G79:G82)</f>
        <v>2251.4499999999998</v>
      </c>
      <c r="H78" s="294"/>
    </row>
    <row r="79" spans="1:9">
      <c r="A79" s="460" t="s">
        <v>34</v>
      </c>
      <c r="B79" s="390" t="s">
        <v>325</v>
      </c>
      <c r="C79" s="240" t="s">
        <v>134</v>
      </c>
      <c r="D79" s="222">
        <f>'Memoria quiosq 002'!G89</f>
        <v>125.62</v>
      </c>
      <c r="E79" s="295">
        <v>4.4800000000000004</v>
      </c>
      <c r="F79" s="292">
        <v>5.82</v>
      </c>
      <c r="G79" s="222">
        <f>F79*D79</f>
        <v>731.11</v>
      </c>
      <c r="H79" s="391" t="s">
        <v>426</v>
      </c>
    </row>
    <row r="80" spans="1:9">
      <c r="A80" s="460" t="s">
        <v>35</v>
      </c>
      <c r="B80" s="390" t="s">
        <v>393</v>
      </c>
      <c r="C80" s="240" t="s">
        <v>134</v>
      </c>
      <c r="D80" s="222">
        <f>'Memoria quiosq 002'!G90</f>
        <v>125.62</v>
      </c>
      <c r="E80" s="295">
        <v>2.19</v>
      </c>
      <c r="F80" s="292">
        <v>2.85</v>
      </c>
      <c r="G80" s="222">
        <f t="shared" ref="G80:G82" si="7">F80*D80</f>
        <v>358.02</v>
      </c>
      <c r="H80" s="391" t="s">
        <v>427</v>
      </c>
    </row>
    <row r="81" spans="1:8">
      <c r="A81" s="460" t="s">
        <v>336</v>
      </c>
      <c r="B81" s="345" t="s">
        <v>326</v>
      </c>
      <c r="C81" s="240" t="s">
        <v>134</v>
      </c>
      <c r="D81" s="222">
        <f>'Memoria quiosq 002'!G91</f>
        <v>14.4</v>
      </c>
      <c r="E81" s="295">
        <v>12.97</v>
      </c>
      <c r="F81" s="292">
        <v>16.86</v>
      </c>
      <c r="G81" s="222">
        <f t="shared" si="7"/>
        <v>242.78</v>
      </c>
      <c r="H81" s="317" t="s">
        <v>428</v>
      </c>
    </row>
    <row r="82" spans="1:8">
      <c r="A82" s="460" t="s">
        <v>337</v>
      </c>
      <c r="B82" s="390" t="s">
        <v>401</v>
      </c>
      <c r="C82" s="240" t="s">
        <v>134</v>
      </c>
      <c r="D82" s="222">
        <f>'Memoria quiosq 002'!G92</f>
        <v>125.62</v>
      </c>
      <c r="E82" s="227">
        <v>5.63</v>
      </c>
      <c r="F82" s="292">
        <v>7.32</v>
      </c>
      <c r="G82" s="222">
        <f t="shared" si="7"/>
        <v>919.54</v>
      </c>
      <c r="H82" s="391" t="s">
        <v>429</v>
      </c>
    </row>
    <row r="83" spans="1:8" ht="13.8">
      <c r="A83" s="296"/>
      <c r="B83" s="297" t="s">
        <v>275</v>
      </c>
      <c r="C83" s="296"/>
      <c r="D83" s="214"/>
      <c r="E83" s="214"/>
      <c r="F83" s="288"/>
      <c r="G83" s="298">
        <f>SUM(G78,G74,G67,G52,G38,G32,G28,G26,G22,G19,G17)</f>
        <v>44059.13</v>
      </c>
      <c r="H83" s="228"/>
    </row>
    <row r="84" spans="1:8">
      <c r="A84" s="273"/>
      <c r="B84" s="274"/>
      <c r="C84" s="273"/>
      <c r="D84" s="275"/>
      <c r="E84" s="199"/>
      <c r="F84" s="199"/>
      <c r="G84" s="275"/>
      <c r="H84" s="273"/>
    </row>
    <row r="85" spans="1:8">
      <c r="A85" s="273"/>
      <c r="B85" s="274"/>
      <c r="C85" s="273"/>
      <c r="D85" s="275"/>
      <c r="E85" s="199"/>
      <c r="F85" s="199"/>
      <c r="G85" s="275"/>
      <c r="H85" s="273"/>
    </row>
    <row r="86" spans="1:8">
      <c r="A86" s="273"/>
      <c r="B86" s="274"/>
      <c r="C86" s="273"/>
      <c r="D86" s="275"/>
      <c r="E86" s="199"/>
      <c r="F86" s="199"/>
      <c r="G86" s="275"/>
      <c r="H86" s="273"/>
    </row>
    <row r="87" spans="1:8">
      <c r="A87" s="273"/>
      <c r="B87" s="274"/>
      <c r="C87" s="273"/>
      <c r="D87" s="275"/>
      <c r="E87" s="199"/>
      <c r="F87" s="199"/>
      <c r="G87" s="275"/>
      <c r="H87" s="273"/>
    </row>
    <row r="88" spans="1:8">
      <c r="A88" s="946"/>
      <c r="B88" s="946"/>
      <c r="C88" s="946"/>
      <c r="D88" s="946"/>
      <c r="E88" s="946"/>
      <c r="F88" s="946"/>
      <c r="G88" s="946"/>
      <c r="H88" s="946"/>
    </row>
    <row r="89" spans="1:8">
      <c r="A89" s="938"/>
      <c r="B89" s="938"/>
      <c r="C89" s="938"/>
      <c r="D89" s="938"/>
      <c r="E89" s="938"/>
      <c r="F89" s="938"/>
      <c r="G89" s="938"/>
      <c r="H89" s="938"/>
    </row>
    <row r="90" spans="1:8">
      <c r="A90" s="938"/>
      <c r="B90" s="938"/>
      <c r="C90" s="938"/>
      <c r="D90" s="938"/>
      <c r="E90" s="938"/>
      <c r="F90" s="938"/>
      <c r="G90" s="938"/>
      <c r="H90" s="938"/>
    </row>
    <row r="91" spans="1:8">
      <c r="A91" s="273"/>
      <c r="B91" s="273"/>
      <c r="C91" s="273"/>
      <c r="D91" s="278"/>
      <c r="E91" s="278"/>
      <c r="F91" s="278"/>
      <c r="G91" s="278"/>
      <c r="H91" s="273"/>
    </row>
  </sheetData>
  <mergeCells count="14">
    <mergeCell ref="A15:C15"/>
    <mergeCell ref="A88:H88"/>
    <mergeCell ref="A89:H89"/>
    <mergeCell ref="A90:H90"/>
    <mergeCell ref="A4:H4"/>
    <mergeCell ref="A5:H5"/>
    <mergeCell ref="A6:H6"/>
    <mergeCell ref="A7:H7"/>
    <mergeCell ref="A11:H12"/>
    <mergeCell ref="A13:A14"/>
    <mergeCell ref="B13:B14"/>
    <mergeCell ref="C13:C14"/>
    <mergeCell ref="D13:D14"/>
    <mergeCell ref="E13:E14"/>
  </mergeCells>
  <pageMargins left="0.51181102362204722" right="0.51181102362204722" top="0.78740157480314965" bottom="0.78740157480314965" header="0.31496062992125984" footer="0.31496062992125984"/>
  <pageSetup paperSize="9" scale="55" orientation="portrait" r:id="rId1"/>
  <rowBreaks count="1" manualBreakCount="1">
    <brk id="65" max="7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I101"/>
  <sheetViews>
    <sheetView view="pageBreakPreview" topLeftCell="A22" zoomScale="60" workbookViewId="0">
      <selection activeCell="M90" sqref="M90"/>
    </sheetView>
  </sheetViews>
  <sheetFormatPr defaultRowHeight="13.2"/>
  <cols>
    <col min="2" max="2" width="60.88671875" customWidth="1"/>
    <col min="3" max="4" width="9.6640625" bestFit="1" customWidth="1"/>
    <col min="5" max="5" width="11.6640625" bestFit="1" customWidth="1"/>
    <col min="6" max="6" width="10.44140625" bestFit="1" customWidth="1"/>
    <col min="7" max="7" width="14.109375" customWidth="1"/>
    <col min="8" max="8" width="9.6640625" bestFit="1" customWidth="1"/>
    <col min="9" max="9" width="14.109375" customWidth="1"/>
  </cols>
  <sheetData>
    <row r="1" spans="1:9" ht="15.6">
      <c r="A1" s="2"/>
      <c r="B1" s="131"/>
      <c r="C1" s="131"/>
      <c r="D1" s="2"/>
      <c r="E1" s="2"/>
      <c r="F1" s="2"/>
      <c r="G1" s="132"/>
      <c r="H1" s="132"/>
    </row>
    <row r="2" spans="1:9" ht="15.6">
      <c r="A2" s="2"/>
      <c r="B2" s="131"/>
      <c r="C2" s="131"/>
      <c r="D2" s="2"/>
      <c r="E2" s="2"/>
      <c r="F2" s="2"/>
      <c r="G2" s="132"/>
      <c r="H2" s="132"/>
    </row>
    <row r="3" spans="1:9" ht="15.6">
      <c r="A3" s="2"/>
      <c r="B3" s="131"/>
      <c r="C3" s="131"/>
      <c r="D3" s="2"/>
      <c r="E3" s="2"/>
      <c r="F3" s="2"/>
      <c r="G3" s="132"/>
      <c r="H3" s="132"/>
    </row>
    <row r="4" spans="1:9">
      <c r="A4" s="198"/>
      <c r="B4" s="199"/>
      <c r="C4" s="199"/>
      <c r="D4" s="199"/>
      <c r="E4" s="199"/>
      <c r="F4" s="199"/>
      <c r="G4" s="199"/>
      <c r="H4" s="199"/>
      <c r="I4" s="199"/>
    </row>
    <row r="5" spans="1:9">
      <c r="A5" s="198"/>
      <c r="B5" s="199"/>
      <c r="C5" s="199"/>
      <c r="D5" s="199"/>
      <c r="E5" s="199"/>
      <c r="F5" s="199"/>
      <c r="G5" s="199"/>
      <c r="H5" s="199"/>
      <c r="I5" s="199"/>
    </row>
    <row r="6" spans="1:9">
      <c r="A6" s="198"/>
      <c r="B6" s="199"/>
      <c r="C6" s="199"/>
      <c r="D6" s="199"/>
      <c r="E6" s="199"/>
      <c r="F6" s="199"/>
      <c r="G6" s="199"/>
      <c r="H6" s="199"/>
      <c r="I6" s="199"/>
    </row>
    <row r="7" spans="1:9">
      <c r="A7" s="832" t="s">
        <v>5</v>
      </c>
      <c r="B7" s="832"/>
      <c r="C7" s="832"/>
      <c r="D7" s="832"/>
      <c r="E7" s="832"/>
      <c r="F7" s="832"/>
      <c r="G7" s="832"/>
      <c r="H7" s="832"/>
      <c r="I7" s="832"/>
    </row>
    <row r="8" spans="1:9">
      <c r="A8" s="832" t="s">
        <v>294</v>
      </c>
      <c r="B8" s="832"/>
      <c r="C8" s="832"/>
      <c r="D8" s="832"/>
      <c r="E8" s="832"/>
      <c r="F8" s="832"/>
      <c r="G8" s="832"/>
      <c r="H8" s="832"/>
      <c r="I8" s="832"/>
    </row>
    <row r="9" spans="1:9">
      <c r="A9" s="833" t="s">
        <v>172</v>
      </c>
      <c r="B9" s="833"/>
      <c r="C9" s="833"/>
      <c r="D9" s="833"/>
      <c r="E9" s="833"/>
      <c r="F9" s="833"/>
      <c r="G9" s="833"/>
      <c r="H9" s="833"/>
      <c r="I9" s="833"/>
    </row>
    <row r="10" spans="1:9">
      <c r="A10" s="832" t="s">
        <v>173</v>
      </c>
      <c r="B10" s="832"/>
      <c r="C10" s="832"/>
      <c r="D10" s="832"/>
      <c r="E10" s="832"/>
      <c r="F10" s="832"/>
      <c r="G10" s="832"/>
      <c r="H10" s="832"/>
      <c r="I10" s="832"/>
    </row>
    <row r="11" spans="1:9" ht="17.399999999999999">
      <c r="A11" s="200" t="s">
        <v>174</v>
      </c>
      <c r="B11" s="201" t="s">
        <v>278</v>
      </c>
      <c r="C11" s="202"/>
      <c r="D11" s="202"/>
      <c r="E11" s="202"/>
      <c r="F11" s="202"/>
      <c r="G11" s="202"/>
      <c r="H11" s="202"/>
      <c r="I11" s="203"/>
    </row>
    <row r="12" spans="1:9">
      <c r="A12" s="204" t="s">
        <v>175</v>
      </c>
      <c r="B12" s="205" t="s">
        <v>176</v>
      </c>
      <c r="C12" s="206"/>
      <c r="D12" s="206"/>
      <c r="E12" s="206"/>
      <c r="F12" s="206"/>
      <c r="G12" s="206"/>
      <c r="H12" s="206"/>
      <c r="I12" s="207"/>
    </row>
    <row r="13" spans="1:9" ht="13.8" thickBot="1">
      <c r="A13" s="204" t="s">
        <v>177</v>
      </c>
      <c r="B13" s="205" t="s">
        <v>178</v>
      </c>
      <c r="C13" s="206"/>
      <c r="D13" s="206"/>
      <c r="E13" s="206"/>
      <c r="F13" s="206"/>
      <c r="G13" s="206"/>
      <c r="H13" s="206"/>
      <c r="I13" s="207"/>
    </row>
    <row r="14" spans="1:9">
      <c r="A14" s="925" t="s">
        <v>125</v>
      </c>
      <c r="B14" s="926"/>
      <c r="C14" s="926"/>
      <c r="D14" s="926"/>
      <c r="E14" s="926"/>
      <c r="F14" s="926"/>
      <c r="G14" s="926"/>
      <c r="H14" s="926"/>
      <c r="I14" s="927"/>
    </row>
    <row r="15" spans="1:9">
      <c r="A15" s="928"/>
      <c r="B15" s="929"/>
      <c r="C15" s="929"/>
      <c r="D15" s="929"/>
      <c r="E15" s="929"/>
      <c r="F15" s="929"/>
      <c r="G15" s="929"/>
      <c r="H15" s="929"/>
      <c r="I15" s="930"/>
    </row>
    <row r="16" spans="1:9">
      <c r="A16" s="931" t="s">
        <v>0</v>
      </c>
      <c r="B16" s="933" t="s">
        <v>179</v>
      </c>
      <c r="C16" s="931" t="s">
        <v>180</v>
      </c>
      <c r="D16" s="935" t="s">
        <v>181</v>
      </c>
      <c r="E16" s="208" t="s">
        <v>182</v>
      </c>
      <c r="F16" s="935" t="s">
        <v>183</v>
      </c>
      <c r="G16" s="935" t="s">
        <v>184</v>
      </c>
      <c r="H16" s="935" t="s">
        <v>185</v>
      </c>
      <c r="I16" s="937" t="s">
        <v>186</v>
      </c>
    </row>
    <row r="17" spans="1:9">
      <c r="A17" s="932"/>
      <c r="B17" s="934"/>
      <c r="C17" s="932"/>
      <c r="D17" s="936"/>
      <c r="E17" s="335" t="s">
        <v>187</v>
      </c>
      <c r="F17" s="936"/>
      <c r="G17" s="936"/>
      <c r="H17" s="936"/>
      <c r="I17" s="931"/>
    </row>
    <row r="18" spans="1:9">
      <c r="A18" s="210"/>
      <c r="B18" s="211"/>
      <c r="C18" s="212" t="s">
        <v>152</v>
      </c>
      <c r="D18" s="213" t="s">
        <v>152</v>
      </c>
      <c r="E18" s="213" t="s">
        <v>152</v>
      </c>
      <c r="F18" s="214" t="s">
        <v>1</v>
      </c>
      <c r="G18" s="213" t="s">
        <v>188</v>
      </c>
      <c r="H18" s="213" t="s">
        <v>189</v>
      </c>
      <c r="I18" s="212" t="s">
        <v>152</v>
      </c>
    </row>
    <row r="19" spans="1:9">
      <c r="A19" s="230" t="s">
        <v>49</v>
      </c>
      <c r="B19" s="231" t="s">
        <v>190</v>
      </c>
      <c r="C19" s="336"/>
      <c r="D19" s="214"/>
      <c r="E19" s="289"/>
      <c r="F19" s="214"/>
      <c r="G19" s="214"/>
      <c r="H19" s="214"/>
      <c r="I19" s="337"/>
    </row>
    <row r="20" spans="1:9" ht="26.4">
      <c r="A20" s="210" t="s">
        <v>58</v>
      </c>
      <c r="B20" s="253" t="s">
        <v>191</v>
      </c>
      <c r="C20" s="241">
        <v>0.3</v>
      </c>
      <c r="D20" s="222">
        <v>37.15</v>
      </c>
      <c r="E20" s="291">
        <v>0.5</v>
      </c>
      <c r="F20" s="222"/>
      <c r="G20" s="214"/>
      <c r="H20" s="214">
        <f>E20*D20*C20</f>
        <v>5.57</v>
      </c>
      <c r="I20" s="210"/>
    </row>
    <row r="21" spans="1:9">
      <c r="A21" s="220"/>
      <c r="B21" s="225" t="s">
        <v>192</v>
      </c>
      <c r="C21" s="241">
        <v>0.3</v>
      </c>
      <c r="D21" s="222">
        <v>28.57</v>
      </c>
      <c r="E21" s="223">
        <v>0.5</v>
      </c>
      <c r="F21" s="222"/>
      <c r="G21" s="214"/>
      <c r="H21" s="214">
        <f>E21*D21*C21</f>
        <v>4.29</v>
      </c>
      <c r="I21" s="210"/>
    </row>
    <row r="22" spans="1:9">
      <c r="A22" s="220"/>
      <c r="B22" s="225"/>
      <c r="C22" s="221"/>
      <c r="D22" s="222"/>
      <c r="E22" s="223"/>
      <c r="F22" s="222"/>
      <c r="G22" s="214"/>
      <c r="H22" s="224">
        <f>SUM(H20:H21)</f>
        <v>9.86</v>
      </c>
      <c r="I22" s="210"/>
    </row>
    <row r="23" spans="1:9">
      <c r="A23" s="230" t="s">
        <v>37</v>
      </c>
      <c r="B23" s="231" t="s">
        <v>193</v>
      </c>
      <c r="C23" s="221"/>
      <c r="D23" s="214"/>
      <c r="E23" s="227"/>
      <c r="F23" s="214"/>
      <c r="G23" s="214"/>
      <c r="H23" s="214"/>
      <c r="I23" s="228"/>
    </row>
    <row r="24" spans="1:9">
      <c r="A24" s="220" t="s">
        <v>21</v>
      </c>
      <c r="B24" s="225" t="s">
        <v>362</v>
      </c>
      <c r="C24" s="221">
        <v>0.2</v>
      </c>
      <c r="D24" s="222">
        <v>3.1</v>
      </c>
      <c r="E24" s="227"/>
      <c r="F24" s="222">
        <v>8</v>
      </c>
      <c r="G24" s="222">
        <f>F24*D24*C24</f>
        <v>4.96</v>
      </c>
      <c r="H24" s="222"/>
      <c r="I24" s="228"/>
    </row>
    <row r="25" spans="1:9">
      <c r="A25" s="220"/>
      <c r="B25" s="225" t="s">
        <v>363</v>
      </c>
      <c r="C25" s="221">
        <v>0.2</v>
      </c>
      <c r="D25" s="222">
        <v>23.76</v>
      </c>
      <c r="E25" s="227"/>
      <c r="F25" s="222">
        <v>8</v>
      </c>
      <c r="G25" s="222">
        <f>F25*D25*C25</f>
        <v>38.020000000000003</v>
      </c>
      <c r="H25" s="222"/>
      <c r="I25" s="228"/>
    </row>
    <row r="26" spans="1:9">
      <c r="A26" s="220"/>
      <c r="B26" s="225"/>
      <c r="C26" s="221"/>
      <c r="D26" s="222"/>
      <c r="E26" s="227"/>
      <c r="F26" s="222"/>
      <c r="G26" s="224">
        <f>SUM(G24:G25)</f>
        <v>42.98</v>
      </c>
      <c r="H26" s="222"/>
      <c r="I26" s="228"/>
    </row>
    <row r="27" spans="1:9">
      <c r="A27" s="220"/>
      <c r="B27" s="225" t="s">
        <v>194</v>
      </c>
      <c r="C27" s="221">
        <v>0.12</v>
      </c>
      <c r="D27" s="222">
        <v>3</v>
      </c>
      <c r="E27" s="227">
        <v>0.15</v>
      </c>
      <c r="F27" s="222">
        <v>4</v>
      </c>
      <c r="G27" s="222"/>
      <c r="H27" s="222">
        <f>F27*E27*D27*C27</f>
        <v>0.22</v>
      </c>
      <c r="I27" s="228"/>
    </row>
    <row r="28" spans="1:9">
      <c r="A28" s="220"/>
      <c r="B28" s="225" t="s">
        <v>195</v>
      </c>
      <c r="C28" s="221">
        <v>0.15</v>
      </c>
      <c r="D28" s="222">
        <v>23.76</v>
      </c>
      <c r="E28" s="227">
        <v>0.2</v>
      </c>
      <c r="F28" s="222">
        <v>2</v>
      </c>
      <c r="G28" s="222"/>
      <c r="H28" s="222">
        <f>F28*E28*D28*C28</f>
        <v>1.43</v>
      </c>
      <c r="I28" s="228"/>
    </row>
    <row r="29" spans="1:9">
      <c r="A29" s="220"/>
      <c r="B29" s="225"/>
      <c r="C29" s="221"/>
      <c r="D29" s="222"/>
      <c r="E29" s="227"/>
      <c r="F29" s="222"/>
      <c r="G29" s="214"/>
      <c r="H29" s="224">
        <f>SUM(H27:H28)</f>
        <v>1.65</v>
      </c>
      <c r="I29" s="228"/>
    </row>
    <row r="30" spans="1:9" ht="13.8" thickBot="1">
      <c r="A30" s="220"/>
      <c r="B30" s="225"/>
      <c r="C30" s="221"/>
      <c r="D30" s="222"/>
      <c r="E30" s="227"/>
      <c r="F30" s="222"/>
      <c r="G30" s="222"/>
      <c r="H30" s="214"/>
      <c r="I30" s="228"/>
    </row>
    <row r="31" spans="1:9">
      <c r="A31" s="230" t="s">
        <v>38</v>
      </c>
      <c r="B31" s="231" t="s">
        <v>150</v>
      </c>
      <c r="C31" s="232" t="s">
        <v>180</v>
      </c>
      <c r="D31" s="233" t="s">
        <v>181</v>
      </c>
      <c r="E31" s="234" t="s">
        <v>182</v>
      </c>
      <c r="F31" s="235" t="s">
        <v>183</v>
      </c>
      <c r="G31" s="235" t="s">
        <v>184</v>
      </c>
      <c r="H31" s="235" t="s">
        <v>185</v>
      </c>
      <c r="I31" s="234" t="s">
        <v>186</v>
      </c>
    </row>
    <row r="32" spans="1:9" ht="26.4">
      <c r="A32" s="220" t="s">
        <v>36</v>
      </c>
      <c r="B32" s="225" t="s">
        <v>199</v>
      </c>
      <c r="C32" s="236"/>
      <c r="D32" s="222"/>
      <c r="E32" s="302"/>
      <c r="F32" s="222"/>
      <c r="G32" s="224">
        <v>74.459999999999994</v>
      </c>
      <c r="H32" s="222"/>
      <c r="I32" s="237"/>
    </row>
    <row r="33" spans="1:9">
      <c r="A33" s="220" t="s">
        <v>162</v>
      </c>
      <c r="B33" s="225" t="s">
        <v>200</v>
      </c>
      <c r="C33" s="236"/>
      <c r="D33" s="222"/>
      <c r="E33" s="302"/>
      <c r="F33" s="222"/>
      <c r="G33" s="224">
        <v>74.459999999999994</v>
      </c>
      <c r="H33" s="222"/>
      <c r="I33" s="210"/>
    </row>
    <row r="34" spans="1:9">
      <c r="A34" s="220" t="s">
        <v>163</v>
      </c>
      <c r="B34" s="225" t="s">
        <v>201</v>
      </c>
      <c r="C34" s="221"/>
      <c r="D34" s="222"/>
      <c r="E34" s="227"/>
      <c r="F34" s="222"/>
      <c r="G34" s="222"/>
      <c r="H34" s="222"/>
      <c r="I34" s="329">
        <v>15.33</v>
      </c>
    </row>
    <row r="35" spans="1:9">
      <c r="A35" s="230" t="s">
        <v>39</v>
      </c>
      <c r="B35" s="231" t="s">
        <v>202</v>
      </c>
      <c r="C35" s="221"/>
      <c r="D35" s="214"/>
      <c r="E35" s="227"/>
      <c r="F35" s="214"/>
      <c r="G35" s="214"/>
      <c r="H35" s="222"/>
      <c r="I35" s="228"/>
    </row>
    <row r="36" spans="1:9">
      <c r="A36" s="220" t="s">
        <v>23</v>
      </c>
      <c r="B36" s="225" t="s">
        <v>279</v>
      </c>
      <c r="C36" s="221"/>
      <c r="D36" s="222">
        <v>37.15</v>
      </c>
      <c r="E36" s="227">
        <v>3</v>
      </c>
      <c r="F36" s="222"/>
      <c r="G36" s="303"/>
      <c r="H36" s="214"/>
      <c r="I36" s="228"/>
    </row>
    <row r="37" spans="1:9" ht="13.8" thickBot="1">
      <c r="A37" s="220"/>
      <c r="B37" s="225"/>
      <c r="C37" s="221"/>
      <c r="D37" s="222"/>
      <c r="E37" s="227"/>
      <c r="F37" s="222"/>
      <c r="G37" s="224">
        <f>E36*D36</f>
        <v>111.45</v>
      </c>
      <c r="H37" s="214"/>
      <c r="I37" s="228"/>
    </row>
    <row r="38" spans="1:9">
      <c r="A38" s="230" t="s">
        <v>40</v>
      </c>
      <c r="B38" s="231" t="s">
        <v>203</v>
      </c>
      <c r="C38" s="232" t="s">
        <v>180</v>
      </c>
      <c r="D38" s="233" t="s">
        <v>181</v>
      </c>
      <c r="E38" s="234" t="s">
        <v>182</v>
      </c>
      <c r="F38" s="235" t="s">
        <v>183</v>
      </c>
      <c r="G38" s="235" t="s">
        <v>184</v>
      </c>
      <c r="H38" s="235" t="s">
        <v>185</v>
      </c>
      <c r="I38" s="234" t="s">
        <v>186</v>
      </c>
    </row>
    <row r="39" spans="1:9">
      <c r="A39" s="220" t="s">
        <v>118</v>
      </c>
      <c r="B39" s="225" t="s">
        <v>204</v>
      </c>
      <c r="C39" s="237"/>
      <c r="D39" s="222"/>
      <c r="E39" s="237"/>
      <c r="F39" s="222">
        <v>2</v>
      </c>
      <c r="G39" s="327">
        <f>G37*F39</f>
        <v>222.9</v>
      </c>
      <c r="H39" s="222"/>
      <c r="I39" s="239"/>
    </row>
    <row r="40" spans="1:9">
      <c r="A40" s="220" t="s">
        <v>119</v>
      </c>
      <c r="B40" s="225" t="s">
        <v>205</v>
      </c>
      <c r="C40" s="240"/>
      <c r="D40" s="222"/>
      <c r="E40" s="227"/>
      <c r="F40" s="222">
        <v>2</v>
      </c>
      <c r="G40" s="327">
        <f>G37*F40</f>
        <v>222.9</v>
      </c>
      <c r="H40" s="222"/>
      <c r="I40" s="241"/>
    </row>
    <row r="41" spans="1:9">
      <c r="A41" s="220" t="s">
        <v>120</v>
      </c>
      <c r="B41" s="225" t="s">
        <v>207</v>
      </c>
      <c r="C41" s="242"/>
      <c r="D41" s="233"/>
      <c r="E41" s="243"/>
      <c r="F41" s="233"/>
      <c r="G41" s="327">
        <v>74</v>
      </c>
      <c r="H41" s="245"/>
      <c r="I41" s="244"/>
    </row>
    <row r="42" spans="1:9">
      <c r="A42" s="230" t="s">
        <v>41</v>
      </c>
      <c r="B42" s="231" t="s">
        <v>124</v>
      </c>
      <c r="C42" s="250" t="s">
        <v>180</v>
      </c>
      <c r="D42" s="250" t="s">
        <v>181</v>
      </c>
      <c r="E42" s="250" t="s">
        <v>182</v>
      </c>
      <c r="F42" s="250" t="s">
        <v>183</v>
      </c>
      <c r="G42" s="250" t="s">
        <v>184</v>
      </c>
      <c r="H42" s="250" t="s">
        <v>185</v>
      </c>
      <c r="I42" s="250" t="s">
        <v>186</v>
      </c>
    </row>
    <row r="43" spans="1:9">
      <c r="A43" s="220" t="s">
        <v>50</v>
      </c>
      <c r="B43" s="225" t="s">
        <v>208</v>
      </c>
      <c r="C43" s="248"/>
      <c r="D43" s="248"/>
      <c r="E43" s="248">
        <v>0.2</v>
      </c>
      <c r="F43" s="321"/>
      <c r="G43" s="248">
        <v>32.57</v>
      </c>
      <c r="H43" s="327">
        <f>G43*E43</f>
        <v>6.51</v>
      </c>
      <c r="I43" s="321"/>
    </row>
    <row r="44" spans="1:9">
      <c r="A44" s="220" t="s">
        <v>57</v>
      </c>
      <c r="B44" s="225" t="s">
        <v>210</v>
      </c>
      <c r="C44" s="248"/>
      <c r="D44" s="248"/>
      <c r="E44" s="321"/>
      <c r="F44" s="321"/>
      <c r="G44" s="327">
        <v>32.57</v>
      </c>
      <c r="H44" s="321"/>
      <c r="I44" s="321"/>
    </row>
    <row r="45" spans="1:9">
      <c r="A45" s="220" t="s">
        <v>122</v>
      </c>
      <c r="B45" s="225" t="s">
        <v>212</v>
      </c>
      <c r="C45" s="248"/>
      <c r="D45" s="322"/>
      <c r="E45" s="323"/>
      <c r="F45" s="322"/>
      <c r="G45" s="327">
        <v>32.57</v>
      </c>
      <c r="H45" s="322"/>
      <c r="I45" s="324"/>
    </row>
    <row r="46" spans="1:9" ht="19.5" customHeight="1">
      <c r="A46" s="220" t="s">
        <v>206</v>
      </c>
      <c r="B46" s="225" t="s">
        <v>214</v>
      </c>
      <c r="C46" s="248"/>
      <c r="D46" s="322"/>
      <c r="E46" s="323"/>
      <c r="F46" s="322"/>
      <c r="G46" s="327">
        <v>32</v>
      </c>
      <c r="H46" s="325"/>
      <c r="I46" s="324"/>
    </row>
    <row r="47" spans="1:9" ht="26.4">
      <c r="A47" s="220" t="s">
        <v>365</v>
      </c>
      <c r="B47" s="328" t="s">
        <v>364</v>
      </c>
      <c r="C47" s="304"/>
      <c r="D47" s="326"/>
      <c r="E47" s="323"/>
      <c r="F47" s="322"/>
      <c r="G47" s="327">
        <v>31.43</v>
      </c>
      <c r="H47" s="325"/>
      <c r="I47" s="324"/>
    </row>
    <row r="48" spans="1:9">
      <c r="A48" s="230" t="s">
        <v>43</v>
      </c>
      <c r="B48" s="231" t="s">
        <v>216</v>
      </c>
      <c r="C48" s="232" t="s">
        <v>180</v>
      </c>
      <c r="D48" s="233" t="s">
        <v>181</v>
      </c>
      <c r="E48" s="208" t="s">
        <v>182</v>
      </c>
      <c r="F48" s="252" t="s">
        <v>183</v>
      </c>
      <c r="G48" s="252" t="s">
        <v>184</v>
      </c>
      <c r="H48" s="252" t="s">
        <v>185</v>
      </c>
      <c r="I48" s="208" t="s">
        <v>186</v>
      </c>
    </row>
    <row r="49" spans="1:9">
      <c r="A49" s="210" t="s">
        <v>25</v>
      </c>
      <c r="B49" s="118" t="s">
        <v>432</v>
      </c>
      <c r="C49" s="228"/>
      <c r="D49" s="222"/>
      <c r="E49" s="237"/>
      <c r="F49" s="224">
        <v>2</v>
      </c>
      <c r="G49" s="222"/>
      <c r="H49" s="222"/>
      <c r="I49" s="237"/>
    </row>
    <row r="50" spans="1:9" ht="26.4">
      <c r="A50" s="210" t="s">
        <v>209</v>
      </c>
      <c r="B50" s="375" t="s">
        <v>433</v>
      </c>
      <c r="C50" s="240"/>
      <c r="D50" s="222"/>
      <c r="E50" s="227"/>
      <c r="F50" s="224">
        <v>3</v>
      </c>
      <c r="G50" s="222"/>
      <c r="H50" s="222"/>
      <c r="I50" s="253"/>
    </row>
    <row r="51" spans="1:9">
      <c r="A51" s="210" t="s">
        <v>211</v>
      </c>
      <c r="B51" s="118" t="s">
        <v>435</v>
      </c>
      <c r="C51" s="240"/>
      <c r="D51" s="222"/>
      <c r="E51" s="227"/>
      <c r="F51" s="224">
        <v>16</v>
      </c>
      <c r="G51" s="222"/>
      <c r="H51" s="222"/>
      <c r="I51" s="254"/>
    </row>
    <row r="52" spans="1:9">
      <c r="A52" s="210" t="s">
        <v>213</v>
      </c>
      <c r="B52" s="118" t="s">
        <v>437</v>
      </c>
      <c r="C52" s="240"/>
      <c r="D52" s="222"/>
      <c r="E52" s="227"/>
      <c r="F52" s="214"/>
      <c r="G52" s="222"/>
      <c r="H52" s="222"/>
      <c r="I52" s="224">
        <v>48</v>
      </c>
    </row>
    <row r="53" spans="1:9" ht="26.4">
      <c r="A53" s="210" t="s">
        <v>215</v>
      </c>
      <c r="B53" s="375" t="s">
        <v>356</v>
      </c>
      <c r="C53" s="240"/>
      <c r="D53" s="222"/>
      <c r="E53" s="227"/>
      <c r="F53" s="214"/>
      <c r="G53" s="214"/>
      <c r="H53" s="214"/>
      <c r="I53" s="224">
        <v>117.84</v>
      </c>
    </row>
    <row r="54" spans="1:9" ht="26.4">
      <c r="A54" s="210" t="s">
        <v>327</v>
      </c>
      <c r="B54" s="130" t="s">
        <v>360</v>
      </c>
      <c r="C54" s="240"/>
      <c r="D54" s="222"/>
      <c r="E54" s="227"/>
      <c r="F54" s="222"/>
      <c r="G54" s="222"/>
      <c r="H54" s="222"/>
      <c r="I54" s="331">
        <v>6.75</v>
      </c>
    </row>
    <row r="55" spans="1:9" ht="39.6">
      <c r="A55" s="210" t="s">
        <v>328</v>
      </c>
      <c r="B55" s="375" t="s">
        <v>439</v>
      </c>
      <c r="C55" s="240"/>
      <c r="D55" s="222"/>
      <c r="E55" s="227"/>
      <c r="F55" s="331">
        <v>1</v>
      </c>
      <c r="G55" s="408"/>
      <c r="H55" s="408"/>
      <c r="I55" s="408"/>
    </row>
    <row r="56" spans="1:9">
      <c r="A56" s="210" t="s">
        <v>329</v>
      </c>
      <c r="B56" s="127" t="s">
        <v>441</v>
      </c>
      <c r="C56" s="240"/>
      <c r="D56" s="222"/>
      <c r="E56" s="227"/>
      <c r="F56" s="224">
        <v>9</v>
      </c>
      <c r="G56" s="222"/>
      <c r="H56" s="214"/>
      <c r="I56" s="212"/>
    </row>
    <row r="57" spans="1:9" ht="26.4">
      <c r="A57" s="210" t="s">
        <v>330</v>
      </c>
      <c r="B57" s="130" t="s">
        <v>442</v>
      </c>
      <c r="C57" s="240"/>
      <c r="D57" s="222"/>
      <c r="E57" s="227"/>
      <c r="F57" s="224">
        <v>7</v>
      </c>
      <c r="G57" s="222"/>
      <c r="H57" s="214"/>
      <c r="I57" s="212"/>
    </row>
    <row r="58" spans="1:9">
      <c r="A58" s="210" t="s">
        <v>444</v>
      </c>
      <c r="B58" s="118" t="s">
        <v>443</v>
      </c>
      <c r="C58" s="240"/>
      <c r="D58" s="222"/>
      <c r="E58" s="227"/>
      <c r="F58" s="224">
        <v>13</v>
      </c>
      <c r="G58" s="222"/>
      <c r="H58" s="214"/>
      <c r="I58" s="212"/>
    </row>
    <row r="59" spans="1:9">
      <c r="A59" s="210" t="s">
        <v>448</v>
      </c>
      <c r="B59" s="118" t="s">
        <v>446</v>
      </c>
      <c r="C59" s="240"/>
      <c r="D59" s="222"/>
      <c r="E59" s="227"/>
      <c r="F59" s="224">
        <v>12</v>
      </c>
      <c r="G59" s="222"/>
      <c r="H59" s="214"/>
      <c r="I59" s="212"/>
    </row>
    <row r="60" spans="1:9">
      <c r="A60" s="220"/>
      <c r="B60" s="225"/>
      <c r="C60" s="240"/>
      <c r="D60" s="222"/>
      <c r="E60" s="227"/>
      <c r="F60" s="214"/>
      <c r="G60" s="222"/>
      <c r="H60" s="214"/>
      <c r="I60" s="212"/>
    </row>
    <row r="61" spans="1:9">
      <c r="A61" s="372" t="s">
        <v>44</v>
      </c>
      <c r="B61" s="373" t="s">
        <v>223</v>
      </c>
      <c r="C61" s="208" t="s">
        <v>180</v>
      </c>
      <c r="D61" s="252" t="s">
        <v>181</v>
      </c>
      <c r="E61" s="208" t="s">
        <v>224</v>
      </c>
      <c r="F61" s="252" t="s">
        <v>183</v>
      </c>
      <c r="G61" s="252" t="s">
        <v>184</v>
      </c>
      <c r="H61" s="252" t="s">
        <v>185</v>
      </c>
      <c r="I61" s="208" t="s">
        <v>186</v>
      </c>
    </row>
    <row r="62" spans="1:9">
      <c r="A62" s="220" t="s">
        <v>26</v>
      </c>
      <c r="B62" s="225" t="s">
        <v>225</v>
      </c>
      <c r="C62" s="228"/>
      <c r="D62" s="222"/>
      <c r="E62" s="237"/>
      <c r="F62" s="224">
        <v>10</v>
      </c>
      <c r="G62" s="222"/>
      <c r="H62" s="222"/>
      <c r="I62" s="237"/>
    </row>
    <row r="63" spans="1:9">
      <c r="A63" s="220" t="s">
        <v>27</v>
      </c>
      <c r="B63" s="225" t="s">
        <v>226</v>
      </c>
      <c r="C63" s="240"/>
      <c r="D63" s="222"/>
      <c r="E63" s="227"/>
      <c r="F63" s="224">
        <v>10</v>
      </c>
      <c r="G63" s="222"/>
      <c r="H63" s="222"/>
      <c r="I63" s="228"/>
    </row>
    <row r="64" spans="1:9">
      <c r="A64" s="220" t="s">
        <v>28</v>
      </c>
      <c r="B64" s="225" t="s">
        <v>227</v>
      </c>
      <c r="C64" s="240"/>
      <c r="D64" s="222"/>
      <c r="E64" s="227"/>
      <c r="F64" s="224">
        <v>4</v>
      </c>
      <c r="G64" s="222"/>
      <c r="H64" s="222"/>
      <c r="I64" s="228"/>
    </row>
    <row r="65" spans="1:9">
      <c r="A65" s="220" t="s">
        <v>217</v>
      </c>
      <c r="B65" s="225" t="s">
        <v>229</v>
      </c>
      <c r="C65" s="240"/>
      <c r="D65" s="222"/>
      <c r="E65" s="227"/>
      <c r="F65" s="214"/>
      <c r="G65" s="222"/>
      <c r="H65" s="222"/>
      <c r="I65" s="331">
        <v>12</v>
      </c>
    </row>
    <row r="66" spans="1:9">
      <c r="A66" s="220" t="s">
        <v>218</v>
      </c>
      <c r="B66" s="225" t="s">
        <v>233</v>
      </c>
      <c r="C66" s="251"/>
      <c r="D66" s="233"/>
      <c r="E66" s="227"/>
      <c r="F66" s="224">
        <v>6</v>
      </c>
      <c r="G66" s="222"/>
      <c r="H66" s="214"/>
      <c r="I66" s="254"/>
    </row>
    <row r="67" spans="1:9">
      <c r="A67" s="220" t="s">
        <v>219</v>
      </c>
      <c r="B67" s="225" t="s">
        <v>234</v>
      </c>
      <c r="C67" s="251"/>
      <c r="D67" s="233"/>
      <c r="E67" s="227"/>
      <c r="F67" s="224">
        <v>6</v>
      </c>
      <c r="G67" s="222"/>
      <c r="H67" s="214"/>
      <c r="I67" s="254"/>
    </row>
    <row r="68" spans="1:9">
      <c r="A68" s="220" t="s">
        <v>220</v>
      </c>
      <c r="B68" s="225" t="s">
        <v>1250</v>
      </c>
      <c r="C68" s="251"/>
      <c r="D68" s="233"/>
      <c r="E68" s="227"/>
      <c r="F68" s="224">
        <v>6</v>
      </c>
      <c r="G68" s="222"/>
      <c r="H68" s="214"/>
      <c r="I68" s="254"/>
    </row>
    <row r="69" spans="1:9">
      <c r="A69" s="220" t="s">
        <v>221</v>
      </c>
      <c r="B69" s="225" t="s">
        <v>235</v>
      </c>
      <c r="C69" s="251"/>
      <c r="D69" s="233"/>
      <c r="E69" s="255"/>
      <c r="F69" s="330">
        <v>10</v>
      </c>
      <c r="G69" s="252"/>
      <c r="H69" s="256"/>
      <c r="I69" s="261"/>
    </row>
    <row r="70" spans="1:9">
      <c r="A70" s="220" t="s">
        <v>222</v>
      </c>
      <c r="B70" s="225" t="s">
        <v>236</v>
      </c>
      <c r="C70" s="251"/>
      <c r="D70" s="233"/>
      <c r="E70" s="227"/>
      <c r="F70" s="224">
        <v>4</v>
      </c>
      <c r="G70" s="222"/>
      <c r="H70" s="214"/>
      <c r="I70" s="254"/>
    </row>
    <row r="71" spans="1:9">
      <c r="A71" s="220" t="s">
        <v>331</v>
      </c>
      <c r="B71" s="225" t="s">
        <v>237</v>
      </c>
      <c r="C71" s="251"/>
      <c r="D71" s="233"/>
      <c r="E71" s="227"/>
      <c r="F71" s="224">
        <v>1</v>
      </c>
      <c r="G71" s="222"/>
      <c r="H71" s="214"/>
      <c r="I71" s="254"/>
    </row>
    <row r="72" spans="1:9">
      <c r="A72" s="220" t="s">
        <v>332</v>
      </c>
      <c r="B72" s="225" t="s">
        <v>280</v>
      </c>
      <c r="C72" s="251"/>
      <c r="D72" s="233"/>
      <c r="E72" s="227"/>
      <c r="F72" s="224">
        <v>2</v>
      </c>
      <c r="G72" s="222"/>
      <c r="H72" s="214"/>
      <c r="I72" s="254"/>
    </row>
    <row r="73" spans="1:9">
      <c r="A73" s="220" t="s">
        <v>333</v>
      </c>
      <c r="B73" s="225" t="s">
        <v>281</v>
      </c>
      <c r="C73" s="251"/>
      <c r="D73" s="233"/>
      <c r="E73" s="227"/>
      <c r="F73" s="224">
        <v>3</v>
      </c>
      <c r="G73" s="222"/>
      <c r="H73" s="214"/>
      <c r="I73" s="254"/>
    </row>
    <row r="74" spans="1:9">
      <c r="A74" s="220" t="s">
        <v>334</v>
      </c>
      <c r="B74" s="225" t="s">
        <v>282</v>
      </c>
      <c r="C74" s="251"/>
      <c r="D74" s="233"/>
      <c r="E74" s="227"/>
      <c r="F74" s="224">
        <v>2</v>
      </c>
      <c r="G74" s="222"/>
      <c r="H74" s="214"/>
      <c r="I74" s="254"/>
    </row>
    <row r="75" spans="1:9">
      <c r="A75" s="220" t="s">
        <v>335</v>
      </c>
      <c r="B75" s="225" t="s">
        <v>283</v>
      </c>
      <c r="C75" s="251"/>
      <c r="D75" s="233"/>
      <c r="E75" s="227"/>
      <c r="F75" s="214"/>
      <c r="G75" s="222"/>
      <c r="H75" s="214"/>
      <c r="I75" s="332">
        <v>20</v>
      </c>
    </row>
    <row r="76" spans="1:9">
      <c r="A76" s="230" t="s">
        <v>46</v>
      </c>
      <c r="B76" s="231" t="s">
        <v>238</v>
      </c>
      <c r="C76" s="232" t="s">
        <v>180</v>
      </c>
      <c r="D76" s="233" t="s">
        <v>181</v>
      </c>
      <c r="E76" s="237" t="s">
        <v>182</v>
      </c>
      <c r="F76" s="222" t="s">
        <v>183</v>
      </c>
      <c r="G76" s="222" t="s">
        <v>184</v>
      </c>
      <c r="H76" s="222" t="s">
        <v>185</v>
      </c>
      <c r="I76" s="237" t="s">
        <v>186</v>
      </c>
    </row>
    <row r="77" spans="1:9" ht="26.4">
      <c r="A77" s="220" t="s">
        <v>32</v>
      </c>
      <c r="B77" s="345" t="s">
        <v>385</v>
      </c>
      <c r="C77" s="240"/>
      <c r="D77" s="222"/>
      <c r="E77" s="227"/>
      <c r="F77" s="224">
        <v>4</v>
      </c>
      <c r="G77" s="222"/>
      <c r="H77" s="222"/>
      <c r="I77" s="320"/>
    </row>
    <row r="78" spans="1:9" ht="26.4">
      <c r="A78" s="220" t="s">
        <v>63</v>
      </c>
      <c r="B78" s="346" t="s">
        <v>320</v>
      </c>
      <c r="C78" s="240"/>
      <c r="D78" s="222"/>
      <c r="E78" s="227"/>
      <c r="F78" s="224">
        <v>1</v>
      </c>
      <c r="G78" s="222"/>
      <c r="H78" s="222"/>
      <c r="I78" s="320"/>
    </row>
    <row r="79" spans="1:9" ht="26.4">
      <c r="A79" s="220" t="s">
        <v>123</v>
      </c>
      <c r="B79" s="225" t="s">
        <v>239</v>
      </c>
      <c r="C79" s="240"/>
      <c r="D79" s="222"/>
      <c r="E79" s="227"/>
      <c r="F79" s="224">
        <v>6</v>
      </c>
      <c r="G79" s="222"/>
      <c r="H79" s="222"/>
      <c r="I79" s="320"/>
    </row>
    <row r="80" spans="1:9">
      <c r="A80" s="220" t="s">
        <v>228</v>
      </c>
      <c r="B80" s="225" t="s">
        <v>240</v>
      </c>
      <c r="C80" s="240"/>
      <c r="D80" s="222">
        <v>1.4</v>
      </c>
      <c r="E80" s="227">
        <v>0.6</v>
      </c>
      <c r="F80" s="222">
        <v>4</v>
      </c>
      <c r="G80" s="222">
        <f>F80*E80*D80</f>
        <v>3.36</v>
      </c>
      <c r="H80" s="222"/>
      <c r="I80" s="320"/>
    </row>
    <row r="81" spans="1:9">
      <c r="A81" s="220" t="s">
        <v>228</v>
      </c>
      <c r="B81" s="225"/>
      <c r="C81" s="240"/>
      <c r="D81" s="222"/>
      <c r="E81" s="227"/>
      <c r="F81" s="222"/>
      <c r="G81" s="222"/>
      <c r="H81" s="222"/>
      <c r="I81" s="333">
        <f>G81+G80</f>
        <v>3.36</v>
      </c>
    </row>
    <row r="82" spans="1:9">
      <c r="A82" s="220" t="s">
        <v>230</v>
      </c>
      <c r="B82" s="225" t="s">
        <v>241</v>
      </c>
      <c r="C82" s="240"/>
      <c r="D82" s="222"/>
      <c r="E82" s="227"/>
      <c r="F82" s="222"/>
      <c r="G82" s="224">
        <f>I81</f>
        <v>3.36</v>
      </c>
      <c r="H82" s="222"/>
      <c r="I82" s="262"/>
    </row>
    <row r="83" spans="1:9">
      <c r="A83" s="220" t="s">
        <v>231</v>
      </c>
      <c r="B83" s="225" t="s">
        <v>242</v>
      </c>
      <c r="C83" s="221">
        <v>1.8</v>
      </c>
      <c r="D83" s="222"/>
      <c r="E83" s="227">
        <v>0.6</v>
      </c>
      <c r="F83" s="222">
        <f>C83*E83</f>
        <v>1.08</v>
      </c>
      <c r="G83" s="224">
        <f>F83</f>
        <v>1.08</v>
      </c>
      <c r="H83" s="214"/>
      <c r="I83" s="211"/>
    </row>
    <row r="84" spans="1:9">
      <c r="A84" s="220" t="s">
        <v>232</v>
      </c>
      <c r="B84" s="225" t="s">
        <v>284</v>
      </c>
      <c r="C84" s="242"/>
      <c r="D84" s="222"/>
      <c r="E84" s="227"/>
      <c r="F84" s="222"/>
      <c r="G84" s="224"/>
      <c r="H84" s="214"/>
      <c r="I84" s="263"/>
    </row>
    <row r="85" spans="1:9">
      <c r="A85" s="230" t="s">
        <v>47</v>
      </c>
      <c r="B85" s="231" t="s">
        <v>243</v>
      </c>
      <c r="C85" s="338"/>
      <c r="D85" s="214"/>
      <c r="E85" s="271"/>
      <c r="F85" s="214"/>
      <c r="G85" s="214"/>
      <c r="H85" s="214"/>
      <c r="I85" s="263"/>
    </row>
    <row r="86" spans="1:9">
      <c r="A86" s="220" t="s">
        <v>33</v>
      </c>
      <c r="B86" s="225" t="s">
        <v>244</v>
      </c>
      <c r="C86" s="242">
        <v>5</v>
      </c>
      <c r="D86" s="222">
        <v>6.5</v>
      </c>
      <c r="E86" s="227"/>
      <c r="F86" s="222"/>
      <c r="G86" s="224">
        <f>D86*C86</f>
        <v>32.5</v>
      </c>
      <c r="H86" s="214"/>
      <c r="I86" s="263"/>
    </row>
    <row r="87" spans="1:9">
      <c r="A87" s="220" t="s">
        <v>167</v>
      </c>
      <c r="B87" s="225" t="s">
        <v>245</v>
      </c>
      <c r="C87" s="242">
        <v>5</v>
      </c>
      <c r="D87" s="222">
        <v>6.5</v>
      </c>
      <c r="E87" s="227"/>
      <c r="F87" s="222"/>
      <c r="G87" s="224">
        <f>D87*C87</f>
        <v>32.5</v>
      </c>
      <c r="H87" s="214"/>
      <c r="I87" s="263"/>
    </row>
    <row r="88" spans="1:9">
      <c r="A88" s="230" t="s">
        <v>48</v>
      </c>
      <c r="B88" s="231" t="s">
        <v>246</v>
      </c>
      <c r="C88" s="264" t="s">
        <v>180</v>
      </c>
      <c r="D88" s="265" t="s">
        <v>181</v>
      </c>
      <c r="E88" s="265" t="s">
        <v>182</v>
      </c>
      <c r="F88" s="265" t="s">
        <v>183</v>
      </c>
      <c r="G88" s="265" t="s">
        <v>184</v>
      </c>
      <c r="H88" s="265" t="s">
        <v>185</v>
      </c>
      <c r="I88" s="266" t="s">
        <v>186</v>
      </c>
    </row>
    <row r="89" spans="1:9">
      <c r="A89" s="220" t="s">
        <v>34</v>
      </c>
      <c r="B89" s="225" t="s">
        <v>247</v>
      </c>
      <c r="C89" s="250"/>
      <c r="D89" s="248">
        <f>G29</f>
        <v>0</v>
      </c>
      <c r="E89" s="250"/>
      <c r="F89" s="250"/>
      <c r="G89" s="334">
        <f>G40+D89</f>
        <v>222.9</v>
      </c>
      <c r="H89" s="250"/>
      <c r="I89" s="250"/>
    </row>
    <row r="90" spans="1:9">
      <c r="A90" s="220" t="s">
        <v>35</v>
      </c>
      <c r="B90" s="225" t="s">
        <v>248</v>
      </c>
      <c r="C90" s="240"/>
      <c r="D90" s="222"/>
      <c r="E90" s="227"/>
      <c r="F90" s="222"/>
      <c r="G90" s="334">
        <f>G89</f>
        <v>222.9</v>
      </c>
      <c r="H90" s="222"/>
      <c r="I90" s="320"/>
    </row>
    <row r="91" spans="1:9">
      <c r="A91" s="220" t="s">
        <v>336</v>
      </c>
      <c r="B91" s="348" t="s">
        <v>394</v>
      </c>
      <c r="C91" s="240"/>
      <c r="D91" s="222"/>
      <c r="E91" s="227"/>
      <c r="F91" s="222"/>
      <c r="G91" s="334">
        <f>G90</f>
        <v>222.9</v>
      </c>
      <c r="H91" s="222"/>
      <c r="I91" s="320"/>
    </row>
    <row r="92" spans="1:9">
      <c r="A92" s="220" t="s">
        <v>337</v>
      </c>
      <c r="B92" s="225" t="s">
        <v>249</v>
      </c>
      <c r="C92" s="240">
        <f>0.6*2.1*6</f>
        <v>7.56</v>
      </c>
      <c r="D92" s="222">
        <f>0.9*2.1</f>
        <v>1.89</v>
      </c>
      <c r="E92" s="227">
        <f>D92+D93</f>
        <v>1.89</v>
      </c>
      <c r="F92" s="222">
        <v>2</v>
      </c>
      <c r="G92" s="334">
        <f>C92+E92*F92</f>
        <v>11.34</v>
      </c>
      <c r="H92" s="214"/>
      <c r="I92" s="339"/>
    </row>
    <row r="93" spans="1:9">
      <c r="A93" s="220"/>
      <c r="B93" s="225"/>
      <c r="C93" s="240"/>
      <c r="D93" s="222"/>
      <c r="E93" s="227"/>
      <c r="F93" s="222"/>
      <c r="G93" s="269"/>
      <c r="H93" s="214"/>
      <c r="I93" s="339"/>
    </row>
    <row r="94" spans="1:9">
      <c r="A94" s="273"/>
      <c r="B94" s="274"/>
      <c r="C94" s="273"/>
      <c r="D94" s="275"/>
      <c r="E94" s="199"/>
      <c r="F94" s="275"/>
      <c r="G94" s="275"/>
      <c r="H94" s="275"/>
      <c r="I94" s="273"/>
    </row>
    <row r="95" spans="1:9">
      <c r="A95" s="273"/>
      <c r="B95" s="274"/>
      <c r="C95" s="273"/>
      <c r="D95" s="275"/>
      <c r="E95" s="199"/>
      <c r="F95" s="275"/>
      <c r="G95" s="275"/>
      <c r="H95" s="275"/>
      <c r="I95" s="273"/>
    </row>
    <row r="96" spans="1:9">
      <c r="A96" s="273"/>
      <c r="B96" s="274"/>
      <c r="C96" s="273"/>
      <c r="D96" s="275"/>
      <c r="E96" s="199"/>
      <c r="F96" s="275"/>
      <c r="G96" s="275"/>
      <c r="H96" s="275"/>
      <c r="I96" s="273"/>
    </row>
    <row r="97" spans="1:9">
      <c r="A97" s="273"/>
      <c r="B97" s="274"/>
      <c r="C97" s="273"/>
      <c r="D97" s="275"/>
      <c r="E97" s="199"/>
      <c r="F97" s="275"/>
      <c r="G97" s="275"/>
      <c r="H97" s="276"/>
      <c r="I97" s="276"/>
    </row>
    <row r="98" spans="1:9">
      <c r="A98" s="276"/>
      <c r="B98" s="276"/>
      <c r="C98" s="276"/>
      <c r="D98" s="276"/>
      <c r="E98" s="276"/>
      <c r="F98" s="276"/>
      <c r="G98" s="276"/>
      <c r="H98" s="277"/>
      <c r="I98" s="277"/>
    </row>
    <row r="99" spans="1:9">
      <c r="A99" s="277"/>
      <c r="B99" s="277"/>
      <c r="C99" s="277"/>
      <c r="D99" s="277"/>
      <c r="E99" s="277"/>
      <c r="F99" s="277"/>
      <c r="G99" s="277"/>
      <c r="H99" s="277"/>
      <c r="I99" s="277"/>
    </row>
    <row r="100" spans="1:9">
      <c r="A100" s="277"/>
      <c r="B100" s="277"/>
      <c r="C100" s="277"/>
      <c r="D100" s="277"/>
      <c r="E100" s="277"/>
      <c r="F100" s="277"/>
      <c r="G100" s="277"/>
      <c r="H100" s="278"/>
      <c r="I100" s="273"/>
    </row>
    <row r="101" spans="1:9">
      <c r="A101" s="273"/>
      <c r="B101" s="273"/>
      <c r="C101" s="273"/>
      <c r="D101" s="278"/>
      <c r="E101" s="278"/>
      <c r="F101" s="278"/>
      <c r="G101" s="278"/>
    </row>
  </sheetData>
  <mergeCells count="13">
    <mergeCell ref="G16:G17"/>
    <mergeCell ref="H16:H17"/>
    <mergeCell ref="I16:I17"/>
    <mergeCell ref="A7:I7"/>
    <mergeCell ref="A8:I8"/>
    <mergeCell ref="A9:I9"/>
    <mergeCell ref="A10:I10"/>
    <mergeCell ref="A14:I15"/>
    <mergeCell ref="A16:A17"/>
    <mergeCell ref="B16:B17"/>
    <mergeCell ref="C16:C17"/>
    <mergeCell ref="D16:D17"/>
    <mergeCell ref="F16:F17"/>
  </mergeCells>
  <pageMargins left="0.51181102362204722" right="0.51181102362204722" top="0.78740157480314965" bottom="0.78740157480314965" header="0.31496062992125984" footer="0.31496062992125984"/>
  <pageSetup paperSize="9" scale="60" orientation="portrait" r:id="rId1"/>
  <rowBreaks count="1" manualBreakCount="1">
    <brk id="75" max="8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H90"/>
  <sheetViews>
    <sheetView workbookViewId="0">
      <selection activeCell="B29" sqref="B29"/>
    </sheetView>
  </sheetViews>
  <sheetFormatPr defaultRowHeight="13.2"/>
  <cols>
    <col min="2" max="2" width="65" customWidth="1"/>
    <col min="5" max="5" width="14" bestFit="1" customWidth="1"/>
    <col min="6" max="6" width="8.6640625" bestFit="1" customWidth="1"/>
    <col min="7" max="7" width="17" customWidth="1"/>
    <col min="8" max="8" width="17.5546875" customWidth="1"/>
  </cols>
  <sheetData>
    <row r="1" spans="1:8">
      <c r="A1" s="277"/>
      <c r="B1" s="349"/>
      <c r="C1" s="349"/>
      <c r="D1" s="349"/>
      <c r="E1" s="349"/>
      <c r="F1" s="349"/>
      <c r="G1" s="349"/>
      <c r="H1" s="349"/>
    </row>
    <row r="2" spans="1:8">
      <c r="A2" s="277"/>
      <c r="B2" s="349"/>
      <c r="C2" s="349"/>
      <c r="D2" s="349"/>
      <c r="E2" s="349"/>
      <c r="F2" s="349"/>
      <c r="G2" s="349"/>
      <c r="H2" s="349"/>
    </row>
    <row r="3" spans="1:8">
      <c r="A3" s="277"/>
      <c r="B3" s="349"/>
      <c r="C3" s="349"/>
      <c r="D3" s="349"/>
      <c r="E3" s="349"/>
      <c r="F3" s="349"/>
      <c r="G3" s="349"/>
      <c r="H3" s="349"/>
    </row>
    <row r="4" spans="1:8">
      <c r="A4" s="948" t="s">
        <v>5</v>
      </c>
      <c r="B4" s="948"/>
      <c r="C4" s="948"/>
      <c r="D4" s="948"/>
      <c r="E4" s="948"/>
      <c r="F4" s="948"/>
      <c r="G4" s="948"/>
      <c r="H4" s="948"/>
    </row>
    <row r="5" spans="1:8">
      <c r="A5" s="948" t="s">
        <v>294</v>
      </c>
      <c r="B5" s="948"/>
      <c r="C5" s="948"/>
      <c r="D5" s="948"/>
      <c r="E5" s="948"/>
      <c r="F5" s="948"/>
      <c r="G5" s="948"/>
      <c r="H5" s="948"/>
    </row>
    <row r="6" spans="1:8">
      <c r="A6" s="949" t="s">
        <v>172</v>
      </c>
      <c r="B6" s="949"/>
      <c r="C6" s="949"/>
      <c r="D6" s="949"/>
      <c r="E6" s="949"/>
      <c r="F6" s="949"/>
      <c r="G6" s="949"/>
      <c r="H6" s="949"/>
    </row>
    <row r="7" spans="1:8">
      <c r="A7" s="948" t="s">
        <v>173</v>
      </c>
      <c r="B7" s="948"/>
      <c r="C7" s="948"/>
      <c r="D7" s="948"/>
      <c r="E7" s="948"/>
      <c r="F7" s="948"/>
      <c r="G7" s="948"/>
      <c r="H7" s="948"/>
    </row>
    <row r="8" spans="1:8" ht="17.399999999999999">
      <c r="A8" s="350" t="s">
        <v>174</v>
      </c>
      <c r="B8" s="351" t="s">
        <v>278</v>
      </c>
      <c r="C8" s="352"/>
      <c r="D8" s="352"/>
      <c r="E8" s="352"/>
      <c r="F8" s="352"/>
      <c r="G8" s="352"/>
      <c r="H8" s="353"/>
    </row>
    <row r="9" spans="1:8">
      <c r="A9" s="354" t="s">
        <v>175</v>
      </c>
      <c r="B9" s="355" t="s">
        <v>176</v>
      </c>
      <c r="C9" s="356"/>
      <c r="D9" s="356"/>
      <c r="E9" s="356"/>
      <c r="F9" s="356"/>
      <c r="G9" s="356"/>
      <c r="H9" s="357"/>
    </row>
    <row r="10" spans="1:8">
      <c r="A10" s="358" t="s">
        <v>177</v>
      </c>
      <c r="B10" s="359" t="s">
        <v>178</v>
      </c>
      <c r="C10" s="360"/>
      <c r="D10" s="360"/>
      <c r="E10" s="360"/>
      <c r="F10" s="360"/>
      <c r="G10" s="360"/>
      <c r="H10" s="361"/>
    </row>
    <row r="11" spans="1:8">
      <c r="A11" s="950" t="s">
        <v>250</v>
      </c>
      <c r="B11" s="951"/>
      <c r="C11" s="951"/>
      <c r="D11" s="951"/>
      <c r="E11" s="951"/>
      <c r="F11" s="951"/>
      <c r="G11" s="951"/>
      <c r="H11" s="952"/>
    </row>
    <row r="12" spans="1:8">
      <c r="A12" s="953"/>
      <c r="B12" s="954"/>
      <c r="C12" s="954"/>
      <c r="D12" s="954"/>
      <c r="E12" s="954"/>
      <c r="F12" s="954"/>
      <c r="G12" s="954"/>
      <c r="H12" s="955"/>
    </row>
    <row r="13" spans="1:8">
      <c r="A13" s="931" t="s">
        <v>0</v>
      </c>
      <c r="B13" s="933" t="s">
        <v>179</v>
      </c>
      <c r="C13" s="931" t="s">
        <v>155</v>
      </c>
      <c r="D13" s="935" t="s">
        <v>183</v>
      </c>
      <c r="E13" s="931" t="s">
        <v>251</v>
      </c>
      <c r="F13" s="279" t="s">
        <v>252</v>
      </c>
      <c r="G13" s="280" t="s">
        <v>253</v>
      </c>
      <c r="H13" s="281" t="s">
        <v>254</v>
      </c>
    </row>
    <row r="14" spans="1:8">
      <c r="A14" s="932"/>
      <c r="B14" s="934"/>
      <c r="C14" s="932"/>
      <c r="D14" s="936"/>
      <c r="E14" s="932"/>
      <c r="F14" s="282" t="s">
        <v>255</v>
      </c>
      <c r="G14" s="283" t="s">
        <v>256</v>
      </c>
      <c r="H14" s="284">
        <v>41395</v>
      </c>
    </row>
    <row r="15" spans="1:8">
      <c r="A15" s="947"/>
      <c r="B15" s="947"/>
      <c r="C15" s="947"/>
      <c r="D15" s="340"/>
      <c r="E15" s="340"/>
      <c r="F15" s="341">
        <v>0.3</v>
      </c>
      <c r="G15" s="222"/>
      <c r="H15" s="228"/>
    </row>
    <row r="16" spans="1:8">
      <c r="A16" s="210" t="s">
        <v>0</v>
      </c>
      <c r="B16" s="211" t="s">
        <v>257</v>
      </c>
      <c r="C16" s="212" t="s">
        <v>258</v>
      </c>
      <c r="D16" s="213"/>
      <c r="E16" s="287" t="s">
        <v>252</v>
      </c>
      <c r="F16" s="287"/>
      <c r="G16" s="222"/>
      <c r="H16" s="228"/>
    </row>
    <row r="17" spans="1:8">
      <c r="A17" s="230" t="s">
        <v>49</v>
      </c>
      <c r="B17" s="231" t="s">
        <v>190</v>
      </c>
      <c r="C17" s="270"/>
      <c r="D17" s="214"/>
      <c r="E17" s="289"/>
      <c r="F17" s="290"/>
      <c r="G17" s="293">
        <f>SUM(G18:G18)</f>
        <v>3913.83</v>
      </c>
      <c r="H17" s="337"/>
    </row>
    <row r="18" spans="1:8">
      <c r="A18" s="220" t="s">
        <v>58</v>
      </c>
      <c r="B18" s="362" t="s">
        <v>367</v>
      </c>
      <c r="C18" s="240" t="s">
        <v>161</v>
      </c>
      <c r="D18" s="222">
        <f>'Memoria banheiro'!H22</f>
        <v>9.86</v>
      </c>
      <c r="E18" s="291">
        <v>305.33999999999997</v>
      </c>
      <c r="F18" s="292">
        <v>396.94</v>
      </c>
      <c r="G18" s="222">
        <f>D18*F18</f>
        <v>3913.83</v>
      </c>
      <c r="H18" s="210" t="s">
        <v>288</v>
      </c>
    </row>
    <row r="19" spans="1:8">
      <c r="A19" s="230" t="s">
        <v>37</v>
      </c>
      <c r="B19" s="231" t="s">
        <v>193</v>
      </c>
      <c r="C19" s="240"/>
      <c r="D19" s="214"/>
      <c r="E19" s="227"/>
      <c r="F19" s="288"/>
      <c r="G19" s="293">
        <f>SUM(G20:G21)</f>
        <v>2701.37</v>
      </c>
      <c r="H19" s="228"/>
    </row>
    <row r="20" spans="1:8" ht="26.4">
      <c r="A20" s="210" t="s">
        <v>21</v>
      </c>
      <c r="B20" s="363" t="s">
        <v>368</v>
      </c>
      <c r="C20" s="228" t="s">
        <v>134</v>
      </c>
      <c r="D20" s="222">
        <f>'Memoria banheiro'!G26</f>
        <v>42.98</v>
      </c>
      <c r="E20" s="287">
        <v>33.1</v>
      </c>
      <c r="F20" s="292">
        <v>43.03</v>
      </c>
      <c r="G20" s="222">
        <f>F20*D20</f>
        <v>1849.43</v>
      </c>
      <c r="H20" s="228" t="s">
        <v>289</v>
      </c>
    </row>
    <row r="21" spans="1:8" ht="26.4">
      <c r="A21" s="210" t="s">
        <v>56</v>
      </c>
      <c r="B21" s="364" t="s">
        <v>369</v>
      </c>
      <c r="C21" s="228" t="s">
        <v>161</v>
      </c>
      <c r="D21" s="222">
        <f>'Memoria banheiro'!H29</f>
        <v>1.65</v>
      </c>
      <c r="E21" s="295">
        <v>516.33000000000004</v>
      </c>
      <c r="F21" s="292">
        <v>516.33000000000004</v>
      </c>
      <c r="G21" s="222">
        <f>F21*D21</f>
        <v>851.94</v>
      </c>
      <c r="H21" s="365" t="s">
        <v>370</v>
      </c>
    </row>
    <row r="22" spans="1:8">
      <c r="A22" s="230" t="s">
        <v>38</v>
      </c>
      <c r="B22" s="231" t="s">
        <v>150</v>
      </c>
      <c r="C22" s="240"/>
      <c r="D22" s="214"/>
      <c r="E22" s="227"/>
      <c r="F22" s="288"/>
      <c r="G22" s="293">
        <f>SUM(G23:G25)</f>
        <v>9862.27</v>
      </c>
      <c r="H22" s="228"/>
    </row>
    <row r="23" spans="1:8" ht="26.4">
      <c r="A23" s="210" t="s">
        <v>36</v>
      </c>
      <c r="B23" s="363" t="s">
        <v>311</v>
      </c>
      <c r="C23" s="228" t="s">
        <v>134</v>
      </c>
      <c r="D23" s="222">
        <f>'Memoria banheiro'!G32</f>
        <v>74.459999999999994</v>
      </c>
      <c r="E23" s="295">
        <v>67.349999999999994</v>
      </c>
      <c r="F23" s="292">
        <v>87.56</v>
      </c>
      <c r="G23" s="222">
        <f>D23*F23</f>
        <v>6519.72</v>
      </c>
      <c r="H23" s="228">
        <v>72077</v>
      </c>
    </row>
    <row r="24" spans="1:8">
      <c r="A24" s="210" t="s">
        <v>162</v>
      </c>
      <c r="B24" s="364" t="s">
        <v>312</v>
      </c>
      <c r="C24" s="228" t="s">
        <v>134</v>
      </c>
      <c r="D24" s="222">
        <f>'Memoria banheiro'!G33</f>
        <v>74.459999999999994</v>
      </c>
      <c r="E24" s="295">
        <v>32.04</v>
      </c>
      <c r="F24" s="292">
        <v>41.65</v>
      </c>
      <c r="G24" s="222">
        <f t="shared" ref="G24" si="0">D24*F24</f>
        <v>3101.26</v>
      </c>
      <c r="H24" s="228" t="s">
        <v>259</v>
      </c>
    </row>
    <row r="25" spans="1:8" ht="26.4">
      <c r="A25" s="210" t="s">
        <v>163</v>
      </c>
      <c r="B25" s="346" t="s">
        <v>313</v>
      </c>
      <c r="C25" s="228" t="s">
        <v>42</v>
      </c>
      <c r="D25" s="222">
        <f>'Memoria banheiro'!I34</f>
        <v>15.33</v>
      </c>
      <c r="E25" s="295">
        <v>12.11</v>
      </c>
      <c r="F25" s="292">
        <v>15.74</v>
      </c>
      <c r="G25" s="222">
        <f>D25*F25</f>
        <v>241.29</v>
      </c>
      <c r="H25" s="210" t="s">
        <v>260</v>
      </c>
    </row>
    <row r="26" spans="1:8">
      <c r="A26" s="230" t="s">
        <v>39</v>
      </c>
      <c r="B26" s="231" t="s">
        <v>202</v>
      </c>
      <c r="C26" s="240"/>
      <c r="D26" s="214"/>
      <c r="E26" s="227"/>
      <c r="F26" s="288"/>
      <c r="G26" s="293">
        <f>SUM(G27:G27)</f>
        <v>6653.57</v>
      </c>
      <c r="H26" s="228"/>
    </row>
    <row r="27" spans="1:8" ht="39.6">
      <c r="A27" s="210" t="s">
        <v>23</v>
      </c>
      <c r="B27" s="366" t="s">
        <v>371</v>
      </c>
      <c r="C27" s="228" t="s">
        <v>134</v>
      </c>
      <c r="D27" s="222">
        <f>'Memoria banheiro'!G37</f>
        <v>111.45</v>
      </c>
      <c r="E27" s="295">
        <v>45.92</v>
      </c>
      <c r="F27" s="292">
        <v>59.7</v>
      </c>
      <c r="G27" s="222">
        <f>F27*D27</f>
        <v>6653.57</v>
      </c>
      <c r="H27" s="228" t="s">
        <v>285</v>
      </c>
    </row>
    <row r="28" spans="1:8">
      <c r="A28" s="230" t="s">
        <v>40</v>
      </c>
      <c r="B28" s="231" t="s">
        <v>203</v>
      </c>
      <c r="C28" s="240"/>
      <c r="D28" s="214"/>
      <c r="E28" s="227"/>
      <c r="F28" s="288"/>
      <c r="G28" s="293">
        <f>SUM(G29:G31)</f>
        <v>6179.67</v>
      </c>
      <c r="H28" s="228"/>
    </row>
    <row r="29" spans="1:8" ht="26.4">
      <c r="A29" s="210" t="s">
        <v>118</v>
      </c>
      <c r="B29" s="363" t="s">
        <v>314</v>
      </c>
      <c r="C29" s="228" t="s">
        <v>134</v>
      </c>
      <c r="D29" s="222">
        <f>'Memoria banheiro'!G39</f>
        <v>222.9</v>
      </c>
      <c r="E29" s="295">
        <v>3.78</v>
      </c>
      <c r="F29" s="292">
        <v>4.91</v>
      </c>
      <c r="G29" s="222">
        <f>F29*D29</f>
        <v>1094.44</v>
      </c>
      <c r="H29" s="228" t="s">
        <v>261</v>
      </c>
    </row>
    <row r="30" spans="1:8" ht="26.4">
      <c r="A30" s="210" t="s">
        <v>119</v>
      </c>
      <c r="B30" s="363" t="s">
        <v>315</v>
      </c>
      <c r="C30" s="228" t="s">
        <v>134</v>
      </c>
      <c r="D30" s="222">
        <f>'Memoria banheiro'!G40</f>
        <v>222.9</v>
      </c>
      <c r="E30" s="295">
        <v>10.08</v>
      </c>
      <c r="F30" s="292">
        <v>13.1</v>
      </c>
      <c r="G30" s="222">
        <f t="shared" ref="G30:G31" si="1">F30*D30</f>
        <v>2919.99</v>
      </c>
      <c r="H30" s="228">
        <v>5995</v>
      </c>
    </row>
    <row r="31" spans="1:8" ht="39.6">
      <c r="A31" s="210" t="s">
        <v>121</v>
      </c>
      <c r="B31" s="367" t="s">
        <v>316</v>
      </c>
      <c r="C31" s="228" t="s">
        <v>134</v>
      </c>
      <c r="D31" s="222">
        <f>'Memoria banheiro'!G41</f>
        <v>74</v>
      </c>
      <c r="E31" s="295">
        <v>22.51</v>
      </c>
      <c r="F31" s="292">
        <v>29.26</v>
      </c>
      <c r="G31" s="222">
        <f t="shared" si="1"/>
        <v>2165.2399999999998</v>
      </c>
      <c r="H31" s="228" t="s">
        <v>262</v>
      </c>
    </row>
    <row r="32" spans="1:8">
      <c r="A32" s="230" t="s">
        <v>41</v>
      </c>
      <c r="B32" s="231" t="s">
        <v>124</v>
      </c>
      <c r="C32" s="240"/>
      <c r="D32" s="214"/>
      <c r="E32" s="227"/>
      <c r="F32" s="288"/>
      <c r="G32" s="293">
        <f>SUM(G33:G37)</f>
        <v>4751.47</v>
      </c>
      <c r="H32" s="228"/>
    </row>
    <row r="33" spans="1:8">
      <c r="A33" s="210" t="s">
        <v>50</v>
      </c>
      <c r="B33" s="363" t="s">
        <v>317</v>
      </c>
      <c r="C33" s="228" t="s">
        <v>161</v>
      </c>
      <c r="D33" s="222">
        <f>'Memoria banheiro'!H43</f>
        <v>6.51</v>
      </c>
      <c r="E33" s="295">
        <v>51.81</v>
      </c>
      <c r="F33" s="292">
        <v>67.349999999999994</v>
      </c>
      <c r="G33" s="248">
        <f>F33*D33</f>
        <v>438.45</v>
      </c>
      <c r="H33" s="228" t="s">
        <v>54</v>
      </c>
    </row>
    <row r="34" spans="1:8" ht="26.4">
      <c r="A34" s="210" t="s">
        <v>57</v>
      </c>
      <c r="B34" s="363" t="s">
        <v>372</v>
      </c>
      <c r="C34" s="228" t="s">
        <v>134</v>
      </c>
      <c r="D34" s="222">
        <f>'Memoria banheiro'!G44</f>
        <v>32.57</v>
      </c>
      <c r="E34" s="295">
        <v>24.16</v>
      </c>
      <c r="F34" s="292">
        <v>31.41</v>
      </c>
      <c r="G34" s="222">
        <f>F34*D34</f>
        <v>1023.02</v>
      </c>
      <c r="H34" s="228">
        <v>5968</v>
      </c>
    </row>
    <row r="35" spans="1:8" ht="26.4">
      <c r="A35" s="210" t="s">
        <v>122</v>
      </c>
      <c r="B35" s="363" t="s">
        <v>318</v>
      </c>
      <c r="C35" s="228" t="s">
        <v>134</v>
      </c>
      <c r="D35" s="222">
        <f>'Memoria banheiro'!G45</f>
        <v>32.57</v>
      </c>
      <c r="E35" s="295">
        <v>16.78</v>
      </c>
      <c r="F35" s="292">
        <v>21.81</v>
      </c>
      <c r="G35" s="222">
        <f>F35*D35</f>
        <v>710.35</v>
      </c>
      <c r="H35" s="228" t="s">
        <v>263</v>
      </c>
    </row>
    <row r="36" spans="1:8" ht="26.4">
      <c r="A36" s="210" t="s">
        <v>206</v>
      </c>
      <c r="B36" s="363" t="s">
        <v>373</v>
      </c>
      <c r="C36" s="228" t="s">
        <v>134</v>
      </c>
      <c r="D36" s="222">
        <f>'Memoria banheiro'!G46</f>
        <v>32</v>
      </c>
      <c r="E36" s="295">
        <v>33.770000000000003</v>
      </c>
      <c r="F36" s="292">
        <v>43.9</v>
      </c>
      <c r="G36" s="222">
        <f t="shared" ref="G36:G37" si="2">F36*D36</f>
        <v>1404.8</v>
      </c>
      <c r="H36" s="228" t="s">
        <v>264</v>
      </c>
    </row>
    <row r="37" spans="1:8" ht="26.4">
      <c r="A37" s="210" t="s">
        <v>365</v>
      </c>
      <c r="B37" s="385" t="s">
        <v>364</v>
      </c>
      <c r="C37" s="228" t="s">
        <v>134</v>
      </c>
      <c r="D37" s="222">
        <f>'Memoria banheiro'!G47</f>
        <v>31.43</v>
      </c>
      <c r="E37" s="295">
        <v>28.75</v>
      </c>
      <c r="F37" s="292">
        <v>37.380000000000003</v>
      </c>
      <c r="G37" s="222">
        <f t="shared" si="2"/>
        <v>1174.8499999999999</v>
      </c>
      <c r="H37" s="317" t="s">
        <v>374</v>
      </c>
    </row>
    <row r="38" spans="1:8">
      <c r="A38" s="380"/>
      <c r="B38" s="366"/>
      <c r="C38" s="369"/>
      <c r="D38" s="389"/>
      <c r="E38" s="387"/>
      <c r="F38" s="388"/>
      <c r="G38" s="389"/>
      <c r="H38" s="407"/>
    </row>
    <row r="39" spans="1:8">
      <c r="A39" s="230" t="s">
        <v>43</v>
      </c>
      <c r="B39" s="231" t="s">
        <v>216</v>
      </c>
      <c r="C39" s="240"/>
      <c r="D39" s="214"/>
      <c r="E39" s="227"/>
      <c r="F39" s="288"/>
      <c r="G39" s="293">
        <f>SUM(G40:G50)</f>
        <v>2311.56</v>
      </c>
      <c r="H39" s="228"/>
    </row>
    <row r="40" spans="1:8">
      <c r="A40" s="210" t="s">
        <v>25</v>
      </c>
      <c r="B40" s="118" t="s">
        <v>432</v>
      </c>
      <c r="C40" s="228" t="s">
        <v>22</v>
      </c>
      <c r="D40" s="222">
        <f>'Memoria banheiro'!F49</f>
        <v>2</v>
      </c>
      <c r="E40" s="295">
        <v>13.71</v>
      </c>
      <c r="F40" s="295">
        <v>17.82</v>
      </c>
      <c r="G40" s="222">
        <f>F40*D40</f>
        <v>35.64</v>
      </c>
      <c r="H40" s="103">
        <v>83466</v>
      </c>
    </row>
    <row r="41" spans="1:8" ht="26.4">
      <c r="A41" s="210" t="s">
        <v>209</v>
      </c>
      <c r="B41" s="375" t="s">
        <v>433</v>
      </c>
      <c r="C41" s="228" t="s">
        <v>22</v>
      </c>
      <c r="D41" s="222">
        <f>'Memoria banheiro'!F50</f>
        <v>3</v>
      </c>
      <c r="E41" s="295">
        <v>8.5</v>
      </c>
      <c r="F41" s="295">
        <v>11.05</v>
      </c>
      <c r="G41" s="222">
        <f t="shared" ref="G41:G50" si="3">F41*D41</f>
        <v>33.15</v>
      </c>
      <c r="H41" s="103" t="s">
        <v>434</v>
      </c>
    </row>
    <row r="42" spans="1:8" ht="26.4">
      <c r="A42" s="210" t="s">
        <v>211</v>
      </c>
      <c r="B42" s="118" t="s">
        <v>435</v>
      </c>
      <c r="C42" s="228" t="s">
        <v>22</v>
      </c>
      <c r="D42" s="222">
        <f>'Memoria banheiro'!F51</f>
        <v>16</v>
      </c>
      <c r="E42" s="295">
        <v>10.14</v>
      </c>
      <c r="F42" s="295">
        <v>10.14</v>
      </c>
      <c r="G42" s="222">
        <f t="shared" si="3"/>
        <v>162.24</v>
      </c>
      <c r="H42" s="320" t="s">
        <v>436</v>
      </c>
    </row>
    <row r="43" spans="1:8" ht="26.4">
      <c r="A43" s="210" t="s">
        <v>213</v>
      </c>
      <c r="B43" s="118" t="s">
        <v>437</v>
      </c>
      <c r="C43" s="228" t="s">
        <v>310</v>
      </c>
      <c r="D43" s="222">
        <f>'Memoria banheiro'!I52</f>
        <v>48</v>
      </c>
      <c r="E43" s="295">
        <v>5.2</v>
      </c>
      <c r="F43" s="295">
        <v>5.2</v>
      </c>
      <c r="G43" s="222">
        <f t="shared" si="3"/>
        <v>249.6</v>
      </c>
      <c r="H43" s="320" t="s">
        <v>438</v>
      </c>
    </row>
    <row r="44" spans="1:8" ht="26.4">
      <c r="A44" s="210" t="s">
        <v>215</v>
      </c>
      <c r="B44" s="375" t="s">
        <v>356</v>
      </c>
      <c r="C44" s="228" t="s">
        <v>42</v>
      </c>
      <c r="D44" s="222">
        <f>'Memoria banheiro'!I53</f>
        <v>117.84</v>
      </c>
      <c r="E44" s="295">
        <v>2.12</v>
      </c>
      <c r="F44" s="295">
        <v>2.76</v>
      </c>
      <c r="G44" s="222">
        <f t="shared" si="3"/>
        <v>325.24</v>
      </c>
      <c r="H44" s="103" t="s">
        <v>357</v>
      </c>
    </row>
    <row r="45" spans="1:8" ht="26.4">
      <c r="A45" s="210" t="s">
        <v>327</v>
      </c>
      <c r="B45" s="130" t="s">
        <v>360</v>
      </c>
      <c r="C45" s="228" t="s">
        <v>42</v>
      </c>
      <c r="D45" s="222">
        <f>'Memoria banheiro'!I54</f>
        <v>6.75</v>
      </c>
      <c r="E45" s="295">
        <v>4.46</v>
      </c>
      <c r="F45" s="295">
        <v>5.8</v>
      </c>
      <c r="G45" s="222">
        <f t="shared" si="3"/>
        <v>39.15</v>
      </c>
      <c r="H45" s="103" t="s">
        <v>361</v>
      </c>
    </row>
    <row r="46" spans="1:8" ht="39.6">
      <c r="A46" s="210" t="s">
        <v>328</v>
      </c>
      <c r="B46" s="375" t="s">
        <v>439</v>
      </c>
      <c r="C46" s="228" t="s">
        <v>22</v>
      </c>
      <c r="D46" s="222">
        <f>'Memoria banheiro'!F55</f>
        <v>1</v>
      </c>
      <c r="E46" s="295">
        <v>30.58</v>
      </c>
      <c r="F46" s="295">
        <v>39.75</v>
      </c>
      <c r="G46" s="222">
        <f t="shared" si="3"/>
        <v>39.75</v>
      </c>
      <c r="H46" s="103" t="s">
        <v>440</v>
      </c>
    </row>
    <row r="47" spans="1:8">
      <c r="A47" s="210" t="s">
        <v>329</v>
      </c>
      <c r="B47" s="127" t="s">
        <v>441</v>
      </c>
      <c r="C47" s="228" t="s">
        <v>22</v>
      </c>
      <c r="D47" s="222">
        <f>'Memoria banheiro'!F56</f>
        <v>9</v>
      </c>
      <c r="E47" s="295">
        <v>4.26</v>
      </c>
      <c r="F47" s="295">
        <v>5.54</v>
      </c>
      <c r="G47" s="222">
        <f t="shared" si="3"/>
        <v>49.86</v>
      </c>
      <c r="H47" s="183">
        <v>83387</v>
      </c>
    </row>
    <row r="48" spans="1:8" ht="26.4">
      <c r="A48" s="210" t="s">
        <v>330</v>
      </c>
      <c r="B48" s="130" t="s">
        <v>442</v>
      </c>
      <c r="C48" s="228" t="s">
        <v>22</v>
      </c>
      <c r="D48" s="222">
        <f>'Memoria banheiro'!F57</f>
        <v>7</v>
      </c>
      <c r="E48" s="295">
        <v>6.2</v>
      </c>
      <c r="F48" s="295">
        <v>8.06</v>
      </c>
      <c r="G48" s="222">
        <f t="shared" si="3"/>
        <v>56.42</v>
      </c>
      <c r="H48" s="103">
        <v>72331</v>
      </c>
    </row>
    <row r="49" spans="1:8" ht="26.4">
      <c r="A49" s="210" t="s">
        <v>444</v>
      </c>
      <c r="B49" s="118" t="s">
        <v>443</v>
      </c>
      <c r="C49" s="228" t="s">
        <v>22</v>
      </c>
      <c r="D49" s="222">
        <f>'Memoria banheiro'!F58</f>
        <v>13</v>
      </c>
      <c r="E49" s="295">
        <v>54.87</v>
      </c>
      <c r="F49" s="295">
        <v>54.87</v>
      </c>
      <c r="G49" s="222">
        <f t="shared" si="3"/>
        <v>713.31</v>
      </c>
      <c r="H49" s="184" t="s">
        <v>445</v>
      </c>
    </row>
    <row r="50" spans="1:8" ht="26.4">
      <c r="A50" s="210" t="s">
        <v>448</v>
      </c>
      <c r="B50" s="118" t="s">
        <v>446</v>
      </c>
      <c r="C50" s="228" t="s">
        <v>22</v>
      </c>
      <c r="D50" s="222">
        <f>'Memoria banheiro'!F59</f>
        <v>12</v>
      </c>
      <c r="E50" s="295">
        <v>50.6</v>
      </c>
      <c r="F50" s="295">
        <v>50.6</v>
      </c>
      <c r="G50" s="222">
        <f t="shared" si="3"/>
        <v>607.20000000000005</v>
      </c>
      <c r="H50" s="184" t="s">
        <v>447</v>
      </c>
    </row>
    <row r="51" spans="1:8">
      <c r="A51" s="210"/>
      <c r="B51" s="130"/>
      <c r="C51" s="228"/>
      <c r="D51" s="222"/>
      <c r="E51" s="295"/>
      <c r="F51" s="295"/>
      <c r="G51" s="222"/>
      <c r="H51" s="103"/>
    </row>
    <row r="52" spans="1:8">
      <c r="A52" s="230" t="s">
        <v>44</v>
      </c>
      <c r="B52" s="231" t="s">
        <v>223</v>
      </c>
      <c r="C52" s="270"/>
      <c r="D52" s="214"/>
      <c r="E52" s="271"/>
      <c r="F52" s="288"/>
      <c r="G52" s="293">
        <f>SUM(G53:G66)</f>
        <v>11900.07</v>
      </c>
      <c r="H52" s="212"/>
    </row>
    <row r="53" spans="1:8" ht="26.4">
      <c r="A53" s="210" t="s">
        <v>26</v>
      </c>
      <c r="B53" s="364" t="s">
        <v>375</v>
      </c>
      <c r="C53" s="228" t="s">
        <v>265</v>
      </c>
      <c r="D53" s="222">
        <f>'Memoria banheiro'!F62</f>
        <v>10</v>
      </c>
      <c r="E53" s="287">
        <v>229.65</v>
      </c>
      <c r="F53" s="343">
        <v>229.65</v>
      </c>
      <c r="G53" s="222">
        <f>F53*D53</f>
        <v>2296.5</v>
      </c>
      <c r="H53" s="320" t="s">
        <v>290</v>
      </c>
    </row>
    <row r="54" spans="1:8" ht="26.4">
      <c r="A54" s="210" t="s">
        <v>27</v>
      </c>
      <c r="B54" s="364" t="s">
        <v>376</v>
      </c>
      <c r="C54" s="228" t="s">
        <v>265</v>
      </c>
      <c r="D54" s="222">
        <f>'Memoria banheiro'!F63</f>
        <v>10</v>
      </c>
      <c r="E54" s="287">
        <v>231.65</v>
      </c>
      <c r="F54" s="343">
        <v>231.65</v>
      </c>
      <c r="G54" s="222">
        <f>F54*D54</f>
        <v>2316.5</v>
      </c>
      <c r="H54" s="320" t="s">
        <v>291</v>
      </c>
    </row>
    <row r="55" spans="1:8">
      <c r="A55" s="210" t="s">
        <v>28</v>
      </c>
      <c r="B55" s="364" t="s">
        <v>338</v>
      </c>
      <c r="C55" s="228" t="s">
        <v>266</v>
      </c>
      <c r="D55" s="222">
        <f>'Memoria banheiro'!F64</f>
        <v>4</v>
      </c>
      <c r="E55" s="295">
        <v>24.7</v>
      </c>
      <c r="F55" s="343">
        <v>32.11</v>
      </c>
      <c r="G55" s="222">
        <f t="shared" ref="G55:G61" si="4">F55*D55</f>
        <v>128.44</v>
      </c>
      <c r="H55" s="228">
        <v>72711</v>
      </c>
    </row>
    <row r="56" spans="1:8">
      <c r="A56" s="210" t="s">
        <v>217</v>
      </c>
      <c r="B56" s="348" t="s">
        <v>339</v>
      </c>
      <c r="C56" s="244" t="s">
        <v>42</v>
      </c>
      <c r="D56" s="233">
        <v>12</v>
      </c>
      <c r="E56" s="344">
        <v>16.079999999999998</v>
      </c>
      <c r="F56" s="343">
        <v>20.9</v>
      </c>
      <c r="G56" s="233">
        <f t="shared" si="4"/>
        <v>250.8</v>
      </c>
      <c r="H56" s="244" t="s">
        <v>267</v>
      </c>
    </row>
    <row r="57" spans="1:8" ht="26.4">
      <c r="A57" s="210" t="s">
        <v>218</v>
      </c>
      <c r="B57" s="363" t="s">
        <v>347</v>
      </c>
      <c r="C57" s="228" t="s">
        <v>22</v>
      </c>
      <c r="D57" s="222">
        <v>6</v>
      </c>
      <c r="E57" s="295">
        <v>184.18</v>
      </c>
      <c r="F57" s="292">
        <v>239.43</v>
      </c>
      <c r="G57" s="222">
        <f t="shared" si="4"/>
        <v>1436.58</v>
      </c>
      <c r="H57" s="228" t="s">
        <v>269</v>
      </c>
    </row>
    <row r="58" spans="1:8" ht="52.8">
      <c r="A58" s="210" t="s">
        <v>219</v>
      </c>
      <c r="B58" s="363" t="s">
        <v>377</v>
      </c>
      <c r="C58" s="228" t="s">
        <v>22</v>
      </c>
      <c r="D58" s="222">
        <v>6</v>
      </c>
      <c r="E58" s="295">
        <v>331.56</v>
      </c>
      <c r="F58" s="292">
        <v>431.03</v>
      </c>
      <c r="G58" s="222">
        <f t="shared" si="4"/>
        <v>2586.1799999999998</v>
      </c>
      <c r="H58" s="228" t="s">
        <v>270</v>
      </c>
    </row>
    <row r="59" spans="1:8" ht="26.4">
      <c r="A59" s="210" t="s">
        <v>220</v>
      </c>
      <c r="B59" s="364" t="s">
        <v>378</v>
      </c>
      <c r="C59" s="228" t="s">
        <v>22</v>
      </c>
      <c r="D59" s="222">
        <v>6</v>
      </c>
      <c r="E59" s="295">
        <v>36.15</v>
      </c>
      <c r="F59" s="292">
        <v>36.15</v>
      </c>
      <c r="G59" s="222">
        <f t="shared" si="4"/>
        <v>216.9</v>
      </c>
      <c r="H59" s="320" t="s">
        <v>292</v>
      </c>
    </row>
    <row r="60" spans="1:8">
      <c r="A60" s="210" t="s">
        <v>221</v>
      </c>
      <c r="B60" s="364" t="s">
        <v>379</v>
      </c>
      <c r="C60" s="228" t="s">
        <v>22</v>
      </c>
      <c r="D60" s="222">
        <v>10</v>
      </c>
      <c r="E60" s="295">
        <v>27.64</v>
      </c>
      <c r="F60" s="292">
        <v>35.93</v>
      </c>
      <c r="G60" s="222">
        <f t="shared" si="4"/>
        <v>359.3</v>
      </c>
      <c r="H60" s="228">
        <v>72292</v>
      </c>
    </row>
    <row r="61" spans="1:8" ht="52.8">
      <c r="A61" s="210" t="s">
        <v>222</v>
      </c>
      <c r="B61" s="363" t="s">
        <v>348</v>
      </c>
      <c r="C61" s="228" t="s">
        <v>22</v>
      </c>
      <c r="D61" s="222">
        <v>4</v>
      </c>
      <c r="E61" s="295">
        <v>128.79</v>
      </c>
      <c r="F61" s="292">
        <v>167.43</v>
      </c>
      <c r="G61" s="222">
        <f t="shared" si="4"/>
        <v>669.72</v>
      </c>
      <c r="H61" s="228" t="s">
        <v>271</v>
      </c>
    </row>
    <row r="62" spans="1:8">
      <c r="A62" s="210" t="s">
        <v>331</v>
      </c>
      <c r="B62" s="364" t="s">
        <v>380</v>
      </c>
      <c r="C62" s="228" t="s">
        <v>22</v>
      </c>
      <c r="D62" s="222">
        <v>1</v>
      </c>
      <c r="E62" s="295">
        <v>507.33</v>
      </c>
      <c r="F62" s="292">
        <v>659.53</v>
      </c>
      <c r="G62" s="222">
        <f>F62*D62</f>
        <v>659.53</v>
      </c>
      <c r="H62" s="228" t="s">
        <v>272</v>
      </c>
    </row>
    <row r="63" spans="1:8" ht="26.4">
      <c r="A63" s="210" t="s">
        <v>332</v>
      </c>
      <c r="B63" s="364" t="s">
        <v>381</v>
      </c>
      <c r="C63" s="228" t="s">
        <v>22</v>
      </c>
      <c r="D63" s="222">
        <v>2</v>
      </c>
      <c r="E63" s="295">
        <v>241.41</v>
      </c>
      <c r="F63" s="292">
        <v>241.41</v>
      </c>
      <c r="G63" s="222">
        <f>F63*D63</f>
        <v>482.82</v>
      </c>
      <c r="H63" s="320" t="s">
        <v>293</v>
      </c>
    </row>
    <row r="64" spans="1:8" ht="26.4">
      <c r="A64" s="210" t="s">
        <v>333</v>
      </c>
      <c r="B64" s="363" t="s">
        <v>382</v>
      </c>
      <c r="C64" s="228" t="s">
        <v>22</v>
      </c>
      <c r="D64" s="222">
        <v>3</v>
      </c>
      <c r="E64" s="295">
        <v>48.83</v>
      </c>
      <c r="F64" s="292">
        <v>63.48</v>
      </c>
      <c r="G64" s="222">
        <f>F64*D64</f>
        <v>190.44</v>
      </c>
      <c r="H64" s="228" t="s">
        <v>286</v>
      </c>
    </row>
    <row r="65" spans="1:8">
      <c r="A65" s="210" t="s">
        <v>334</v>
      </c>
      <c r="B65" s="364" t="s">
        <v>383</v>
      </c>
      <c r="C65" s="228" t="s">
        <v>22</v>
      </c>
      <c r="D65" s="222">
        <v>2</v>
      </c>
      <c r="E65" s="295">
        <v>10.6</v>
      </c>
      <c r="F65" s="292">
        <v>13.78</v>
      </c>
      <c r="G65" s="222">
        <f>F65*D65</f>
        <v>27.56</v>
      </c>
      <c r="H65" s="228">
        <v>68061</v>
      </c>
    </row>
    <row r="66" spans="1:8" ht="26.4">
      <c r="A66" s="210" t="s">
        <v>335</v>
      </c>
      <c r="B66" s="346" t="s">
        <v>384</v>
      </c>
      <c r="C66" s="228" t="s">
        <v>42</v>
      </c>
      <c r="D66" s="222">
        <v>20</v>
      </c>
      <c r="E66" s="295">
        <v>10.72</v>
      </c>
      <c r="F66" s="292">
        <v>13.94</v>
      </c>
      <c r="G66" s="222">
        <f>F66*D66</f>
        <v>278.8</v>
      </c>
      <c r="H66" s="228" t="s">
        <v>287</v>
      </c>
    </row>
    <row r="67" spans="1:8">
      <c r="A67" s="230" t="s">
        <v>46</v>
      </c>
      <c r="B67" s="231" t="s">
        <v>238</v>
      </c>
      <c r="C67" s="270"/>
      <c r="D67" s="214"/>
      <c r="E67" s="271"/>
      <c r="F67" s="288"/>
      <c r="G67" s="293">
        <f>SUM(G68:G72)</f>
        <v>6328.09</v>
      </c>
      <c r="H67" s="212"/>
    </row>
    <row r="68" spans="1:8" ht="26.4">
      <c r="A68" s="342" t="s">
        <v>32</v>
      </c>
      <c r="B68" s="345" t="s">
        <v>385</v>
      </c>
      <c r="C68" s="228" t="s">
        <v>22</v>
      </c>
      <c r="D68" s="233">
        <f>'Memoria banheiro'!F77</f>
        <v>4</v>
      </c>
      <c r="E68" s="344">
        <v>380.61</v>
      </c>
      <c r="F68" s="292">
        <v>494.79</v>
      </c>
      <c r="G68" s="264">
        <f>F68*D68</f>
        <v>1979.16</v>
      </c>
      <c r="H68" s="317" t="s">
        <v>386</v>
      </c>
    </row>
    <row r="69" spans="1:8" ht="26.4">
      <c r="A69" s="210" t="s">
        <v>32</v>
      </c>
      <c r="B69" s="346" t="s">
        <v>320</v>
      </c>
      <c r="C69" s="228" t="s">
        <v>22</v>
      </c>
      <c r="D69" s="222">
        <f>'Memoria banheiro'!F78</f>
        <v>1</v>
      </c>
      <c r="E69" s="295">
        <v>408.34</v>
      </c>
      <c r="F69" s="292">
        <v>530.84</v>
      </c>
      <c r="G69" s="222">
        <f>F69*D69</f>
        <v>530.84</v>
      </c>
      <c r="H69" s="317" t="s">
        <v>387</v>
      </c>
    </row>
    <row r="70" spans="1:8" ht="26.4">
      <c r="A70" s="342" t="s">
        <v>63</v>
      </c>
      <c r="B70" s="366" t="s">
        <v>388</v>
      </c>
      <c r="C70" s="244" t="s">
        <v>22</v>
      </c>
      <c r="D70" s="233">
        <f>'Memoria banheiro'!F79</f>
        <v>6</v>
      </c>
      <c r="E70" s="344">
        <v>230.01</v>
      </c>
      <c r="F70" s="343">
        <v>299.01</v>
      </c>
      <c r="G70" s="233">
        <f>F70*D70</f>
        <v>1794.06</v>
      </c>
      <c r="H70" s="319" t="s">
        <v>389</v>
      </c>
    </row>
    <row r="71" spans="1:8" ht="21" customHeight="1">
      <c r="A71" s="210" t="s">
        <v>123</v>
      </c>
      <c r="B71" s="364" t="s">
        <v>321</v>
      </c>
      <c r="C71" s="228" t="s">
        <v>134</v>
      </c>
      <c r="D71" s="222">
        <v>3.36</v>
      </c>
      <c r="E71" s="295">
        <v>301.74</v>
      </c>
      <c r="F71" s="292">
        <v>392.26</v>
      </c>
      <c r="G71" s="222">
        <f>F71*D71</f>
        <v>1317.99</v>
      </c>
      <c r="H71" s="228">
        <v>68052</v>
      </c>
    </row>
    <row r="72" spans="1:8" ht="26.4">
      <c r="A72" s="210" t="s">
        <v>228</v>
      </c>
      <c r="B72" s="368" t="s">
        <v>322</v>
      </c>
      <c r="C72" s="228" t="s">
        <v>134</v>
      </c>
      <c r="D72" s="222">
        <v>3.36</v>
      </c>
      <c r="E72" s="295">
        <v>161.63999999999999</v>
      </c>
      <c r="F72" s="292">
        <v>210.13</v>
      </c>
      <c r="G72" s="222">
        <f>F72*D72</f>
        <v>706.04</v>
      </c>
      <c r="H72" s="228">
        <v>72118</v>
      </c>
    </row>
    <row r="73" spans="1:8">
      <c r="A73" s="230" t="s">
        <v>47</v>
      </c>
      <c r="B73" s="231" t="s">
        <v>243</v>
      </c>
      <c r="C73" s="212"/>
      <c r="D73" s="214"/>
      <c r="E73" s="271"/>
      <c r="F73" s="288"/>
      <c r="G73" s="293">
        <f>SUM(G74:G75)</f>
        <v>1813.44</v>
      </c>
      <c r="H73" s="212"/>
    </row>
    <row r="74" spans="1:8" ht="26.4">
      <c r="A74" s="210" t="s">
        <v>33</v>
      </c>
      <c r="B74" s="364" t="s">
        <v>390</v>
      </c>
      <c r="C74" s="228" t="s">
        <v>134</v>
      </c>
      <c r="D74" s="222">
        <v>32</v>
      </c>
      <c r="E74" s="295">
        <v>31.67</v>
      </c>
      <c r="F74" s="295">
        <v>31.67</v>
      </c>
      <c r="G74" s="222">
        <f>F74*D74</f>
        <v>1013.44</v>
      </c>
      <c r="H74" s="320" t="s">
        <v>391</v>
      </c>
    </row>
    <row r="75" spans="1:8" ht="26.4">
      <c r="A75" s="210" t="s">
        <v>167</v>
      </c>
      <c r="B75" s="364" t="s">
        <v>324</v>
      </c>
      <c r="C75" s="228" t="s">
        <v>134</v>
      </c>
      <c r="D75" s="222">
        <v>32</v>
      </c>
      <c r="E75" s="295">
        <v>25</v>
      </c>
      <c r="F75" s="295">
        <v>25</v>
      </c>
      <c r="G75" s="222">
        <f>F75*D75</f>
        <v>800</v>
      </c>
      <c r="H75" s="320" t="s">
        <v>392</v>
      </c>
    </row>
    <row r="76" spans="1:8">
      <c r="A76" s="220"/>
      <c r="B76" s="225"/>
      <c r="C76" s="240"/>
      <c r="D76" s="222"/>
      <c r="E76" s="227"/>
      <c r="F76" s="288"/>
      <c r="G76" s="222"/>
      <c r="H76" s="228"/>
    </row>
    <row r="77" spans="1:8">
      <c r="A77" s="230" t="s">
        <v>48</v>
      </c>
      <c r="B77" s="231" t="s">
        <v>246</v>
      </c>
      <c r="C77" s="270"/>
      <c r="D77" s="214"/>
      <c r="E77" s="271"/>
      <c r="F77" s="288"/>
      <c r="G77" s="293">
        <f>SUM(G78:G81)</f>
        <v>4707.5</v>
      </c>
      <c r="H77" s="294"/>
    </row>
    <row r="78" spans="1:8" ht="24" customHeight="1">
      <c r="A78" s="210" t="s">
        <v>35</v>
      </c>
      <c r="B78" s="364" t="s">
        <v>325</v>
      </c>
      <c r="C78" s="228" t="s">
        <v>134</v>
      </c>
      <c r="D78" s="222">
        <f>'Memoria banheiro'!G89</f>
        <v>222.9</v>
      </c>
      <c r="E78" s="295">
        <v>4.4800000000000004</v>
      </c>
      <c r="F78" s="292">
        <v>5.82</v>
      </c>
      <c r="G78" s="222">
        <f t="shared" ref="G78:G80" si="5">F78*D78</f>
        <v>1297.28</v>
      </c>
      <c r="H78" s="320" t="s">
        <v>273</v>
      </c>
    </row>
    <row r="79" spans="1:8" ht="20.25" customHeight="1">
      <c r="A79" s="210" t="s">
        <v>336</v>
      </c>
      <c r="B79" s="364" t="s">
        <v>393</v>
      </c>
      <c r="C79" s="228" t="s">
        <v>134</v>
      </c>
      <c r="D79" s="222">
        <f>'Memoria banheiro'!G90</f>
        <v>222.9</v>
      </c>
      <c r="E79" s="295">
        <v>2.19</v>
      </c>
      <c r="F79" s="292">
        <v>2.85</v>
      </c>
      <c r="G79" s="222">
        <f t="shared" si="5"/>
        <v>635.27</v>
      </c>
      <c r="H79" s="320" t="s">
        <v>274</v>
      </c>
    </row>
    <row r="80" spans="1:8" ht="20.25" customHeight="1">
      <c r="A80" s="210" t="s">
        <v>337</v>
      </c>
      <c r="B80" s="348" t="s">
        <v>394</v>
      </c>
      <c r="C80" s="228" t="s">
        <v>134</v>
      </c>
      <c r="D80" s="222">
        <f>'Memoria banheiro'!G91</f>
        <v>222.9</v>
      </c>
      <c r="E80" s="295">
        <v>8.8800000000000008</v>
      </c>
      <c r="F80" s="292">
        <v>11.54</v>
      </c>
      <c r="G80" s="222">
        <f t="shared" si="5"/>
        <v>2572.27</v>
      </c>
      <c r="H80" s="317" t="s">
        <v>395</v>
      </c>
    </row>
    <row r="81" spans="1:8">
      <c r="A81" s="210" t="s">
        <v>366</v>
      </c>
      <c r="B81" s="253" t="s">
        <v>249</v>
      </c>
      <c r="C81" s="228" t="s">
        <v>134</v>
      </c>
      <c r="D81" s="222">
        <v>19.34</v>
      </c>
      <c r="E81" s="295">
        <v>8.06</v>
      </c>
      <c r="F81" s="292">
        <v>10.48</v>
      </c>
      <c r="G81" s="222">
        <f>F81*D81</f>
        <v>202.68</v>
      </c>
      <c r="H81" s="320">
        <v>6082</v>
      </c>
    </row>
    <row r="82" spans="1:8">
      <c r="A82" s="296"/>
      <c r="B82" s="297" t="s">
        <v>275</v>
      </c>
      <c r="C82" s="296"/>
      <c r="D82" s="214"/>
      <c r="E82" s="214"/>
      <c r="F82" s="288"/>
      <c r="G82" s="226">
        <f>SUM(G77,G73,G67,G52,G39,G32,G28,G26,G22,G19,G17)</f>
        <v>61122.84</v>
      </c>
      <c r="H82" s="228"/>
    </row>
    <row r="83" spans="1:8">
      <c r="A83" s="273"/>
      <c r="B83" s="274"/>
      <c r="C83" s="273"/>
      <c r="D83" s="275"/>
      <c r="E83" s="199"/>
      <c r="F83" s="199"/>
      <c r="G83" s="275"/>
      <c r="H83" s="273"/>
    </row>
    <row r="84" spans="1:8">
      <c r="A84" s="273"/>
      <c r="B84" s="274"/>
      <c r="C84" s="273"/>
      <c r="D84" s="275"/>
      <c r="E84" s="199"/>
      <c r="F84" s="199"/>
      <c r="G84" s="275"/>
      <c r="H84" s="273"/>
    </row>
    <row r="85" spans="1:8">
      <c r="A85" s="273"/>
      <c r="B85" s="274"/>
      <c r="C85" s="273"/>
      <c r="D85" s="275"/>
      <c r="E85" s="199"/>
      <c r="F85" s="199"/>
      <c r="G85" s="275"/>
      <c r="H85" s="273"/>
    </row>
    <row r="86" spans="1:8">
      <c r="A86" s="273"/>
      <c r="B86" s="274"/>
      <c r="C86" s="273"/>
      <c r="D86" s="275"/>
      <c r="E86" s="199"/>
      <c r="F86" s="199"/>
      <c r="G86" s="275"/>
      <c r="H86" s="273"/>
    </row>
    <row r="87" spans="1:8">
      <c r="A87" s="946"/>
      <c r="B87" s="946"/>
      <c r="C87" s="946"/>
      <c r="D87" s="946"/>
      <c r="E87" s="946"/>
      <c r="F87" s="946"/>
      <c r="G87" s="946"/>
      <c r="H87" s="946"/>
    </row>
    <row r="88" spans="1:8">
      <c r="A88" s="938"/>
      <c r="B88" s="938"/>
      <c r="C88" s="938"/>
      <c r="D88" s="938"/>
      <c r="E88" s="938"/>
      <c r="F88" s="938"/>
      <c r="G88" s="938"/>
      <c r="H88" s="938"/>
    </row>
    <row r="89" spans="1:8">
      <c r="A89" s="938"/>
      <c r="B89" s="938"/>
      <c r="C89" s="938"/>
      <c r="D89" s="938"/>
      <c r="E89" s="938"/>
      <c r="F89" s="938"/>
      <c r="G89" s="938"/>
      <c r="H89" s="938"/>
    </row>
    <row r="90" spans="1:8">
      <c r="A90" s="273"/>
      <c r="B90" s="273"/>
      <c r="C90" s="273"/>
      <c r="D90" s="278"/>
      <c r="E90" s="278"/>
      <c r="F90" s="278"/>
      <c r="G90" s="278"/>
      <c r="H90" s="273"/>
    </row>
  </sheetData>
  <mergeCells count="14">
    <mergeCell ref="A15:C15"/>
    <mergeCell ref="A87:H87"/>
    <mergeCell ref="A88:H88"/>
    <mergeCell ref="A89:H89"/>
    <mergeCell ref="A4:H4"/>
    <mergeCell ref="A5:H5"/>
    <mergeCell ref="A6:H6"/>
    <mergeCell ref="A7:H7"/>
    <mergeCell ref="A11:H12"/>
    <mergeCell ref="A13:A14"/>
    <mergeCell ref="B13:B14"/>
    <mergeCell ref="C13:C14"/>
    <mergeCell ref="D13:D14"/>
    <mergeCell ref="E13:E14"/>
  </mergeCells>
  <pageMargins left="0.51181102362204722" right="0.51181102362204722" top="0.78740157480314965" bottom="0.78740157480314965" header="0.31496062992125984" footer="0.31496062992125984"/>
  <pageSetup paperSize="9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21</vt:i4>
      </vt:variant>
      <vt:variant>
        <vt:lpstr>Intervalos Nomeados</vt:lpstr>
      </vt:variant>
      <vt:variant>
        <vt:i4>33</vt:i4>
      </vt:variant>
    </vt:vector>
  </HeadingPairs>
  <TitlesOfParts>
    <vt:vector size="54" baseType="lpstr">
      <vt:lpstr>Orçamento</vt:lpstr>
      <vt:lpstr>PLANILHA ORÇAMENTARIA</vt:lpstr>
      <vt:lpstr>CRONOGRAMA OBRA </vt:lpstr>
      <vt:lpstr>QCI_GERAL</vt:lpstr>
      <vt:lpstr>18-11-2021 BDI</vt:lpstr>
      <vt:lpstr>CURVA ABC</vt:lpstr>
      <vt:lpstr> PLANILHA CONSOLIDADA ATT</vt:lpstr>
      <vt:lpstr>MEMORIA QUADRA VOLEIBOL</vt:lpstr>
      <vt:lpstr>PLANILHA CONSOLIDADA</vt:lpstr>
      <vt:lpstr>PLANILHA CURVA ABC ATT</vt:lpstr>
      <vt:lpstr>QCI</vt:lpstr>
      <vt:lpstr>Cronograma</vt:lpstr>
      <vt:lpstr>Orçamento Resumo</vt:lpstr>
      <vt:lpstr>Memoria de calculo</vt:lpstr>
      <vt:lpstr>Caramanchão</vt:lpstr>
      <vt:lpstr>Memoria quios 003</vt:lpstr>
      <vt:lpstr>Quiosq 003</vt:lpstr>
      <vt:lpstr>Memoria quiosq 002</vt:lpstr>
      <vt:lpstr>Quiosq 002</vt:lpstr>
      <vt:lpstr>Memoria banheiro</vt:lpstr>
      <vt:lpstr>Banheiro</vt:lpstr>
      <vt:lpstr>' PLANILHA CONSOLIDADA ATT'!Area_de_impressao</vt:lpstr>
      <vt:lpstr>Banheiro!Area_de_impressao</vt:lpstr>
      <vt:lpstr>Caramanchão!Area_de_impressao</vt:lpstr>
      <vt:lpstr>Cronograma!Area_de_impressao</vt:lpstr>
      <vt:lpstr>'CRONOGRAMA OBRA '!Area_de_impressao</vt:lpstr>
      <vt:lpstr>'CURVA ABC'!Area_de_impressao</vt:lpstr>
      <vt:lpstr>'Memoria banheiro'!Area_de_impressao</vt:lpstr>
      <vt:lpstr>'Memoria de calculo'!Area_de_impressao</vt:lpstr>
      <vt:lpstr>'Memoria quios 003'!Area_de_impressao</vt:lpstr>
      <vt:lpstr>'Memoria quiosq 002'!Area_de_impressao</vt:lpstr>
      <vt:lpstr>Orçamento!Area_de_impressao</vt:lpstr>
      <vt:lpstr>'Orçamento Resumo'!Area_de_impressao</vt:lpstr>
      <vt:lpstr>'PLANILHA CONSOLIDADA'!Area_de_impressao</vt:lpstr>
      <vt:lpstr>'PLANILHA CURVA ABC ATT'!Area_de_impressao</vt:lpstr>
      <vt:lpstr>'PLANILHA ORÇAMENTARIA'!Area_de_impressao</vt:lpstr>
      <vt:lpstr>QCI!Area_de_impressao</vt:lpstr>
      <vt:lpstr>QCI_GERAL!Area_de_impressao</vt:lpstr>
      <vt:lpstr>'Quiosq 002'!Area_de_impressao</vt:lpstr>
      <vt:lpstr>'Quiosq 003'!Area_de_impressao</vt:lpstr>
      <vt:lpstr>' PLANILHA CONSOLIDADA ATT'!Titulos_de_impressao</vt:lpstr>
      <vt:lpstr>Banheiro!Titulos_de_impressao</vt:lpstr>
      <vt:lpstr>'CRONOGRAMA OBRA '!Titulos_de_impressao</vt:lpstr>
      <vt:lpstr>'Memoria banheiro'!Titulos_de_impressao</vt:lpstr>
      <vt:lpstr>'Memoria de calculo'!Titulos_de_impressao</vt:lpstr>
      <vt:lpstr>'Memoria quios 003'!Titulos_de_impressao</vt:lpstr>
      <vt:lpstr>'Memoria quiosq 002'!Titulos_de_impressao</vt:lpstr>
      <vt:lpstr>Orçamento!Titulos_de_impressao</vt:lpstr>
      <vt:lpstr>'Orçamento Resumo'!Titulos_de_impressao</vt:lpstr>
      <vt:lpstr>'PLANILHA CURVA ABC ATT'!Titulos_de_impressao</vt:lpstr>
      <vt:lpstr>'PLANILHA ORÇAMENTARIA'!Titulos_de_impressao</vt:lpstr>
      <vt:lpstr>QCI!Titulos_de_impressao</vt:lpstr>
      <vt:lpstr>'Quiosq 002'!Titulos_de_impressao</vt:lpstr>
      <vt:lpstr>'Quiosq 003'!Titulos_de_impressao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ENGENHARIA</dc:creator>
  <cp:lastModifiedBy>Edinelson Vieira</cp:lastModifiedBy>
  <cp:lastPrinted>2024-06-13T13:12:58Z</cp:lastPrinted>
  <dcterms:created xsi:type="dcterms:W3CDTF">2004-10-15T11:53:56Z</dcterms:created>
  <dcterms:modified xsi:type="dcterms:W3CDTF">2024-06-13T13:13:31Z</dcterms:modified>
</cp:coreProperties>
</file>