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nye\OneDrive\Documentos\SEMED\Construção do muro da Escola Santa Luzia\"/>
    </mc:Choice>
  </mc:AlternateContent>
  <xr:revisionPtr revIDLastSave="0" documentId="13_ncr:1_{38A70F92-CE64-44F2-8058-0F50C8F1CFC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SUMO" sheetId="12" r:id="rId1"/>
    <sheet name="Itens Maior Relevância" sheetId="10" r:id="rId2"/>
    <sheet name="PLAN" sheetId="9" r:id="rId3"/>
    <sheet name="M.CÁLCULO" sheetId="3" r:id="rId4"/>
    <sheet name="CRON" sheetId="2" r:id="rId5"/>
    <sheet name="BDI" sheetId="4" r:id="rId6"/>
    <sheet name="CPU" sheetId="7" r:id="rId7"/>
  </sheets>
  <definedNames>
    <definedName name="_xlnm.Print_Area" localSheetId="5">BDI!$B$1:$E$40</definedName>
    <definedName name="_xlnm.Print_Area" localSheetId="6">CPU!$A$1:$J$244</definedName>
    <definedName name="_xlnm.Print_Area" localSheetId="3">M.CÁLCULO!$A$1:$F$45</definedName>
    <definedName name="_xlnm.Print_Area" localSheetId="2">PLAN!$A$1:$I$46</definedName>
  </definedNames>
  <calcPr calcId="191029"/>
</workbook>
</file>

<file path=xl/calcChain.xml><?xml version="1.0" encoding="utf-8"?>
<calcChain xmlns="http://schemas.openxmlformats.org/spreadsheetml/2006/main">
  <c r="J239" i="7" l="1"/>
  <c r="J226" i="7"/>
  <c r="J230" i="7"/>
  <c r="J219" i="7"/>
  <c r="J218" i="7"/>
  <c r="J180" i="7"/>
  <c r="J178" i="7"/>
  <c r="J179" i="7"/>
  <c r="J166" i="7"/>
  <c r="J165" i="7"/>
  <c r="J164" i="7"/>
  <c r="J156" i="7"/>
  <c r="J155" i="7"/>
  <c r="J147" i="7"/>
  <c r="J146" i="7"/>
  <c r="J129" i="7"/>
  <c r="J119" i="7"/>
  <c r="J120" i="7"/>
  <c r="J104" i="7"/>
  <c r="J97" i="7"/>
  <c r="J81" i="7"/>
  <c r="J51" i="7"/>
  <c r="J32" i="7"/>
  <c r="J29" i="7"/>
  <c r="J25" i="7"/>
  <c r="J30" i="7"/>
  <c r="J37" i="7"/>
  <c r="J33" i="7"/>
  <c r="J31" i="7"/>
  <c r="J28" i="7"/>
  <c r="J35" i="7"/>
  <c r="J39" i="7"/>
  <c r="J18" i="7"/>
  <c r="J231" i="7"/>
  <c r="J229" i="7"/>
  <c r="J232" i="7"/>
  <c r="J228" i="7"/>
  <c r="J227" i="7"/>
  <c r="J221" i="7"/>
  <c r="J217" i="7"/>
  <c r="J220" i="7"/>
  <c r="A20" i="12"/>
  <c r="B16" i="12"/>
  <c r="B15" i="12"/>
  <c r="B14" i="12"/>
  <c r="B13" i="12"/>
  <c r="B12" i="12"/>
  <c r="B11" i="12"/>
  <c r="B10" i="12"/>
  <c r="A11" i="12"/>
  <c r="A12" i="12" s="1"/>
  <c r="A13" i="12" s="1"/>
  <c r="A14" i="12" s="1"/>
  <c r="A15" i="12" s="1"/>
  <c r="A16" i="12" s="1"/>
  <c r="F15" i="10" l="1"/>
  <c r="F16" i="10"/>
  <c r="J210" i="7"/>
  <c r="J163" i="7" l="1"/>
  <c r="J158" i="7"/>
  <c r="J148" i="7"/>
  <c r="J150" i="7"/>
  <c r="J149" i="7"/>
  <c r="J138" i="7"/>
  <c r="J140" i="7"/>
  <c r="J112" i="7"/>
  <c r="J106" i="7"/>
  <c r="J82" i="7"/>
  <c r="J80" i="7"/>
  <c r="J57" i="7"/>
  <c r="J50" i="7"/>
  <c r="J38" i="7"/>
  <c r="F17" i="10" l="1"/>
  <c r="H181" i="7"/>
  <c r="G37" i="9"/>
  <c r="H37" i="9" s="1"/>
  <c r="H167" i="7"/>
  <c r="G35" i="9"/>
  <c r="H35" i="9" s="1"/>
  <c r="J172" i="7"/>
  <c r="J171" i="7"/>
  <c r="J173" i="7"/>
  <c r="H174" i="7"/>
  <c r="J157" i="7"/>
  <c r="H159" i="7"/>
  <c r="G36" i="9"/>
  <c r="H36" i="9" s="1"/>
  <c r="G34" i="9"/>
  <c r="H34" i="9" s="1"/>
  <c r="G42" i="9"/>
  <c r="H42" i="9" s="1"/>
  <c r="H233" i="7"/>
  <c r="H222" i="7"/>
  <c r="G41" i="9"/>
  <c r="H41" i="9" s="1"/>
  <c r="J203" i="7"/>
  <c r="J202" i="7"/>
  <c r="J201" i="7"/>
  <c r="H204" i="7" s="1"/>
  <c r="G39" i="9"/>
  <c r="H39" i="9" s="1"/>
  <c r="H83" i="7"/>
  <c r="G19" i="9"/>
  <c r="H19" i="9" s="1"/>
  <c r="J212" i="7"/>
  <c r="J211" i="7"/>
  <c r="J209" i="7"/>
  <c r="J208" i="7"/>
  <c r="H213" i="7" s="1"/>
  <c r="H214" i="7" s="1"/>
  <c r="G40" i="9"/>
  <c r="H40" i="9" s="1"/>
  <c r="J128" i="7"/>
  <c r="H182" i="7" l="1"/>
  <c r="H183" i="7" s="1"/>
  <c r="H168" i="7"/>
  <c r="H169" i="7" s="1"/>
  <c r="H175" i="7"/>
  <c r="H176" i="7" s="1"/>
  <c r="H160" i="7"/>
  <c r="H161" i="7" s="1"/>
  <c r="H234" i="7"/>
  <c r="H235" i="7" s="1"/>
  <c r="H223" i="7"/>
  <c r="H224" i="7" s="1"/>
  <c r="H205" i="7"/>
  <c r="H206" i="7" s="1"/>
  <c r="H84" i="7"/>
  <c r="H85" i="7" s="1"/>
  <c r="H215" i="7"/>
  <c r="J196" i="7"/>
  <c r="J195" i="7"/>
  <c r="J194" i="7"/>
  <c r="J193" i="7"/>
  <c r="J192" i="7"/>
  <c r="J191" i="7"/>
  <c r="J190" i="7"/>
  <c r="J189" i="7"/>
  <c r="J188" i="7"/>
  <c r="J187" i="7"/>
  <c r="J186" i="7"/>
  <c r="J185" i="7"/>
  <c r="H197" i="7" l="1"/>
  <c r="G11" i="9"/>
  <c r="H11" i="9" s="1"/>
  <c r="J27" i="7"/>
  <c r="J145" i="7" l="1"/>
  <c r="G33" i="9"/>
  <c r="H33" i="9" s="1"/>
  <c r="H151" i="7" l="1"/>
  <c r="H152" i="7" s="1"/>
  <c r="B16" i="2"/>
  <c r="B18" i="2"/>
  <c r="J240" i="7"/>
  <c r="J130" i="7"/>
  <c r="J127" i="7"/>
  <c r="J105" i="7"/>
  <c r="G26" i="9"/>
  <c r="H26" i="9" s="1"/>
  <c r="J90" i="7"/>
  <c r="J89" i="7"/>
  <c r="J88" i="7"/>
  <c r="G23" i="9"/>
  <c r="H23" i="9" s="1"/>
  <c r="G22" i="9"/>
  <c r="H22" i="9" s="1"/>
  <c r="J75" i="7"/>
  <c r="J74" i="7"/>
  <c r="J73" i="7"/>
  <c r="H76" i="7" s="1"/>
  <c r="H77" i="7" s="1"/>
  <c r="J68" i="7"/>
  <c r="J60" i="7"/>
  <c r="J36" i="7"/>
  <c r="J34" i="7"/>
  <c r="H21" i="9" l="1"/>
  <c r="C13" i="12" s="1"/>
  <c r="H131" i="7"/>
  <c r="H132" i="7" s="1"/>
  <c r="H153" i="7"/>
  <c r="H133" i="7"/>
  <c r="H107" i="7"/>
  <c r="H108" i="7" s="1"/>
  <c r="H78" i="7"/>
  <c r="H91" i="7"/>
  <c r="H92" i="7" s="1"/>
  <c r="J241" i="7"/>
  <c r="J238" i="7"/>
  <c r="J237" i="7"/>
  <c r="G43" i="9"/>
  <c r="H43" i="9" s="1"/>
  <c r="D16" i="2" l="1"/>
  <c r="H242" i="7"/>
  <c r="H243" i="7" s="1"/>
  <c r="H109" i="7"/>
  <c r="H93" i="7"/>
  <c r="H244" i="7" l="1"/>
  <c r="G30" i="9" l="1"/>
  <c r="H30" i="9" s="1"/>
  <c r="G15" i="9" l="1"/>
  <c r="H15" i="9" s="1"/>
  <c r="H52" i="7" l="1"/>
  <c r="H53" i="7" s="1"/>
  <c r="J139" i="7"/>
  <c r="J137" i="7"/>
  <c r="J136" i="7"/>
  <c r="J122" i="7"/>
  <c r="J121" i="7"/>
  <c r="H54" i="7" l="1"/>
  <c r="H141" i="7"/>
  <c r="H142" i="7" s="1"/>
  <c r="H123" i="7"/>
  <c r="H143" i="7" l="1"/>
  <c r="H124" i="7"/>
  <c r="H125" i="7" s="1"/>
  <c r="J113" i="7" l="1"/>
  <c r="J111" i="7"/>
  <c r="J99" i="7"/>
  <c r="J98" i="7"/>
  <c r="J96" i="7"/>
  <c r="H100" i="7" s="1"/>
  <c r="J67" i="7"/>
  <c r="J66" i="7"/>
  <c r="J58" i="7"/>
  <c r="J59" i="7"/>
  <c r="J61" i="7"/>
  <c r="J45" i="7"/>
  <c r="J26" i="7"/>
  <c r="H40" i="7"/>
  <c r="J17" i="7"/>
  <c r="J19" i="7"/>
  <c r="J20" i="7"/>
  <c r="J16" i="7"/>
  <c r="H26" i="2"/>
  <c r="F26" i="2"/>
  <c r="B22" i="2"/>
  <c r="E16" i="4"/>
  <c r="G38" i="9"/>
  <c r="H38" i="9" s="1"/>
  <c r="G32" i="9"/>
  <c r="H32" i="9" s="1"/>
  <c r="G27" i="9"/>
  <c r="H27" i="9" s="1"/>
  <c r="G25" i="9"/>
  <c r="H25" i="9" s="1"/>
  <c r="H24" i="9" l="1"/>
  <c r="C14" i="12" s="1"/>
  <c r="H31" i="9"/>
  <c r="C16" i="12" s="1"/>
  <c r="H21" i="7"/>
  <c r="D18" i="2"/>
  <c r="H46" i="7"/>
  <c r="H47" i="7" s="1"/>
  <c r="H48" i="7" s="1"/>
  <c r="H69" i="7"/>
  <c r="H70" i="7" s="1"/>
  <c r="H62" i="7"/>
  <c r="H101" i="7"/>
  <c r="H102" i="7" s="1"/>
  <c r="H114" i="7"/>
  <c r="H115" i="7" s="1"/>
  <c r="H41" i="7"/>
  <c r="H42" i="7" s="1"/>
  <c r="D22" i="2" l="1"/>
  <c r="F18" i="2"/>
  <c r="H18" i="2"/>
  <c r="F22" i="2"/>
  <c r="H71" i="7"/>
  <c r="H116" i="7"/>
  <c r="E23" i="4"/>
  <c r="H22" i="2" l="1"/>
  <c r="E31" i="4"/>
  <c r="E30" i="4"/>
  <c r="B20" i="2" l="1"/>
  <c r="G29" i="9"/>
  <c r="H29" i="9" l="1"/>
  <c r="H28" i="9" s="1"/>
  <c r="C15" i="12" s="1"/>
  <c r="D20" i="2" l="1"/>
  <c r="H20" i="2" s="1"/>
  <c r="G18" i="9"/>
  <c r="H18" i="9" s="1"/>
  <c r="H198" i="7" l="1"/>
  <c r="H199" i="7" s="1"/>
  <c r="H63" i="7" l="1"/>
  <c r="H64" i="7" s="1"/>
  <c r="G20" i="9" l="1"/>
  <c r="H20" i="9" s="1"/>
  <c r="B14" i="2" l="1"/>
  <c r="B12" i="2"/>
  <c r="G17" i="9" l="1"/>
  <c r="G14" i="9"/>
  <c r="B10" i="2"/>
  <c r="H14" i="9" l="1"/>
  <c r="H13" i="9" s="1"/>
  <c r="C11" i="12" s="1"/>
  <c r="H17" i="9"/>
  <c r="H16" i="9" s="1"/>
  <c r="C12" i="12" s="1"/>
  <c r="D14" i="2" l="1"/>
  <c r="D12" i="2"/>
  <c r="F12" i="2" s="1"/>
  <c r="F14" i="2"/>
  <c r="G12" i="9" l="1"/>
  <c r="H12" i="9" l="1"/>
  <c r="H10" i="9" s="1"/>
  <c r="H44" i="9" s="1"/>
  <c r="H27" i="2"/>
  <c r="F16" i="2"/>
  <c r="I43" i="9" l="1"/>
  <c r="E16" i="10" s="1"/>
  <c r="I32" i="9"/>
  <c r="C10" i="12"/>
  <c r="D10" i="2"/>
  <c r="H22" i="7"/>
  <c r="C18" i="12" l="1"/>
  <c r="D10" i="12" s="1"/>
  <c r="I35" i="9"/>
  <c r="I37" i="9"/>
  <c r="I34" i="9"/>
  <c r="I36" i="9"/>
  <c r="I42" i="9"/>
  <c r="I39" i="9"/>
  <c r="I41" i="9"/>
  <c r="I40" i="9"/>
  <c r="I38" i="9"/>
  <c r="I19" i="9"/>
  <c r="E15" i="10" s="1"/>
  <c r="F10" i="2"/>
  <c r="F27" i="2" s="1"/>
  <c r="D24" i="2"/>
  <c r="C22" i="2" s="1"/>
  <c r="I6" i="9"/>
  <c r="I26" i="9"/>
  <c r="I23" i="9"/>
  <c r="I22" i="9"/>
  <c r="I30" i="9"/>
  <c r="I27" i="9"/>
  <c r="I15" i="9"/>
  <c r="I11" i="9"/>
  <c r="I25" i="9"/>
  <c r="I33" i="9"/>
  <c r="I29" i="9"/>
  <c r="I18" i="9"/>
  <c r="I20" i="9"/>
  <c r="I17" i="9"/>
  <c r="I14" i="9"/>
  <c r="I12" i="9"/>
  <c r="H23" i="7"/>
  <c r="I21" i="9" l="1"/>
  <c r="I13" i="9"/>
  <c r="I16" i="9"/>
  <c r="I28" i="9"/>
  <c r="I24" i="9"/>
  <c r="E17" i="10"/>
  <c r="D12" i="12"/>
  <c r="D15" i="12"/>
  <c r="D16" i="12"/>
  <c r="D11" i="12"/>
  <c r="D13" i="12"/>
  <c r="D14" i="12"/>
  <c r="I31" i="9"/>
  <c r="I10" i="9"/>
  <c r="F28" i="2"/>
  <c r="H28" i="2"/>
  <c r="G27" i="2"/>
  <c r="E27" i="2"/>
  <c r="E28" i="2" s="1"/>
  <c r="C20" i="2"/>
  <c r="C16" i="2"/>
  <c r="C12" i="2"/>
  <c r="C18" i="2"/>
  <c r="C14" i="2"/>
  <c r="C10" i="2"/>
  <c r="D18" i="12" l="1"/>
  <c r="I44" i="9"/>
  <c r="G28" i="2"/>
  <c r="C24" i="2"/>
</calcChain>
</file>

<file path=xl/sharedStrings.xml><?xml version="1.0" encoding="utf-8"?>
<sst xmlns="http://schemas.openxmlformats.org/spreadsheetml/2006/main" count="919" uniqueCount="388">
  <si>
    <t>ITEM</t>
  </si>
  <si>
    <t>DISCRIMINAÇÃO</t>
  </si>
  <si>
    <t>UNID.</t>
  </si>
  <si>
    <t>1.1</t>
  </si>
  <si>
    <t>1.2</t>
  </si>
  <si>
    <t>PLANILHA ORÇAMENTÁRIA</t>
  </si>
  <si>
    <t>QUANT.</t>
  </si>
  <si>
    <t>P. TOTAL        R$</t>
  </si>
  <si>
    <t>2.1</t>
  </si>
  <si>
    <t>3.1</t>
  </si>
  <si>
    <t>4.1</t>
  </si>
  <si>
    <t>5.1</t>
  </si>
  <si>
    <t>3.2</t>
  </si>
  <si>
    <t>CRONOGRAMA  FÍSICO - FINANCEIRO</t>
  </si>
  <si>
    <t>DESCRIÇÃO DOS SERVIÇOS</t>
  </si>
  <si>
    <t>PESO %</t>
  </si>
  <si>
    <t>VALOR DO SERVIÇO</t>
  </si>
  <si>
    <t>1º MÊS</t>
  </si>
  <si>
    <t>% MÊS</t>
  </si>
  <si>
    <t>R$</t>
  </si>
  <si>
    <t>SOMA</t>
  </si>
  <si>
    <t>VALOR ACUMULADO</t>
  </si>
  <si>
    <t>TOTAL GERAL SIMPLES</t>
  </si>
  <si>
    <t>TOTAL GERAL ACUMULADO</t>
  </si>
  <si>
    <t>CÓDIGO</t>
  </si>
  <si>
    <t>2.2</t>
  </si>
  <si>
    <t>3.3</t>
  </si>
  <si>
    <t>SERVIÇOS PRELIMINARES</t>
  </si>
  <si>
    <t>MEMORIAL DE CÁLCULO</t>
  </si>
  <si>
    <t>MEMORIA</t>
  </si>
  <si>
    <t>PREFEITURA MUNICIPAL DE BREVES</t>
  </si>
  <si>
    <t>COMPOSIÇÃO ANALÍTICA DA TAXA DE B.D.I.</t>
  </si>
  <si>
    <t>1 - ADMINISTRAÇÃO CENTRAL</t>
  </si>
  <si>
    <t>DESCRIÇÃO</t>
  </si>
  <si>
    <t>TAXA (%)</t>
  </si>
  <si>
    <t>MÃO DE OBRA</t>
  </si>
  <si>
    <t>TRANSPORTES</t>
  </si>
  <si>
    <t>1.3</t>
  </si>
  <si>
    <t>MANUTENÇÃO E OPERAÇÃO DO ESCRITÓRIO CENTRAL</t>
  </si>
  <si>
    <t>1.4</t>
  </si>
  <si>
    <t>DESPESAS DIVERSAS</t>
  </si>
  <si>
    <t>TOTAL DA ADMINISTRAÇÃO CENTRAL</t>
  </si>
  <si>
    <t>2 - DESPESAS FISCAIS</t>
  </si>
  <si>
    <t>ISS</t>
  </si>
  <si>
    <t>COFINS</t>
  </si>
  <si>
    <t>2.3</t>
  </si>
  <si>
    <t>PIS</t>
  </si>
  <si>
    <t>TOTAL DAS DESPESAS FISCAIS</t>
  </si>
  <si>
    <t>3 - DIVERSOS</t>
  </si>
  <si>
    <t>BONIFICAÇÃO DA EMPRESA (LUCRO)</t>
  </si>
  <si>
    <t>DESPESAS FINANCEIRAS</t>
  </si>
  <si>
    <t>SEGURO OBRIGATÓRIO</t>
  </si>
  <si>
    <t>3.4</t>
  </si>
  <si>
    <t>RISCOS E EVENTUAIS</t>
  </si>
  <si>
    <t>TOTAL DIVERSOS</t>
  </si>
  <si>
    <t>BONIFICAÇÃO E DESPESAS INDIRETAS (B.D.I.)</t>
  </si>
  <si>
    <t>FÓRMULA DO BDI (APROVADA PELO TCU)</t>
  </si>
  <si>
    <t>A fórmula para cálculo da taxa a ser acrescida aos custos diretos de um empreendimento, a título de Benefícios e Despesas Indiretas é:</t>
  </si>
  <si>
    <t>BDI =</t>
  </si>
  <si>
    <t>( 1 + X ) x ( 1 + Y ) x ( 1 + Z )</t>
  </si>
  <si>
    <t xml:space="preserve">   - 1</t>
  </si>
  <si>
    <t>( 1 - I )</t>
  </si>
  <si>
    <t>onde:</t>
  </si>
  <si>
    <r>
      <t>X</t>
    </r>
    <r>
      <rPr>
        <sz val="10"/>
        <rFont val="Arial"/>
        <family val="2"/>
      </rPr>
      <t xml:space="preserve">  =  Taxa da somatória das despesas indiretas, exceto tributos e despesas financeiras</t>
    </r>
  </si>
  <si>
    <r>
      <t>Y</t>
    </r>
    <r>
      <rPr>
        <sz val="10"/>
        <rFont val="Arial"/>
        <family val="2"/>
      </rPr>
      <t xml:space="preserve">  =  Taxa representativa das despesas financeiras</t>
    </r>
  </si>
  <si>
    <r>
      <t xml:space="preserve">Z </t>
    </r>
    <r>
      <rPr>
        <sz val="10"/>
        <rFont val="Arial"/>
        <family val="2"/>
      </rPr>
      <t xml:space="preserve"> =  Taxa representativa do lucro</t>
    </r>
  </si>
  <si>
    <r>
      <t>I</t>
    </r>
    <r>
      <rPr>
        <sz val="10"/>
        <rFont val="Arial"/>
        <family val="2"/>
      </rPr>
      <t xml:space="preserve">  =  Taxa representativa da incidência de impostos</t>
    </r>
  </si>
  <si>
    <t>CUSTO UNI.</t>
  </si>
  <si>
    <t>CUSTO UNI. C/ BDI</t>
  </si>
  <si>
    <t>M3</t>
  </si>
  <si>
    <t>M2</t>
  </si>
  <si>
    <t>BDI=</t>
  </si>
  <si>
    <t>UN</t>
  </si>
  <si>
    <t>TOTAL =</t>
  </si>
  <si>
    <t>BDI:</t>
  </si>
  <si>
    <t>COMPOSIÇÃO DE PREÇO UNITÁRIO</t>
  </si>
  <si>
    <t>Código</t>
  </si>
  <si>
    <t>Descrição dos Serviços</t>
  </si>
  <si>
    <t>Und</t>
  </si>
  <si>
    <t>Coeficiente</t>
  </si>
  <si>
    <t>Valor Unitário</t>
  </si>
  <si>
    <t>Valor Parcial</t>
  </si>
  <si>
    <t xml:space="preserve">Dz </t>
  </si>
  <si>
    <t xml:space="preserve">KG </t>
  </si>
  <si>
    <t>D00281</t>
  </si>
  <si>
    <t>Total Parcial (com lei sem BDI)</t>
  </si>
  <si>
    <t>Total Geral</t>
  </si>
  <si>
    <t>Pernamanca 3" x 2" 4 m - madeira branca</t>
  </si>
  <si>
    <t>D00475</t>
  </si>
  <si>
    <t>Lona com plotagem de gráfica</t>
  </si>
  <si>
    <t>Placa de obra em lona com plotagem de gráfica</t>
  </si>
  <si>
    <t>H</t>
  </si>
  <si>
    <t>D00084</t>
  </si>
  <si>
    <t>Prego 1 1/2"x13</t>
  </si>
  <si>
    <t>M</t>
  </si>
  <si>
    <t>m²</t>
  </si>
  <si>
    <t>2º MÊS</t>
  </si>
  <si>
    <t>GL</t>
  </si>
  <si>
    <t>D00002</t>
  </si>
  <si>
    <t>Massa de vedação</t>
  </si>
  <si>
    <t>D00001</t>
  </si>
  <si>
    <t>D00344</t>
  </si>
  <si>
    <t>Carpinteiro com encargos complementares</t>
  </si>
  <si>
    <t>Servente com encargos complementares</t>
  </si>
  <si>
    <t>Pintor com encargos complementares</t>
  </si>
  <si>
    <t>Eletricista com encargos complementares</t>
  </si>
  <si>
    <t>4.2</t>
  </si>
  <si>
    <t>Pedreiro com encargos complementares</t>
  </si>
  <si>
    <t>CPRB</t>
  </si>
  <si>
    <t>2.4</t>
  </si>
  <si>
    <t>5.2</t>
  </si>
  <si>
    <t>6.1</t>
  </si>
  <si>
    <t>6.2</t>
  </si>
  <si>
    <t>7.1</t>
  </si>
  <si>
    <t>7.2</t>
  </si>
  <si>
    <t>7.3</t>
  </si>
  <si>
    <t>Lixa para parede</t>
  </si>
  <si>
    <t>P00007</t>
  </si>
  <si>
    <t>UND</t>
  </si>
  <si>
    <t>Chapisco de cimento e areia no traço 1:3</t>
  </si>
  <si>
    <t>J00005</t>
  </si>
  <si>
    <t>J00007</t>
  </si>
  <si>
    <t>J00003</t>
  </si>
  <si>
    <t>Cimento</t>
  </si>
  <si>
    <t>Seixo lavado</t>
  </si>
  <si>
    <t>SC</t>
  </si>
  <si>
    <t>Armação para concreto</t>
  </si>
  <si>
    <t>Alvenaria tijolo de barro a cutelo</t>
  </si>
  <si>
    <t>D00036</t>
  </si>
  <si>
    <t>Tijolo de barro 14x19x9</t>
  </si>
  <si>
    <t>001.14.24</t>
  </si>
  <si>
    <t>001.14.14</t>
  </si>
  <si>
    <t>Argamassa de cimento e areia no traço 1:3</t>
  </si>
  <si>
    <t>7.4</t>
  </si>
  <si>
    <t>MOVIMENTO DE TERRAS</t>
  </si>
  <si>
    <t>INFRAESTRUTURA: FUNDAÇÕES</t>
  </si>
  <si>
    <t>5.3</t>
  </si>
  <si>
    <t>011340</t>
  </si>
  <si>
    <t>Placa da obra em lona com plotagem de gráfica</t>
  </si>
  <si>
    <t>030010</t>
  </si>
  <si>
    <t>Escavação manual até 1,50m de profundidade</t>
  </si>
  <si>
    <t>m³</t>
  </si>
  <si>
    <t>060046</t>
  </si>
  <si>
    <t>110763</t>
  </si>
  <si>
    <t>110143</t>
  </si>
  <si>
    <t>2,00m x 3,00m</t>
  </si>
  <si>
    <t>Tábua de madeira branca 4m</t>
  </si>
  <si>
    <t>D00016</t>
  </si>
  <si>
    <t>Prego 2 1/2" x 10</t>
  </si>
  <si>
    <t>D00081</t>
  </si>
  <si>
    <t>001.05.02</t>
  </si>
  <si>
    <t>Compactador de solo CM-13</t>
  </si>
  <si>
    <t>M00006</t>
  </si>
  <si>
    <t>Hp</t>
  </si>
  <si>
    <t>Argamassa de cimento, areia e adit plast1:6</t>
  </si>
  <si>
    <t>Ajudante de pedreiro com encargos complementares</t>
  </si>
  <si>
    <t xml:space="preserve">Areia </t>
  </si>
  <si>
    <t>Reaterro compactado</t>
  </si>
  <si>
    <t>D00062</t>
  </si>
  <si>
    <t>P00003</t>
  </si>
  <si>
    <t>030254</t>
  </si>
  <si>
    <t>001.05.05</t>
  </si>
  <si>
    <t>010005</t>
  </si>
  <si>
    <t>Barracão de madeira/ almoxarifado</t>
  </si>
  <si>
    <t>001.01.05</t>
  </si>
  <si>
    <t>Tábua de madeira forte 4m</t>
  </si>
  <si>
    <t>D00015</t>
  </si>
  <si>
    <t>Cadeado nº 30</t>
  </si>
  <si>
    <t>D00059</t>
  </si>
  <si>
    <t>D00060</t>
  </si>
  <si>
    <t>D00019</t>
  </si>
  <si>
    <t>D00049</t>
  </si>
  <si>
    <t>D00061</t>
  </si>
  <si>
    <t>Dobradiça 3" x 3" com parafuso</t>
  </si>
  <si>
    <t>Aldrava para cadeado (4 x 1/2")</t>
  </si>
  <si>
    <t>Parafuso fo go 5/16"c = 110mm</t>
  </si>
  <si>
    <t>Régua 3" x 1" 4m - apar.</t>
  </si>
  <si>
    <t>Telha fibrotex (1,22 x 0,55m) e = 4mm</t>
  </si>
  <si>
    <t>Fechadura de sobrepor comum</t>
  </si>
  <si>
    <t>Arruela concava em PVC d = 5/16"</t>
  </si>
  <si>
    <t>040257</t>
  </si>
  <si>
    <t>Lastro em concreto magro com seixo</t>
  </si>
  <si>
    <t>Bloco em concreto armado para fundação (Incluindo forma)</t>
  </si>
  <si>
    <t>001.06.04</t>
  </si>
  <si>
    <t>Concreto com seixo fck 20MPA (Incluindo lançamento e adensamento)</t>
  </si>
  <si>
    <t>040283</t>
  </si>
  <si>
    <t>040284</t>
  </si>
  <si>
    <t>Baldrame em concreto armado com cinta de amarração</t>
  </si>
  <si>
    <t>001.06.03</t>
  </si>
  <si>
    <t>ESTRUTURA</t>
  </si>
  <si>
    <t>050681</t>
  </si>
  <si>
    <t>Pilar em concreto armado fck 15MPA (incluindo forma)</t>
  </si>
  <si>
    <t>Cinta de amarração em concreto armado (Incluindo forma)</t>
  </si>
  <si>
    <t>Pilar em concreto armado fck 15MPA (Inclundo forma)</t>
  </si>
  <si>
    <t>001.07.01.02</t>
  </si>
  <si>
    <t>Concreto armado fck 15MPA com forma madeira branca (Incluindo lançamento e adensamento)</t>
  </si>
  <si>
    <t>Concreto com seixo fck 15MPA (Incluindo lançamento e adensamento)</t>
  </si>
  <si>
    <t>ALVENARIAS E REVESTIMENTOS</t>
  </si>
  <si>
    <t>PORTÕES/ VIDROS</t>
  </si>
  <si>
    <t>SERVIÇOS COMPLEMENTARES</t>
  </si>
  <si>
    <t>Cj.</t>
  </si>
  <si>
    <t>260663</t>
  </si>
  <si>
    <t>Blokret sextavado e = 8cm (Incluindo colchão de areia e rejuntamento)</t>
  </si>
  <si>
    <t>P00029</t>
  </si>
  <si>
    <t>Auxiliar de eletricista com encargos complementares</t>
  </si>
  <si>
    <t>Blokret sextavado e = 8cm (Incluindo colchão e areia e rejuntamento)</t>
  </si>
  <si>
    <t>Blokret e = 8cm</t>
  </si>
  <si>
    <t>Argamassa para rejuntamento de blokret (1:7)</t>
  </si>
  <si>
    <t>Calceteiro com encargos complementares</t>
  </si>
  <si>
    <t>D00236</t>
  </si>
  <si>
    <t>Prazo de Execução: 60 dias</t>
  </si>
  <si>
    <t>150253</t>
  </si>
  <si>
    <t>001.18.04.05</t>
  </si>
  <si>
    <t>Massa acrílica</t>
  </si>
  <si>
    <t>Líquido selador acrílico</t>
  </si>
  <si>
    <t>P00022</t>
  </si>
  <si>
    <t>P00024</t>
  </si>
  <si>
    <t>P00028</t>
  </si>
  <si>
    <t>001.01.20</t>
  </si>
  <si>
    <t>050036</t>
  </si>
  <si>
    <t>050038</t>
  </si>
  <si>
    <t>050259</t>
  </si>
  <si>
    <t>001.06.18</t>
  </si>
  <si>
    <t>Forma com madeira branca (Incluindo desforma)</t>
  </si>
  <si>
    <t>Látex acrílica fosca int/ ext com massa e selador - 3 demãos</t>
  </si>
  <si>
    <t>Látex acrílica fosca</t>
  </si>
  <si>
    <t>001.32.05</t>
  </si>
  <si>
    <t>Látex acrílica fosca int/ ext sem massa com selador</t>
  </si>
  <si>
    <t>Luminária pública de led 150W poste de aço</t>
  </si>
  <si>
    <t>COMP01</t>
  </si>
  <si>
    <t>Luminária  pública led 150W poste de aço</t>
  </si>
  <si>
    <t>SIINAPI 101637</t>
  </si>
  <si>
    <t>Braço para iluminação pública em tubo de aço galvanizado, comprimento de 1,50m, para fixação em poste metálico - Fornecimento e instalação. AF_08/2020</t>
  </si>
  <si>
    <t>COMP</t>
  </si>
  <si>
    <t>Luminária pública  led 150W</t>
  </si>
  <si>
    <t>Base para Relé Fotoelétrico</t>
  </si>
  <si>
    <t>Relé Fotoelétrico</t>
  </si>
  <si>
    <t>Cabo concentrico antifurto alumínio fase + neutro 10mm</t>
  </si>
  <si>
    <t>E00658</t>
  </si>
  <si>
    <t>E00390</t>
  </si>
  <si>
    <t>PESO (%)</t>
  </si>
  <si>
    <t>150180</t>
  </si>
  <si>
    <t>001.18.04.03</t>
  </si>
  <si>
    <t>Grade de ferro em metalon (Incluindo pintura anti-corrosiva)</t>
  </si>
  <si>
    <t>001.11.02.07</t>
  </si>
  <si>
    <t>Ajundante de pedreiro com encargos complementares</t>
  </si>
  <si>
    <t>Argamassa de cimento e areia 1:6</t>
  </si>
  <si>
    <t>D00354</t>
  </si>
  <si>
    <t>Esmalte sobre grade de ferro (superf. aparelhada)</t>
  </si>
  <si>
    <t>150491</t>
  </si>
  <si>
    <t>7.5</t>
  </si>
  <si>
    <t>Esmalte sobre grade de ferro (superf. Aparelhada)</t>
  </si>
  <si>
    <t>001.18.02.04</t>
  </si>
  <si>
    <t xml:space="preserve">Aguarraz </t>
  </si>
  <si>
    <t>Tinta esmalte</t>
  </si>
  <si>
    <t>Lixa para ferro</t>
  </si>
  <si>
    <t>P00027</t>
  </si>
  <si>
    <t>P00019</t>
  </si>
  <si>
    <t>D00141</t>
  </si>
  <si>
    <t>L</t>
  </si>
  <si>
    <t>080314</t>
  </si>
  <si>
    <t>Impermeabilização asfáltica para concreto e alvenaria (3 demãos)</t>
  </si>
  <si>
    <t>280024</t>
  </si>
  <si>
    <t>Impermeabilizante asfáltico para concreto e alvenaria</t>
  </si>
  <si>
    <t>280026</t>
  </si>
  <si>
    <t>I00003</t>
  </si>
  <si>
    <t>001.10.02</t>
  </si>
  <si>
    <t>COMP02</t>
  </si>
  <si>
    <t>m</t>
  </si>
  <si>
    <t>7.6</t>
  </si>
  <si>
    <t>Concertina galvanizada / inóx 304</t>
  </si>
  <si>
    <t>Concertina galvanizada / inóx 304 - com acessórios</t>
  </si>
  <si>
    <t>7.7</t>
  </si>
  <si>
    <t>TB</t>
  </si>
  <si>
    <t>D00022</t>
  </si>
  <si>
    <t>D00223</t>
  </si>
  <si>
    <t>Encanador com encargos complementares</t>
  </si>
  <si>
    <t>Auxiliar de encanador com encargos complementares</t>
  </si>
  <si>
    <t>Solução limpadora</t>
  </si>
  <si>
    <t>Adesivo p/ PVC - 75g</t>
  </si>
  <si>
    <t>090822</t>
  </si>
  <si>
    <t>Portão de ferro em metalon (Incluindo pintura anti-corrosiva)</t>
  </si>
  <si>
    <t>001.11.02.14</t>
  </si>
  <si>
    <t>Argamassa de cimento e areia 1:4</t>
  </si>
  <si>
    <t>D00087</t>
  </si>
  <si>
    <t>7.8</t>
  </si>
  <si>
    <t>7.9</t>
  </si>
  <si>
    <t>7.10</t>
  </si>
  <si>
    <t>7.11</t>
  </si>
  <si>
    <t>170745</t>
  </si>
  <si>
    <t>001.19.04.10</t>
  </si>
  <si>
    <t>Cabo de cobre 6mm² - 1 KV</t>
  </si>
  <si>
    <t>Fita isolante</t>
  </si>
  <si>
    <t>E00020</t>
  </si>
  <si>
    <t>E00006</t>
  </si>
  <si>
    <t>COMP03</t>
  </si>
  <si>
    <t>COTAÇÃO</t>
  </si>
  <si>
    <t>Cabo de cobre 2,5mm² - 750 V</t>
  </si>
  <si>
    <t>7.12</t>
  </si>
  <si>
    <t>170418</t>
  </si>
  <si>
    <t>001.19.04.07</t>
  </si>
  <si>
    <t>E00008</t>
  </si>
  <si>
    <t>unid</t>
  </si>
  <si>
    <t>Curva 90° para eletroduto PVC 1 1/4" (IE)</t>
  </si>
  <si>
    <t>E00527</t>
  </si>
  <si>
    <t>001.19.08.35</t>
  </si>
  <si>
    <t>171267</t>
  </si>
  <si>
    <t>Eletroduto PVC flexível corrugado 1 1/4"</t>
  </si>
  <si>
    <t>150,00m</t>
  </si>
  <si>
    <t>Eletroduto PVC flexível corrugado PEAD de 1 1/4"</t>
  </si>
  <si>
    <t>Tubo galvanizado h = 6m DIAMETRO 21/2"</t>
  </si>
  <si>
    <t>SECRETARIA MUNICIPAL DE EDUCAÇÃO - SEMED</t>
  </si>
  <si>
    <t>ITENS DE MAIOR RELEVÂNCIA</t>
  </si>
  <si>
    <t>QUALIFICAÇÃO PROFISSIONAL</t>
  </si>
  <si>
    <t>UNID</t>
  </si>
  <si>
    <t>QTD TOTAL</t>
  </si>
  <si>
    <t>PESO FINANCEIRO %</t>
  </si>
  <si>
    <t>QTD MÍN. EXIGIDA (25%)</t>
  </si>
  <si>
    <t>ENGENHEIRO(A) CIVIL OU ARQUITETO(A)</t>
  </si>
  <si>
    <t>Reboco com argamassa 1:6 Adit. Plast.</t>
  </si>
  <si>
    <t>PORTÕES E GRADES</t>
  </si>
  <si>
    <t>BDI = 22,47%</t>
  </si>
  <si>
    <t>B.D.I. 22,47%</t>
  </si>
  <si>
    <t>001.08.04</t>
  </si>
  <si>
    <t>090832</t>
  </si>
  <si>
    <t>ORÇAMENTO RESUMIDO</t>
  </si>
  <si>
    <t>TOTAL</t>
  </si>
  <si>
    <r>
      <rPr>
        <b/>
        <sz val="10"/>
        <color theme="1"/>
        <rFont val="Arial"/>
        <family val="2"/>
      </rPr>
      <t>OBRA</t>
    </r>
    <r>
      <rPr>
        <sz val="10"/>
        <color theme="1"/>
        <rFont val="Arial"/>
        <family val="2"/>
      </rPr>
      <t>: CONSTRUÇÃO DE MURO E URBANIZAÇÃO PARA A ESCOLA SANTA LUZIA</t>
    </r>
  </si>
  <si>
    <r>
      <rPr>
        <b/>
        <sz val="10"/>
        <color theme="1"/>
        <rFont val="Arial"/>
        <family val="2"/>
      </rPr>
      <t>LOCAL</t>
    </r>
    <r>
      <rPr>
        <sz val="10"/>
        <color theme="1"/>
        <rFont val="Arial"/>
        <family val="2"/>
      </rPr>
      <t>: COMUNIDADE SANTA LUZIA - ZONA RURAL - BREVES-PA</t>
    </r>
  </si>
  <si>
    <r>
      <rPr>
        <b/>
        <sz val="11"/>
        <color indexed="8"/>
        <rFont val="Arial"/>
        <family val="2"/>
      </rPr>
      <t>LOCAL:</t>
    </r>
    <r>
      <rPr>
        <sz val="11"/>
        <color indexed="8"/>
        <rFont val="Arial"/>
        <family val="2"/>
      </rPr>
      <t xml:space="preserve"> COMUNIDADE SANTA LUZIA -  ZONA RURAL – BREVES/PA</t>
    </r>
  </si>
  <si>
    <r>
      <t xml:space="preserve">OBRA: </t>
    </r>
    <r>
      <rPr>
        <sz val="11"/>
        <color indexed="8"/>
        <rFont val="Arial"/>
        <family val="2"/>
      </rPr>
      <t>CONSTRUÇÃO DE MURO E URBANIZAÇÃO PARA A ESCOLA SANTA LUZIA</t>
    </r>
  </si>
  <si>
    <r>
      <t xml:space="preserve">OBJETO: </t>
    </r>
    <r>
      <rPr>
        <sz val="11"/>
        <color indexed="8"/>
        <rFont val="Arial"/>
        <family val="2"/>
      </rPr>
      <t>CONSTRUÇÃO DE MURO E URBANIZAÇÃO PARA A ESCOLA SANTA LUZIA</t>
    </r>
  </si>
  <si>
    <r>
      <t xml:space="preserve">LOCAL: </t>
    </r>
    <r>
      <rPr>
        <sz val="11"/>
        <color rgb="FF000000"/>
        <rFont val="Arial"/>
        <family val="2"/>
      </rPr>
      <t xml:space="preserve">COMUNIDADE SANTA LUZIA - ZONA RURAL - </t>
    </r>
    <r>
      <rPr>
        <sz val="11"/>
        <color indexed="8"/>
        <rFont val="Arial"/>
        <family val="2"/>
      </rPr>
      <t>BREVES-PA</t>
    </r>
  </si>
  <si>
    <r>
      <t>LOCAL:</t>
    </r>
    <r>
      <rPr>
        <sz val="11"/>
        <color indexed="8"/>
        <rFont val="Arial"/>
        <family val="2"/>
      </rPr>
      <t xml:space="preserve"> COMUNIDADE SANTA LUZIA - ZONA RURAL - BREVES-PA</t>
    </r>
  </si>
  <si>
    <r>
      <t>OBJETO:</t>
    </r>
    <r>
      <rPr>
        <sz val="11"/>
        <color indexed="8"/>
        <rFont val="Arial"/>
        <family val="2"/>
      </rPr>
      <t xml:space="preserve"> CONSTRUÇÃO DE MURO E URBANIZAÇÃO PARA A ESCOLA SANTA LUZIA</t>
    </r>
  </si>
  <si>
    <r>
      <t xml:space="preserve">LOCAL: </t>
    </r>
    <r>
      <rPr>
        <sz val="11"/>
        <color indexed="8"/>
        <rFont val="Arial"/>
        <family val="2"/>
      </rPr>
      <t xml:space="preserve"> COMUNIDADE SANTA LUZIA - ZONA RURAL - BREVES-PA</t>
    </r>
  </si>
  <si>
    <r>
      <t>LOCAL:</t>
    </r>
    <r>
      <rPr>
        <sz val="11"/>
        <color indexed="8"/>
        <rFont val="Arial"/>
        <family val="2"/>
      </rPr>
      <t xml:space="preserve">  COMUNIDADE SANTA LUZIA - ZONA RURAL - BREVES-PA</t>
    </r>
  </si>
  <si>
    <r>
      <t xml:space="preserve">OBJETO:  </t>
    </r>
    <r>
      <rPr>
        <sz val="11"/>
        <color indexed="8"/>
        <rFont val="Arial"/>
        <family val="2"/>
      </rPr>
      <t>CONSTRUÇÃO DE MURO E URBANIZAÇÃO PARA A ESCOLA SANTA LUZIA</t>
    </r>
  </si>
  <si>
    <r>
      <t>LOCAL:</t>
    </r>
    <r>
      <rPr>
        <sz val="11"/>
        <color rgb="FF000000"/>
        <rFont val="Arial"/>
        <family val="2"/>
      </rPr>
      <t xml:space="preserve"> COMUNIDADE SANTA LUZIA - ZONA RURAL -  BREV</t>
    </r>
    <r>
      <rPr>
        <sz val="11"/>
        <color indexed="8"/>
        <rFont val="Arial"/>
        <family val="2"/>
      </rPr>
      <t>ES-PA</t>
    </r>
  </si>
  <si>
    <t>(4,00m x 3,00m)</t>
  </si>
  <si>
    <t>(0,70m x 0,70m x 0,80m). 53 unid.</t>
  </si>
  <si>
    <t>(0,70m x 0,70m x 0,35m). 53 unid.</t>
  </si>
  <si>
    <t>(0,70m x 0,70m x 0,05m). 53 unid.</t>
  </si>
  <si>
    <t>(0,60m x 0,60m x 0,40m). 53 unid.</t>
  </si>
  <si>
    <t>(40,99m + 39,66m + 39,85m + 43,93m) x 0,92m</t>
  </si>
  <si>
    <t>(40,99m + 39,66m +  39,85m + 43,93m ) x 0,35m x.0,12m +(85,00m + 85,00m + 2,00m + 2,00m + 1,50m + 26,07m + 20,02m + 8,70m)x 0,12m x 0,25m</t>
  </si>
  <si>
    <t>(0,14m x 0,25m x 3,00m) x 53 unid.</t>
  </si>
  <si>
    <t>(40,99m + 39,66m + 39,85m + 43,93m) x 0,12m x 0,20m</t>
  </si>
  <si>
    <t>[(40,99m + 39,66m + 39,85m)x2,30m]x2 +[ (8,70m + 1,25m )]x2,00m]x2 + [(15,42m + 15,42m) x 0,90m]x2</t>
  </si>
  <si>
    <t>[(40,99m + 39,66m + 39,85m)x2,3m]x2 +[ (8,70m + 1,25m)x2,00m] 2 + [(15,42m + 15,42m)x0,90m]x2</t>
  </si>
  <si>
    <t xml:space="preserve">12 x (1,00m x 2,32m) </t>
  </si>
  <si>
    <t>(3,00m x 2,00m) + (1,60m x 3,00m)x2 + (4,70mx2,80m)</t>
  </si>
  <si>
    <t>[(40,99m + 39,66m + 39,85m) x 2,30m]x2</t>
  </si>
  <si>
    <t>2x[(8,70m +1,25 m) x 2,00m] + 2x[(15,42m+15,42m)x0,90m]</t>
  </si>
  <si>
    <t xml:space="preserve">4,00 unid </t>
  </si>
  <si>
    <t xml:space="preserve">40,99m + 39,66m + 39,85m </t>
  </si>
  <si>
    <t>14,90m+15,66m</t>
  </si>
  <si>
    <t>Tubo em PVC - 100mm (LS)</t>
  </si>
  <si>
    <t>3,00 unid</t>
  </si>
  <si>
    <t>(1,80m x 85,00m) + (1,50m x 26,00m) + (1,50m + 8,70m)x20m/2</t>
  </si>
  <si>
    <t>50,00m</t>
  </si>
  <si>
    <t>6,00 unid</t>
  </si>
  <si>
    <t>[12x(1,00mx2,32m)+2x(1,60mx3,00m)+(3,00mx2,00m)+(4,70mx2,80m)]x2</t>
  </si>
  <si>
    <t>[(40,99m + 39,66m + 39,85m)-(39unidx0,25m)]x2,10m+[ (8,70m + 1,25m )]x1,80m + (15,42m + 15,42)x0,70m</t>
  </si>
  <si>
    <t>180102</t>
  </si>
  <si>
    <t>001.22.03.33</t>
  </si>
  <si>
    <t>H00001</t>
  </si>
  <si>
    <t>180678</t>
  </si>
  <si>
    <t>Caixa em alvenaria de 60 x 60 x 60cm c/ tpo concreto</t>
  </si>
  <si>
    <t>Caixa em alvenaria de 60 x 60 x60cm c/ tpo concreto</t>
  </si>
  <si>
    <t>001.22.03.07</t>
  </si>
  <si>
    <t>Alvenaria tijolo de barro a singelo</t>
  </si>
  <si>
    <t>Concreto armado fck 20MPA com forma madeira branca (Incluindo lançamento e adensamento)</t>
  </si>
  <si>
    <t>Cimentado liso e = 2cm traço 1:3</t>
  </si>
  <si>
    <t>060045</t>
  </si>
  <si>
    <t>050729</t>
  </si>
  <si>
    <t>130113</t>
  </si>
  <si>
    <t>MARÇO/2026</t>
  </si>
  <si>
    <r>
      <t xml:space="preserve">REF. DE PREÇOS: </t>
    </r>
    <r>
      <rPr>
        <sz val="11"/>
        <rFont val="Arial"/>
        <family val="2"/>
      </rPr>
      <t>SEOP 03/2026 - SEM DESONERAÇÃO</t>
    </r>
  </si>
  <si>
    <t>Valores unitários obtidos com base na PLANILHA PADRÃO - Março 2026  da SECRETARIA DE ESTADO DE OBRAS PÚBLICAS - SEOP - SEM DESONERAÇÃO</t>
  </si>
  <si>
    <r>
      <rPr>
        <b/>
        <sz val="10"/>
        <color theme="1"/>
        <rFont val="Arial"/>
        <family val="2"/>
      </rPr>
      <t>REF. DE PREÇOS</t>
    </r>
    <r>
      <rPr>
        <sz val="10"/>
        <color theme="1"/>
        <rFont val="Arial"/>
        <family val="2"/>
      </rPr>
      <t>: SEOP 03/2026 - SEM DESONERAÇÃO</t>
    </r>
  </si>
  <si>
    <t>Valores obtidos com base na PLANILHA PADRÃO - Março 2026  da SECRETARIA DE ESTADO DE OBRAS PÚBLICAS - SEOP e Cotação local.</t>
  </si>
  <si>
    <t>Total  da planilha R$ 435.898,06 (Quatrocentos e trinta e cinco mil, oitocentos e noventa e oito reais e seis centavos)</t>
  </si>
  <si>
    <t>EMPRESA</t>
  </si>
  <si>
    <t>CAPACIDADE TÉCNICA OPERACIONAL</t>
  </si>
  <si>
    <t xml:space="preserve">CAPACIDADE TÉCNICA PROFISSIONAL </t>
  </si>
  <si>
    <t>OBS: Para fins de atendimento aos quantitativos mínimos exigidos dos  itens de maior relevância, não será admitida a soma de quantitativos referentes à capacidade técnico-operacional com aqueles relativos à capacidade técnico-profissional, devendo cada requisito ser comprovado de forma independente, conforme estabelecido neste Edital.</t>
  </si>
  <si>
    <t>SECRETÁRIA MUNICIPAL DE EDUCAÇÃO - SEMED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</si>
</sst>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#,##0.00&quot; &quot;;&quot; (&quot;#,##0.00&quot;)&quot;;&quot; -&quot;#&quot; &quot;;@&quot; &quot;"/>
    <numFmt numFmtId="167" formatCode="#,##0.00&quot; &quot;;&quot;-&quot;#,##0.00&quot; &quot;;&quot; -&quot;#&quot; &quot;;@&quot; &quot;"/>
    <numFmt numFmtId="168" formatCode="[$R$-416]&quot; &quot;#,##0.00;[Red]&quot;-&quot;[$R$-416]&quot; &quot;#,##0.00"/>
    <numFmt numFmtId="169" formatCode="#,##0.0000"/>
    <numFmt numFmtId="170" formatCode="#,##0.00\ %"/>
  </numFmts>
  <fonts count="7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4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18"/>
      <name val="Arial"/>
      <family val="2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i/>
      <sz val="12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b/>
      <sz val="16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name val="Arial Narrow"/>
      <family val="2"/>
    </font>
    <font>
      <b/>
      <sz val="16"/>
      <name val="Arial"/>
      <family val="2"/>
    </font>
    <font>
      <b/>
      <sz val="12"/>
      <name val="Arial Narrow"/>
      <family val="2"/>
    </font>
    <font>
      <sz val="12"/>
      <color indexed="8"/>
      <name val="Arial Narrow"/>
      <family val="2"/>
    </font>
    <font>
      <sz val="12"/>
      <name val="Arial Narrow"/>
      <family val="2"/>
    </font>
    <font>
      <b/>
      <sz val="10"/>
      <name val="Arial"/>
      <family val="2"/>
    </font>
    <font>
      <sz val="8"/>
      <name val="Arial"/>
      <family val="2"/>
    </font>
    <font>
      <b/>
      <sz val="9"/>
      <color indexed="18"/>
      <name val="Arial"/>
      <family val="2"/>
    </font>
    <font>
      <sz val="9"/>
      <color indexed="18"/>
      <name val="Arial"/>
      <family val="2"/>
    </font>
    <font>
      <i/>
      <sz val="11"/>
      <name val="Arial"/>
      <family val="2"/>
    </font>
    <font>
      <i/>
      <sz val="11"/>
      <color indexed="18"/>
      <name val="Arial"/>
      <family val="2"/>
    </font>
    <font>
      <b/>
      <i/>
      <sz val="11"/>
      <name val="Arial"/>
      <family val="2"/>
    </font>
    <font>
      <b/>
      <i/>
      <sz val="11"/>
      <color indexed="18"/>
      <name val="Arial"/>
      <family val="2"/>
    </font>
    <font>
      <b/>
      <sz val="10"/>
      <name val="Batang"/>
      <family val="1"/>
    </font>
    <font>
      <sz val="10"/>
      <name val="Batang"/>
      <family val="1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i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2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0"/>
      <color rgb="FF000000"/>
      <name val="Arial"/>
      <family val="2"/>
    </font>
    <font>
      <sz val="12"/>
      <name val="Arial"/>
      <family val="2"/>
    </font>
    <font>
      <b/>
      <sz val="12"/>
      <color rgb="FF000000"/>
      <name val="Arial"/>
      <family val="2"/>
    </font>
    <font>
      <sz val="11"/>
      <color rgb="FF006100"/>
      <name val="Calibri"/>
      <family val="2"/>
      <scheme val="minor"/>
    </font>
    <font>
      <b/>
      <sz val="11"/>
      <color rgb="FF000000"/>
      <name val="Arial"/>
      <family val="2"/>
    </font>
    <font>
      <b/>
      <sz val="16"/>
      <color rgb="FF000000"/>
      <name val="Arial"/>
      <family val="2"/>
    </font>
    <font>
      <b/>
      <sz val="16"/>
      <name val="Calibri"/>
      <family val="2"/>
      <scheme val="minor"/>
    </font>
    <font>
      <b/>
      <sz val="16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65"/>
        <bgColor indexed="22"/>
      </patternFill>
    </fill>
    <fill>
      <patternFill patternType="solid">
        <fgColor rgb="FFC6EF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indexed="22"/>
      </patternFill>
    </fill>
    <fill>
      <patternFill patternType="solid">
        <fgColor theme="6" tint="0.79998168889431442"/>
        <bgColor indexed="22"/>
      </patternFill>
    </fill>
  </fills>
  <borders count="7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dashed">
        <color indexed="64"/>
      </top>
      <bottom style="thin">
        <color auto="1"/>
      </bottom>
      <diagonal/>
    </border>
    <border>
      <left/>
      <right/>
      <top style="dashed">
        <color indexed="64"/>
      </top>
      <bottom style="thin">
        <color auto="1"/>
      </bottom>
      <diagonal/>
    </border>
  </borders>
  <cellStyleXfs count="28">
    <xf numFmtId="0" fontId="0" fillId="0" borderId="0"/>
    <xf numFmtId="164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0"/>
    <xf numFmtId="0" fontId="25" fillId="0" borderId="0"/>
    <xf numFmtId="9" fontId="6" fillId="0" borderId="0" applyFont="0" applyFill="0" applyBorder="0" applyAlignment="0" applyProtection="0"/>
    <xf numFmtId="0" fontId="34" fillId="0" borderId="0" applyNumberFormat="0" applyBorder="0" applyProtection="0"/>
    <xf numFmtId="0" fontId="34" fillId="0" borderId="0" applyNumberFormat="0" applyBorder="0" applyProtection="0"/>
    <xf numFmtId="166" fontId="34" fillId="0" borderId="0" applyBorder="0" applyProtection="0"/>
    <xf numFmtId="166" fontId="34" fillId="0" borderId="0" applyBorder="0" applyProtection="0"/>
    <xf numFmtId="0" fontId="35" fillId="0" borderId="0" applyNumberFormat="0" applyBorder="0" applyProtection="0"/>
    <xf numFmtId="0" fontId="34" fillId="0" borderId="0" applyNumberFormat="0" applyBorder="0" applyProtection="0"/>
    <xf numFmtId="167" fontId="35" fillId="0" borderId="0" applyBorder="0" applyProtection="0"/>
    <xf numFmtId="0" fontId="36" fillId="0" borderId="0" applyNumberFormat="0" applyBorder="0" applyProtection="0">
      <alignment horizontal="center"/>
    </xf>
    <xf numFmtId="0" fontId="36" fillId="0" borderId="0" applyNumberFormat="0" applyBorder="0" applyProtection="0">
      <alignment horizontal="center" textRotation="90"/>
    </xf>
    <xf numFmtId="4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37" fillId="0" borderId="0" applyNumberFormat="0" applyBorder="0" applyProtection="0"/>
    <xf numFmtId="168" fontId="37" fillId="0" borderId="0" applyBorder="0" applyProtection="0"/>
    <xf numFmtId="166" fontId="34" fillId="0" borderId="0" applyBorder="0" applyProtection="0"/>
    <xf numFmtId="165" fontId="16" fillId="0" borderId="0" applyFont="0" applyFill="0" applyBorder="0" applyAlignment="0" applyProtection="0"/>
    <xf numFmtId="164" fontId="6" fillId="0" borderId="0" applyFill="0" applyBorder="0" applyAlignment="0" applyProtection="0"/>
    <xf numFmtId="0" fontId="64" fillId="3" borderId="0" applyNumberFormat="0" applyBorder="0" applyAlignment="0" applyProtection="0"/>
  </cellStyleXfs>
  <cellXfs count="639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 wrapText="1" indent="1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 applyProtection="1">
      <alignment vertical="center"/>
      <protection locked="0"/>
    </xf>
    <xf numFmtId="10" fontId="15" fillId="0" borderId="0" xfId="5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right" vertical="center" wrapText="1"/>
    </xf>
    <xf numFmtId="0" fontId="0" fillId="0" borderId="0" xfId="0" applyAlignment="1">
      <alignment horizontal="right"/>
    </xf>
    <xf numFmtId="4" fontId="19" fillId="0" borderId="0" xfId="6" applyNumberFormat="1" applyFont="1" applyAlignment="1">
      <alignment vertical="center"/>
    </xf>
    <xf numFmtId="4" fontId="19" fillId="0" borderId="0" xfId="6" applyNumberFormat="1" applyFont="1" applyAlignment="1">
      <alignment horizontal="right" vertical="center"/>
    </xf>
    <xf numFmtId="0" fontId="19" fillId="0" borderId="0" xfId="6" applyFont="1" applyAlignment="1">
      <alignment vertical="center"/>
    </xf>
    <xf numFmtId="4" fontId="23" fillId="0" borderId="0" xfId="6" applyNumberFormat="1" applyFont="1" applyAlignment="1">
      <alignment vertical="center"/>
    </xf>
    <xf numFmtId="10" fontId="23" fillId="0" borderId="0" xfId="6" applyNumberFormat="1" applyFont="1" applyAlignment="1">
      <alignment vertical="center"/>
    </xf>
    <xf numFmtId="4" fontId="23" fillId="0" borderId="0" xfId="6" applyNumberFormat="1" applyFont="1" applyAlignment="1">
      <alignment horizontal="right" vertical="center"/>
    </xf>
    <xf numFmtId="0" fontId="23" fillId="0" borderId="0" xfId="6" applyFont="1" applyAlignment="1">
      <alignment vertical="center"/>
    </xf>
    <xf numFmtId="4" fontId="23" fillId="0" borderId="0" xfId="6" applyNumberFormat="1" applyFont="1" applyAlignment="1">
      <alignment horizontal="center" vertical="center"/>
    </xf>
    <xf numFmtId="0" fontId="24" fillId="0" borderId="0" xfId="6" applyFont="1" applyAlignment="1">
      <alignment vertical="center"/>
    </xf>
    <xf numFmtId="0" fontId="21" fillId="0" borderId="0" xfId="6" applyFont="1" applyAlignment="1">
      <alignment horizontal="right" vertical="center"/>
    </xf>
    <xf numFmtId="0" fontId="21" fillId="0" borderId="0" xfId="6" applyFont="1" applyAlignment="1">
      <alignment vertical="center"/>
    </xf>
    <xf numFmtId="4" fontId="27" fillId="0" borderId="0" xfId="7" applyNumberFormat="1" applyFont="1" applyAlignment="1">
      <alignment vertical="center"/>
    </xf>
    <xf numFmtId="0" fontId="27" fillId="0" borderId="0" xfId="7" applyFont="1" applyAlignment="1">
      <alignment horizontal="left" vertical="center" indent="1"/>
    </xf>
    <xf numFmtId="0" fontId="27" fillId="0" borderId="0" xfId="7" applyFont="1" applyAlignment="1">
      <alignment vertical="center"/>
    </xf>
    <xf numFmtId="0" fontId="12" fillId="0" borderId="0" xfId="7" applyFont="1" applyAlignment="1">
      <alignment horizontal="center" vertical="center"/>
    </xf>
    <xf numFmtId="0" fontId="12" fillId="0" borderId="0" xfId="7" applyFont="1" applyAlignment="1">
      <alignment vertical="center"/>
    </xf>
    <xf numFmtId="0" fontId="11" fillId="0" borderId="0" xfId="6" applyFont="1" applyAlignment="1">
      <alignment vertical="center" wrapText="1"/>
    </xf>
    <xf numFmtId="0" fontId="12" fillId="0" borderId="0" xfId="6" applyFont="1" applyAlignment="1">
      <alignment vertical="center" wrapText="1"/>
    </xf>
    <xf numFmtId="0" fontId="18" fillId="0" borderId="0" xfId="6"/>
    <xf numFmtId="0" fontId="29" fillId="0" borderId="0" xfId="7" applyFont="1" applyAlignment="1">
      <alignment vertical="center"/>
    </xf>
    <xf numFmtId="0" fontId="12" fillId="0" borderId="0" xfId="7" applyFont="1" applyAlignment="1">
      <alignment vertical="center" wrapText="1"/>
    </xf>
    <xf numFmtId="0" fontId="6" fillId="0" borderId="0" xfId="7" applyFont="1" applyAlignment="1">
      <alignment vertical="center"/>
    </xf>
    <xf numFmtId="0" fontId="12" fillId="0" borderId="0" xfId="7" applyFont="1" applyAlignment="1">
      <alignment horizontal="center" vertical="center" wrapText="1"/>
    </xf>
    <xf numFmtId="0" fontId="26" fillId="0" borderId="0" xfId="7" applyFont="1" applyAlignment="1">
      <alignment horizontal="center" vertical="center" wrapText="1"/>
    </xf>
    <xf numFmtId="4" fontId="27" fillId="0" borderId="0" xfId="7" applyNumberFormat="1" applyFont="1" applyAlignment="1">
      <alignment horizontal="center" vertical="center"/>
    </xf>
    <xf numFmtId="0" fontId="26" fillId="0" borderId="0" xfId="7" applyFont="1" applyAlignment="1">
      <alignment vertical="center" wrapText="1"/>
    </xf>
    <xf numFmtId="0" fontId="26" fillId="0" borderId="0" xfId="7" applyFont="1" applyAlignment="1">
      <alignment vertical="center"/>
    </xf>
    <xf numFmtId="0" fontId="43" fillId="0" borderId="0" xfId="0" applyFont="1" applyAlignment="1">
      <alignment vertical="center"/>
    </xf>
    <xf numFmtId="0" fontId="26" fillId="2" borderId="0" xfId="7" applyFont="1" applyFill="1" applyAlignment="1">
      <alignment vertical="center"/>
    </xf>
    <xf numFmtId="0" fontId="26" fillId="0" borderId="0" xfId="7" applyFont="1" applyAlignment="1">
      <alignment horizontal="center" vertical="center"/>
    </xf>
    <xf numFmtId="4" fontId="26" fillId="0" borderId="0" xfId="7" applyNumberFormat="1" applyFont="1" applyAlignment="1">
      <alignment horizontal="center" vertical="center"/>
    </xf>
    <xf numFmtId="4" fontId="0" fillId="0" borderId="0" xfId="0" applyNumberFormat="1" applyAlignment="1">
      <alignment vertical="center"/>
    </xf>
    <xf numFmtId="0" fontId="26" fillId="0" borderId="0" xfId="0" applyFont="1" applyAlignment="1">
      <alignment vertical="center"/>
    </xf>
    <xf numFmtId="10" fontId="30" fillId="0" borderId="0" xfId="8" applyNumberFormat="1" applyFont="1" applyBorder="1" applyAlignment="1" applyProtection="1">
      <alignment horizontal="center" vertical="center"/>
    </xf>
    <xf numFmtId="4" fontId="31" fillId="0" borderId="0" xfId="7" applyNumberFormat="1" applyFont="1" applyAlignment="1">
      <alignment horizontal="center" vertical="center"/>
    </xf>
    <xf numFmtId="0" fontId="29" fillId="0" borderId="0" xfId="7" applyFont="1" applyAlignment="1">
      <alignment horizontal="left" vertical="center" indent="1"/>
    </xf>
    <xf numFmtId="0" fontId="12" fillId="0" borderId="0" xfId="7" applyFont="1" applyAlignment="1">
      <alignment horizontal="left" vertical="center" indent="1"/>
    </xf>
    <xf numFmtId="0" fontId="6" fillId="0" borderId="0" xfId="7" applyFont="1" applyAlignment="1">
      <alignment vertical="center" wrapText="1"/>
    </xf>
    <xf numFmtId="4" fontId="6" fillId="0" borderId="0" xfId="7" applyNumberFormat="1" applyFont="1" applyAlignment="1">
      <alignment vertical="center"/>
    </xf>
    <xf numFmtId="0" fontId="6" fillId="0" borderId="0" xfId="7" applyFont="1" applyAlignment="1">
      <alignment horizontal="left" vertical="center" indent="1"/>
    </xf>
    <xf numFmtId="0" fontId="33" fillId="0" borderId="0" xfId="0" applyFont="1" applyAlignment="1">
      <alignment vertical="center" wrapText="1"/>
    </xf>
    <xf numFmtId="4" fontId="33" fillId="0" borderId="0" xfId="0" applyNumberFormat="1" applyFont="1" applyAlignment="1">
      <alignment vertical="center" wrapText="1"/>
    </xf>
    <xf numFmtId="0" fontId="33" fillId="0" borderId="0" xfId="7" applyFont="1" applyAlignment="1">
      <alignment horizontal="left" vertical="center" wrapText="1"/>
    </xf>
    <xf numFmtId="4" fontId="33" fillId="0" borderId="0" xfId="7" applyNumberFormat="1" applyFont="1" applyAlignment="1">
      <alignment horizontal="left" vertical="center"/>
    </xf>
    <xf numFmtId="4" fontId="12" fillId="0" borderId="0" xfId="7" applyNumberFormat="1" applyFont="1" applyAlignment="1">
      <alignment vertical="center"/>
    </xf>
    <xf numFmtId="0" fontId="11" fillId="0" borderId="0" xfId="7" applyFont="1" applyAlignment="1">
      <alignment vertical="center" wrapText="1"/>
    </xf>
    <xf numFmtId="0" fontId="0" fillId="0" borderId="58" xfId="0" applyBorder="1"/>
    <xf numFmtId="0" fontId="0" fillId="0" borderId="27" xfId="0" applyBorder="1"/>
    <xf numFmtId="0" fontId="0" fillId="0" borderId="56" xfId="0" applyBorder="1"/>
    <xf numFmtId="0" fontId="0" fillId="0" borderId="53" xfId="0" applyBorder="1"/>
    <xf numFmtId="0" fontId="0" fillId="0" borderId="5" xfId="0" applyBorder="1"/>
    <xf numFmtId="0" fontId="54" fillId="0" borderId="53" xfId="0" applyFont="1" applyBorder="1" applyAlignment="1">
      <alignment horizontal="center"/>
    </xf>
    <xf numFmtId="0" fontId="54" fillId="0" borderId="5" xfId="0" applyFont="1" applyBorder="1" applyAlignment="1">
      <alignment horizontal="center"/>
    </xf>
    <xf numFmtId="0" fontId="55" fillId="0" borderId="53" xfId="0" applyFont="1" applyBorder="1" applyAlignment="1">
      <alignment horizontal="center"/>
    </xf>
    <xf numFmtId="0" fontId="55" fillId="0" borderId="5" xfId="0" applyFont="1" applyBorder="1" applyAlignment="1">
      <alignment horizontal="center"/>
    </xf>
    <xf numFmtId="0" fontId="0" fillId="0" borderId="55" xfId="0" applyBorder="1"/>
    <xf numFmtId="0" fontId="0" fillId="0" borderId="59" xfId="0" applyBorder="1"/>
    <xf numFmtId="0" fontId="59" fillId="0" borderId="0" xfId="0" applyFont="1"/>
    <xf numFmtId="0" fontId="51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49" fontId="60" fillId="0" borderId="0" xfId="0" quotePrefix="1" applyNumberFormat="1" applyFont="1" applyAlignment="1">
      <alignment vertical="center" wrapText="1"/>
    </xf>
    <xf numFmtId="49" fontId="59" fillId="0" borderId="0" xfId="0" applyNumberFormat="1" applyFont="1"/>
    <xf numFmtId="0" fontId="50" fillId="0" borderId="0" xfId="0" applyFont="1" applyAlignment="1">
      <alignment horizontal="left" vertical="center"/>
    </xf>
    <xf numFmtId="0" fontId="44" fillId="0" borderId="0" xfId="0" applyFont="1" applyAlignment="1">
      <alignment vertical="center"/>
    </xf>
    <xf numFmtId="0" fontId="18" fillId="0" borderId="53" xfId="0" applyFont="1" applyBorder="1"/>
    <xf numFmtId="0" fontId="18" fillId="0" borderId="5" xfId="0" applyFont="1" applyBorder="1"/>
    <xf numFmtId="49" fontId="9" fillId="0" borderId="53" xfId="0" applyNumberFormat="1" applyFont="1" applyBorder="1" applyAlignment="1">
      <alignment horizontal="left" vertical="center"/>
    </xf>
    <xf numFmtId="0" fontId="62" fillId="0" borderId="5" xfId="0" applyFont="1" applyBorder="1" applyAlignment="1">
      <alignment horizontal="left" vertical="center" wrapText="1"/>
    </xf>
    <xf numFmtId="49" fontId="16" fillId="0" borderId="53" xfId="0" quotePrefix="1" applyNumberFormat="1" applyFont="1" applyBorder="1" applyAlignment="1">
      <alignment vertical="center"/>
    </xf>
    <xf numFmtId="49" fontId="8" fillId="0" borderId="5" xfId="0" quotePrefix="1" applyNumberFormat="1" applyFont="1" applyBorder="1" applyAlignment="1">
      <alignment vertical="center" wrapText="1"/>
    </xf>
    <xf numFmtId="10" fontId="15" fillId="0" borderId="53" xfId="0" applyNumberFormat="1" applyFont="1" applyBorder="1" applyAlignment="1" applyProtection="1">
      <alignment horizontal="left" vertical="center"/>
      <protection locked="0"/>
    </xf>
    <xf numFmtId="0" fontId="24" fillId="0" borderId="53" xfId="0" applyFont="1" applyBorder="1" applyAlignment="1">
      <alignment vertical="center" wrapText="1"/>
    </xf>
    <xf numFmtId="10" fontId="63" fillId="0" borderId="42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8" fillId="0" borderId="58" xfId="0" applyFont="1" applyBorder="1" applyAlignment="1">
      <alignment horizontal="center" vertical="center" wrapText="1"/>
    </xf>
    <xf numFmtId="0" fontId="58" fillId="0" borderId="27" xfId="0" applyFont="1" applyBorder="1" applyAlignment="1">
      <alignment horizontal="center" vertical="center" wrapText="1"/>
    </xf>
    <xf numFmtId="0" fontId="58" fillId="0" borderId="56" xfId="0" applyFont="1" applyBorder="1" applyAlignment="1">
      <alignment horizontal="center" vertical="center" wrapText="1"/>
    </xf>
    <xf numFmtId="0" fontId="54" fillId="0" borderId="53" xfId="0" applyFont="1" applyBorder="1" applyAlignment="1">
      <alignment horizontal="center"/>
    </xf>
    <xf numFmtId="0" fontId="54" fillId="0" borderId="5" xfId="0" applyFont="1" applyBorder="1" applyAlignment="1">
      <alignment horizontal="center"/>
    </xf>
    <xf numFmtId="0" fontId="57" fillId="0" borderId="53" xfId="0" applyFont="1" applyBorder="1" applyAlignment="1">
      <alignment horizontal="left"/>
    </xf>
    <xf numFmtId="0" fontId="57" fillId="0" borderId="5" xfId="0" applyFont="1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66" fillId="0" borderId="53" xfId="0" applyFont="1" applyBorder="1" applyAlignment="1">
      <alignment horizontal="center" vertical="center"/>
    </xf>
    <xf numFmtId="0" fontId="66" fillId="0" borderId="5" xfId="0" applyFont="1" applyBorder="1" applyAlignment="1">
      <alignment horizontal="center" vertical="center"/>
    </xf>
    <xf numFmtId="0" fontId="24" fillId="4" borderId="23" xfId="0" applyFont="1" applyFill="1" applyBorder="1" applyAlignment="1">
      <alignment horizontal="center" vertical="center" wrapText="1"/>
    </xf>
    <xf numFmtId="0" fontId="24" fillId="4" borderId="20" xfId="0" applyFont="1" applyFill="1" applyBorder="1" applyAlignment="1">
      <alignment horizontal="center" vertical="center" wrapText="1"/>
    </xf>
    <xf numFmtId="0" fontId="24" fillId="4" borderId="51" xfId="0" applyFont="1" applyFill="1" applyBorder="1" applyAlignment="1">
      <alignment horizontal="center" vertical="center" wrapText="1"/>
    </xf>
    <xf numFmtId="0" fontId="61" fillId="4" borderId="9" xfId="0" applyFont="1" applyFill="1" applyBorder="1" applyAlignment="1">
      <alignment horizontal="center" vertical="center" wrapText="1"/>
    </xf>
    <xf numFmtId="0" fontId="61" fillId="4" borderId="30" xfId="0" applyFont="1" applyFill="1" applyBorder="1" applyAlignment="1">
      <alignment horizontal="left" vertical="center" wrapText="1"/>
    </xf>
    <xf numFmtId="44" fontId="24" fillId="4" borderId="30" xfId="18" applyFont="1" applyFill="1" applyBorder="1" applyAlignment="1">
      <alignment horizontal="center" vertical="center"/>
    </xf>
    <xf numFmtId="170" fontId="61" fillId="4" borderId="10" xfId="0" applyNumberFormat="1" applyFont="1" applyFill="1" applyBorder="1" applyAlignment="1">
      <alignment horizontal="center" vertical="center" wrapText="1"/>
    </xf>
    <xf numFmtId="0" fontId="61" fillId="4" borderId="16" xfId="0" applyFont="1" applyFill="1" applyBorder="1" applyAlignment="1">
      <alignment horizontal="center" vertical="center" wrapText="1"/>
    </xf>
    <xf numFmtId="0" fontId="61" fillId="4" borderId="38" xfId="0" applyFont="1" applyFill="1" applyBorder="1" applyAlignment="1">
      <alignment horizontal="left" vertical="center" wrapText="1"/>
    </xf>
    <xf numFmtId="44" fontId="24" fillId="4" borderId="38" xfId="18" applyFont="1" applyFill="1" applyBorder="1" applyAlignment="1">
      <alignment horizontal="center" vertical="center"/>
    </xf>
    <xf numFmtId="170" fontId="61" fillId="4" borderId="17" xfId="0" applyNumberFormat="1" applyFont="1" applyFill="1" applyBorder="1" applyAlignment="1">
      <alignment horizontal="center" vertical="center" wrapText="1"/>
    </xf>
    <xf numFmtId="0" fontId="68" fillId="0" borderId="53" xfId="0" applyFont="1" applyBorder="1" applyAlignment="1">
      <alignment horizontal="center"/>
    </xf>
    <xf numFmtId="0" fontId="68" fillId="0" borderId="5" xfId="0" applyFont="1" applyBorder="1" applyAlignment="1">
      <alignment horizontal="center"/>
    </xf>
    <xf numFmtId="0" fontId="67" fillId="5" borderId="3" xfId="0" applyFont="1" applyFill="1" applyBorder="1" applyAlignment="1">
      <alignment horizontal="center" vertical="center" wrapText="1"/>
    </xf>
    <xf numFmtId="0" fontId="67" fillId="5" borderId="32" xfId="0" applyFont="1" applyFill="1" applyBorder="1" applyAlignment="1">
      <alignment horizontal="center" vertical="center" wrapText="1"/>
    </xf>
    <xf numFmtId="0" fontId="67" fillId="5" borderId="4" xfId="0" applyFont="1" applyFill="1" applyBorder="1" applyAlignment="1">
      <alignment horizontal="center" vertical="center" wrapText="1"/>
    </xf>
    <xf numFmtId="49" fontId="44" fillId="6" borderId="1" xfId="27" applyNumberFormat="1" applyFont="1" applyFill="1" applyBorder="1" applyAlignment="1">
      <alignment horizontal="center" vertical="distributed"/>
    </xf>
    <xf numFmtId="0" fontId="44" fillId="6" borderId="21" xfId="27" applyFont="1" applyFill="1" applyBorder="1" applyAlignment="1">
      <alignment horizontal="center" vertical="distributed"/>
    </xf>
    <xf numFmtId="0" fontId="44" fillId="6" borderId="2" xfId="27" applyFont="1" applyFill="1" applyBorder="1" applyAlignment="1">
      <alignment horizontal="center" vertical="distributed"/>
    </xf>
    <xf numFmtId="164" fontId="10" fillId="5" borderId="32" xfId="26" applyFont="1" applyFill="1" applyBorder="1" applyAlignment="1" applyProtection="1">
      <alignment vertical="center"/>
    </xf>
    <xf numFmtId="10" fontId="10" fillId="5" borderId="4" xfId="26" applyNumberFormat="1" applyFont="1" applyFill="1" applyBorder="1" applyAlignment="1" applyProtection="1">
      <alignment horizontal="center" vertical="center"/>
    </xf>
    <xf numFmtId="0" fontId="38" fillId="5" borderId="60" xfId="0" applyFont="1" applyFill="1" applyBorder="1" applyAlignment="1">
      <alignment horizontal="center" vertical="center"/>
    </xf>
    <xf numFmtId="0" fontId="56" fillId="5" borderId="60" xfId="0" applyFont="1" applyFill="1" applyBorder="1" applyAlignment="1">
      <alignment horizontal="center" vertical="center"/>
    </xf>
    <xf numFmtId="0" fontId="56" fillId="5" borderId="60" xfId="0" applyFont="1" applyFill="1" applyBorder="1" applyAlignment="1">
      <alignment horizontal="center" vertical="distributed"/>
    </xf>
    <xf numFmtId="0" fontId="57" fillId="7" borderId="62" xfId="0" applyFont="1" applyFill="1" applyBorder="1" applyAlignment="1">
      <alignment horizontal="center" vertical="center"/>
    </xf>
    <xf numFmtId="0" fontId="57" fillId="7" borderId="62" xfId="0" applyFont="1" applyFill="1" applyBorder="1" applyAlignment="1">
      <alignment vertical="distributed"/>
    </xf>
    <xf numFmtId="2" fontId="57" fillId="7" borderId="62" xfId="0" applyNumberFormat="1" applyFont="1" applyFill="1" applyBorder="1" applyAlignment="1">
      <alignment horizontal="center" vertical="center"/>
    </xf>
    <xf numFmtId="10" fontId="57" fillId="7" borderId="62" xfId="5" applyNumberFormat="1" applyFont="1" applyFill="1" applyBorder="1" applyAlignment="1">
      <alignment horizontal="center" vertical="center"/>
    </xf>
    <xf numFmtId="2" fontId="57" fillId="7" borderId="61" xfId="0" applyNumberFormat="1" applyFont="1" applyFill="1" applyBorder="1" applyAlignment="1">
      <alignment horizontal="center" vertical="center"/>
    </xf>
    <xf numFmtId="0" fontId="57" fillId="7" borderId="11" xfId="0" applyFont="1" applyFill="1" applyBorder="1" applyAlignment="1">
      <alignment horizontal="center" vertical="center"/>
    </xf>
    <xf numFmtId="0" fontId="57" fillId="7" borderId="11" xfId="0" applyFont="1" applyFill="1" applyBorder="1" applyAlignment="1">
      <alignment vertical="distributed"/>
    </xf>
    <xf numFmtId="0" fontId="57" fillId="7" borderId="61" xfId="0" applyFont="1" applyFill="1" applyBorder="1" applyAlignment="1">
      <alignment horizontal="center" vertical="center"/>
    </xf>
    <xf numFmtId="10" fontId="57" fillId="7" borderId="61" xfId="5" applyNumberFormat="1" applyFont="1" applyFill="1" applyBorder="1" applyAlignment="1">
      <alignment horizontal="center" vertical="center"/>
    </xf>
    <xf numFmtId="2" fontId="57" fillId="7" borderId="11" xfId="0" applyNumberFormat="1" applyFont="1" applyFill="1" applyBorder="1" applyAlignment="1">
      <alignment horizontal="center" vertical="center"/>
    </xf>
    <xf numFmtId="0" fontId="69" fillId="5" borderId="60" xfId="0" applyFont="1" applyFill="1" applyBorder="1" applyAlignment="1">
      <alignment horizontal="center" vertical="center"/>
    </xf>
    <xf numFmtId="0" fontId="38" fillId="5" borderId="1" xfId="0" applyFont="1" applyFill="1" applyBorder="1" applyAlignment="1">
      <alignment horizontal="center" vertical="center"/>
    </xf>
    <xf numFmtId="0" fontId="38" fillId="5" borderId="2" xfId="0" applyFont="1" applyFill="1" applyBorder="1" applyAlignment="1">
      <alignment horizontal="center" vertical="center"/>
    </xf>
    <xf numFmtId="0" fontId="70" fillId="7" borderId="63" xfId="0" applyFont="1" applyFill="1" applyBorder="1" applyAlignment="1">
      <alignment horizontal="center" vertical="center"/>
    </xf>
    <xf numFmtId="0" fontId="70" fillId="7" borderId="13" xfId="0" applyFont="1" applyFill="1" applyBorder="1" applyAlignment="1">
      <alignment horizontal="center"/>
    </xf>
    <xf numFmtId="0" fontId="71" fillId="6" borderId="16" xfId="0" applyFont="1" applyFill="1" applyBorder="1" applyAlignment="1">
      <alignment horizontal="left" vertical="top" wrapText="1"/>
    </xf>
    <xf numFmtId="0" fontId="71" fillId="6" borderId="38" xfId="0" applyFont="1" applyFill="1" applyBorder="1" applyAlignment="1">
      <alignment horizontal="left" vertical="top" wrapText="1"/>
    </xf>
    <xf numFmtId="0" fontId="71" fillId="6" borderId="17" xfId="0" applyFont="1" applyFill="1" applyBorder="1" applyAlignment="1">
      <alignment horizontal="left" vertical="top" wrapText="1"/>
    </xf>
    <xf numFmtId="0" fontId="10" fillId="5" borderId="1" xfId="0" applyFont="1" applyFill="1" applyBorder="1" applyAlignment="1">
      <alignment horizontal="center" vertical="center"/>
    </xf>
    <xf numFmtId="0" fontId="10" fillId="5" borderId="21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5" fillId="5" borderId="54" xfId="0" applyFont="1" applyFill="1" applyBorder="1" applyAlignment="1">
      <alignment horizontal="left"/>
    </xf>
    <xf numFmtId="0" fontId="15" fillId="5" borderId="27" xfId="0" applyFont="1" applyFill="1" applyBorder="1" applyAlignment="1">
      <alignment horizontal="center"/>
    </xf>
    <xf numFmtId="0" fontId="15" fillId="5" borderId="27" xfId="0" applyFont="1" applyFill="1" applyBorder="1" applyAlignment="1">
      <alignment horizontal="right"/>
    </xf>
    <xf numFmtId="164" fontId="15" fillId="5" borderId="27" xfId="1" applyFont="1" applyFill="1" applyBorder="1"/>
    <xf numFmtId="164" fontId="15" fillId="5" borderId="0" xfId="1" applyFont="1" applyFill="1" applyBorder="1"/>
    <xf numFmtId="0" fontId="15" fillId="8" borderId="22" xfId="0" applyFont="1" applyFill="1" applyBorder="1" applyAlignment="1">
      <alignment horizontal="center" vertical="center"/>
    </xf>
    <xf numFmtId="10" fontId="15" fillId="8" borderId="56" xfId="5" applyNumberFormat="1" applyFont="1" applyFill="1" applyBorder="1" applyAlignment="1">
      <alignment horizontal="center" vertical="distributed"/>
    </xf>
    <xf numFmtId="0" fontId="15" fillId="8" borderId="25" xfId="0" applyFont="1" applyFill="1" applyBorder="1" applyAlignment="1">
      <alignment horizontal="center" vertical="center"/>
    </xf>
    <xf numFmtId="0" fontId="15" fillId="8" borderId="41" xfId="0" applyFont="1" applyFill="1" applyBorder="1" applyAlignment="1">
      <alignment horizontal="center" vertical="center"/>
    </xf>
    <xf numFmtId="0" fontId="15" fillId="8" borderId="41" xfId="0" applyFont="1" applyFill="1" applyBorder="1" applyAlignment="1">
      <alignment horizontal="right" vertical="center"/>
    </xf>
    <xf numFmtId="0" fontId="15" fillId="8" borderId="41" xfId="0" applyFont="1" applyFill="1" applyBorder="1" applyAlignment="1">
      <alignment horizontal="center" vertical="distributed"/>
    </xf>
    <xf numFmtId="10" fontId="15" fillId="8" borderId="42" xfId="5" applyNumberFormat="1" applyFont="1" applyFill="1" applyBorder="1" applyAlignment="1">
      <alignment horizontal="center" vertical="distributed"/>
    </xf>
    <xf numFmtId="164" fontId="6" fillId="7" borderId="31" xfId="1" applyFont="1" applyFill="1" applyBorder="1" applyAlignment="1">
      <alignment horizontal="left" vertical="center"/>
    </xf>
    <xf numFmtId="164" fontId="6" fillId="7" borderId="30" xfId="1" applyFont="1" applyFill="1" applyBorder="1" applyAlignment="1">
      <alignment horizontal="left" vertical="center"/>
    </xf>
    <xf numFmtId="0" fontId="15" fillId="5" borderId="0" xfId="0" applyFont="1" applyFill="1" applyBorder="1" applyAlignment="1">
      <alignment horizontal="center"/>
    </xf>
    <xf numFmtId="0" fontId="10" fillId="5" borderId="38" xfId="0" applyFont="1" applyFill="1" applyBorder="1" applyAlignment="1">
      <alignment horizontal="center" vertical="center"/>
    </xf>
    <xf numFmtId="0" fontId="15" fillId="8" borderId="65" xfId="0" applyFont="1" applyFill="1" applyBorder="1" applyAlignment="1">
      <alignment horizontal="center" vertical="center"/>
    </xf>
    <xf numFmtId="0" fontId="15" fillId="8" borderId="65" xfId="0" applyFont="1" applyFill="1" applyBorder="1" applyAlignment="1">
      <alignment horizontal="right" vertical="center"/>
    </xf>
    <xf numFmtId="0" fontId="15" fillId="8" borderId="65" xfId="0" applyFont="1" applyFill="1" applyBorder="1" applyAlignment="1">
      <alignment horizontal="center" vertical="distributed"/>
    </xf>
    <xf numFmtId="0" fontId="2" fillId="6" borderId="0" xfId="0" applyFont="1" applyFill="1" applyBorder="1" applyAlignment="1">
      <alignment horizontal="center"/>
    </xf>
    <xf numFmtId="0" fontId="0" fillId="0" borderId="0" xfId="0" applyBorder="1"/>
    <xf numFmtId="0" fontId="15" fillId="8" borderId="66" xfId="0" applyFont="1" applyFill="1" applyBorder="1" applyAlignment="1">
      <alignment horizontal="center" vertical="center"/>
    </xf>
    <xf numFmtId="0" fontId="15" fillId="8" borderId="44" xfId="0" applyFont="1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49" fontId="15" fillId="5" borderId="66" xfId="0" applyNumberFormat="1" applyFont="1" applyFill="1" applyBorder="1" applyAlignment="1">
      <alignment horizontal="center"/>
    </xf>
    <xf numFmtId="49" fontId="15" fillId="7" borderId="31" xfId="0" applyNumberFormat="1" applyFont="1" applyFill="1" applyBorder="1" applyAlignment="1">
      <alignment horizontal="center" vertical="center"/>
    </xf>
    <xf numFmtId="0" fontId="2" fillId="7" borderId="30" xfId="0" applyFont="1" applyFill="1" applyBorder="1" applyAlignment="1">
      <alignment horizontal="left" vertical="center"/>
    </xf>
    <xf numFmtId="0" fontId="2" fillId="7" borderId="30" xfId="0" applyFont="1" applyFill="1" applyBorder="1" applyAlignment="1">
      <alignment horizontal="center" vertical="center"/>
    </xf>
    <xf numFmtId="2" fontId="2" fillId="7" borderId="30" xfId="0" applyNumberFormat="1" applyFont="1" applyFill="1" applyBorder="1" applyAlignment="1">
      <alignment horizontal="center" vertical="center"/>
    </xf>
    <xf numFmtId="164" fontId="2" fillId="7" borderId="31" xfId="1" applyFont="1" applyFill="1" applyBorder="1"/>
    <xf numFmtId="164" fontId="2" fillId="7" borderId="30" xfId="1" applyFont="1" applyFill="1" applyBorder="1"/>
    <xf numFmtId="164" fontId="41" fillId="7" borderId="30" xfId="1" applyFont="1" applyFill="1" applyBorder="1"/>
    <xf numFmtId="49" fontId="15" fillId="5" borderId="50" xfId="0" applyNumberFormat="1" applyFont="1" applyFill="1" applyBorder="1" applyAlignment="1">
      <alignment horizontal="center"/>
    </xf>
    <xf numFmtId="0" fontId="15" fillId="5" borderId="0" xfId="0" applyFont="1" applyFill="1" applyBorder="1" applyAlignment="1">
      <alignment horizontal="right"/>
    </xf>
    <xf numFmtId="164" fontId="2" fillId="7" borderId="30" xfId="1" applyFont="1" applyFill="1" applyBorder="1" applyAlignment="1">
      <alignment horizontal="right"/>
    </xf>
    <xf numFmtId="0" fontId="2" fillId="7" borderId="30" xfId="0" applyFont="1" applyFill="1" applyBorder="1" applyAlignment="1">
      <alignment horizontal="left" vertical="center" wrapText="1"/>
    </xf>
    <xf numFmtId="164" fontId="2" fillId="7" borderId="30" xfId="1" applyFont="1" applyFill="1" applyBorder="1" applyAlignment="1">
      <alignment horizontal="right" vertical="center"/>
    </xf>
    <xf numFmtId="164" fontId="2" fillId="7" borderId="30" xfId="1" applyFont="1" applyFill="1" applyBorder="1" applyAlignment="1">
      <alignment vertical="center"/>
    </xf>
    <xf numFmtId="0" fontId="15" fillId="5" borderId="54" xfId="0" applyFont="1" applyFill="1" applyBorder="1" applyAlignment="1">
      <alignment horizontal="left" vertical="distributed"/>
    </xf>
    <xf numFmtId="164" fontId="15" fillId="5" borderId="0" xfId="1" applyFont="1" applyFill="1" applyBorder="1" applyAlignment="1">
      <alignment vertical="center"/>
    </xf>
    <xf numFmtId="0" fontId="2" fillId="7" borderId="30" xfId="0" applyFont="1" applyFill="1" applyBorder="1" applyAlignment="1">
      <alignment horizontal="justify" vertical="center"/>
    </xf>
    <xf numFmtId="49" fontId="15" fillId="7" borderId="31" xfId="0" applyNumberFormat="1" applyFont="1" applyFill="1" applyBorder="1" applyAlignment="1">
      <alignment horizontal="center"/>
    </xf>
    <xf numFmtId="0" fontId="2" fillId="7" borderId="30" xfId="0" applyFont="1" applyFill="1" applyBorder="1" applyAlignment="1">
      <alignment horizontal="left"/>
    </xf>
    <xf numFmtId="0" fontId="2" fillId="7" borderId="30" xfId="0" applyFont="1" applyFill="1" applyBorder="1" applyAlignment="1">
      <alignment horizontal="center"/>
    </xf>
    <xf numFmtId="2" fontId="2" fillId="7" borderId="30" xfId="0" applyNumberFormat="1" applyFont="1" applyFill="1" applyBorder="1" applyAlignment="1">
      <alignment horizontal="center"/>
    </xf>
    <xf numFmtId="0" fontId="2" fillId="7" borderId="30" xfId="0" applyFont="1" applyFill="1" applyBorder="1" applyAlignment="1">
      <alignment horizontal="left" vertical="distributed"/>
    </xf>
    <xf numFmtId="0" fontId="15" fillId="5" borderId="28" xfId="0" applyFont="1" applyFill="1" applyBorder="1" applyAlignment="1">
      <alignment horizontal="center"/>
    </xf>
    <xf numFmtId="0" fontId="15" fillId="5" borderId="28" xfId="0" applyFont="1" applyFill="1" applyBorder="1" applyAlignment="1">
      <alignment horizontal="center"/>
    </xf>
    <xf numFmtId="164" fontId="15" fillId="5" borderId="28" xfId="0" applyNumberFormat="1" applyFont="1" applyFill="1" applyBorder="1"/>
    <xf numFmtId="0" fontId="11" fillId="5" borderId="52" xfId="0" applyFont="1" applyFill="1" applyBorder="1" applyAlignment="1">
      <alignment horizontal="center" vertical="center"/>
    </xf>
    <xf numFmtId="0" fontId="11" fillId="5" borderId="46" xfId="0" applyFont="1" applyFill="1" applyBorder="1" applyAlignment="1">
      <alignment horizontal="center" vertical="distributed"/>
    </xf>
    <xf numFmtId="0" fontId="11" fillId="5" borderId="25" xfId="0" applyFont="1" applyFill="1" applyBorder="1" applyAlignment="1">
      <alignment horizontal="center" vertical="center"/>
    </xf>
    <xf numFmtId="0" fontId="11" fillId="5" borderId="41" xfId="0" applyFont="1" applyFill="1" applyBorder="1" applyAlignment="1">
      <alignment horizontal="center" vertical="center"/>
    </xf>
    <xf numFmtId="0" fontId="11" fillId="5" borderId="47" xfId="0" applyFont="1" applyFill="1" applyBorder="1" applyAlignment="1">
      <alignment horizontal="center" vertical="distributed"/>
    </xf>
    <xf numFmtId="0" fontId="11" fillId="9" borderId="23" xfId="0" applyFont="1" applyFill="1" applyBorder="1" applyAlignment="1">
      <alignment horizontal="center"/>
    </xf>
    <xf numFmtId="49" fontId="11" fillId="9" borderId="24" xfId="0" applyNumberFormat="1" applyFont="1" applyFill="1" applyBorder="1" applyAlignment="1">
      <alignment horizontal="center"/>
    </xf>
    <xf numFmtId="0" fontId="11" fillId="9" borderId="26" xfId="0" applyFont="1" applyFill="1" applyBorder="1" applyAlignment="1">
      <alignment horizontal="left"/>
    </xf>
    <xf numFmtId="0" fontId="11" fillId="9" borderId="26" xfId="0" applyFont="1" applyFill="1" applyBorder="1" applyAlignment="1">
      <alignment horizontal="center"/>
    </xf>
    <xf numFmtId="164" fontId="11" fillId="9" borderId="7" xfId="1" applyFont="1" applyFill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43" fillId="0" borderId="0" xfId="0" applyFont="1" applyBorder="1" applyAlignment="1">
      <alignment horizontal="center" vertical="center"/>
    </xf>
    <xf numFmtId="0" fontId="43" fillId="0" borderId="0" xfId="0" applyFont="1" applyBorder="1" applyAlignment="1">
      <alignment vertical="center"/>
    </xf>
    <xf numFmtId="0" fontId="11" fillId="5" borderId="57" xfId="0" applyFont="1" applyFill="1" applyBorder="1" applyAlignment="1">
      <alignment horizontal="center" vertical="center"/>
    </xf>
    <xf numFmtId="0" fontId="11" fillId="9" borderId="29" xfId="0" applyFont="1" applyFill="1" applyBorder="1" applyAlignment="1">
      <alignment horizontal="left"/>
    </xf>
    <xf numFmtId="0" fontId="11" fillId="9" borderId="29" xfId="0" applyFont="1" applyFill="1" applyBorder="1" applyAlignment="1">
      <alignment horizontal="center"/>
    </xf>
    <xf numFmtId="0" fontId="11" fillId="9" borderId="29" xfId="0" applyFont="1" applyFill="1" applyBorder="1" applyAlignment="1">
      <alignment horizontal="left" vertical="distributed"/>
    </xf>
    <xf numFmtId="49" fontId="11" fillId="7" borderId="30" xfId="0" applyNumberFormat="1" applyFont="1" applyFill="1" applyBorder="1" applyAlignment="1">
      <alignment horizontal="center" vertical="center"/>
    </xf>
    <xf numFmtId="0" fontId="12" fillId="7" borderId="30" xfId="0" applyFont="1" applyFill="1" applyBorder="1" applyAlignment="1">
      <alignment horizontal="left" vertical="distributed"/>
    </xf>
    <xf numFmtId="0" fontId="12" fillId="7" borderId="30" xfId="0" applyFont="1" applyFill="1" applyBorder="1" applyAlignment="1">
      <alignment horizontal="center" vertical="center"/>
    </xf>
    <xf numFmtId="2" fontId="12" fillId="7" borderId="30" xfId="0" applyNumberFormat="1" applyFont="1" applyFill="1" applyBorder="1" applyAlignment="1">
      <alignment horizontal="center" vertical="center"/>
    </xf>
    <xf numFmtId="0" fontId="12" fillId="7" borderId="30" xfId="0" applyFont="1" applyFill="1" applyBorder="1" applyAlignment="1">
      <alignment horizontal="left" vertical="center"/>
    </xf>
    <xf numFmtId="0" fontId="12" fillId="7" borderId="30" xfId="0" applyFont="1" applyFill="1" applyBorder="1" applyAlignment="1">
      <alignment horizontal="justify" vertical="center"/>
    </xf>
    <xf numFmtId="49" fontId="15" fillId="0" borderId="0" xfId="4" applyNumberFormat="1" applyFont="1" applyBorder="1" applyAlignment="1">
      <alignment horizontal="right" vertical="center"/>
    </xf>
    <xf numFmtId="0" fontId="0" fillId="0" borderId="0" xfId="0" applyBorder="1" applyAlignment="1">
      <alignment horizontal="right"/>
    </xf>
    <xf numFmtId="10" fontId="15" fillId="0" borderId="0" xfId="0" applyNumberFormat="1" applyFont="1" applyBorder="1" applyAlignment="1" applyProtection="1">
      <alignment horizontal="right" vertical="center"/>
      <protection locked="0"/>
    </xf>
    <xf numFmtId="0" fontId="3" fillId="5" borderId="20" xfId="0" applyFont="1" applyFill="1" applyBorder="1" applyAlignment="1">
      <alignment horizontal="center"/>
    </xf>
    <xf numFmtId="0" fontId="3" fillId="5" borderId="20" xfId="0" applyFont="1" applyFill="1" applyBorder="1" applyAlignment="1">
      <alignment horizontal="center"/>
    </xf>
    <xf numFmtId="0" fontId="2" fillId="0" borderId="0" xfId="0" applyFont="1" applyBorder="1" applyAlignment="1">
      <alignment horizontal="right" vertical="center"/>
    </xf>
    <xf numFmtId="164" fontId="15" fillId="0" borderId="0" xfId="1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wrapText="1" indent="1"/>
    </xf>
    <xf numFmtId="0" fontId="2" fillId="0" borderId="0" xfId="0" applyFont="1" applyBorder="1" applyAlignment="1">
      <alignment vertical="center"/>
    </xf>
    <xf numFmtId="0" fontId="20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9" borderId="30" xfId="0" applyFont="1" applyFill="1" applyBorder="1" applyAlignment="1">
      <alignment horizontal="center" vertical="center"/>
    </xf>
    <xf numFmtId="0" fontId="4" fillId="9" borderId="30" xfId="0" applyFont="1" applyFill="1" applyBorder="1" applyAlignment="1">
      <alignment horizontal="center" vertical="center" wrapText="1"/>
    </xf>
    <xf numFmtId="0" fontId="4" fillId="9" borderId="30" xfId="0" applyFont="1" applyFill="1" applyBorder="1" applyAlignment="1">
      <alignment horizontal="center"/>
    </xf>
    <xf numFmtId="0" fontId="9" fillId="5" borderId="30" xfId="0" applyFont="1" applyFill="1" applyBorder="1" applyAlignment="1">
      <alignment horizontal="center"/>
    </xf>
    <xf numFmtId="10" fontId="9" fillId="5" borderId="30" xfId="3" applyNumberFormat="1" applyFont="1" applyFill="1" applyBorder="1" applyAlignment="1">
      <alignment horizontal="center" vertical="center"/>
    </xf>
    <xf numFmtId="165" fontId="9" fillId="5" borderId="30" xfId="2" applyFont="1" applyFill="1" applyBorder="1" applyAlignment="1">
      <alignment horizontal="center" vertical="center"/>
    </xf>
    <xf numFmtId="10" fontId="9" fillId="6" borderId="30" xfId="2" applyNumberFormat="1" applyFont="1" applyFill="1" applyBorder="1"/>
    <xf numFmtId="165" fontId="9" fillId="6" borderId="30" xfId="2" applyFont="1" applyFill="1" applyBorder="1"/>
    <xf numFmtId="0" fontId="8" fillId="5" borderId="30" xfId="0" applyFont="1" applyFill="1" applyBorder="1" applyAlignment="1">
      <alignment horizontal="center" vertical="center"/>
    </xf>
    <xf numFmtId="10" fontId="8" fillId="5" borderId="30" xfId="3" applyNumberFormat="1" applyFont="1" applyFill="1" applyBorder="1" applyAlignment="1">
      <alignment horizontal="center" vertical="center"/>
    </xf>
    <xf numFmtId="0" fontId="4" fillId="5" borderId="30" xfId="0" applyFont="1" applyFill="1" applyBorder="1"/>
    <xf numFmtId="39" fontId="5" fillId="5" borderId="30" xfId="3" applyNumberFormat="1" applyFont="1" applyFill="1" applyBorder="1"/>
    <xf numFmtId="10" fontId="6" fillId="7" borderId="30" xfId="2" applyNumberFormat="1" applyFont="1" applyFill="1" applyBorder="1"/>
    <xf numFmtId="10" fontId="5" fillId="7" borderId="30" xfId="2" applyNumberFormat="1" applyFont="1" applyFill="1" applyBorder="1" applyAlignment="1">
      <alignment vertical="center"/>
    </xf>
    <xf numFmtId="10" fontId="5" fillId="7" borderId="31" xfId="2" applyNumberFormat="1" applyFont="1" applyFill="1" applyBorder="1" applyAlignment="1">
      <alignment vertical="center"/>
    </xf>
    <xf numFmtId="0" fontId="4" fillId="9" borderId="49" xfId="0" applyFont="1" applyFill="1" applyBorder="1" applyAlignment="1">
      <alignment horizontal="center" vertical="center"/>
    </xf>
    <xf numFmtId="0" fontId="4" fillId="9" borderId="49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/>
    </xf>
    <xf numFmtId="10" fontId="8" fillId="5" borderId="20" xfId="3" applyNumberFormat="1" applyFont="1" applyFill="1" applyBorder="1" applyAlignment="1">
      <alignment horizontal="center" vertical="center"/>
    </xf>
    <xf numFmtId="165" fontId="4" fillId="8" borderId="0" xfId="2" applyFont="1" applyFill="1" applyBorder="1"/>
    <xf numFmtId="10" fontId="5" fillId="8" borderId="0" xfId="3" applyNumberFormat="1" applyFont="1" applyFill="1" applyBorder="1"/>
    <xf numFmtId="165" fontId="5" fillId="8" borderId="0" xfId="2" applyFont="1" applyFill="1" applyBorder="1"/>
    <xf numFmtId="165" fontId="4" fillId="8" borderId="68" xfId="2" applyFont="1" applyFill="1" applyBorder="1"/>
    <xf numFmtId="10" fontId="5" fillId="8" borderId="68" xfId="3" applyNumberFormat="1" applyFont="1" applyFill="1" applyBorder="1"/>
    <xf numFmtId="165" fontId="5" fillId="8" borderId="12" xfId="2" applyFont="1" applyFill="1" applyBorder="1"/>
    <xf numFmtId="165" fontId="5" fillId="8" borderId="50" xfId="2" applyFont="1" applyFill="1" applyBorder="1"/>
    <xf numFmtId="0" fontId="5" fillId="8" borderId="29" xfId="0" applyFont="1" applyFill="1" applyBorder="1"/>
    <xf numFmtId="10" fontId="5" fillId="8" borderId="29" xfId="3" applyNumberFormat="1" applyFont="1" applyFill="1" applyBorder="1"/>
    <xf numFmtId="165" fontId="5" fillId="8" borderId="48" xfId="2" applyFont="1" applyFill="1" applyBorder="1"/>
    <xf numFmtId="165" fontId="4" fillId="8" borderId="28" xfId="2" applyFont="1" applyFill="1" applyBorder="1"/>
    <xf numFmtId="10" fontId="5" fillId="8" borderId="28" xfId="3" applyNumberFormat="1" applyFont="1" applyFill="1" applyBorder="1"/>
    <xf numFmtId="165" fontId="5" fillId="8" borderId="31" xfId="2" applyFont="1" applyFill="1" applyBorder="1"/>
    <xf numFmtId="0" fontId="5" fillId="8" borderId="68" xfId="0" applyFont="1" applyFill="1" applyBorder="1"/>
    <xf numFmtId="165" fontId="4" fillId="8" borderId="29" xfId="2" applyFont="1" applyFill="1" applyBorder="1"/>
    <xf numFmtId="0" fontId="5" fillId="8" borderId="12" xfId="0" applyFont="1" applyFill="1" applyBorder="1" applyAlignment="1">
      <alignment horizontal="center"/>
    </xf>
    <xf numFmtId="10" fontId="5" fillId="8" borderId="68" xfId="5" applyNumberFormat="1" applyFont="1" applyFill="1" applyBorder="1"/>
    <xf numFmtId="0" fontId="4" fillId="5" borderId="49" xfId="0" applyFont="1" applyFill="1" applyBorder="1" applyAlignment="1">
      <alignment horizontal="center"/>
    </xf>
    <xf numFmtId="39" fontId="5" fillId="7" borderId="20" xfId="3" applyNumberFormat="1" applyFont="1" applyFill="1" applyBorder="1" applyAlignment="1">
      <alignment vertical="center"/>
    </xf>
    <xf numFmtId="39" fontId="5" fillId="7" borderId="37" xfId="3" applyNumberFormat="1" applyFont="1" applyFill="1" applyBorder="1"/>
    <xf numFmtId="39" fontId="5" fillId="7" borderId="37" xfId="3" applyNumberFormat="1" applyFont="1" applyFill="1" applyBorder="1" applyAlignment="1">
      <alignment vertical="center"/>
    </xf>
    <xf numFmtId="0" fontId="4" fillId="5" borderId="49" xfId="0" applyFont="1" applyFill="1" applyBorder="1" applyAlignment="1">
      <alignment horizontal="center" wrapText="1"/>
    </xf>
    <xf numFmtId="10" fontId="5" fillId="7" borderId="20" xfId="2" applyNumberFormat="1" applyFont="1" applyFill="1" applyBorder="1" applyAlignment="1">
      <alignment vertical="center"/>
    </xf>
    <xf numFmtId="10" fontId="6" fillId="7" borderId="49" xfId="2" applyNumberFormat="1" applyFont="1" applyFill="1" applyBorder="1"/>
    <xf numFmtId="10" fontId="5" fillId="7" borderId="20" xfId="2" applyNumberFormat="1" applyFont="1" applyFill="1" applyBorder="1"/>
    <xf numFmtId="165" fontId="8" fillId="5" borderId="24" xfId="2" applyFont="1" applyFill="1" applyBorder="1" applyAlignment="1">
      <alignment horizontal="center" vertical="center"/>
    </xf>
    <xf numFmtId="165" fontId="8" fillId="5" borderId="37" xfId="2" applyFont="1" applyFill="1" applyBorder="1" applyAlignment="1">
      <alignment horizontal="center" vertical="center"/>
    </xf>
    <xf numFmtId="39" fontId="5" fillId="0" borderId="20" xfId="3" applyNumberFormat="1" applyFont="1" applyFill="1" applyBorder="1"/>
    <xf numFmtId="39" fontId="4" fillId="0" borderId="20" xfId="3" applyNumberFormat="1" applyFont="1" applyFill="1" applyBorder="1"/>
    <xf numFmtId="10" fontId="5" fillId="7" borderId="48" xfId="2" applyNumberFormat="1" applyFont="1" applyFill="1" applyBorder="1" applyAlignment="1">
      <alignment vertical="center"/>
    </xf>
    <xf numFmtId="39" fontId="5" fillId="7" borderId="12" xfId="3" applyNumberFormat="1" applyFont="1" applyFill="1" applyBorder="1"/>
    <xf numFmtId="10" fontId="7" fillId="7" borderId="20" xfId="2" applyNumberFormat="1" applyFont="1" applyFill="1" applyBorder="1"/>
    <xf numFmtId="10" fontId="5" fillId="7" borderId="49" xfId="2" applyNumberFormat="1" applyFont="1" applyFill="1" applyBorder="1" applyAlignment="1">
      <alignment vertical="center"/>
    </xf>
    <xf numFmtId="39" fontId="5" fillId="7" borderId="48" xfId="3" applyNumberFormat="1" applyFont="1" applyFill="1" applyBorder="1"/>
    <xf numFmtId="165" fontId="5" fillId="8" borderId="29" xfId="2" applyFont="1" applyFill="1" applyBorder="1"/>
    <xf numFmtId="10" fontId="5" fillId="7" borderId="49" xfId="2" applyNumberFormat="1" applyFont="1" applyFill="1" applyBorder="1"/>
    <xf numFmtId="165" fontId="4" fillId="7" borderId="49" xfId="2" applyFont="1" applyFill="1" applyBorder="1"/>
    <xf numFmtId="165" fontId="4" fillId="7" borderId="20" xfId="3" applyNumberFormat="1" applyFont="1" applyFill="1" applyBorder="1"/>
    <xf numFmtId="10" fontId="7" fillId="10" borderId="30" xfId="2" applyNumberFormat="1" applyFont="1" applyFill="1" applyBorder="1"/>
    <xf numFmtId="39" fontId="7" fillId="10" borderId="37" xfId="3" applyNumberFormat="1" applyFont="1" applyFill="1" applyBorder="1"/>
    <xf numFmtId="10" fontId="5" fillId="10" borderId="30" xfId="2" applyNumberFormat="1" applyFont="1" applyFill="1" applyBorder="1"/>
    <xf numFmtId="39" fontId="5" fillId="10" borderId="37" xfId="3" applyNumberFormat="1" applyFont="1" applyFill="1" applyBorder="1"/>
    <xf numFmtId="10" fontId="5" fillId="10" borderId="12" xfId="2" applyNumberFormat="1" applyFont="1" applyFill="1" applyBorder="1"/>
    <xf numFmtId="39" fontId="5" fillId="10" borderId="49" xfId="3" applyNumberFormat="1" applyFont="1" applyFill="1" applyBorder="1"/>
    <xf numFmtId="10" fontId="5" fillId="10" borderId="31" xfId="2" applyNumberFormat="1" applyFont="1" applyFill="1" applyBorder="1"/>
    <xf numFmtId="10" fontId="5" fillId="10" borderId="49" xfId="2" applyNumberFormat="1" applyFont="1" applyFill="1" applyBorder="1"/>
    <xf numFmtId="0" fontId="13" fillId="5" borderId="28" xfId="7" applyFont="1" applyFill="1" applyBorder="1" applyAlignment="1">
      <alignment horizontal="center" vertical="center"/>
    </xf>
    <xf numFmtId="10" fontId="11" fillId="11" borderId="28" xfId="7" applyNumberFormat="1" applyFont="1" applyFill="1" applyBorder="1" applyAlignment="1">
      <alignment vertical="center"/>
    </xf>
    <xf numFmtId="0" fontId="12" fillId="9" borderId="28" xfId="0" applyFont="1" applyFill="1" applyBorder="1" applyAlignment="1">
      <alignment vertical="center"/>
    </xf>
    <xf numFmtId="0" fontId="29" fillId="9" borderId="28" xfId="7" applyFont="1" applyFill="1" applyBorder="1" applyAlignment="1">
      <alignment vertical="center"/>
    </xf>
    <xf numFmtId="0" fontId="30" fillId="9" borderId="28" xfId="7" applyFont="1" applyFill="1" applyBorder="1" applyAlignment="1">
      <alignment horizontal="right" vertical="center"/>
    </xf>
    <xf numFmtId="0" fontId="11" fillId="7" borderId="37" xfId="7" applyFont="1" applyFill="1" applyBorder="1" applyAlignment="1">
      <alignment horizontal="left" vertical="center"/>
    </xf>
    <xf numFmtId="0" fontId="11" fillId="7" borderId="31" xfId="7" applyFont="1" applyFill="1" applyBorder="1" applyAlignment="1">
      <alignment horizontal="left" vertical="center"/>
    </xf>
    <xf numFmtId="0" fontId="12" fillId="7" borderId="37" xfId="7" applyFont="1" applyFill="1" applyBorder="1" applyAlignment="1">
      <alignment horizontal="left" vertical="center"/>
    </xf>
    <xf numFmtId="0" fontId="12" fillId="7" borderId="31" xfId="7" applyFont="1" applyFill="1" applyBorder="1" applyAlignment="1">
      <alignment horizontal="left" vertical="center"/>
    </xf>
    <xf numFmtId="0" fontId="12" fillId="7" borderId="37" xfId="7" applyFont="1" applyFill="1" applyBorder="1" applyAlignment="1">
      <alignment vertical="center"/>
    </xf>
    <xf numFmtId="0" fontId="12" fillId="7" borderId="31" xfId="7" applyFont="1" applyFill="1" applyBorder="1" applyAlignment="1">
      <alignment vertical="center"/>
    </xf>
    <xf numFmtId="10" fontId="11" fillId="12" borderId="37" xfId="7" applyNumberFormat="1" applyFont="1" applyFill="1" applyBorder="1" applyAlignment="1">
      <alignment horizontal="right" vertical="center"/>
    </xf>
    <xf numFmtId="10" fontId="11" fillId="12" borderId="31" xfId="7" applyNumberFormat="1" applyFont="1" applyFill="1" applyBorder="1" applyAlignment="1">
      <alignment horizontal="right" vertical="center"/>
    </xf>
    <xf numFmtId="0" fontId="11" fillId="7" borderId="28" xfId="7" applyFont="1" applyFill="1" applyBorder="1" applyAlignment="1">
      <alignment horizontal="left" vertical="center"/>
    </xf>
    <xf numFmtId="10" fontId="12" fillId="7" borderId="28" xfId="7" applyNumberFormat="1" applyFont="1" applyFill="1" applyBorder="1" applyAlignment="1">
      <alignment horizontal="left" vertical="center"/>
    </xf>
    <xf numFmtId="10" fontId="11" fillId="7" borderId="28" xfId="7" applyNumberFormat="1" applyFont="1" applyFill="1" applyBorder="1" applyAlignment="1">
      <alignment horizontal="right" vertical="center"/>
    </xf>
    <xf numFmtId="0" fontId="32" fillId="7" borderId="29" xfId="0" applyFont="1" applyFill="1" applyBorder="1" applyAlignment="1">
      <alignment horizontal="center" vertical="center" wrapText="1"/>
    </xf>
    <xf numFmtId="0" fontId="20" fillId="0" borderId="58" xfId="6" applyFont="1" applyBorder="1" applyAlignment="1">
      <alignment horizontal="center"/>
    </xf>
    <xf numFmtId="0" fontId="20" fillId="0" borderId="27" xfId="6" applyFont="1" applyBorder="1" applyAlignment="1">
      <alignment horizontal="center" vertical="center"/>
    </xf>
    <xf numFmtId="0" fontId="20" fillId="0" borderId="56" xfId="6" applyFont="1" applyBorder="1" applyAlignment="1">
      <alignment horizontal="center"/>
    </xf>
    <xf numFmtId="0" fontId="20" fillId="0" borderId="53" xfId="6" applyFont="1" applyBorder="1" applyAlignment="1">
      <alignment horizontal="center"/>
    </xf>
    <xf numFmtId="0" fontId="10" fillId="0" borderId="0" xfId="6" applyFont="1" applyBorder="1" applyAlignment="1">
      <alignment horizontal="center" vertical="top"/>
    </xf>
    <xf numFmtId="0" fontId="20" fillId="0" borderId="5" xfId="6" applyFont="1" applyBorder="1" applyAlignment="1">
      <alignment horizontal="center"/>
    </xf>
    <xf numFmtId="4" fontId="22" fillId="0" borderId="0" xfId="6" applyNumberFormat="1" applyFont="1" applyBorder="1" applyAlignment="1">
      <alignment horizontal="right" vertical="center"/>
    </xf>
    <xf numFmtId="0" fontId="22" fillId="0" borderId="0" xfId="6" applyFont="1" applyBorder="1" applyAlignment="1">
      <alignment horizontal="left" vertical="center"/>
    </xf>
    <xf numFmtId="0" fontId="22" fillId="0" borderId="5" xfId="6" applyFont="1" applyBorder="1" applyAlignment="1">
      <alignment horizontal="left" vertical="center"/>
    </xf>
    <xf numFmtId="49" fontId="15" fillId="0" borderId="53" xfId="4" applyNumberFormat="1" applyFont="1" applyBorder="1" applyAlignment="1">
      <alignment horizontal="left" vertical="center"/>
    </xf>
    <xf numFmtId="4" fontId="22" fillId="0" borderId="0" xfId="6" applyNumberFormat="1" applyFont="1" applyBorder="1" applyAlignment="1">
      <alignment horizontal="right" vertical="center" wrapText="1"/>
    </xf>
    <xf numFmtId="0" fontId="22" fillId="0" borderId="0" xfId="6" applyFont="1" applyBorder="1" applyAlignment="1">
      <alignment horizontal="left" vertical="center" wrapText="1"/>
    </xf>
    <xf numFmtId="0" fontId="22" fillId="0" borderId="5" xfId="6" applyFont="1" applyBorder="1" applyAlignment="1">
      <alignment horizontal="left" vertical="center" wrapText="1"/>
    </xf>
    <xf numFmtId="0" fontId="21" fillId="0" borderId="53" xfId="6" applyFont="1" applyBorder="1" applyAlignment="1">
      <alignment vertical="center"/>
    </xf>
    <xf numFmtId="0" fontId="21" fillId="0" borderId="0" xfId="6" applyFont="1" applyBorder="1" applyAlignment="1">
      <alignment vertical="center"/>
    </xf>
    <xf numFmtId="0" fontId="21" fillId="0" borderId="5" xfId="6" applyFont="1" applyBorder="1" applyAlignment="1">
      <alignment horizontal="right" vertical="center"/>
    </xf>
    <xf numFmtId="0" fontId="13" fillId="5" borderId="14" xfId="7" applyFont="1" applyFill="1" applyBorder="1" applyAlignment="1">
      <alignment horizontal="center" vertical="center"/>
    </xf>
    <xf numFmtId="0" fontId="13" fillId="5" borderId="15" xfId="7" applyFont="1" applyFill="1" applyBorder="1" applyAlignment="1">
      <alignment horizontal="center" vertical="center"/>
    </xf>
    <xf numFmtId="0" fontId="11" fillId="11" borderId="14" xfId="7" applyFont="1" applyFill="1" applyBorder="1" applyAlignment="1">
      <alignment horizontal="left" vertical="center"/>
    </xf>
    <xf numFmtId="4" fontId="12" fillId="9" borderId="15" xfId="7" applyNumberFormat="1" applyFont="1" applyFill="1" applyBorder="1" applyAlignment="1">
      <alignment horizontal="center" vertical="center"/>
    </xf>
    <xf numFmtId="0" fontId="11" fillId="7" borderId="9" xfId="7" applyFont="1" applyFill="1" applyBorder="1" applyAlignment="1">
      <alignment horizontal="center" vertical="center"/>
    </xf>
    <xf numFmtId="0" fontId="11" fillId="7" borderId="10" xfId="7" applyFont="1" applyFill="1" applyBorder="1" applyAlignment="1">
      <alignment horizontal="center" vertical="center"/>
    </xf>
    <xf numFmtId="0" fontId="12" fillId="7" borderId="9" xfId="7" applyFont="1" applyFill="1" applyBorder="1" applyAlignment="1">
      <alignment horizontal="center" vertical="center"/>
    </xf>
    <xf numFmtId="4" fontId="12" fillId="7" borderId="10" xfId="7" applyNumberFormat="1" applyFont="1" applyFill="1" applyBorder="1" applyAlignment="1" applyProtection="1">
      <alignment horizontal="center" vertical="center"/>
      <protection locked="0"/>
    </xf>
    <xf numFmtId="4" fontId="11" fillId="7" borderId="10" xfId="7" applyNumberFormat="1" applyFont="1" applyFill="1" applyBorder="1" applyAlignment="1">
      <alignment horizontal="center" vertical="center"/>
    </xf>
    <xf numFmtId="0" fontId="11" fillId="11" borderId="15" xfId="7" applyFont="1" applyFill="1" applyBorder="1" applyAlignment="1">
      <alignment horizontal="center" vertical="center"/>
    </xf>
    <xf numFmtId="0" fontId="12" fillId="9" borderId="15" xfId="0" applyFont="1" applyFill="1" applyBorder="1" applyAlignment="1">
      <alignment horizontal="center" vertical="center"/>
    </xf>
    <xf numFmtId="0" fontId="28" fillId="9" borderId="14" xfId="7" applyFont="1" applyFill="1" applyBorder="1" applyAlignment="1">
      <alignment vertical="center"/>
    </xf>
    <xf numFmtId="10" fontId="30" fillId="9" borderId="15" xfId="8" applyNumberFormat="1" applyFont="1" applyFill="1" applyBorder="1" applyAlignment="1" applyProtection="1">
      <alignment horizontal="center" vertical="center"/>
    </xf>
    <xf numFmtId="0" fontId="6" fillId="7" borderId="53" xfId="0" applyFont="1" applyFill="1" applyBorder="1" applyAlignment="1">
      <alignment vertical="center" wrapText="1"/>
    </xf>
    <xf numFmtId="0" fontId="6" fillId="7" borderId="0" xfId="0" applyFont="1" applyFill="1" applyBorder="1" applyAlignment="1">
      <alignment vertical="center" wrapText="1"/>
    </xf>
    <xf numFmtId="0" fontId="6" fillId="7" borderId="5" xfId="0" applyFont="1" applyFill="1" applyBorder="1" applyAlignment="1">
      <alignment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0" xfId="0" quotePrefix="1" applyFont="1" applyFill="1" applyBorder="1" applyAlignment="1">
      <alignment horizontal="left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justify" vertical="center" wrapText="1"/>
    </xf>
    <xf numFmtId="0" fontId="32" fillId="7" borderId="0" xfId="0" applyFont="1" applyFill="1" applyBorder="1" applyAlignment="1">
      <alignment horizontal="center" vertical="center" wrapText="1"/>
    </xf>
    <xf numFmtId="0" fontId="32" fillId="7" borderId="0" xfId="7" applyFont="1" applyFill="1" applyBorder="1" applyAlignment="1">
      <alignment vertical="center" wrapText="1"/>
    </xf>
    <xf numFmtId="0" fontId="6" fillId="7" borderId="5" xfId="7" applyFont="1" applyFill="1" applyBorder="1" applyAlignment="1">
      <alignment horizontal="center" vertical="center" wrapText="1"/>
    </xf>
    <xf numFmtId="0" fontId="24" fillId="7" borderId="53" xfId="0" applyFont="1" applyFill="1" applyBorder="1" applyAlignment="1">
      <alignment horizontal="left" vertical="center" wrapText="1"/>
    </xf>
    <xf numFmtId="0" fontId="24" fillId="7" borderId="0" xfId="0" applyFont="1" applyFill="1" applyBorder="1" applyAlignment="1">
      <alignment horizontal="left" vertical="center" wrapText="1"/>
    </xf>
    <xf numFmtId="0" fontId="24" fillId="7" borderId="5" xfId="0" applyFont="1" applyFill="1" applyBorder="1" applyAlignment="1">
      <alignment horizontal="left" vertical="center" wrapText="1"/>
    </xf>
    <xf numFmtId="0" fontId="24" fillId="7" borderId="53" xfId="0" applyFont="1" applyFill="1" applyBorder="1" applyAlignment="1">
      <alignment horizontal="left" vertical="center" wrapText="1" indent="2"/>
    </xf>
    <xf numFmtId="0" fontId="24" fillId="7" borderId="0" xfId="0" applyFont="1" applyFill="1" applyBorder="1" applyAlignment="1">
      <alignment horizontal="left" vertical="center" wrapText="1" indent="2"/>
    </xf>
    <xf numFmtId="0" fontId="24" fillId="7" borderId="5" xfId="0" applyFont="1" applyFill="1" applyBorder="1" applyAlignment="1">
      <alignment horizontal="left" vertical="center" wrapText="1" indent="2"/>
    </xf>
    <xf numFmtId="0" fontId="6" fillId="7" borderId="0" xfId="0" applyFont="1" applyFill="1" applyBorder="1" applyAlignment="1">
      <alignment horizontal="left" vertical="center" wrapText="1" indent="2"/>
    </xf>
    <xf numFmtId="0" fontId="6" fillId="7" borderId="5" xfId="0" applyFont="1" applyFill="1" applyBorder="1" applyAlignment="1">
      <alignment horizontal="left" vertical="center" wrapText="1" indent="2"/>
    </xf>
    <xf numFmtId="0" fontId="24" fillId="7" borderId="55" xfId="0" applyFont="1" applyFill="1" applyBorder="1" applyAlignment="1">
      <alignment horizontal="left" vertical="center" wrapText="1" indent="2"/>
    </xf>
    <xf numFmtId="0" fontId="6" fillId="7" borderId="59" xfId="0" applyFont="1" applyFill="1" applyBorder="1" applyAlignment="1">
      <alignment horizontal="left" vertical="center" wrapText="1" indent="2"/>
    </xf>
    <xf numFmtId="0" fontId="6" fillId="7" borderId="42" xfId="0" applyFont="1" applyFill="1" applyBorder="1" applyAlignment="1">
      <alignment horizontal="left" vertical="center" wrapText="1" indent="2"/>
    </xf>
    <xf numFmtId="0" fontId="0" fillId="0" borderId="56" xfId="0" applyBorder="1" applyAlignment="1">
      <alignment horizontal="center"/>
    </xf>
    <xf numFmtId="0" fontId="17" fillId="0" borderId="53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43" fillId="0" borderId="5" xfId="0" applyFont="1" applyBorder="1" applyAlignment="1">
      <alignment vertical="center"/>
    </xf>
    <xf numFmtId="0" fontId="0" fillId="0" borderId="5" xfId="0" applyBorder="1" applyAlignment="1">
      <alignment horizontal="center"/>
    </xf>
    <xf numFmtId="0" fontId="39" fillId="0" borderId="5" xfId="0" applyFont="1" applyBorder="1" applyAlignment="1">
      <alignment horizontal="right"/>
    </xf>
    <xf numFmtId="49" fontId="15" fillId="0" borderId="5" xfId="4" applyNumberFormat="1" applyFont="1" applyBorder="1" applyAlignment="1">
      <alignment horizontal="right" vertical="center"/>
    </xf>
    <xf numFmtId="0" fontId="12" fillId="7" borderId="14" xfId="0" applyFont="1" applyFill="1" applyBorder="1" applyAlignment="1">
      <alignment horizontal="center" vertical="center"/>
    </xf>
    <xf numFmtId="164" fontId="12" fillId="7" borderId="10" xfId="1" applyFont="1" applyFill="1" applyBorder="1" applyAlignment="1">
      <alignment horizontal="center" vertical="center"/>
    </xf>
    <xf numFmtId="0" fontId="12" fillId="7" borderId="9" xfId="0" applyFont="1" applyFill="1" applyBorder="1" applyAlignment="1">
      <alignment horizontal="center" vertical="center"/>
    </xf>
    <xf numFmtId="164" fontId="12" fillId="7" borderId="10" xfId="1" applyFont="1" applyFill="1" applyBorder="1" applyAlignment="1">
      <alignment horizontal="center"/>
    </xf>
    <xf numFmtId="164" fontId="12" fillId="7" borderId="10" xfId="1" applyFont="1" applyFill="1" applyBorder="1" applyAlignment="1">
      <alignment horizontal="center" vertical="distributed"/>
    </xf>
    <xf numFmtId="0" fontId="11" fillId="9" borderId="23" xfId="0" applyFont="1" applyFill="1" applyBorder="1" applyAlignment="1">
      <alignment horizontal="center" vertical="center"/>
    </xf>
    <xf numFmtId="0" fontId="12" fillId="7" borderId="10" xfId="1" applyNumberFormat="1" applyFont="1" applyFill="1" applyBorder="1" applyAlignment="1">
      <alignment horizontal="center" vertical="distributed"/>
    </xf>
    <xf numFmtId="0" fontId="12" fillId="7" borderId="18" xfId="0" applyFont="1" applyFill="1" applyBorder="1" applyAlignment="1">
      <alignment horizontal="center" vertical="center"/>
    </xf>
    <xf numFmtId="49" fontId="11" fillId="7" borderId="67" xfId="0" applyNumberFormat="1" applyFont="1" applyFill="1" applyBorder="1" applyAlignment="1">
      <alignment horizontal="center" vertical="center"/>
    </xf>
    <xf numFmtId="0" fontId="12" fillId="7" borderId="67" xfId="0" applyFont="1" applyFill="1" applyBorder="1" applyAlignment="1">
      <alignment horizontal="left" vertical="distributed"/>
    </xf>
    <xf numFmtId="0" fontId="12" fillId="7" borderId="67" xfId="0" applyFont="1" applyFill="1" applyBorder="1" applyAlignment="1">
      <alignment horizontal="center" vertical="center"/>
    </xf>
    <xf numFmtId="2" fontId="12" fillId="7" borderId="67" xfId="0" applyNumberFormat="1" applyFont="1" applyFill="1" applyBorder="1" applyAlignment="1">
      <alignment horizontal="center" vertical="center"/>
    </xf>
    <xf numFmtId="164" fontId="12" fillId="7" borderId="19" xfId="1" applyFont="1" applyFill="1" applyBorder="1" applyAlignment="1">
      <alignment horizontal="center" vertical="distributed"/>
    </xf>
    <xf numFmtId="0" fontId="0" fillId="0" borderId="58" xfId="0" applyBorder="1" applyAlignment="1">
      <alignment horizontal="left"/>
    </xf>
    <xf numFmtId="0" fontId="0" fillId="0" borderId="27" xfId="0" applyBorder="1" applyAlignment="1">
      <alignment horizontal="right"/>
    </xf>
    <xf numFmtId="0" fontId="20" fillId="0" borderId="53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14" fillId="0" borderId="53" xfId="0" applyFont="1" applyBorder="1" applyAlignment="1">
      <alignment horizontal="left" vertical="center" wrapText="1"/>
    </xf>
    <xf numFmtId="0" fontId="42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right" vertical="center"/>
    </xf>
    <xf numFmtId="0" fontId="15" fillId="0" borderId="0" xfId="0" applyFont="1" applyBorder="1" applyAlignment="1">
      <alignment horizontal="left" vertical="center" wrapText="1" indent="1"/>
    </xf>
    <xf numFmtId="4" fontId="2" fillId="0" borderId="0" xfId="0" applyNumberFormat="1" applyFont="1" applyBorder="1" applyAlignment="1">
      <alignment horizontal="left" vertical="center"/>
    </xf>
    <xf numFmtId="49" fontId="38" fillId="0" borderId="0" xfId="0" applyNumberFormat="1" applyFont="1" applyBorder="1" applyAlignment="1">
      <alignment horizontal="right"/>
    </xf>
    <xf numFmtId="49" fontId="38" fillId="0" borderId="5" xfId="0" applyNumberFormat="1" applyFont="1" applyBorder="1" applyAlignment="1">
      <alignment horizontal="right"/>
    </xf>
    <xf numFmtId="4" fontId="15" fillId="0" borderId="0" xfId="0" applyNumberFormat="1" applyFont="1" applyBorder="1" applyAlignment="1">
      <alignment horizontal="right" vertical="center"/>
    </xf>
    <xf numFmtId="10" fontId="15" fillId="0" borderId="5" xfId="0" applyNumberFormat="1" applyFont="1" applyBorder="1" applyAlignment="1" applyProtection="1">
      <alignment horizontal="left" vertical="center"/>
      <protection locked="0"/>
    </xf>
    <xf numFmtId="164" fontId="15" fillId="0" borderId="5" xfId="1" applyFont="1" applyBorder="1" applyAlignment="1">
      <alignment vertical="center"/>
    </xf>
    <xf numFmtId="0" fontId="10" fillId="5" borderId="16" xfId="0" applyFont="1" applyFill="1" applyBorder="1" applyAlignment="1">
      <alignment horizontal="center" vertical="center"/>
    </xf>
    <xf numFmtId="0" fontId="10" fillId="5" borderId="17" xfId="0" applyFont="1" applyFill="1" applyBorder="1" applyAlignment="1">
      <alignment horizontal="center" vertical="center"/>
    </xf>
    <xf numFmtId="0" fontId="15" fillId="5" borderId="53" xfId="0" applyFont="1" applyFill="1" applyBorder="1" applyAlignment="1">
      <alignment horizontal="center"/>
    </xf>
    <xf numFmtId="10" fontId="15" fillId="5" borderId="5" xfId="5" applyNumberFormat="1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 vertical="center"/>
    </xf>
    <xf numFmtId="10" fontId="2" fillId="7" borderId="15" xfId="5" applyNumberFormat="1" applyFont="1" applyFill="1" applyBorder="1" applyAlignment="1">
      <alignment horizontal="center"/>
    </xf>
    <xf numFmtId="0" fontId="41" fillId="7" borderId="14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0" fontId="15" fillId="5" borderId="53" xfId="0" applyFont="1" applyFill="1" applyBorder="1" applyAlignment="1">
      <alignment horizontal="center" vertical="center"/>
    </xf>
    <xf numFmtId="10" fontId="15" fillId="5" borderId="5" xfId="5" applyNumberFormat="1" applyFont="1" applyFill="1" applyBorder="1" applyAlignment="1">
      <alignment horizontal="center" vertical="center"/>
    </xf>
    <xf numFmtId="0" fontId="15" fillId="5" borderId="14" xfId="0" applyFont="1" applyFill="1" applyBorder="1" applyAlignment="1">
      <alignment horizontal="center"/>
    </xf>
    <xf numFmtId="10" fontId="15" fillId="5" borderId="15" xfId="5" applyNumberFormat="1" applyFont="1" applyFill="1" applyBorder="1" applyAlignment="1">
      <alignment horizontal="center"/>
    </xf>
    <xf numFmtId="0" fontId="2" fillId="6" borderId="53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6" fillId="6" borderId="55" xfId="0" applyFont="1" applyFill="1" applyBorder="1" applyAlignment="1">
      <alignment horizontal="center" wrapText="1"/>
    </xf>
    <xf numFmtId="0" fontId="6" fillId="6" borderId="59" xfId="0" applyFont="1" applyFill="1" applyBorder="1" applyAlignment="1">
      <alignment horizontal="center" wrapText="1"/>
    </xf>
    <xf numFmtId="0" fontId="6" fillId="6" borderId="42" xfId="0" applyFont="1" applyFill="1" applyBorder="1" applyAlignment="1">
      <alignment horizontal="center" wrapText="1"/>
    </xf>
    <xf numFmtId="0" fontId="68" fillId="0" borderId="0" xfId="0" applyFont="1" applyBorder="1" applyAlignment="1">
      <alignment horizontal="center"/>
    </xf>
    <xf numFmtId="0" fontId="54" fillId="0" borderId="0" xfId="0" applyFont="1" applyBorder="1" applyAlignment="1">
      <alignment horizontal="center"/>
    </xf>
    <xf numFmtId="0" fontId="55" fillId="0" borderId="0" xfId="0" applyFont="1" applyBorder="1" applyAlignment="1">
      <alignment horizontal="center"/>
    </xf>
    <xf numFmtId="0" fontId="54" fillId="0" borderId="0" xfId="0" applyFont="1" applyBorder="1" applyAlignment="1">
      <alignment horizontal="center"/>
    </xf>
    <xf numFmtId="0" fontId="57" fillId="0" borderId="0" xfId="0" applyFont="1" applyBorder="1" applyAlignment="1">
      <alignment horizontal="left"/>
    </xf>
    <xf numFmtId="0" fontId="0" fillId="0" borderId="42" xfId="0" applyBorder="1"/>
    <xf numFmtId="0" fontId="66" fillId="0" borderId="0" xfId="0" applyFont="1" applyBorder="1" applyAlignment="1">
      <alignment horizontal="center" vertical="center"/>
    </xf>
    <xf numFmtId="0" fontId="65" fillId="0" borderId="0" xfId="0" applyFont="1" applyBorder="1" applyAlignment="1">
      <alignment horizontal="center"/>
    </xf>
    <xf numFmtId="0" fontId="18" fillId="0" borderId="0" xfId="0" applyFont="1" applyBorder="1"/>
    <xf numFmtId="49" fontId="8" fillId="0" borderId="0" xfId="0" applyNumberFormat="1" applyFont="1" applyBorder="1" applyAlignment="1">
      <alignment horizontal="left" vertical="center"/>
    </xf>
    <xf numFmtId="0" fontId="62" fillId="0" borderId="0" xfId="0" applyFont="1" applyBorder="1" applyAlignment="1">
      <alignment horizontal="right" vertical="center"/>
    </xf>
    <xf numFmtId="49" fontId="8" fillId="0" borderId="0" xfId="0" quotePrefix="1" applyNumberFormat="1" applyFont="1" applyBorder="1" applyAlignment="1">
      <alignment vertical="center" wrapText="1"/>
    </xf>
    <xf numFmtId="10" fontId="10" fillId="0" borderId="0" xfId="0" applyNumberFormat="1" applyFont="1" applyBorder="1" applyAlignment="1" applyProtection="1">
      <alignment horizontal="left" vertical="center"/>
      <protection locked="0"/>
    </xf>
    <xf numFmtId="0" fontId="24" fillId="0" borderId="0" xfId="0" applyFont="1" applyBorder="1" applyAlignment="1">
      <alignment vertical="center" wrapText="1"/>
    </xf>
    <xf numFmtId="0" fontId="63" fillId="0" borderId="59" xfId="0" applyFont="1" applyBorder="1" applyAlignment="1">
      <alignment horizontal="right"/>
    </xf>
    <xf numFmtId="0" fontId="3" fillId="0" borderId="5" xfId="0" applyFont="1" applyBorder="1" applyAlignment="1">
      <alignment horizontal="center" vertical="center" wrapText="1"/>
    </xf>
    <xf numFmtId="0" fontId="14" fillId="0" borderId="53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10" fontId="15" fillId="0" borderId="5" xfId="0" applyNumberFormat="1" applyFont="1" applyBorder="1" applyAlignment="1" applyProtection="1">
      <alignment horizontal="right" vertical="center"/>
      <protection locked="0"/>
    </xf>
    <xf numFmtId="164" fontId="15" fillId="0" borderId="5" xfId="1" applyFont="1" applyBorder="1" applyAlignment="1">
      <alignment horizontal="right" vertical="center"/>
    </xf>
    <xf numFmtId="0" fontId="3" fillId="5" borderId="23" xfId="0" applyFont="1" applyFill="1" applyBorder="1" applyAlignment="1">
      <alignment horizontal="center"/>
    </xf>
    <xf numFmtId="0" fontId="3" fillId="5" borderId="51" xfId="0" applyFont="1" applyFill="1" applyBorder="1" applyAlignment="1">
      <alignment horizontal="center"/>
    </xf>
    <xf numFmtId="0" fontId="4" fillId="9" borderId="9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horizontal="center"/>
    </xf>
    <xf numFmtId="0" fontId="4" fillId="9" borderId="4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/>
    </xf>
    <xf numFmtId="0" fontId="5" fillId="8" borderId="14" xfId="0" applyFont="1" applyFill="1" applyBorder="1" applyAlignment="1">
      <alignment horizontal="center"/>
    </xf>
    <xf numFmtId="39" fontId="5" fillId="7" borderId="64" xfId="3" applyNumberFormat="1" applyFont="1" applyFill="1" applyBorder="1"/>
    <xf numFmtId="0" fontId="5" fillId="8" borderId="69" xfId="0" applyFont="1" applyFill="1" applyBorder="1" applyAlignment="1">
      <alignment horizontal="center"/>
    </xf>
    <xf numFmtId="39" fontId="7" fillId="7" borderId="7" xfId="3" applyNumberFormat="1" applyFont="1" applyFill="1" applyBorder="1"/>
    <xf numFmtId="0" fontId="5" fillId="8" borderId="6" xfId="0" applyFont="1" applyFill="1" applyBorder="1" applyAlignment="1">
      <alignment horizontal="center"/>
    </xf>
    <xf numFmtId="39" fontId="5" fillId="7" borderId="64" xfId="3" applyNumberFormat="1" applyFont="1" applyFill="1" applyBorder="1" applyAlignment="1">
      <alignment vertical="center"/>
    </xf>
    <xf numFmtId="39" fontId="5" fillId="7" borderId="7" xfId="3" applyNumberFormat="1" applyFont="1" applyFill="1" applyBorder="1"/>
    <xf numFmtId="0" fontId="5" fillId="8" borderId="53" xfId="0" applyFont="1" applyFill="1" applyBorder="1" applyAlignment="1">
      <alignment horizontal="center"/>
    </xf>
    <xf numFmtId="0" fontId="0" fillId="8" borderId="69" xfId="0" applyFill="1" applyBorder="1"/>
    <xf numFmtId="39" fontId="5" fillId="7" borderId="51" xfId="3" applyNumberFormat="1" applyFont="1" applyFill="1" applyBorder="1" applyAlignment="1">
      <alignment vertical="center"/>
    </xf>
    <xf numFmtId="39" fontId="5" fillId="10" borderId="10" xfId="3" applyNumberFormat="1" applyFont="1" applyFill="1" applyBorder="1"/>
    <xf numFmtId="39" fontId="5" fillId="7" borderId="10" xfId="3" applyNumberFormat="1" applyFont="1" applyFill="1" applyBorder="1" applyAlignment="1">
      <alignment vertical="center"/>
    </xf>
    <xf numFmtId="39" fontId="5" fillId="10" borderId="13" xfId="3" applyNumberFormat="1" applyFont="1" applyFill="1" applyBorder="1"/>
    <xf numFmtId="0" fontId="8" fillId="5" borderId="23" xfId="0" applyFont="1" applyFill="1" applyBorder="1" applyAlignment="1">
      <alignment horizontal="center" vertical="center"/>
    </xf>
    <xf numFmtId="165" fontId="4" fillId="7" borderId="64" xfId="2" applyFont="1" applyFill="1" applyBorder="1"/>
    <xf numFmtId="0" fontId="8" fillId="5" borderId="9" xfId="0" applyFont="1" applyFill="1" applyBorder="1" applyAlignment="1">
      <alignment horizontal="center" vertical="center"/>
    </xf>
    <xf numFmtId="165" fontId="4" fillId="7" borderId="7" xfId="3" applyNumberFormat="1" applyFont="1" applyFill="1" applyBorder="1"/>
    <xf numFmtId="0" fontId="5" fillId="5" borderId="9" xfId="0" applyFont="1" applyFill="1" applyBorder="1"/>
    <xf numFmtId="39" fontId="4" fillId="0" borderId="51" xfId="3" applyNumberFormat="1" applyFont="1" applyFill="1" applyBorder="1"/>
    <xf numFmtId="0" fontId="9" fillId="5" borderId="9" xfId="0" applyFont="1" applyFill="1" applyBorder="1" applyAlignment="1">
      <alignment horizontal="center"/>
    </xf>
    <xf numFmtId="165" fontId="9" fillId="6" borderId="10" xfId="2" applyFont="1" applyFill="1" applyBorder="1"/>
    <xf numFmtId="0" fontId="9" fillId="5" borderId="18" xfId="0" applyFont="1" applyFill="1" applyBorder="1" applyAlignment="1">
      <alignment horizontal="center"/>
    </xf>
    <xf numFmtId="0" fontId="9" fillId="5" borderId="67" xfId="0" applyFont="1" applyFill="1" applyBorder="1" applyAlignment="1">
      <alignment horizontal="center"/>
    </xf>
    <xf numFmtId="10" fontId="9" fillId="5" borderId="67" xfId="3" applyNumberFormat="1" applyFont="1" applyFill="1" applyBorder="1" applyAlignment="1">
      <alignment horizontal="center" vertical="center"/>
    </xf>
    <xf numFmtId="165" fontId="9" fillId="5" borderId="67" xfId="2" applyFont="1" applyFill="1" applyBorder="1" applyAlignment="1">
      <alignment horizontal="center" vertical="center"/>
    </xf>
    <xf numFmtId="10" fontId="9" fillId="6" borderId="67" xfId="2" applyNumberFormat="1" applyFont="1" applyFill="1" applyBorder="1"/>
    <xf numFmtId="165" fontId="9" fillId="6" borderId="67" xfId="3" applyNumberFormat="1" applyFont="1" applyFill="1" applyBorder="1"/>
    <xf numFmtId="165" fontId="9" fillId="6" borderId="19" xfId="3" applyNumberFormat="1" applyFont="1" applyFill="1" applyBorder="1"/>
    <xf numFmtId="0" fontId="39" fillId="5" borderId="1" xfId="0" applyFont="1" applyFill="1" applyBorder="1" applyAlignment="1">
      <alignment horizontal="center"/>
    </xf>
    <xf numFmtId="0" fontId="39" fillId="5" borderId="21" xfId="0" applyFont="1" applyFill="1" applyBorder="1" applyAlignment="1">
      <alignment horizontal="center"/>
    </xf>
    <xf numFmtId="0" fontId="39" fillId="5" borderId="2" xfId="0" applyFont="1" applyFill="1" applyBorder="1" applyAlignment="1">
      <alignment horizontal="center"/>
    </xf>
    <xf numFmtId="0" fontId="39" fillId="5" borderId="3" xfId="0" applyFont="1" applyFill="1" applyBorder="1" applyAlignment="1">
      <alignment horizontal="center" vertical="center"/>
    </xf>
    <xf numFmtId="0" fontId="39" fillId="5" borderId="32" xfId="0" applyFont="1" applyFill="1" applyBorder="1" applyAlignment="1">
      <alignment horizontal="center" vertical="center"/>
    </xf>
    <xf numFmtId="0" fontId="39" fillId="5" borderId="32" xfId="0" applyFont="1" applyFill="1" applyBorder="1" applyAlignment="1">
      <alignment horizontal="center" vertical="center"/>
    </xf>
    <xf numFmtId="0" fontId="39" fillId="5" borderId="32" xfId="0" applyFont="1" applyFill="1" applyBorder="1" applyAlignment="1">
      <alignment horizontal="center" vertical="center" wrapText="1"/>
    </xf>
    <xf numFmtId="0" fontId="39" fillId="5" borderId="4" xfId="0" applyFont="1" applyFill="1" applyBorder="1" applyAlignment="1">
      <alignment horizontal="center" vertical="center" wrapText="1"/>
    </xf>
    <xf numFmtId="0" fontId="48" fillId="9" borderId="1" xfId="0" applyFont="1" applyFill="1" applyBorder="1" applyAlignment="1">
      <alignment horizontal="center"/>
    </xf>
    <xf numFmtId="0" fontId="48" fillId="9" borderId="21" xfId="0" applyFont="1" applyFill="1" applyBorder="1" applyAlignment="1">
      <alignment horizontal="center"/>
    </xf>
    <xf numFmtId="0" fontId="48" fillId="9" borderId="2" xfId="0" applyFont="1" applyFill="1" applyBorder="1" applyAlignment="1">
      <alignment horizontal="center"/>
    </xf>
    <xf numFmtId="49" fontId="39" fillId="8" borderId="33" xfId="0" applyNumberFormat="1" applyFont="1" applyFill="1" applyBorder="1" applyAlignment="1">
      <alignment horizontal="center"/>
    </xf>
    <xf numFmtId="0" fontId="0" fillId="8" borderId="34" xfId="0" applyFill="1" applyBorder="1" applyAlignment="1">
      <alignment horizontal="center"/>
    </xf>
    <xf numFmtId="0" fontId="0" fillId="8" borderId="35" xfId="0" applyFill="1" applyBorder="1" applyAlignment="1">
      <alignment horizontal="center"/>
    </xf>
    <xf numFmtId="0" fontId="0" fillId="8" borderId="26" xfId="0" applyFill="1" applyBorder="1" applyAlignment="1">
      <alignment horizontal="center"/>
    </xf>
    <xf numFmtId="0" fontId="0" fillId="8" borderId="36" xfId="0" applyFill="1" applyBorder="1" applyAlignment="1">
      <alignment horizontal="center"/>
    </xf>
    <xf numFmtId="49" fontId="45" fillId="8" borderId="33" xfId="0" applyNumberFormat="1" applyFont="1" applyFill="1" applyBorder="1" applyAlignment="1">
      <alignment horizontal="center"/>
    </xf>
    <xf numFmtId="49" fontId="45" fillId="8" borderId="33" xfId="0" applyNumberFormat="1" applyFont="1" applyFill="1" applyBorder="1" applyAlignment="1">
      <alignment horizontal="center" vertical="center"/>
    </xf>
    <xf numFmtId="0" fontId="0" fillId="8" borderId="34" xfId="0" applyFill="1" applyBorder="1" applyAlignment="1">
      <alignment horizontal="center" vertical="center"/>
    </xf>
    <xf numFmtId="0" fontId="0" fillId="8" borderId="35" xfId="0" applyFill="1" applyBorder="1" applyAlignment="1">
      <alignment horizontal="center" vertical="center"/>
    </xf>
    <xf numFmtId="0" fontId="0" fillId="8" borderId="26" xfId="0" applyFill="1" applyBorder="1" applyAlignment="1">
      <alignment horizontal="center" vertical="center"/>
    </xf>
    <xf numFmtId="0" fontId="0" fillId="8" borderId="36" xfId="0" applyFill="1" applyBorder="1" applyAlignment="1">
      <alignment horizontal="center" vertical="center"/>
    </xf>
    <xf numFmtId="0" fontId="45" fillId="8" borderId="35" xfId="0" applyFont="1" applyFill="1" applyBorder="1" applyAlignment="1">
      <alignment horizontal="left" wrapText="1"/>
    </xf>
    <xf numFmtId="0" fontId="45" fillId="8" borderId="26" xfId="0" applyFont="1" applyFill="1" applyBorder="1" applyAlignment="1">
      <alignment horizontal="left" wrapText="1"/>
    </xf>
    <xf numFmtId="0" fontId="45" fillId="8" borderId="43" xfId="0" applyFont="1" applyFill="1" applyBorder="1" applyAlignment="1">
      <alignment horizontal="left" wrapText="1"/>
    </xf>
    <xf numFmtId="0" fontId="39" fillId="8" borderId="33" xfId="0" applyFont="1" applyFill="1" applyBorder="1" applyAlignment="1">
      <alignment horizontal="center"/>
    </xf>
    <xf numFmtId="49" fontId="39" fillId="8" borderId="33" xfId="0" applyNumberFormat="1" applyFont="1" applyFill="1" applyBorder="1" applyAlignment="1">
      <alignment horizontal="center" vertical="center"/>
    </xf>
    <xf numFmtId="0" fontId="45" fillId="8" borderId="35" xfId="0" applyFont="1" applyFill="1" applyBorder="1" applyAlignment="1">
      <alignment horizontal="left" vertical="distributed" wrapText="1"/>
    </xf>
    <xf numFmtId="0" fontId="45" fillId="8" borderId="26" xfId="0" applyFont="1" applyFill="1" applyBorder="1" applyAlignment="1">
      <alignment horizontal="left" vertical="distributed" wrapText="1"/>
    </xf>
    <xf numFmtId="0" fontId="45" fillId="8" borderId="43" xfId="0" applyFont="1" applyFill="1" applyBorder="1" applyAlignment="1">
      <alignment horizontal="left" vertical="distributed" wrapText="1"/>
    </xf>
    <xf numFmtId="0" fontId="45" fillId="8" borderId="33" xfId="0" applyFont="1" applyFill="1" applyBorder="1" applyAlignment="1">
      <alignment horizontal="center"/>
    </xf>
    <xf numFmtId="0" fontId="44" fillId="8" borderId="34" xfId="0" applyFont="1" applyFill="1" applyBorder="1" applyAlignment="1">
      <alignment horizontal="center"/>
    </xf>
    <xf numFmtId="0" fontId="44" fillId="8" borderId="35" xfId="0" applyFont="1" applyFill="1" applyBorder="1" applyAlignment="1">
      <alignment horizontal="center"/>
    </xf>
    <xf numFmtId="0" fontId="44" fillId="8" borderId="26" xfId="0" applyFont="1" applyFill="1" applyBorder="1" applyAlignment="1">
      <alignment horizontal="center"/>
    </xf>
    <xf numFmtId="0" fontId="44" fillId="8" borderId="36" xfId="0" applyFont="1" applyFill="1" applyBorder="1" applyAlignment="1">
      <alignment horizontal="center"/>
    </xf>
    <xf numFmtId="49" fontId="53" fillId="8" borderId="33" xfId="0" applyNumberFormat="1" applyFont="1" applyFill="1" applyBorder="1" applyAlignment="1">
      <alignment horizontal="center"/>
    </xf>
    <xf numFmtId="0" fontId="50" fillId="8" borderId="33" xfId="0" applyFont="1" applyFill="1" applyBorder="1" applyAlignment="1">
      <alignment horizontal="center"/>
    </xf>
    <xf numFmtId="0" fontId="49" fillId="8" borderId="33" xfId="0" applyFont="1" applyFill="1" applyBorder="1" applyAlignment="1">
      <alignment horizontal="center"/>
    </xf>
    <xf numFmtId="0" fontId="51" fillId="8" borderId="34" xfId="0" applyFont="1" applyFill="1" applyBorder="1" applyAlignment="1">
      <alignment horizontal="center"/>
    </xf>
    <xf numFmtId="0" fontId="51" fillId="8" borderId="35" xfId="0" applyFont="1" applyFill="1" applyBorder="1" applyAlignment="1">
      <alignment horizontal="center"/>
    </xf>
    <xf numFmtId="0" fontId="51" fillId="8" borderId="26" xfId="0" applyFont="1" applyFill="1" applyBorder="1" applyAlignment="1">
      <alignment horizontal="center"/>
    </xf>
    <xf numFmtId="0" fontId="51" fillId="8" borderId="36" xfId="0" applyFont="1" applyFill="1" applyBorder="1" applyAlignment="1">
      <alignment horizontal="center"/>
    </xf>
    <xf numFmtId="0" fontId="53" fillId="8" borderId="33" xfId="0" applyFont="1" applyFill="1" applyBorder="1" applyAlignment="1">
      <alignment horizontal="center"/>
    </xf>
    <xf numFmtId="0" fontId="40" fillId="7" borderId="9" xfId="0" applyFont="1" applyFill="1" applyBorder="1" applyAlignment="1">
      <alignment horizontal="center"/>
    </xf>
    <xf numFmtId="0" fontId="40" fillId="7" borderId="37" xfId="0" applyFont="1" applyFill="1" applyBorder="1"/>
    <xf numFmtId="0" fontId="40" fillId="7" borderId="28" xfId="0" applyFont="1" applyFill="1" applyBorder="1"/>
    <xf numFmtId="0" fontId="40" fillId="7" borderId="31" xfId="0" applyFont="1" applyFill="1" applyBorder="1"/>
    <xf numFmtId="0" fontId="40" fillId="7" borderId="31" xfId="0" applyFont="1" applyFill="1" applyBorder="1" applyAlignment="1">
      <alignment horizontal="center"/>
    </xf>
    <xf numFmtId="169" fontId="40" fillId="7" borderId="30" xfId="0" applyNumberFormat="1" applyFont="1" applyFill="1" applyBorder="1"/>
    <xf numFmtId="2" fontId="40" fillId="7" borderId="30" xfId="0" applyNumberFormat="1" applyFont="1" applyFill="1" applyBorder="1"/>
    <xf numFmtId="2" fontId="40" fillId="7" borderId="10" xfId="0" applyNumberFormat="1" applyFont="1" applyFill="1" applyBorder="1"/>
    <xf numFmtId="0" fontId="40" fillId="7" borderId="14" xfId="0" applyFont="1" applyFill="1" applyBorder="1" applyAlignment="1">
      <alignment horizontal="right"/>
    </xf>
    <xf numFmtId="0" fontId="40" fillId="7" borderId="28" xfId="0" applyFont="1" applyFill="1" applyBorder="1" applyAlignment="1">
      <alignment horizontal="right"/>
    </xf>
    <xf numFmtId="0" fontId="40" fillId="7" borderId="31" xfId="0" applyFont="1" applyFill="1" applyBorder="1" applyAlignment="1">
      <alignment horizontal="right"/>
    </xf>
    <xf numFmtId="2" fontId="0" fillId="7" borderId="37" xfId="0" applyNumberFormat="1" applyFill="1" applyBorder="1" applyAlignment="1">
      <alignment horizontal="right"/>
    </xf>
    <xf numFmtId="0" fontId="0" fillId="7" borderId="28" xfId="0" applyFill="1" applyBorder="1" applyAlignment="1">
      <alignment horizontal="right"/>
    </xf>
    <xf numFmtId="0" fontId="0" fillId="7" borderId="15" xfId="0" applyFill="1" applyBorder="1" applyAlignment="1">
      <alignment horizontal="right"/>
    </xf>
    <xf numFmtId="0" fontId="0" fillId="7" borderId="14" xfId="0" applyFill="1" applyBorder="1" applyAlignment="1">
      <alignment horizontal="right"/>
    </xf>
    <xf numFmtId="0" fontId="0" fillId="7" borderId="31" xfId="0" applyFill="1" applyBorder="1" applyAlignment="1">
      <alignment horizontal="right"/>
    </xf>
    <xf numFmtId="2" fontId="0" fillId="7" borderId="37" xfId="0" applyNumberFormat="1" applyFill="1" applyBorder="1"/>
    <xf numFmtId="2" fontId="0" fillId="7" borderId="28" xfId="0" applyNumberFormat="1" applyFill="1" applyBorder="1"/>
    <xf numFmtId="2" fontId="0" fillId="7" borderId="15" xfId="0" applyNumberFormat="1" applyFill="1" applyBorder="1"/>
    <xf numFmtId="0" fontId="0" fillId="7" borderId="16" xfId="0" applyFill="1" applyBorder="1" applyAlignment="1">
      <alignment horizontal="right"/>
    </xf>
    <xf numFmtId="0" fontId="0" fillId="7" borderId="38" xfId="0" applyFill="1" applyBorder="1" applyAlignment="1">
      <alignment horizontal="right"/>
    </xf>
    <xf numFmtId="0" fontId="0" fillId="7" borderId="39" xfId="0" applyFill="1" applyBorder="1" applyAlignment="1">
      <alignment horizontal="right"/>
    </xf>
    <xf numFmtId="4" fontId="39" fillId="7" borderId="40" xfId="0" applyNumberFormat="1" applyFont="1" applyFill="1" applyBorder="1" applyAlignment="1">
      <alignment horizontal="right"/>
    </xf>
    <xf numFmtId="4" fontId="39" fillId="7" borderId="38" xfId="0" applyNumberFormat="1" applyFont="1" applyFill="1" applyBorder="1" applyAlignment="1">
      <alignment horizontal="right"/>
    </xf>
    <xf numFmtId="4" fontId="39" fillId="7" borderId="17" xfId="0" applyNumberFormat="1" applyFont="1" applyFill="1" applyBorder="1" applyAlignment="1">
      <alignment horizontal="right"/>
    </xf>
    <xf numFmtId="169" fontId="47" fillId="7" borderId="30" xfId="0" applyNumberFormat="1" applyFont="1" applyFill="1" applyBorder="1"/>
    <xf numFmtId="49" fontId="40" fillId="7" borderId="9" xfId="0" applyNumberFormat="1" applyFont="1" applyFill="1" applyBorder="1" applyAlignment="1">
      <alignment horizontal="center"/>
    </xf>
    <xf numFmtId="2" fontId="0" fillId="7" borderId="28" xfId="0" applyNumberFormat="1" applyFill="1" applyBorder="1" applyAlignment="1">
      <alignment horizontal="right"/>
    </xf>
    <xf numFmtId="2" fontId="0" fillId="7" borderId="15" xfId="0" applyNumberFormat="1" applyFill="1" applyBorder="1" applyAlignment="1">
      <alignment horizontal="right"/>
    </xf>
    <xf numFmtId="0" fontId="40" fillId="7" borderId="9" xfId="0" applyFont="1" applyFill="1" applyBorder="1" applyAlignment="1">
      <alignment horizontal="center" vertical="center" wrapText="1"/>
    </xf>
    <xf numFmtId="0" fontId="40" fillId="7" borderId="37" xfId="0" applyFont="1" applyFill="1" applyBorder="1" applyAlignment="1">
      <alignment vertical="distributed" wrapText="1"/>
    </xf>
    <xf numFmtId="0" fontId="40" fillId="7" borderId="28" xfId="0" applyFont="1" applyFill="1" applyBorder="1" applyAlignment="1">
      <alignment vertical="distributed" wrapText="1"/>
    </xf>
    <xf numFmtId="0" fontId="40" fillId="7" borderId="31" xfId="0" applyFont="1" applyFill="1" applyBorder="1" applyAlignment="1">
      <alignment vertical="distributed" wrapText="1"/>
    </xf>
    <xf numFmtId="0" fontId="40" fillId="7" borderId="31" xfId="0" applyFont="1" applyFill="1" applyBorder="1" applyAlignment="1">
      <alignment horizontal="center" vertical="center"/>
    </xf>
    <xf numFmtId="169" fontId="40" fillId="7" borderId="30" xfId="0" applyNumberFormat="1" applyFont="1" applyFill="1" applyBorder="1" applyAlignment="1">
      <alignment vertical="center"/>
    </xf>
    <xf numFmtId="2" fontId="40" fillId="7" borderId="30" xfId="0" applyNumberFormat="1" applyFont="1" applyFill="1" applyBorder="1" applyAlignment="1">
      <alignment vertical="center"/>
    </xf>
    <xf numFmtId="2" fontId="40" fillId="7" borderId="10" xfId="0" applyNumberFormat="1" applyFont="1" applyFill="1" applyBorder="1" applyAlignment="1">
      <alignment vertical="center"/>
    </xf>
    <xf numFmtId="0" fontId="40" fillId="7" borderId="9" xfId="0" applyFont="1" applyFill="1" applyBorder="1" applyAlignment="1">
      <alignment horizontal="center" wrapText="1"/>
    </xf>
    <xf numFmtId="0" fontId="40" fillId="7" borderId="37" xfId="0" applyFont="1" applyFill="1" applyBorder="1" applyAlignment="1">
      <alignment horizontal="left"/>
    </xf>
    <xf numFmtId="0" fontId="40" fillId="7" borderId="28" xfId="0" applyFont="1" applyFill="1" applyBorder="1" applyAlignment="1">
      <alignment horizontal="left"/>
    </xf>
    <xf numFmtId="0" fontId="40" fillId="7" borderId="31" xfId="0" applyFont="1" applyFill="1" applyBorder="1" applyAlignment="1">
      <alignment horizontal="left"/>
    </xf>
    <xf numFmtId="0" fontId="47" fillId="7" borderId="9" xfId="0" applyFont="1" applyFill="1" applyBorder="1" applyAlignment="1">
      <alignment horizontal="center"/>
    </xf>
    <xf numFmtId="0" fontId="47" fillId="7" borderId="37" xfId="0" applyFont="1" applyFill="1" applyBorder="1"/>
    <xf numFmtId="0" fontId="47" fillId="7" borderId="28" xfId="0" applyFont="1" applyFill="1" applyBorder="1"/>
    <xf numFmtId="0" fontId="47" fillId="7" borderId="31" xfId="0" applyFont="1" applyFill="1" applyBorder="1"/>
    <xf numFmtId="0" fontId="47" fillId="7" borderId="31" xfId="0" applyFont="1" applyFill="1" applyBorder="1" applyAlignment="1">
      <alignment horizontal="center"/>
    </xf>
    <xf numFmtId="2" fontId="47" fillId="7" borderId="30" xfId="0" applyNumberFormat="1" applyFont="1" applyFill="1" applyBorder="1"/>
    <xf numFmtId="0" fontId="47" fillId="7" borderId="37" xfId="0" applyFont="1" applyFill="1" applyBorder="1" applyAlignment="1">
      <alignment horizontal="left"/>
    </xf>
    <xf numFmtId="0" fontId="47" fillId="7" borderId="28" xfId="0" applyFont="1" applyFill="1" applyBorder="1" applyAlignment="1">
      <alignment horizontal="left"/>
    </xf>
    <xf numFmtId="0" fontId="47" fillId="7" borderId="31" xfId="0" applyFont="1" applyFill="1" applyBorder="1" applyAlignment="1">
      <alignment horizontal="left"/>
    </xf>
    <xf numFmtId="0" fontId="47" fillId="7" borderId="14" xfId="0" applyFont="1" applyFill="1" applyBorder="1" applyAlignment="1">
      <alignment horizontal="right"/>
    </xf>
    <xf numFmtId="0" fontId="47" fillId="7" borderId="28" xfId="0" applyFont="1" applyFill="1" applyBorder="1" applyAlignment="1">
      <alignment horizontal="right"/>
    </xf>
    <xf numFmtId="0" fontId="47" fillId="7" borderId="31" xfId="0" applyFont="1" applyFill="1" applyBorder="1" applyAlignment="1">
      <alignment horizontal="right"/>
    </xf>
    <xf numFmtId="2" fontId="44" fillId="7" borderId="37" xfId="0" applyNumberFormat="1" applyFont="1" applyFill="1" applyBorder="1" applyAlignment="1">
      <alignment horizontal="right"/>
    </xf>
    <xf numFmtId="0" fontId="44" fillId="7" borderId="28" xfId="0" applyFont="1" applyFill="1" applyBorder="1" applyAlignment="1">
      <alignment horizontal="right"/>
    </xf>
    <xf numFmtId="0" fontId="44" fillId="7" borderId="15" xfId="0" applyFont="1" applyFill="1" applyBorder="1" applyAlignment="1">
      <alignment horizontal="right"/>
    </xf>
    <xf numFmtId="2" fontId="44" fillId="7" borderId="37" xfId="0" applyNumberFormat="1" applyFont="1" applyFill="1" applyBorder="1"/>
    <xf numFmtId="2" fontId="44" fillId="7" borderId="28" xfId="0" applyNumberFormat="1" applyFont="1" applyFill="1" applyBorder="1"/>
    <xf numFmtId="2" fontId="44" fillId="7" borderId="15" xfId="0" applyNumberFormat="1" applyFont="1" applyFill="1" applyBorder="1"/>
    <xf numFmtId="0" fontId="44" fillId="7" borderId="16" xfId="0" applyFont="1" applyFill="1" applyBorder="1" applyAlignment="1">
      <alignment horizontal="right"/>
    </xf>
    <xf numFmtId="0" fontId="44" fillId="7" borderId="38" xfId="0" applyFont="1" applyFill="1" applyBorder="1" applyAlignment="1">
      <alignment horizontal="right"/>
    </xf>
    <xf numFmtId="0" fontId="44" fillId="7" borderId="39" xfId="0" applyFont="1" applyFill="1" applyBorder="1" applyAlignment="1">
      <alignment horizontal="right"/>
    </xf>
    <xf numFmtId="4" fontId="45" fillId="7" borderId="40" xfId="0" applyNumberFormat="1" applyFont="1" applyFill="1" applyBorder="1" applyAlignment="1">
      <alignment horizontal="right"/>
    </xf>
    <xf numFmtId="4" fontId="45" fillId="7" borderId="38" xfId="0" applyNumberFormat="1" applyFont="1" applyFill="1" applyBorder="1" applyAlignment="1">
      <alignment horizontal="right"/>
    </xf>
    <xf numFmtId="4" fontId="45" fillId="7" borderId="17" xfId="0" applyNumberFormat="1" applyFont="1" applyFill="1" applyBorder="1" applyAlignment="1">
      <alignment horizontal="right"/>
    </xf>
    <xf numFmtId="0" fontId="52" fillId="7" borderId="9" xfId="0" applyFont="1" applyFill="1" applyBorder="1" applyAlignment="1">
      <alignment horizontal="center"/>
    </xf>
    <xf numFmtId="0" fontId="52" fillId="7" borderId="37" xfId="0" applyFont="1" applyFill="1" applyBorder="1"/>
    <xf numFmtId="0" fontId="52" fillId="7" borderId="28" xfId="0" applyFont="1" applyFill="1" applyBorder="1"/>
    <xf numFmtId="0" fontId="52" fillId="7" borderId="31" xfId="0" applyFont="1" applyFill="1" applyBorder="1"/>
    <xf numFmtId="0" fontId="52" fillId="7" borderId="31" xfId="0" applyFont="1" applyFill="1" applyBorder="1" applyAlignment="1">
      <alignment horizontal="center"/>
    </xf>
    <xf numFmtId="169" fontId="52" fillId="7" borderId="30" xfId="0" applyNumberFormat="1" applyFont="1" applyFill="1" applyBorder="1"/>
    <xf numFmtId="2" fontId="52" fillId="7" borderId="30" xfId="0" applyNumberFormat="1" applyFont="1" applyFill="1" applyBorder="1"/>
    <xf numFmtId="2" fontId="52" fillId="7" borderId="10" xfId="0" applyNumberFormat="1" applyFont="1" applyFill="1" applyBorder="1"/>
    <xf numFmtId="0" fontId="52" fillId="7" borderId="9" xfId="0" applyFont="1" applyFill="1" applyBorder="1" applyAlignment="1">
      <alignment horizontal="center" vertical="distributed"/>
    </xf>
    <xf numFmtId="0" fontId="52" fillId="7" borderId="37" xfId="0" applyFont="1" applyFill="1" applyBorder="1" applyAlignment="1">
      <alignment horizontal="left" vertical="distributed" wrapText="1"/>
    </xf>
    <xf numFmtId="0" fontId="52" fillId="7" borderId="28" xfId="0" applyFont="1" applyFill="1" applyBorder="1" applyAlignment="1">
      <alignment horizontal="left" vertical="distributed" wrapText="1"/>
    </xf>
    <xf numFmtId="0" fontId="52" fillId="7" borderId="31" xfId="0" applyFont="1" applyFill="1" applyBorder="1" applyAlignment="1">
      <alignment horizontal="left" vertical="distributed" wrapText="1"/>
    </xf>
    <xf numFmtId="0" fontId="52" fillId="7" borderId="31" xfId="0" applyFont="1" applyFill="1" applyBorder="1" applyAlignment="1">
      <alignment horizontal="center" vertical="center"/>
    </xf>
    <xf numFmtId="169" fontId="52" fillId="7" borderId="30" xfId="0" applyNumberFormat="1" applyFont="1" applyFill="1" applyBorder="1" applyAlignment="1">
      <alignment vertical="center"/>
    </xf>
    <xf numFmtId="2" fontId="52" fillId="7" borderId="30" xfId="0" applyNumberFormat="1" applyFont="1" applyFill="1" applyBorder="1" applyAlignment="1">
      <alignment vertical="center"/>
    </xf>
    <xf numFmtId="2" fontId="52" fillId="7" borderId="10" xfId="0" applyNumberFormat="1" applyFont="1" applyFill="1" applyBorder="1" applyAlignment="1">
      <alignment vertical="center"/>
    </xf>
    <xf numFmtId="0" fontId="52" fillId="7" borderId="9" xfId="0" applyFont="1" applyFill="1" applyBorder="1" applyAlignment="1">
      <alignment horizontal="center" vertical="distributed" wrapText="1"/>
    </xf>
    <xf numFmtId="0" fontId="52" fillId="7" borderId="37" xfId="0" applyFont="1" applyFill="1" applyBorder="1" applyAlignment="1">
      <alignment vertical="center"/>
    </xf>
    <xf numFmtId="0" fontId="52" fillId="7" borderId="28" xfId="0" applyFont="1" applyFill="1" applyBorder="1" applyAlignment="1">
      <alignment vertical="center"/>
    </xf>
    <xf numFmtId="0" fontId="52" fillId="7" borderId="31" xfId="0" applyFont="1" applyFill="1" applyBorder="1" applyAlignment="1">
      <alignment vertical="center"/>
    </xf>
    <xf numFmtId="0" fontId="52" fillId="7" borderId="37" xfId="0" applyFont="1" applyFill="1" applyBorder="1" applyAlignment="1">
      <alignment horizontal="left"/>
    </xf>
    <xf numFmtId="0" fontId="52" fillId="7" borderId="28" xfId="0" applyFont="1" applyFill="1" applyBorder="1" applyAlignment="1">
      <alignment horizontal="left"/>
    </xf>
    <xf numFmtId="0" fontId="52" fillId="7" borderId="31" xfId="0" applyFont="1" applyFill="1" applyBorder="1" applyAlignment="1">
      <alignment horizontal="left"/>
    </xf>
    <xf numFmtId="0" fontId="52" fillId="7" borderId="37" xfId="0" applyFont="1" applyFill="1" applyBorder="1"/>
    <xf numFmtId="0" fontId="52" fillId="7" borderId="28" xfId="0" applyFont="1" applyFill="1" applyBorder="1"/>
    <xf numFmtId="0" fontId="52" fillId="7" borderId="31" xfId="0" applyFont="1" applyFill="1" applyBorder="1"/>
    <xf numFmtId="0" fontId="52" fillId="7" borderId="30" xfId="0" applyFont="1" applyFill="1" applyBorder="1" applyAlignment="1">
      <alignment horizontal="left"/>
    </xf>
    <xf numFmtId="0" fontId="52" fillId="7" borderId="30" xfId="0" applyFont="1" applyFill="1" applyBorder="1" applyAlignment="1">
      <alignment horizontal="center"/>
    </xf>
    <xf numFmtId="0" fontId="47" fillId="7" borderId="30" xfId="0" applyFont="1" applyFill="1" applyBorder="1" applyAlignment="1">
      <alignment horizontal="left"/>
    </xf>
    <xf numFmtId="0" fontId="47" fillId="7" borderId="30" xfId="0" applyFont="1" applyFill="1" applyBorder="1" applyAlignment="1">
      <alignment horizontal="center"/>
    </xf>
    <xf numFmtId="49" fontId="47" fillId="7" borderId="9" xfId="0" applyNumberFormat="1" applyFont="1" applyFill="1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0" xfId="0" applyBorder="1" applyAlignment="1">
      <alignment horizontal="center"/>
    </xf>
    <xf numFmtId="0" fontId="17" fillId="0" borderId="53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43" fillId="0" borderId="53" xfId="0" applyFont="1" applyBorder="1" applyAlignment="1">
      <alignment horizontal="center" vertical="center"/>
    </xf>
    <xf numFmtId="0" fontId="43" fillId="0" borderId="0" xfId="0" applyFont="1" applyBorder="1" applyAlignment="1">
      <alignment horizontal="center" vertical="center"/>
    </xf>
    <xf numFmtId="0" fontId="43" fillId="0" borderId="5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right"/>
    </xf>
    <xf numFmtId="0" fontId="15" fillId="0" borderId="0" xfId="0" applyFont="1" applyBorder="1" applyAlignment="1">
      <alignment horizontal="right"/>
    </xf>
    <xf numFmtId="39" fontId="15" fillId="0" borderId="0" xfId="0" applyNumberFormat="1" applyFont="1" applyBorder="1" applyAlignment="1">
      <alignment horizontal="right"/>
    </xf>
    <xf numFmtId="10" fontId="15" fillId="0" borderId="5" xfId="0" applyNumberFormat="1" applyFont="1" applyBorder="1"/>
    <xf numFmtId="0" fontId="2" fillId="0" borderId="0" xfId="0" applyFont="1" applyBorder="1" applyAlignment="1">
      <alignment horizontal="left" vertical="center"/>
    </xf>
    <xf numFmtId="0" fontId="15" fillId="0" borderId="5" xfId="0" applyFont="1" applyBorder="1" applyAlignment="1">
      <alignment horizontal="right" vertical="center"/>
    </xf>
    <xf numFmtId="0" fontId="0" fillId="0" borderId="53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45" fillId="8" borderId="65" xfId="0" applyFont="1" applyFill="1" applyBorder="1" applyAlignment="1">
      <alignment horizontal="left" wrapText="1"/>
    </xf>
    <xf numFmtId="0" fontId="45" fillId="8" borderId="65" xfId="0" applyFont="1" applyFill="1" applyBorder="1" applyAlignment="1">
      <alignment horizontal="left"/>
    </xf>
    <xf numFmtId="0" fontId="45" fillId="8" borderId="65" xfId="0" applyFont="1" applyFill="1" applyBorder="1" applyAlignment="1">
      <alignment horizontal="left" vertical="distributed" wrapText="1"/>
    </xf>
    <xf numFmtId="0" fontId="45" fillId="8" borderId="65" xfId="0" applyFont="1" applyFill="1" applyBorder="1" applyAlignment="1">
      <alignment horizontal="left" vertical="distributed"/>
    </xf>
    <xf numFmtId="0" fontId="50" fillId="8" borderId="65" xfId="0" applyFont="1" applyFill="1" applyBorder="1" applyAlignment="1">
      <alignment horizontal="left" wrapText="1"/>
    </xf>
    <xf numFmtId="0" fontId="50" fillId="8" borderId="65" xfId="0" applyFont="1" applyFill="1" applyBorder="1" applyAlignment="1">
      <alignment horizontal="left"/>
    </xf>
    <xf numFmtId="0" fontId="70" fillId="7" borderId="51" xfId="0" applyFont="1" applyFill="1" applyBorder="1" applyAlignment="1">
      <alignment horizontal="center" vertical="center"/>
    </xf>
    <xf numFmtId="0" fontId="70" fillId="7" borderId="60" xfId="0" applyFont="1" applyFill="1" applyBorder="1" applyAlignment="1">
      <alignment horizontal="center" vertical="center"/>
    </xf>
    <xf numFmtId="0" fontId="69" fillId="5" borderId="70" xfId="0" applyFont="1" applyFill="1" applyBorder="1" applyAlignment="1">
      <alignment horizontal="center" vertical="center"/>
    </xf>
    <xf numFmtId="10" fontId="57" fillId="7" borderId="71" xfId="5" applyNumberFormat="1" applyFont="1" applyFill="1" applyBorder="1" applyAlignment="1">
      <alignment horizontal="center" vertical="center"/>
    </xf>
    <xf numFmtId="0" fontId="70" fillId="7" borderId="72" xfId="0" applyFont="1" applyFill="1" applyBorder="1" applyAlignment="1">
      <alignment horizontal="center" vertical="center"/>
    </xf>
    <xf numFmtId="0" fontId="56" fillId="5" borderId="70" xfId="0" applyFont="1" applyFill="1" applyBorder="1" applyAlignment="1">
      <alignment horizontal="center" vertical="distributed"/>
    </xf>
    <xf numFmtId="2" fontId="57" fillId="7" borderId="8" xfId="0" applyNumberFormat="1" applyFont="1" applyFill="1" applyBorder="1" applyAlignment="1">
      <alignment horizontal="center" vertical="center"/>
    </xf>
    <xf numFmtId="2" fontId="57" fillId="7" borderId="60" xfId="0" applyNumberFormat="1" applyFont="1" applyFill="1" applyBorder="1" applyAlignment="1">
      <alignment horizontal="center" vertical="center"/>
    </xf>
  </cellXfs>
  <cellStyles count="28">
    <cellStyle name="20% - Ênfase1 100" xfId="9" xr:uid="{00000000-0005-0000-0000-000000000000}"/>
    <cellStyle name="60% - Ênfase6 37" xfId="10" xr:uid="{00000000-0005-0000-0000-000001000000}"/>
    <cellStyle name="Bom" xfId="27" builtinId="26"/>
    <cellStyle name="Excel Built-in Excel Built-in Excel Built-in Excel Built-in Excel Built-in Excel Built-in Excel Built-in Excel Built-in Separador de milhares 4" xfId="11" xr:uid="{00000000-0005-0000-0000-000002000000}"/>
    <cellStyle name="Excel Built-in Excel Built-in Excel Built-in Excel Built-in Excel Built-in Excel Built-in Excel Built-in Separador de milhares 4" xfId="12" xr:uid="{00000000-0005-0000-0000-000003000000}"/>
    <cellStyle name="Excel Built-in Normal" xfId="13" xr:uid="{00000000-0005-0000-0000-000004000000}"/>
    <cellStyle name="Excel Built-in Normal 1" xfId="14" xr:uid="{00000000-0005-0000-0000-000005000000}"/>
    <cellStyle name="Excel_BuiltIn_Comma" xfId="15" xr:uid="{00000000-0005-0000-0000-000006000000}"/>
    <cellStyle name="Heading" xfId="16" xr:uid="{00000000-0005-0000-0000-000007000000}"/>
    <cellStyle name="Heading1" xfId="17" xr:uid="{00000000-0005-0000-0000-000008000000}"/>
    <cellStyle name="Moeda" xfId="1" builtinId="4"/>
    <cellStyle name="Moeda 2" xfId="3" xr:uid="{00000000-0005-0000-0000-00000A000000}"/>
    <cellStyle name="Moeda 3" xfId="18" xr:uid="{00000000-0005-0000-0000-00000B000000}"/>
    <cellStyle name="Moeda 4" xfId="26" xr:uid="{39BA8E20-647A-4A07-88CA-47F9DD1B46D9}"/>
    <cellStyle name="Normal" xfId="0" builtinId="0"/>
    <cellStyle name="Normal 2" xfId="6" xr:uid="{00000000-0005-0000-0000-00000D000000}"/>
    <cellStyle name="Normal 3" xfId="19" xr:uid="{00000000-0005-0000-0000-00000E000000}"/>
    <cellStyle name="Normal 4" xfId="20" xr:uid="{00000000-0005-0000-0000-00000F000000}"/>
    <cellStyle name="Normal 5" xfId="21" xr:uid="{00000000-0005-0000-0000-000010000000}"/>
    <cellStyle name="Normal_Leis Sociais" xfId="7" xr:uid="{00000000-0005-0000-0000-000011000000}"/>
    <cellStyle name="Porcentagem" xfId="5" builtinId="5"/>
    <cellStyle name="Porcentagem 2" xfId="8" xr:uid="{00000000-0005-0000-0000-000013000000}"/>
    <cellStyle name="Result" xfId="22" xr:uid="{00000000-0005-0000-0000-000014000000}"/>
    <cellStyle name="Result2" xfId="23" xr:uid="{00000000-0005-0000-0000-000015000000}"/>
    <cellStyle name="Separador de milhares 2" xfId="2" xr:uid="{00000000-0005-0000-0000-000016000000}"/>
    <cellStyle name="Separador de milhares 4" xfId="24" xr:uid="{00000000-0005-0000-0000-000017000000}"/>
    <cellStyle name="Vírgula" xfId="4" builtinId="3"/>
    <cellStyle name="Vírgula 2" xfId="25" xr:uid="{00000000-0005-0000-0000-000019000000}"/>
  </cellStyles>
  <dxfs count="0"/>
  <tableStyles count="0" defaultTableStyle="TableStyleMedium9" defaultPivotStyle="PivotStyleLight16"/>
  <colors>
    <mruColors>
      <color rgb="FF99FF99"/>
      <color rgb="FF66FF99"/>
      <color rgb="FF99FF66"/>
      <color rgb="FF66FF33"/>
      <color rgb="FF33CC33"/>
      <color rgb="FF66FF66"/>
      <color rgb="FFFFFFFF"/>
      <color rgb="FF0000FF"/>
      <color rgb="FF000099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129540</xdr:colOff>
      <xdr:row>0</xdr:row>
      <xdr:rowOff>83820</xdr:rowOff>
    </xdr:from>
    <xdr:to>
      <xdr:col>1</xdr:col>
      <xdr:colOff>687858</xdr:colOff>
      <xdr:row>2</xdr:row>
      <xdr:rowOff>232408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53B2F05-0C1F-4BA3-A3CF-706B30D904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40" y="83820"/>
          <a:ext cx="1244118" cy="1200148"/>
        </a:xfrm>
        <a:prstGeom prst="rect">
          <a:avLst/>
        </a:prstGeom>
      </xdr:spPr>
    </xdr:pic>
    <xdr:clientData/>
  </xdr:twoCellAnchor>
  <xdr:twoCellAnchor editAs="oneCell">
    <xdr:from>
      <xdr:col>2</xdr:col>
      <xdr:colOff>312420</xdr:colOff>
      <xdr:row>0</xdr:row>
      <xdr:rowOff>160020</xdr:rowOff>
    </xdr:from>
    <xdr:to>
      <xdr:col>3</xdr:col>
      <xdr:colOff>741361</xdr:colOff>
      <xdr:row>3</xdr:row>
      <xdr:rowOff>45720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FC0B160-820C-4E6C-9D52-C1B4B7421C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5040" y="160020"/>
          <a:ext cx="1663381" cy="12039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7620</xdr:colOff>
      <xdr:row>0</xdr:row>
      <xdr:rowOff>167640</xdr:rowOff>
    </xdr:from>
    <xdr:to>
      <xdr:col>7</xdr:col>
      <xdr:colOff>1694576</xdr:colOff>
      <xdr:row>6</xdr:row>
      <xdr:rowOff>38100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F7DA4A1F-D711-4651-8EFA-98B946DDF4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93380" y="167640"/>
          <a:ext cx="1686956" cy="1104900"/>
        </a:xfrm>
        <a:prstGeom prst="rect">
          <a:avLst/>
        </a:prstGeom>
      </xdr:spPr>
    </xdr:pic>
    <xdr:clientData/>
  </xdr:twoCellAnchor>
  <xdr:twoCellAnchor editAs="oneCell">
    <xdr:from>
      <xdr:col>0</xdr:col>
      <xdr:colOff>129540</xdr:colOff>
      <xdr:row>0</xdr:row>
      <xdr:rowOff>121920</xdr:rowOff>
    </xdr:from>
    <xdr:to>
      <xdr:col>1</xdr:col>
      <xdr:colOff>1143000</xdr:colOff>
      <xdr:row>7</xdr:row>
      <xdr:rowOff>4326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33FF3254-C567-415C-B168-BD4FA58389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40" y="121920"/>
          <a:ext cx="1386840" cy="13378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213360</xdr:colOff>
      <xdr:row>0</xdr:row>
      <xdr:rowOff>91440</xdr:rowOff>
    </xdr:from>
    <xdr:to>
      <xdr:col>2</xdr:col>
      <xdr:colOff>205740</xdr:colOff>
      <xdr:row>2</xdr:row>
      <xdr:rowOff>149267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8A700D8-3F58-4A67-8784-E01C8DC1B0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360" y="91440"/>
          <a:ext cx="1272540" cy="1147487"/>
        </a:xfrm>
        <a:prstGeom prst="rect">
          <a:avLst/>
        </a:prstGeom>
      </xdr:spPr>
    </xdr:pic>
    <xdr:clientData/>
  </xdr:twoCellAnchor>
  <xdr:twoCellAnchor editAs="oneCell">
    <xdr:from>
      <xdr:col>6</xdr:col>
      <xdr:colOff>746760</xdr:colOff>
      <xdr:row>0</xdr:row>
      <xdr:rowOff>182880</xdr:rowOff>
    </xdr:from>
    <xdr:to>
      <xdr:col>8</xdr:col>
      <xdr:colOff>466034</xdr:colOff>
      <xdr:row>2</xdr:row>
      <xdr:rowOff>160020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781DB4C1-2ED3-42D2-900A-1FC352CCC6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66960" y="182880"/>
          <a:ext cx="1898594" cy="10668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579120</xdr:colOff>
      <xdr:row>1</xdr:row>
      <xdr:rowOff>251460</xdr:rowOff>
    </xdr:from>
    <xdr:to>
      <xdr:col>5</xdr:col>
      <xdr:colOff>2775990</xdr:colOff>
      <xdr:row>4</xdr:row>
      <xdr:rowOff>171449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096B6CC-3FF2-47B4-8543-3D774D2703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0" y="434340"/>
          <a:ext cx="2196870" cy="1177289"/>
        </a:xfrm>
        <a:prstGeom prst="rect">
          <a:avLst/>
        </a:prstGeom>
      </xdr:spPr>
    </xdr:pic>
    <xdr:clientData/>
  </xdr:twoCellAnchor>
  <xdr:twoCellAnchor editAs="oneCell">
    <xdr:from>
      <xdr:col>0</xdr:col>
      <xdr:colOff>106680</xdr:colOff>
      <xdr:row>0</xdr:row>
      <xdr:rowOff>175260</xdr:rowOff>
    </xdr:from>
    <xdr:to>
      <xdr:col>2</xdr:col>
      <xdr:colOff>636314</xdr:colOff>
      <xdr:row>3</xdr:row>
      <xdr:rowOff>213704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FA92F055-3DF4-4C4C-9E39-2276818B5E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" y="175260"/>
          <a:ext cx="1444034" cy="121192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4</xdr:col>
      <xdr:colOff>9525</xdr:colOff>
      <xdr:row>11</xdr:row>
      <xdr:rowOff>0</xdr:rowOff>
    </xdr:to>
    <xdr:sp macro="" textlink="">
      <xdr:nvSpPr>
        <xdr:cNvPr id="7" name="Line 1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 flipV="1">
          <a:off x="4333875" y="489585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2084916</xdr:colOff>
      <xdr:row>0</xdr:row>
      <xdr:rowOff>63552</xdr:rowOff>
    </xdr:from>
    <xdr:to>
      <xdr:col>3</xdr:col>
      <xdr:colOff>3174</xdr:colOff>
      <xdr:row>0</xdr:row>
      <xdr:rowOff>298239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61241" y="63552"/>
          <a:ext cx="592667" cy="663312"/>
        </a:xfrm>
        <a:prstGeom prst="rect">
          <a:avLst/>
        </a:prstGeom>
      </xdr:spPr>
    </xdr:pic>
    <xdr:clientData/>
  </xdr:twoCellAnchor>
  <xdr:twoCellAnchor>
    <xdr:from>
      <xdr:col>6</xdr:col>
      <xdr:colOff>0</xdr:colOff>
      <xdr:row>11</xdr:row>
      <xdr:rowOff>0</xdr:rowOff>
    </xdr:from>
    <xdr:to>
      <xdr:col>6</xdr:col>
      <xdr:colOff>9525</xdr:colOff>
      <xdr:row>11</xdr:row>
      <xdr:rowOff>0</xdr:rowOff>
    </xdr:to>
    <xdr:sp macro="" textlink="">
      <xdr:nvSpPr>
        <xdr:cNvPr id="12" name="Line 16">
          <a:extLst>
            <a:ext uri="{FF2B5EF4-FFF2-40B4-BE49-F238E27FC236}">
              <a16:creationId xmlns:a16="http://schemas.microsoft.com/office/drawing/2014/main" id="{B7244D35-E693-48ED-B923-91D78F50B5A8}"/>
            </a:ext>
          </a:extLst>
        </xdr:cNvPr>
        <xdr:cNvSpPr>
          <a:spLocks noChangeShapeType="1"/>
        </xdr:cNvSpPr>
      </xdr:nvSpPr>
      <xdr:spPr bwMode="auto">
        <a:xfrm flipV="1">
          <a:off x="14839950" y="285750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270164</xdr:colOff>
      <xdr:row>0</xdr:row>
      <xdr:rowOff>47799</xdr:rowOff>
    </xdr:from>
    <xdr:to>
      <xdr:col>1</xdr:col>
      <xdr:colOff>789710</xdr:colOff>
      <xdr:row>2</xdr:row>
      <xdr:rowOff>575702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50B1846-C652-4476-BA2E-225D1C5528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0164" y="47799"/>
          <a:ext cx="1136766" cy="1175603"/>
        </a:xfrm>
        <a:prstGeom prst="rect">
          <a:avLst/>
        </a:prstGeom>
      </xdr:spPr>
    </xdr:pic>
    <xdr:clientData/>
  </xdr:twoCellAnchor>
  <xdr:twoCellAnchor editAs="oneCell">
    <xdr:from>
      <xdr:col>5</xdr:col>
      <xdr:colOff>1077884</xdr:colOff>
      <xdr:row>0</xdr:row>
      <xdr:rowOff>0</xdr:rowOff>
    </xdr:from>
    <xdr:to>
      <xdr:col>7</xdr:col>
      <xdr:colOff>848466</xdr:colOff>
      <xdr:row>2</xdr:row>
      <xdr:rowOff>561158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8502E47-0E83-45E9-B5CF-C6A41CA5C0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8224" y="0"/>
          <a:ext cx="1675582" cy="120885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</xdr:colOff>
      <xdr:row>0</xdr:row>
      <xdr:rowOff>160020</xdr:rowOff>
    </xdr:from>
    <xdr:to>
      <xdr:col>2</xdr:col>
      <xdr:colOff>287654</xdr:colOff>
      <xdr:row>1</xdr:row>
      <xdr:rowOff>121919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C180FC6-1F8F-4A97-BB19-D615ED003B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" y="160020"/>
          <a:ext cx="1255394" cy="982979"/>
        </a:xfrm>
        <a:prstGeom prst="rect">
          <a:avLst/>
        </a:prstGeom>
      </xdr:spPr>
    </xdr:pic>
    <xdr:clientData/>
  </xdr:twoCellAnchor>
  <xdr:twoCellAnchor editAs="oneCell">
    <xdr:from>
      <xdr:col>3</xdr:col>
      <xdr:colOff>1386248</xdr:colOff>
      <xdr:row>0</xdr:row>
      <xdr:rowOff>175260</xdr:rowOff>
    </xdr:from>
    <xdr:to>
      <xdr:col>4</xdr:col>
      <xdr:colOff>1056763</xdr:colOff>
      <xdr:row>1</xdr:row>
      <xdr:rowOff>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EED9CB77-7EA1-400A-B819-353EFC1AD2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308" y="175260"/>
          <a:ext cx="1628855" cy="84582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167640</xdr:colOff>
      <xdr:row>0</xdr:row>
      <xdr:rowOff>114300</xdr:rowOff>
    </xdr:from>
    <xdr:to>
      <xdr:col>2</xdr:col>
      <xdr:colOff>53340</xdr:colOff>
      <xdr:row>5</xdr:row>
      <xdr:rowOff>13206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56BA2ED-C244-425A-BDAF-D090C48947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640" y="114300"/>
          <a:ext cx="1242060" cy="1285746"/>
        </a:xfrm>
        <a:prstGeom prst="rect">
          <a:avLst/>
        </a:prstGeom>
      </xdr:spPr>
    </xdr:pic>
    <xdr:clientData/>
  </xdr:twoCellAnchor>
  <xdr:twoCellAnchor editAs="oneCell">
    <xdr:from>
      <xdr:col>7</xdr:col>
      <xdr:colOff>342900</xdr:colOff>
      <xdr:row>0</xdr:row>
      <xdr:rowOff>0</xdr:rowOff>
    </xdr:from>
    <xdr:to>
      <xdr:col>9</xdr:col>
      <xdr:colOff>701039</xdr:colOff>
      <xdr:row>4</xdr:row>
      <xdr:rowOff>196030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984F2006-7EC3-40B6-9A37-F8A8A4DBE0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1760" y="0"/>
          <a:ext cx="1676399" cy="13161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6F608-FE01-4110-8BFD-6E2633A0AE21}">
  <dimension ref="A1:G20"/>
  <sheetViews>
    <sheetView tabSelected="1" workbookViewId="0">
      <selection activeCell="F1" sqref="F1"/>
    </sheetView>
  </sheetViews>
  <sheetFormatPr defaultColWidth="10.33203125" defaultRowHeight="14.4"/>
  <cols>
    <col min="1" max="1" width="10" style="71" customWidth="1"/>
    <col min="2" max="2" width="73.44140625" style="71" customWidth="1"/>
    <col min="3" max="3" width="18" style="71" bestFit="1" customWidth="1"/>
    <col min="4" max="4" width="13.5546875" style="71" customWidth="1"/>
    <col min="5" max="5" width="3.88671875" style="71" customWidth="1"/>
    <col min="6" max="6" width="10.33203125" style="71"/>
    <col min="7" max="7" width="9" style="71" customWidth="1"/>
    <col min="8" max="8" width="7.44140625" style="71" customWidth="1"/>
    <col min="9" max="16384" width="10.33203125" style="71"/>
  </cols>
  <sheetData>
    <row r="1" spans="1:7" ht="61.8" customHeight="1">
      <c r="A1" s="88"/>
      <c r="B1" s="89"/>
      <c r="C1" s="89"/>
      <c r="D1" s="90"/>
    </row>
    <row r="2" spans="1:7" ht="21" customHeight="1">
      <c r="A2" s="96" t="s">
        <v>30</v>
      </c>
      <c r="B2" s="418"/>
      <c r="C2" s="418"/>
      <c r="D2" s="97"/>
    </row>
    <row r="3" spans="1:7" ht="21" customHeight="1">
      <c r="A3" s="78"/>
      <c r="B3" s="419" t="s">
        <v>311</v>
      </c>
      <c r="C3" s="420"/>
      <c r="D3" s="79"/>
    </row>
    <row r="4" spans="1:7" ht="15.6">
      <c r="A4" s="80" t="s">
        <v>330</v>
      </c>
      <c r="B4" s="421"/>
      <c r="C4" s="422"/>
      <c r="D4" s="81"/>
      <c r="E4" s="72"/>
      <c r="F4" s="73"/>
      <c r="G4" s="73"/>
    </row>
    <row r="5" spans="1:7" s="75" customFormat="1" ht="15.6">
      <c r="A5" s="82" t="s">
        <v>329</v>
      </c>
      <c r="B5" s="423"/>
      <c r="C5" s="423"/>
      <c r="D5" s="83"/>
      <c r="E5" s="74"/>
      <c r="F5" s="74"/>
      <c r="G5" s="74"/>
    </row>
    <row r="6" spans="1:7" ht="15.6">
      <c r="A6" s="84" t="s">
        <v>378</v>
      </c>
      <c r="B6" s="424"/>
      <c r="C6" s="422"/>
      <c r="D6" s="81"/>
      <c r="E6" s="72"/>
      <c r="F6" s="76"/>
      <c r="G6" s="77"/>
    </row>
    <row r="7" spans="1:7" ht="16.2" thickBot="1">
      <c r="A7" s="85"/>
      <c r="B7" s="425"/>
      <c r="C7" s="426"/>
      <c r="D7" s="86"/>
    </row>
    <row r="8" spans="1:7" ht="21.6" customHeight="1" thickBot="1">
      <c r="A8" s="111" t="s">
        <v>325</v>
      </c>
      <c r="B8" s="112"/>
      <c r="C8" s="112"/>
      <c r="D8" s="113"/>
    </row>
    <row r="9" spans="1:7">
      <c r="A9" s="98" t="s">
        <v>0</v>
      </c>
      <c r="B9" s="99" t="s">
        <v>33</v>
      </c>
      <c r="C9" s="99" t="s">
        <v>326</v>
      </c>
      <c r="D9" s="100" t="s">
        <v>240</v>
      </c>
    </row>
    <row r="10" spans="1:7">
      <c r="A10" s="101">
        <v>1</v>
      </c>
      <c r="B10" s="102" t="str">
        <f>PLAN!C10</f>
        <v>SERVIÇOS PRELIMINARES</v>
      </c>
      <c r="C10" s="103">
        <f>PLAN!H10</f>
        <v>10360.14</v>
      </c>
      <c r="D10" s="104">
        <f>C10/C18</f>
        <v>2.3767345970752883E-2</v>
      </c>
    </row>
    <row r="11" spans="1:7">
      <c r="A11" s="101">
        <f>SUM(A10+1)</f>
        <v>2</v>
      </c>
      <c r="B11" s="102" t="str">
        <f>PLAN!C13</f>
        <v>MOVIMENTO DE TERRAS</v>
      </c>
      <c r="C11" s="103">
        <f>PLAN!H13</f>
        <v>2978.92</v>
      </c>
      <c r="D11" s="104">
        <f>C11/C18</f>
        <v>6.8339831565205856E-3</v>
      </c>
    </row>
    <row r="12" spans="1:7">
      <c r="A12" s="101">
        <f t="shared" ref="A12:A16" si="0">SUM(A11+1)</f>
        <v>3</v>
      </c>
      <c r="B12" s="102" t="str">
        <f>PLAN!C16</f>
        <v>INFRAESTRUTURA: FUNDAÇÕES</v>
      </c>
      <c r="C12" s="103">
        <f>PLAN!H16</f>
        <v>113570.03000000001</v>
      </c>
      <c r="D12" s="104">
        <f>C12/C18</f>
        <v>0.26054263696424801</v>
      </c>
    </row>
    <row r="13" spans="1:7">
      <c r="A13" s="101">
        <f t="shared" si="0"/>
        <v>4</v>
      </c>
      <c r="B13" s="102" t="str">
        <f>PLAN!C21</f>
        <v>ESTRUTURA</v>
      </c>
      <c r="C13" s="103">
        <f>PLAN!H21</f>
        <v>44041.33</v>
      </c>
      <c r="D13" s="104">
        <f>C13/C18</f>
        <v>0.10103584769338041</v>
      </c>
    </row>
    <row r="14" spans="1:7" ht="21" customHeight="1">
      <c r="A14" s="101">
        <f t="shared" si="0"/>
        <v>5</v>
      </c>
      <c r="B14" s="102" t="str">
        <f>PLAN!C24</f>
        <v>ALVENARIAS E REVESTIMENTOS</v>
      </c>
      <c r="C14" s="103">
        <f>PLAN!H24</f>
        <v>100410.53</v>
      </c>
      <c r="D14" s="104">
        <f>C14/C18</f>
        <v>0.23035323901189186</v>
      </c>
    </row>
    <row r="15" spans="1:7">
      <c r="A15" s="101">
        <f t="shared" si="0"/>
        <v>6</v>
      </c>
      <c r="B15" s="102" t="str">
        <f>PLAN!C28</f>
        <v>PORTÕES E GRADES</v>
      </c>
      <c r="C15" s="103">
        <f>PLAN!H28</f>
        <v>32441.4</v>
      </c>
      <c r="D15" s="104">
        <f>C15/C18</f>
        <v>7.4424281677234347E-2</v>
      </c>
    </row>
    <row r="16" spans="1:7">
      <c r="A16" s="101">
        <f t="shared" si="0"/>
        <v>7</v>
      </c>
      <c r="B16" s="102" t="str">
        <f>PLAN!C31</f>
        <v>SERVIÇOS COMPLEMENTARES</v>
      </c>
      <c r="C16" s="103">
        <f>PLAN!H31</f>
        <v>132095.71000000002</v>
      </c>
      <c r="D16" s="104">
        <f>C16/C18</f>
        <v>0.30304266552597187</v>
      </c>
    </row>
    <row r="17" spans="1:4" ht="15" thickBot="1">
      <c r="A17" s="105"/>
      <c r="B17" s="106"/>
      <c r="C17" s="107"/>
      <c r="D17" s="108"/>
    </row>
    <row r="18" spans="1:4" ht="16.2" customHeight="1" thickBot="1">
      <c r="A18" s="111" t="s">
        <v>86</v>
      </c>
      <c r="B18" s="112"/>
      <c r="C18" s="117">
        <f>SUM(C10:C16)</f>
        <v>435898.06000000006</v>
      </c>
      <c r="D18" s="118">
        <f>SUM(D10:D16)</f>
        <v>1</v>
      </c>
    </row>
    <row r="19" spans="1:4" ht="7.5" customHeight="1" thickBot="1">
      <c r="A19" s="114"/>
      <c r="B19" s="115"/>
      <c r="C19" s="115"/>
      <c r="D19" s="116"/>
    </row>
    <row r="20" spans="1:4" ht="15" thickBot="1">
      <c r="A20" s="114" t="str">
        <f>PLAN!A45</f>
        <v>Total  da planilha R$ 435.898,06 (Quatrocentos e trinta e cinco mil, oitocentos e noventa e oito reais e seis centavos)</v>
      </c>
      <c r="B20" s="115"/>
      <c r="C20" s="115"/>
      <c r="D20" s="116"/>
    </row>
  </sheetData>
  <mergeCells count="6">
    <mergeCell ref="A1:D1"/>
    <mergeCell ref="A2:D2"/>
    <mergeCell ref="A8:D8"/>
    <mergeCell ref="A18:B18"/>
    <mergeCell ref="A20:D20"/>
    <mergeCell ref="A19:D1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B862B-5E53-464F-90C9-47760084BF44}">
  <dimension ref="A1:H18"/>
  <sheetViews>
    <sheetView workbookViewId="0">
      <selection activeCell="K16" sqref="K16"/>
    </sheetView>
  </sheetViews>
  <sheetFormatPr defaultRowHeight="14.4"/>
  <cols>
    <col min="1" max="1" width="5.44140625" bestFit="1" customWidth="1"/>
    <col min="2" max="2" width="44.44140625" customWidth="1"/>
    <col min="3" max="3" width="5.44140625" bestFit="1" customWidth="1"/>
    <col min="4" max="4" width="11.5546875" bestFit="1" customWidth="1"/>
    <col min="5" max="5" width="12.44140625" customWidth="1"/>
    <col min="6" max="6" width="9.33203125" customWidth="1"/>
    <col min="7" max="7" width="27.77734375" customWidth="1"/>
    <col min="8" max="8" width="30" customWidth="1"/>
  </cols>
  <sheetData>
    <row r="1" spans="1:8">
      <c r="A1" s="60"/>
      <c r="B1" s="61"/>
      <c r="C1" s="61"/>
      <c r="D1" s="61"/>
      <c r="E1" s="61"/>
      <c r="F1" s="61"/>
      <c r="G1" s="61"/>
      <c r="H1" s="62"/>
    </row>
    <row r="2" spans="1:8">
      <c r="A2" s="63"/>
      <c r="B2" s="163"/>
      <c r="C2" s="163"/>
      <c r="D2" s="163"/>
      <c r="E2" s="163"/>
      <c r="F2" s="163"/>
      <c r="G2" s="163"/>
      <c r="H2" s="64"/>
    </row>
    <row r="3" spans="1:8">
      <c r="A3" s="63"/>
      <c r="B3" s="163"/>
      <c r="C3" s="163"/>
      <c r="D3" s="163"/>
      <c r="E3" s="163"/>
      <c r="F3" s="163"/>
      <c r="G3" s="163"/>
      <c r="H3" s="64"/>
    </row>
    <row r="4" spans="1:8" ht="21">
      <c r="A4" s="109" t="s">
        <v>30</v>
      </c>
      <c r="B4" s="412"/>
      <c r="C4" s="412"/>
      <c r="D4" s="412"/>
      <c r="E4" s="412"/>
      <c r="F4" s="412"/>
      <c r="G4" s="412"/>
      <c r="H4" s="110"/>
    </row>
    <row r="5" spans="1:8" ht="17.399999999999999">
      <c r="A5" s="65"/>
      <c r="B5" s="413"/>
      <c r="C5" s="413"/>
      <c r="D5" s="413"/>
      <c r="E5" s="413"/>
      <c r="F5" s="413"/>
      <c r="G5" s="413"/>
      <c r="H5" s="66"/>
    </row>
    <row r="6" spans="1:8" ht="15.6">
      <c r="A6" s="67"/>
      <c r="B6" s="414"/>
      <c r="C6" s="414"/>
      <c r="D6" s="414"/>
      <c r="E6" s="414"/>
      <c r="F6" s="414"/>
      <c r="G6" s="414"/>
      <c r="H6" s="68"/>
    </row>
    <row r="7" spans="1:8" ht="17.399999999999999">
      <c r="A7" s="91" t="s">
        <v>311</v>
      </c>
      <c r="B7" s="415"/>
      <c r="C7" s="415"/>
      <c r="D7" s="415"/>
      <c r="E7" s="415"/>
      <c r="F7" s="415"/>
      <c r="G7" s="415"/>
      <c r="H7" s="92"/>
    </row>
    <row r="8" spans="1:8" ht="15.6">
      <c r="A8" s="67"/>
      <c r="B8" s="414"/>
      <c r="C8" s="414"/>
      <c r="D8" s="414"/>
      <c r="E8" s="414"/>
      <c r="F8" s="414"/>
      <c r="G8" s="414"/>
      <c r="H8" s="68"/>
    </row>
    <row r="9" spans="1:8">
      <c r="A9" s="93" t="s">
        <v>327</v>
      </c>
      <c r="B9" s="416"/>
      <c r="C9" s="416"/>
      <c r="D9" s="416"/>
      <c r="E9" s="416"/>
      <c r="F9" s="416"/>
      <c r="G9" s="416"/>
      <c r="H9" s="94"/>
    </row>
    <row r="10" spans="1:8">
      <c r="A10" s="93" t="s">
        <v>328</v>
      </c>
      <c r="B10" s="416"/>
      <c r="C10" s="416"/>
      <c r="D10" s="416"/>
      <c r="E10" s="416"/>
      <c r="F10" s="416"/>
      <c r="G10" s="416"/>
      <c r="H10" s="94"/>
    </row>
    <row r="11" spans="1:8">
      <c r="A11" s="93" t="s">
        <v>380</v>
      </c>
      <c r="B11" s="416"/>
      <c r="C11" s="416"/>
      <c r="D11" s="416"/>
      <c r="E11" s="416"/>
      <c r="F11" s="416"/>
      <c r="G11" s="416"/>
      <c r="H11" s="94"/>
    </row>
    <row r="12" spans="1:8" ht="15" thickBot="1">
      <c r="A12" s="69"/>
      <c r="B12" s="70"/>
      <c r="C12" s="70"/>
      <c r="D12" s="70"/>
      <c r="E12" s="70"/>
      <c r="F12" s="70"/>
      <c r="G12" s="70"/>
      <c r="H12" s="417"/>
    </row>
    <row r="13" spans="1:8" ht="15" thickBot="1">
      <c r="A13" s="119" t="s">
        <v>312</v>
      </c>
      <c r="B13" s="119"/>
      <c r="C13" s="119"/>
      <c r="D13" s="119"/>
      <c r="E13" s="119"/>
      <c r="F13" s="119"/>
      <c r="G13" s="133" t="s">
        <v>313</v>
      </c>
      <c r="H13" s="134"/>
    </row>
    <row r="14" spans="1:8" ht="40.200000000000003" thickBot="1">
      <c r="A14" s="120" t="s">
        <v>0</v>
      </c>
      <c r="B14" s="120" t="s">
        <v>33</v>
      </c>
      <c r="C14" s="120" t="s">
        <v>314</v>
      </c>
      <c r="D14" s="120" t="s">
        <v>315</v>
      </c>
      <c r="E14" s="121" t="s">
        <v>316</v>
      </c>
      <c r="F14" s="636" t="s">
        <v>317</v>
      </c>
      <c r="G14" s="132" t="s">
        <v>384</v>
      </c>
      <c r="H14" s="633" t="s">
        <v>385</v>
      </c>
    </row>
    <row r="15" spans="1:8" ht="27" thickBot="1">
      <c r="A15" s="122" t="s">
        <v>26</v>
      </c>
      <c r="B15" s="123" t="s">
        <v>187</v>
      </c>
      <c r="C15" s="122" t="s">
        <v>141</v>
      </c>
      <c r="D15" s="124">
        <v>13.82</v>
      </c>
      <c r="E15" s="634">
        <f>PLAN!I19</f>
        <v>0.15076359825964811</v>
      </c>
      <c r="F15" s="638">
        <f>D15*25%</f>
        <v>3.4550000000000001</v>
      </c>
      <c r="G15" s="635" t="s">
        <v>383</v>
      </c>
      <c r="H15" s="632" t="s">
        <v>318</v>
      </c>
    </row>
    <row r="16" spans="1:8" ht="26.4">
      <c r="A16" s="127" t="s">
        <v>298</v>
      </c>
      <c r="B16" s="128" t="s">
        <v>202</v>
      </c>
      <c r="C16" s="129" t="s">
        <v>95</v>
      </c>
      <c r="D16" s="126">
        <v>294</v>
      </c>
      <c r="E16" s="125">
        <f>PLAN!I43</f>
        <v>0.11917878230520226</v>
      </c>
      <c r="F16" s="637">
        <f>D16*25%</f>
        <v>73.5</v>
      </c>
      <c r="G16" s="135" t="s">
        <v>383</v>
      </c>
      <c r="H16" s="631" t="s">
        <v>318</v>
      </c>
    </row>
    <row r="17" spans="1:8">
      <c r="A17" s="127" t="s">
        <v>11</v>
      </c>
      <c r="B17" s="128" t="s">
        <v>127</v>
      </c>
      <c r="C17" s="129" t="s">
        <v>95</v>
      </c>
      <c r="D17" s="126">
        <v>272.08</v>
      </c>
      <c r="E17" s="130">
        <f>PLAN!I25</f>
        <v>0.10420106022036435</v>
      </c>
      <c r="F17" s="131">
        <f>D17*25%</f>
        <v>68.02</v>
      </c>
      <c r="G17" s="136" t="s">
        <v>383</v>
      </c>
      <c r="H17" s="136" t="s">
        <v>318</v>
      </c>
    </row>
    <row r="18" spans="1:8" ht="30" customHeight="1" thickBot="1">
      <c r="A18" s="137" t="s">
        <v>386</v>
      </c>
      <c r="B18" s="138"/>
      <c r="C18" s="138"/>
      <c r="D18" s="138"/>
      <c r="E18" s="138"/>
      <c r="F18" s="138"/>
      <c r="G18" s="138"/>
      <c r="H18" s="139"/>
    </row>
  </sheetData>
  <mergeCells count="8">
    <mergeCell ref="A18:H18"/>
    <mergeCell ref="A13:F13"/>
    <mergeCell ref="A4:H4"/>
    <mergeCell ref="A7:H7"/>
    <mergeCell ref="A9:H9"/>
    <mergeCell ref="A10:H10"/>
    <mergeCell ref="A11:H11"/>
    <mergeCell ref="G13:H1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6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6"/>
  <sheetViews>
    <sheetView zoomScaleNormal="100" zoomScaleSheetLayoutView="100" workbookViewId="0">
      <selection activeCell="K6" sqref="K6"/>
    </sheetView>
  </sheetViews>
  <sheetFormatPr defaultRowHeight="14.4"/>
  <cols>
    <col min="1" max="1" width="6.33203125" style="166" customWidth="1"/>
    <col min="2" max="2" width="12.33203125" customWidth="1"/>
    <col min="3" max="3" width="84.33203125" customWidth="1"/>
    <col min="4" max="4" width="6.109375" customWidth="1"/>
    <col min="5" max="5" width="9.88671875" style="13" customWidth="1"/>
    <col min="6" max="6" width="15.44140625" customWidth="1"/>
    <col min="7" max="7" width="14.33203125" customWidth="1"/>
    <col min="8" max="8" width="17.44140625" customWidth="1"/>
    <col min="9" max="9" width="16.33203125" customWidth="1"/>
  </cols>
  <sheetData>
    <row r="1" spans="1:13" ht="53.25" customHeight="1">
      <c r="A1" s="381"/>
      <c r="B1" s="61"/>
      <c r="C1" s="61"/>
      <c r="D1" s="61"/>
      <c r="E1" s="382"/>
      <c r="F1" s="61"/>
      <c r="G1" s="61"/>
      <c r="H1" s="61"/>
      <c r="I1" s="62"/>
    </row>
    <row r="2" spans="1:13" ht="33" customHeight="1">
      <c r="A2" s="383" t="s">
        <v>30</v>
      </c>
      <c r="B2" s="225"/>
      <c r="C2" s="225"/>
      <c r="D2" s="225"/>
      <c r="E2" s="225"/>
      <c r="F2" s="225"/>
      <c r="G2" s="225"/>
      <c r="H2" s="225"/>
      <c r="I2" s="384"/>
      <c r="J2" s="10"/>
      <c r="K2" s="10"/>
    </row>
    <row r="3" spans="1:13" ht="16.5" customHeight="1">
      <c r="A3" s="385"/>
      <c r="B3" s="227"/>
      <c r="C3" s="386" t="s">
        <v>311</v>
      </c>
      <c r="D3" s="386"/>
      <c r="E3" s="386"/>
      <c r="F3" s="386"/>
      <c r="G3" s="386"/>
      <c r="H3" s="205"/>
      <c r="I3" s="364"/>
      <c r="J3" s="41"/>
      <c r="K3" s="41"/>
      <c r="L3" s="41"/>
      <c r="M3" s="41"/>
    </row>
    <row r="4" spans="1:13">
      <c r="A4" s="80" t="s">
        <v>331</v>
      </c>
      <c r="B4" s="387"/>
      <c r="C4" s="388"/>
      <c r="D4" s="224"/>
      <c r="E4" s="221"/>
      <c r="F4" s="389"/>
      <c r="G4" s="163"/>
      <c r="H4" s="390" t="s">
        <v>377</v>
      </c>
      <c r="I4" s="391"/>
      <c r="J4" s="7"/>
      <c r="K4" s="7"/>
    </row>
    <row r="5" spans="1:13">
      <c r="A5" s="80" t="s">
        <v>332</v>
      </c>
      <c r="B5" s="387"/>
      <c r="C5" s="388"/>
      <c r="D5" s="224"/>
      <c r="E5" s="221"/>
      <c r="F5" s="389"/>
      <c r="G5" s="392"/>
      <c r="H5" s="392" t="s">
        <v>71</v>
      </c>
      <c r="I5" s="393">
        <v>0.22470000000000001</v>
      </c>
      <c r="K5" s="8"/>
    </row>
    <row r="6" spans="1:13">
      <c r="A6" s="84" t="s">
        <v>378</v>
      </c>
      <c r="B6" s="387"/>
      <c r="C6" s="388"/>
      <c r="D6" s="224"/>
      <c r="E6" s="221"/>
      <c r="F6" s="389"/>
      <c r="G6" s="392"/>
      <c r="H6" s="392" t="s">
        <v>73</v>
      </c>
      <c r="I6" s="394">
        <f>H44</f>
        <v>435898.06000000006</v>
      </c>
      <c r="J6" s="9"/>
    </row>
    <row r="7" spans="1:13" ht="18.75" customHeight="1" thickBot="1">
      <c r="A7" s="395" t="s">
        <v>5</v>
      </c>
      <c r="B7" s="158"/>
      <c r="C7" s="158"/>
      <c r="D7" s="158"/>
      <c r="E7" s="158"/>
      <c r="F7" s="158"/>
      <c r="G7" s="158"/>
      <c r="H7" s="158"/>
      <c r="I7" s="396"/>
    </row>
    <row r="8" spans="1:13" ht="15.9" customHeight="1">
      <c r="A8" s="148" t="s">
        <v>0</v>
      </c>
      <c r="B8" s="164" t="s">
        <v>24</v>
      </c>
      <c r="C8" s="159" t="s">
        <v>1</v>
      </c>
      <c r="D8" s="159" t="s">
        <v>72</v>
      </c>
      <c r="E8" s="160" t="s">
        <v>6</v>
      </c>
      <c r="F8" s="161" t="s">
        <v>67</v>
      </c>
      <c r="G8" s="161" t="s">
        <v>68</v>
      </c>
      <c r="H8" s="161" t="s">
        <v>7</v>
      </c>
      <c r="I8" s="149" t="s">
        <v>240</v>
      </c>
    </row>
    <row r="9" spans="1:13" ht="15.9" customHeight="1" thickBot="1">
      <c r="A9" s="150"/>
      <c r="B9" s="165"/>
      <c r="C9" s="151"/>
      <c r="D9" s="151"/>
      <c r="E9" s="152"/>
      <c r="F9" s="153"/>
      <c r="G9" s="153"/>
      <c r="H9" s="153"/>
      <c r="I9" s="154"/>
    </row>
    <row r="10" spans="1:13" ht="15.9" customHeight="1">
      <c r="A10" s="397">
        <v>1</v>
      </c>
      <c r="B10" s="167"/>
      <c r="C10" s="143" t="s">
        <v>27</v>
      </c>
      <c r="D10" s="144"/>
      <c r="E10" s="145"/>
      <c r="F10" s="146"/>
      <c r="G10" s="147"/>
      <c r="H10" s="146">
        <f>SUM(H11:H12)</f>
        <v>10360.14</v>
      </c>
      <c r="I10" s="398">
        <f>SUM(I11:I12)</f>
        <v>2.3767345970752883E-2</v>
      </c>
    </row>
    <row r="11" spans="1:13" ht="15.9" customHeight="1">
      <c r="A11" s="399" t="s">
        <v>3</v>
      </c>
      <c r="B11" s="168" t="s">
        <v>137</v>
      </c>
      <c r="C11" s="169" t="s">
        <v>138</v>
      </c>
      <c r="D11" s="170" t="s">
        <v>95</v>
      </c>
      <c r="E11" s="171">
        <v>6</v>
      </c>
      <c r="F11" s="172">
        <v>207.93</v>
      </c>
      <c r="G11" s="155">
        <f>ROUND((1+$I$5)*F11,2)</f>
        <v>254.65</v>
      </c>
      <c r="H11" s="173">
        <f>ROUND(E11*G11,2)</f>
        <v>1527.9</v>
      </c>
      <c r="I11" s="400">
        <f>H11/H$44</f>
        <v>3.5051773343519809E-3</v>
      </c>
    </row>
    <row r="12" spans="1:13" ht="15.9" customHeight="1">
      <c r="A12" s="399" t="s">
        <v>4</v>
      </c>
      <c r="B12" s="168" t="s">
        <v>162</v>
      </c>
      <c r="C12" s="169" t="s">
        <v>163</v>
      </c>
      <c r="D12" s="170" t="s">
        <v>95</v>
      </c>
      <c r="E12" s="171">
        <v>12</v>
      </c>
      <c r="F12" s="174">
        <v>600.98</v>
      </c>
      <c r="G12" s="156">
        <f>ROUND((1+$I$5)*F12,2)</f>
        <v>736.02</v>
      </c>
      <c r="H12" s="173">
        <f>ROUND(E12*G12,2)</f>
        <v>8832.24</v>
      </c>
      <c r="I12" s="400">
        <f>H12/H$44</f>
        <v>2.0262168636400901E-2</v>
      </c>
    </row>
    <row r="13" spans="1:13" ht="15.9" customHeight="1">
      <c r="A13" s="397">
        <v>2</v>
      </c>
      <c r="B13" s="175"/>
      <c r="C13" s="143" t="s">
        <v>134</v>
      </c>
      <c r="D13" s="157"/>
      <c r="E13" s="176"/>
      <c r="F13" s="147"/>
      <c r="G13" s="147"/>
      <c r="H13" s="147">
        <f>SUM(H14:H15)</f>
        <v>2978.92</v>
      </c>
      <c r="I13" s="398">
        <f>SUM(I14:I15)</f>
        <v>6.8339831565205856E-3</v>
      </c>
    </row>
    <row r="14" spans="1:13" ht="15.9" customHeight="1">
      <c r="A14" s="401" t="s">
        <v>8</v>
      </c>
      <c r="B14" s="168" t="s">
        <v>139</v>
      </c>
      <c r="C14" s="169" t="s">
        <v>140</v>
      </c>
      <c r="D14" s="170" t="s">
        <v>141</v>
      </c>
      <c r="E14" s="171">
        <v>20.78</v>
      </c>
      <c r="F14" s="177">
        <v>107.52</v>
      </c>
      <c r="G14" s="156">
        <f t="shared" ref="G14" si="0">ROUND((1+$I$5)*F14,2)</f>
        <v>131.68</v>
      </c>
      <c r="H14" s="173">
        <f>ROUND(E14*G14,2)</f>
        <v>2736.31</v>
      </c>
      <c r="I14" s="400">
        <f>H14/H$44</f>
        <v>6.2774080710522083E-3</v>
      </c>
    </row>
    <row r="15" spans="1:13" ht="15.9" customHeight="1">
      <c r="A15" s="401" t="s">
        <v>25</v>
      </c>
      <c r="B15" s="168" t="s">
        <v>160</v>
      </c>
      <c r="C15" s="169" t="s">
        <v>157</v>
      </c>
      <c r="D15" s="170" t="s">
        <v>141</v>
      </c>
      <c r="E15" s="171">
        <v>9.09</v>
      </c>
      <c r="F15" s="177">
        <v>21.79</v>
      </c>
      <c r="G15" s="156">
        <f t="shared" ref="G15" si="1">ROUND((1+$I$5)*F15,2)</f>
        <v>26.69</v>
      </c>
      <c r="H15" s="173">
        <f>ROUND(E15*G15,2)</f>
        <v>242.61</v>
      </c>
      <c r="I15" s="400">
        <f>H15/H$44</f>
        <v>5.5657508546837762E-4</v>
      </c>
    </row>
    <row r="16" spans="1:13" ht="15.9" customHeight="1">
      <c r="A16" s="397">
        <v>3</v>
      </c>
      <c r="B16" s="175"/>
      <c r="C16" s="143" t="s">
        <v>135</v>
      </c>
      <c r="D16" s="157"/>
      <c r="E16" s="176"/>
      <c r="F16" s="147"/>
      <c r="G16" s="147"/>
      <c r="H16" s="147">
        <f>SUM(H17:H20)</f>
        <v>113570.03000000001</v>
      </c>
      <c r="I16" s="398">
        <f>SUM(I17:I20)</f>
        <v>0.26054263696424801</v>
      </c>
    </row>
    <row r="17" spans="1:9">
      <c r="A17" s="402" t="s">
        <v>9</v>
      </c>
      <c r="B17" s="168" t="s">
        <v>180</v>
      </c>
      <c r="C17" s="178" t="s">
        <v>181</v>
      </c>
      <c r="D17" s="170" t="s">
        <v>141</v>
      </c>
      <c r="E17" s="171">
        <v>1.3</v>
      </c>
      <c r="F17" s="179">
        <v>975.51</v>
      </c>
      <c r="G17" s="156">
        <f t="shared" ref="G17" si="2">ROUND((1+$I$5)*F17,2)</f>
        <v>1194.71</v>
      </c>
      <c r="H17" s="173">
        <f>ROUND(E17*G17,2)</f>
        <v>1553.12</v>
      </c>
      <c r="I17" s="400">
        <f>H17/H$44</f>
        <v>3.5630348985723858E-3</v>
      </c>
    </row>
    <row r="18" spans="1:9">
      <c r="A18" s="402" t="s">
        <v>12</v>
      </c>
      <c r="B18" s="168" t="s">
        <v>185</v>
      </c>
      <c r="C18" s="178" t="s">
        <v>182</v>
      </c>
      <c r="D18" s="170" t="s">
        <v>141</v>
      </c>
      <c r="E18" s="171">
        <v>7.63</v>
      </c>
      <c r="F18" s="180">
        <v>4094.44</v>
      </c>
      <c r="G18" s="155">
        <f>ROUND((1+$I$5)*F18,2)</f>
        <v>5014.46</v>
      </c>
      <c r="H18" s="173">
        <f t="shared" ref="H18:H20" si="3">ROUND(E18*G18,2)</f>
        <v>38260.33</v>
      </c>
      <c r="I18" s="400">
        <f>H18/H$44</f>
        <v>8.7773572564190799E-2</v>
      </c>
    </row>
    <row r="19" spans="1:9">
      <c r="A19" s="402" t="s">
        <v>26</v>
      </c>
      <c r="B19" s="168" t="s">
        <v>186</v>
      </c>
      <c r="C19" s="178" t="s">
        <v>187</v>
      </c>
      <c r="D19" s="170" t="s">
        <v>141</v>
      </c>
      <c r="E19" s="171">
        <v>13.82</v>
      </c>
      <c r="F19" s="180">
        <v>3882.79</v>
      </c>
      <c r="G19" s="155">
        <f>ROUND((1+$I$5)*F19,2)</f>
        <v>4755.25</v>
      </c>
      <c r="H19" s="173">
        <f t="shared" ref="H19" si="4">ROUND(E19*G19,2)</f>
        <v>65717.56</v>
      </c>
      <c r="I19" s="400">
        <f>H19/H$44</f>
        <v>0.15076359825964811</v>
      </c>
    </row>
    <row r="20" spans="1:9">
      <c r="A20" s="402" t="s">
        <v>52</v>
      </c>
      <c r="B20" s="168" t="s">
        <v>260</v>
      </c>
      <c r="C20" s="178" t="s">
        <v>261</v>
      </c>
      <c r="D20" s="170" t="s">
        <v>95</v>
      </c>
      <c r="E20" s="171">
        <v>151.28</v>
      </c>
      <c r="F20" s="180">
        <v>43.39</v>
      </c>
      <c r="G20" s="155">
        <f>ROUND((1+$I$5)*F20,2)</f>
        <v>53.14</v>
      </c>
      <c r="H20" s="173">
        <f t="shared" si="3"/>
        <v>8039.02</v>
      </c>
      <c r="I20" s="400">
        <f>H20/H$44</f>
        <v>1.8442431241836678E-2</v>
      </c>
    </row>
    <row r="21" spans="1:9" ht="15.9" customHeight="1">
      <c r="A21" s="397">
        <v>4</v>
      </c>
      <c r="B21" s="175"/>
      <c r="C21" s="143" t="s">
        <v>189</v>
      </c>
      <c r="D21" s="157"/>
      <c r="E21" s="176"/>
      <c r="F21" s="147"/>
      <c r="G21" s="147"/>
      <c r="H21" s="147">
        <f>SUM(H22:H23)</f>
        <v>44041.33</v>
      </c>
      <c r="I21" s="398">
        <f>SUM(I22:I23)</f>
        <v>0.10103584769338042</v>
      </c>
    </row>
    <row r="22" spans="1:9" ht="15.9" customHeight="1">
      <c r="A22" s="401" t="s">
        <v>10</v>
      </c>
      <c r="B22" s="168" t="s">
        <v>190</v>
      </c>
      <c r="C22" s="169" t="s">
        <v>193</v>
      </c>
      <c r="D22" s="170" t="s">
        <v>141</v>
      </c>
      <c r="E22" s="171">
        <v>5.57</v>
      </c>
      <c r="F22" s="177">
        <v>3777.41</v>
      </c>
      <c r="G22" s="156">
        <f t="shared" ref="G22:G23" si="5">ROUND((1+$I$5)*F22,2)</f>
        <v>4626.1899999999996</v>
      </c>
      <c r="H22" s="173">
        <f>ROUND(E22*G22,2)</f>
        <v>25767.88</v>
      </c>
      <c r="I22" s="400">
        <f>H22/H$44</f>
        <v>5.9114463597291528E-2</v>
      </c>
    </row>
    <row r="23" spans="1:9" ht="15.9" customHeight="1">
      <c r="A23" s="401" t="s">
        <v>106</v>
      </c>
      <c r="B23" s="168" t="s">
        <v>190</v>
      </c>
      <c r="C23" s="169" t="s">
        <v>192</v>
      </c>
      <c r="D23" s="170" t="s">
        <v>141</v>
      </c>
      <c r="E23" s="171">
        <v>3.95</v>
      </c>
      <c r="F23" s="177">
        <v>3777.41</v>
      </c>
      <c r="G23" s="156">
        <f t="shared" si="5"/>
        <v>4626.1899999999996</v>
      </c>
      <c r="H23" s="173">
        <f>ROUND(E23*G23,2)</f>
        <v>18273.45</v>
      </c>
      <c r="I23" s="400">
        <f>H23/H$44</f>
        <v>4.1921384096088886E-2</v>
      </c>
    </row>
    <row r="24" spans="1:9">
      <c r="A24" s="403">
        <v>5</v>
      </c>
      <c r="B24" s="175"/>
      <c r="C24" s="181" t="s">
        <v>197</v>
      </c>
      <c r="D24" s="157"/>
      <c r="E24" s="176"/>
      <c r="F24" s="147"/>
      <c r="G24" s="147"/>
      <c r="H24" s="182">
        <f>SUM(H25:H27)</f>
        <v>100410.53</v>
      </c>
      <c r="I24" s="404">
        <f>SUM(I25:I27)</f>
        <v>0.23035323901189186</v>
      </c>
    </row>
    <row r="25" spans="1:9">
      <c r="A25" s="401" t="s">
        <v>11</v>
      </c>
      <c r="B25" s="168" t="s">
        <v>142</v>
      </c>
      <c r="C25" s="169" t="s">
        <v>127</v>
      </c>
      <c r="D25" s="170" t="s">
        <v>95</v>
      </c>
      <c r="E25" s="171">
        <v>272.08</v>
      </c>
      <c r="F25" s="174">
        <v>136.31</v>
      </c>
      <c r="G25" s="156">
        <f>ROUND((1+$I$5)*F25,2)</f>
        <v>166.94</v>
      </c>
      <c r="H25" s="173">
        <f>ROUND(E25*G25,2)</f>
        <v>45421.04</v>
      </c>
      <c r="I25" s="400">
        <f>H25/H$44</f>
        <v>0.10420106022036435</v>
      </c>
    </row>
    <row r="26" spans="1:9">
      <c r="A26" s="401" t="s">
        <v>110</v>
      </c>
      <c r="B26" s="168" t="s">
        <v>144</v>
      </c>
      <c r="C26" s="169" t="s">
        <v>119</v>
      </c>
      <c r="D26" s="170" t="s">
        <v>95</v>
      </c>
      <c r="E26" s="171">
        <v>649.61</v>
      </c>
      <c r="F26" s="173">
        <v>17.32</v>
      </c>
      <c r="G26" s="156">
        <f t="shared" ref="G26" si="6">ROUND((1+$I$5)*F26,2)</f>
        <v>21.21</v>
      </c>
      <c r="H26" s="173">
        <f>ROUND(E26*G26,2)</f>
        <v>13778.23</v>
      </c>
      <c r="I26" s="400">
        <f>H26/H$44</f>
        <v>3.1608835331820469E-2</v>
      </c>
    </row>
    <row r="27" spans="1:9">
      <c r="A27" s="401" t="s">
        <v>136</v>
      </c>
      <c r="B27" s="168" t="s">
        <v>143</v>
      </c>
      <c r="C27" s="169" t="s">
        <v>319</v>
      </c>
      <c r="D27" s="170" t="s">
        <v>95</v>
      </c>
      <c r="E27" s="171">
        <v>649.61</v>
      </c>
      <c r="F27" s="172">
        <v>51.8</v>
      </c>
      <c r="G27" s="155">
        <f>ROUND((1+$I$5)*F27,2)</f>
        <v>63.44</v>
      </c>
      <c r="H27" s="173">
        <f t="shared" ref="H27" si="7">ROUND(E27*G27,2)</f>
        <v>41211.26</v>
      </c>
      <c r="I27" s="400">
        <f>H27/H$44</f>
        <v>9.4543343459707066E-2</v>
      </c>
    </row>
    <row r="28" spans="1:9">
      <c r="A28" s="397">
        <v>6</v>
      </c>
      <c r="B28" s="175"/>
      <c r="C28" s="143" t="s">
        <v>320</v>
      </c>
      <c r="D28" s="157"/>
      <c r="E28" s="176"/>
      <c r="F28" s="147"/>
      <c r="G28" s="147"/>
      <c r="H28" s="147">
        <f>SUM(H29:H30)</f>
        <v>32441.4</v>
      </c>
      <c r="I28" s="398">
        <f>SUM(I29:I30)</f>
        <v>7.4424281677234333E-2</v>
      </c>
    </row>
    <row r="29" spans="1:9">
      <c r="A29" s="399" t="s">
        <v>111</v>
      </c>
      <c r="B29" s="168" t="s">
        <v>280</v>
      </c>
      <c r="C29" s="169" t="s">
        <v>281</v>
      </c>
      <c r="D29" s="170" t="s">
        <v>95</v>
      </c>
      <c r="E29" s="171">
        <v>28.76</v>
      </c>
      <c r="F29" s="172">
        <v>493.93</v>
      </c>
      <c r="G29" s="155">
        <f t="shared" ref="G29" si="8">ROUND((1+$I$5)*F29,2)</f>
        <v>604.91999999999996</v>
      </c>
      <c r="H29" s="173">
        <f>ROUND(E29*G29,2)</f>
        <v>17397.5</v>
      </c>
      <c r="I29" s="400">
        <f>H29/H$44</f>
        <v>3.9911854620321083E-2</v>
      </c>
    </row>
    <row r="30" spans="1:9">
      <c r="A30" s="399" t="s">
        <v>112</v>
      </c>
      <c r="B30" s="168" t="s">
        <v>324</v>
      </c>
      <c r="C30" s="183" t="s">
        <v>243</v>
      </c>
      <c r="D30" s="170" t="s">
        <v>95</v>
      </c>
      <c r="E30" s="171">
        <v>27.84</v>
      </c>
      <c r="F30" s="174">
        <v>441.23</v>
      </c>
      <c r="G30" s="156">
        <f t="shared" ref="G30" si="9">ROUND((1+$I$5)*F30,2)</f>
        <v>540.37</v>
      </c>
      <c r="H30" s="173">
        <f t="shared" ref="H30" si="10">ROUND(E30*G30,2)</f>
        <v>15043.9</v>
      </c>
      <c r="I30" s="400">
        <f>H30/H$44</f>
        <v>3.4512427056913257E-2</v>
      </c>
    </row>
    <row r="31" spans="1:9">
      <c r="A31" s="397">
        <v>7</v>
      </c>
      <c r="B31" s="175"/>
      <c r="C31" s="143" t="s">
        <v>199</v>
      </c>
      <c r="D31" s="157"/>
      <c r="E31" s="176"/>
      <c r="F31" s="147"/>
      <c r="G31" s="147"/>
      <c r="H31" s="147">
        <f>SUM(H32:H43)</f>
        <v>132095.71000000002</v>
      </c>
      <c r="I31" s="398">
        <f>SUM(I32:I43)</f>
        <v>0.30304266552597181</v>
      </c>
    </row>
    <row r="32" spans="1:9">
      <c r="A32" s="402" t="s">
        <v>113</v>
      </c>
      <c r="B32" s="184" t="s">
        <v>241</v>
      </c>
      <c r="C32" s="185" t="s">
        <v>227</v>
      </c>
      <c r="D32" s="186" t="s">
        <v>95</v>
      </c>
      <c r="E32" s="187">
        <v>554.29999999999995</v>
      </c>
      <c r="F32" s="177">
        <v>30.16</v>
      </c>
      <c r="G32" s="156">
        <f t="shared" ref="G32" si="11">ROUND((1+$I$5)*F32,2)</f>
        <v>36.94</v>
      </c>
      <c r="H32" s="173">
        <f>ROUND(E32*G32,2)</f>
        <v>20475.84</v>
      </c>
      <c r="I32" s="400">
        <f>H32/H$44</f>
        <v>4.6973918626754152E-2</v>
      </c>
    </row>
    <row r="33" spans="1:9">
      <c r="A33" s="402" t="s">
        <v>114</v>
      </c>
      <c r="B33" s="184" t="s">
        <v>211</v>
      </c>
      <c r="C33" s="185" t="s">
        <v>224</v>
      </c>
      <c r="D33" s="186" t="s">
        <v>95</v>
      </c>
      <c r="E33" s="187">
        <v>95.31</v>
      </c>
      <c r="F33" s="177">
        <v>48.65</v>
      </c>
      <c r="G33" s="156">
        <f t="shared" ref="G33:G36" si="12">ROUND((1+$I$5)*F33,2)</f>
        <v>59.58</v>
      </c>
      <c r="H33" s="173">
        <f t="shared" ref="H33:H43" si="13">ROUND(E33*G33,2)</f>
        <v>5678.57</v>
      </c>
      <c r="I33" s="400">
        <f>H33/H$44</f>
        <v>1.3027288995046224E-2</v>
      </c>
    </row>
    <row r="34" spans="1:9">
      <c r="A34" s="402" t="s">
        <v>115</v>
      </c>
      <c r="B34" s="168" t="s">
        <v>289</v>
      </c>
      <c r="C34" s="188" t="s">
        <v>291</v>
      </c>
      <c r="D34" s="170" t="s">
        <v>268</v>
      </c>
      <c r="E34" s="171">
        <v>150</v>
      </c>
      <c r="F34" s="180">
        <v>15.98</v>
      </c>
      <c r="G34" s="155">
        <f t="shared" si="12"/>
        <v>19.57</v>
      </c>
      <c r="H34" s="173">
        <f t="shared" ref="H34:H36" si="14">ROUND(E34*G34,2)</f>
        <v>2935.5</v>
      </c>
      <c r="I34" s="400">
        <f>H34/H$44</f>
        <v>6.7343727109040116E-3</v>
      </c>
    </row>
    <row r="35" spans="1:9">
      <c r="A35" s="402" t="s">
        <v>133</v>
      </c>
      <c r="B35" s="168" t="s">
        <v>299</v>
      </c>
      <c r="C35" s="188" t="s">
        <v>297</v>
      </c>
      <c r="D35" s="170" t="s">
        <v>268</v>
      </c>
      <c r="E35" s="171">
        <v>50</v>
      </c>
      <c r="F35" s="180">
        <v>9.76</v>
      </c>
      <c r="G35" s="155">
        <f t="shared" ref="G35" si="15">ROUND((1+$I$5)*F35,2)</f>
        <v>11.95</v>
      </c>
      <c r="H35" s="173">
        <f t="shared" ref="H35" si="16">ROUND(E35*G35,2)</f>
        <v>597.5</v>
      </c>
      <c r="I35" s="400">
        <f>H35/H$44</f>
        <v>1.3707333315500416E-3</v>
      </c>
    </row>
    <row r="36" spans="1:9">
      <c r="A36" s="402" t="s">
        <v>250</v>
      </c>
      <c r="B36" s="168" t="s">
        <v>229</v>
      </c>
      <c r="C36" s="188" t="s">
        <v>307</v>
      </c>
      <c r="D36" s="170" t="s">
        <v>268</v>
      </c>
      <c r="E36" s="171">
        <v>150</v>
      </c>
      <c r="F36" s="180">
        <v>25.89</v>
      </c>
      <c r="G36" s="155">
        <f t="shared" si="12"/>
        <v>31.71</v>
      </c>
      <c r="H36" s="173">
        <f t="shared" si="14"/>
        <v>4756.5</v>
      </c>
      <c r="I36" s="400">
        <f>H36/H$44</f>
        <v>1.0911954964883301E-2</v>
      </c>
    </row>
    <row r="37" spans="1:9">
      <c r="A37" s="402" t="s">
        <v>269</v>
      </c>
      <c r="B37" s="168" t="s">
        <v>306</v>
      </c>
      <c r="C37" s="188" t="s">
        <v>303</v>
      </c>
      <c r="D37" s="170" t="s">
        <v>302</v>
      </c>
      <c r="E37" s="171">
        <v>6</v>
      </c>
      <c r="F37" s="180">
        <v>24.65</v>
      </c>
      <c r="G37" s="155">
        <f t="shared" ref="G37" si="17">ROUND((1+$I$5)*F37,2)</f>
        <v>30.19</v>
      </c>
      <c r="H37" s="173">
        <f t="shared" ref="H37" si="18">ROUND(E37*G37,2)</f>
        <v>181.14</v>
      </c>
      <c r="I37" s="400">
        <f>H37/H$44</f>
        <v>4.1555587560999918E-4</v>
      </c>
    </row>
    <row r="38" spans="1:9">
      <c r="A38" s="402" t="s">
        <v>272</v>
      </c>
      <c r="B38" s="168" t="s">
        <v>267</v>
      </c>
      <c r="C38" s="188" t="s">
        <v>228</v>
      </c>
      <c r="D38" s="170" t="s">
        <v>200</v>
      </c>
      <c r="E38" s="171">
        <v>4</v>
      </c>
      <c r="F38" s="180">
        <v>2604.29</v>
      </c>
      <c r="G38" s="155">
        <f t="shared" ref="G38:G43" si="19">ROUND((1+$I$5)*F38,2)</f>
        <v>3189.47</v>
      </c>
      <c r="H38" s="173">
        <f t="shared" si="13"/>
        <v>12757.88</v>
      </c>
      <c r="I38" s="400">
        <f>H38/H$44</f>
        <v>2.9268035742118233E-2</v>
      </c>
    </row>
    <row r="39" spans="1:9">
      <c r="A39" s="402" t="s">
        <v>285</v>
      </c>
      <c r="B39" s="168" t="s">
        <v>295</v>
      </c>
      <c r="C39" s="188" t="s">
        <v>270</v>
      </c>
      <c r="D39" s="170" t="s">
        <v>268</v>
      </c>
      <c r="E39" s="171">
        <v>120.5</v>
      </c>
      <c r="F39" s="180">
        <v>133.71</v>
      </c>
      <c r="G39" s="155">
        <f t="shared" si="19"/>
        <v>163.75</v>
      </c>
      <c r="H39" s="173">
        <f t="shared" ref="H39" si="20">ROUND(E39*G39,2)</f>
        <v>19731.88</v>
      </c>
      <c r="I39" s="400">
        <f>H39/H$44</f>
        <v>4.5267189305683075E-2</v>
      </c>
    </row>
    <row r="40" spans="1:9">
      <c r="A40" s="402" t="s">
        <v>286</v>
      </c>
      <c r="B40" s="168" t="s">
        <v>249</v>
      </c>
      <c r="C40" s="188" t="s">
        <v>248</v>
      </c>
      <c r="D40" s="170" t="s">
        <v>95</v>
      </c>
      <c r="E40" s="171">
        <v>113.2</v>
      </c>
      <c r="F40" s="180">
        <v>59.18</v>
      </c>
      <c r="G40" s="155">
        <f t="shared" si="19"/>
        <v>72.48</v>
      </c>
      <c r="H40" s="173">
        <f t="shared" ref="H40:H42" si="21">ROUND(E40*G40,2)</f>
        <v>8204.74</v>
      </c>
      <c r="I40" s="400">
        <f>H40/H$44</f>
        <v>1.8822611873978056E-2</v>
      </c>
    </row>
    <row r="41" spans="1:9">
      <c r="A41" s="402" t="s">
        <v>287</v>
      </c>
      <c r="B41" s="168" t="s">
        <v>364</v>
      </c>
      <c r="C41" s="188" t="s">
        <v>357</v>
      </c>
      <c r="D41" s="170" t="s">
        <v>268</v>
      </c>
      <c r="E41" s="171">
        <v>30.56</v>
      </c>
      <c r="F41" s="180">
        <v>53.17</v>
      </c>
      <c r="G41" s="155">
        <f t="shared" si="19"/>
        <v>65.12</v>
      </c>
      <c r="H41" s="173">
        <f t="shared" si="21"/>
        <v>1990.07</v>
      </c>
      <c r="I41" s="400">
        <f>H41/H$44</f>
        <v>4.5654481692347969E-3</v>
      </c>
    </row>
    <row r="42" spans="1:9">
      <c r="A42" s="402" t="s">
        <v>288</v>
      </c>
      <c r="B42" s="168" t="s">
        <v>367</v>
      </c>
      <c r="C42" s="188" t="s">
        <v>368</v>
      </c>
      <c r="D42" s="170" t="s">
        <v>302</v>
      </c>
      <c r="E42" s="171">
        <v>3</v>
      </c>
      <c r="F42" s="180">
        <v>771.97</v>
      </c>
      <c r="G42" s="155">
        <f t="shared" si="19"/>
        <v>945.43</v>
      </c>
      <c r="H42" s="173">
        <f t="shared" si="21"/>
        <v>2836.29</v>
      </c>
      <c r="I42" s="400">
        <f>H42/H$44</f>
        <v>6.5067736250076441E-3</v>
      </c>
    </row>
    <row r="43" spans="1:9">
      <c r="A43" s="402" t="s">
        <v>298</v>
      </c>
      <c r="B43" s="168" t="s">
        <v>201</v>
      </c>
      <c r="C43" s="188" t="s">
        <v>202</v>
      </c>
      <c r="D43" s="170" t="s">
        <v>95</v>
      </c>
      <c r="E43" s="171">
        <v>294</v>
      </c>
      <c r="F43" s="180">
        <v>144.28</v>
      </c>
      <c r="G43" s="155">
        <f t="shared" si="19"/>
        <v>176.7</v>
      </c>
      <c r="H43" s="173">
        <f t="shared" si="13"/>
        <v>51949.8</v>
      </c>
      <c r="I43" s="400">
        <f>H43/H$44</f>
        <v>0.11917878230520226</v>
      </c>
    </row>
    <row r="44" spans="1:9">
      <c r="A44" s="405"/>
      <c r="B44" s="189"/>
      <c r="C44" s="189"/>
      <c r="D44" s="189"/>
      <c r="E44" s="189"/>
      <c r="F44" s="189"/>
      <c r="G44" s="190"/>
      <c r="H44" s="191">
        <f>SUM(H10+H13+H16+H21+H24+H28+H31)</f>
        <v>435898.06000000006</v>
      </c>
      <c r="I44" s="406">
        <f>SUM(I10+I13+I16+I21+I24+I28+I31)</f>
        <v>1</v>
      </c>
    </row>
    <row r="45" spans="1:9">
      <c r="A45" s="407" t="s">
        <v>382</v>
      </c>
      <c r="B45" s="162"/>
      <c r="C45" s="162"/>
      <c r="D45" s="162"/>
      <c r="E45" s="162"/>
      <c r="F45" s="162"/>
      <c r="G45" s="162"/>
      <c r="H45" s="162"/>
      <c r="I45" s="408"/>
    </row>
    <row r="46" spans="1:9" s="163" customFormat="1" ht="15" thickBot="1">
      <c r="A46" s="409" t="s">
        <v>379</v>
      </c>
      <c r="B46" s="410"/>
      <c r="C46" s="410"/>
      <c r="D46" s="410"/>
      <c r="E46" s="410"/>
      <c r="F46" s="410"/>
      <c r="G46" s="410"/>
      <c r="H46" s="410"/>
      <c r="I46" s="411"/>
    </row>
  </sheetData>
  <mergeCells count="16">
    <mergeCell ref="A44:F44"/>
    <mergeCell ref="A45:I45"/>
    <mergeCell ref="A46:I46"/>
    <mergeCell ref="A2:I2"/>
    <mergeCell ref="C3:G3"/>
    <mergeCell ref="A7:I7"/>
    <mergeCell ref="A8:A9"/>
    <mergeCell ref="B8:B9"/>
    <mergeCell ref="C8:C9"/>
    <mergeCell ref="D8:D9"/>
    <mergeCell ref="E8:E9"/>
    <mergeCell ref="F8:F9"/>
    <mergeCell ref="G8:G9"/>
    <mergeCell ref="I8:I9"/>
    <mergeCell ref="H8:H9"/>
    <mergeCell ref="H4:I4"/>
  </mergeCells>
  <phoneticPr fontId="46" type="noConversion"/>
  <printOptions horizontalCentered="1"/>
  <pageMargins left="0.51181102362204722" right="0.51181102362204722" top="0.98425196850393704" bottom="0.98425196850393704" header="0.51181102362204722" footer="0.51181102362204722"/>
  <pageSetup paperSize="9" scale="5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45"/>
  <sheetViews>
    <sheetView zoomScaleNormal="100" zoomScaleSheetLayoutView="100" workbookViewId="0">
      <selection activeCell="G2" sqref="G2"/>
    </sheetView>
  </sheetViews>
  <sheetFormatPr defaultRowHeight="14.4"/>
  <cols>
    <col min="1" max="1" width="4.88671875" customWidth="1"/>
    <col min="2" max="2" width="8.44140625" customWidth="1"/>
    <col min="3" max="3" width="65.44140625" customWidth="1"/>
    <col min="4" max="4" width="5.33203125" bestFit="1" customWidth="1"/>
    <col min="5" max="5" width="7.44140625" bestFit="1" customWidth="1"/>
    <col min="6" max="6" width="43.33203125" style="2" customWidth="1"/>
  </cols>
  <sheetData>
    <row r="1" spans="1:15">
      <c r="A1" s="60"/>
      <c r="B1" s="61"/>
      <c r="C1" s="61"/>
      <c r="D1" s="61"/>
      <c r="E1" s="61"/>
      <c r="F1" s="361"/>
    </row>
    <row r="2" spans="1:15" ht="28.5" customHeight="1">
      <c r="A2" s="362"/>
      <c r="B2" s="202"/>
      <c r="C2" s="202"/>
      <c r="D2" s="202"/>
      <c r="E2" s="202"/>
      <c r="F2" s="363"/>
    </row>
    <row r="3" spans="1:15" ht="49.8" customHeight="1">
      <c r="A3" s="63"/>
      <c r="B3" s="202" t="s">
        <v>30</v>
      </c>
      <c r="C3" s="202"/>
      <c r="D3" s="202"/>
      <c r="E3" s="202"/>
      <c r="F3" s="363"/>
    </row>
    <row r="4" spans="1:15" ht="21" customHeight="1">
      <c r="A4" s="63"/>
      <c r="B4" s="203"/>
      <c r="C4" s="204" t="s">
        <v>311</v>
      </c>
      <c r="D4" s="205"/>
      <c r="E4" s="205"/>
      <c r="F4" s="364"/>
      <c r="G4" s="41"/>
    </row>
    <row r="5" spans="1:15" ht="18.75" customHeight="1">
      <c r="A5" s="80" t="s">
        <v>334</v>
      </c>
      <c r="B5" s="163"/>
      <c r="C5" s="163"/>
      <c r="D5" s="163"/>
      <c r="E5" s="163"/>
      <c r="F5" s="365"/>
    </row>
    <row r="6" spans="1:15">
      <c r="A6" s="80" t="s">
        <v>333</v>
      </c>
      <c r="B6" s="163"/>
      <c r="C6" s="163"/>
      <c r="D6" s="163"/>
      <c r="E6" s="163"/>
      <c r="F6" s="366" t="s">
        <v>321</v>
      </c>
    </row>
    <row r="7" spans="1:15">
      <c r="A7" s="84" t="s">
        <v>378</v>
      </c>
      <c r="B7" s="163"/>
      <c r="C7" s="163"/>
      <c r="D7" s="163"/>
      <c r="E7" s="163"/>
      <c r="F7" s="367" t="s">
        <v>377</v>
      </c>
    </row>
    <row r="8" spans="1:15" ht="5.25" customHeight="1" thickBot="1">
      <c r="A8" s="84"/>
      <c r="B8" s="163"/>
      <c r="C8" s="163"/>
      <c r="D8" s="163"/>
      <c r="E8" s="163"/>
      <c r="F8" s="64"/>
    </row>
    <row r="9" spans="1:15" ht="16.2" thickBot="1">
      <c r="A9" s="140" t="s">
        <v>28</v>
      </c>
      <c r="B9" s="141"/>
      <c r="C9" s="141"/>
      <c r="D9" s="141"/>
      <c r="E9" s="141"/>
      <c r="F9" s="142"/>
    </row>
    <row r="10" spans="1:15">
      <c r="A10" s="192" t="s">
        <v>0</v>
      </c>
      <c r="B10" s="206" t="s">
        <v>24</v>
      </c>
      <c r="C10" s="206" t="s">
        <v>1</v>
      </c>
      <c r="D10" s="206" t="s">
        <v>2</v>
      </c>
      <c r="E10" s="206" t="s">
        <v>6</v>
      </c>
      <c r="F10" s="193" t="s">
        <v>29</v>
      </c>
      <c r="M10" s="13"/>
    </row>
    <row r="11" spans="1:15" ht="9" customHeight="1" thickBot="1">
      <c r="A11" s="194"/>
      <c r="B11" s="195"/>
      <c r="C11" s="195"/>
      <c r="D11" s="195"/>
      <c r="E11" s="195"/>
      <c r="F11" s="196"/>
      <c r="I11" s="87"/>
      <c r="J11" s="87"/>
      <c r="K11" s="87"/>
      <c r="L11" s="87"/>
      <c r="M11" s="87"/>
      <c r="N11" s="87"/>
      <c r="O11" s="87"/>
    </row>
    <row r="12" spans="1:15" ht="16.5" customHeight="1">
      <c r="A12" s="197">
        <v>1</v>
      </c>
      <c r="B12" s="198"/>
      <c r="C12" s="199" t="s">
        <v>27</v>
      </c>
      <c r="D12" s="200"/>
      <c r="E12" s="200"/>
      <c r="F12" s="201"/>
      <c r="I12" s="11"/>
      <c r="J12" s="11"/>
      <c r="K12" s="11"/>
      <c r="L12" s="11"/>
      <c r="M12" s="12"/>
      <c r="N12" s="11"/>
      <c r="O12" s="11"/>
    </row>
    <row r="13" spans="1:15">
      <c r="A13" s="368" t="s">
        <v>3</v>
      </c>
      <c r="B13" s="210" t="s">
        <v>137</v>
      </c>
      <c r="C13" s="211" t="s">
        <v>138</v>
      </c>
      <c r="D13" s="212" t="s">
        <v>95</v>
      </c>
      <c r="E13" s="213">
        <v>6</v>
      </c>
      <c r="F13" s="369" t="s">
        <v>145</v>
      </c>
      <c r="J13" s="3"/>
      <c r="K13" s="4"/>
      <c r="L13" s="5"/>
      <c r="M13" s="3"/>
      <c r="N13" s="6"/>
    </row>
    <row r="14" spans="1:15">
      <c r="A14" s="370" t="s">
        <v>4</v>
      </c>
      <c r="B14" s="210" t="s">
        <v>162</v>
      </c>
      <c r="C14" s="211" t="s">
        <v>163</v>
      </c>
      <c r="D14" s="212" t="s">
        <v>95</v>
      </c>
      <c r="E14" s="213">
        <v>12</v>
      </c>
      <c r="F14" s="371" t="s">
        <v>339</v>
      </c>
      <c r="J14" s="3"/>
      <c r="K14" s="4"/>
      <c r="L14" s="5"/>
      <c r="M14" s="3"/>
      <c r="N14" s="6"/>
    </row>
    <row r="15" spans="1:15">
      <c r="A15" s="197">
        <v>2</v>
      </c>
      <c r="B15" s="198"/>
      <c r="C15" s="207" t="s">
        <v>134</v>
      </c>
      <c r="D15" s="208"/>
      <c r="E15" s="208"/>
      <c r="F15" s="201"/>
    </row>
    <row r="16" spans="1:15">
      <c r="A16" s="370" t="s">
        <v>8</v>
      </c>
      <c r="B16" s="210" t="s">
        <v>139</v>
      </c>
      <c r="C16" s="211" t="s">
        <v>140</v>
      </c>
      <c r="D16" s="212" t="s">
        <v>141</v>
      </c>
      <c r="E16" s="213">
        <v>20.78</v>
      </c>
      <c r="F16" s="369" t="s">
        <v>340</v>
      </c>
    </row>
    <row r="17" spans="1:6">
      <c r="A17" s="370" t="s">
        <v>25</v>
      </c>
      <c r="B17" s="210" t="s">
        <v>160</v>
      </c>
      <c r="C17" s="211" t="s">
        <v>157</v>
      </c>
      <c r="D17" s="212" t="s">
        <v>141</v>
      </c>
      <c r="E17" s="213">
        <v>9.09</v>
      </c>
      <c r="F17" s="369" t="s">
        <v>341</v>
      </c>
    </row>
    <row r="18" spans="1:6">
      <c r="A18" s="197">
        <v>3</v>
      </c>
      <c r="B18" s="198"/>
      <c r="C18" s="207" t="s">
        <v>135</v>
      </c>
      <c r="D18" s="208"/>
      <c r="E18" s="208"/>
      <c r="F18" s="201"/>
    </row>
    <row r="19" spans="1:6">
      <c r="A19" s="370" t="s">
        <v>9</v>
      </c>
      <c r="B19" s="210" t="s">
        <v>180</v>
      </c>
      <c r="C19" s="211" t="s">
        <v>181</v>
      </c>
      <c r="D19" s="212" t="s">
        <v>141</v>
      </c>
      <c r="E19" s="213">
        <v>1.3</v>
      </c>
      <c r="F19" s="372" t="s">
        <v>342</v>
      </c>
    </row>
    <row r="20" spans="1:6">
      <c r="A20" s="370" t="s">
        <v>12</v>
      </c>
      <c r="B20" s="210" t="s">
        <v>185</v>
      </c>
      <c r="C20" s="211" t="s">
        <v>182</v>
      </c>
      <c r="D20" s="212" t="s">
        <v>141</v>
      </c>
      <c r="E20" s="213">
        <v>7.63</v>
      </c>
      <c r="F20" s="372" t="s">
        <v>343</v>
      </c>
    </row>
    <row r="21" spans="1:6" ht="34.200000000000003">
      <c r="A21" s="370" t="s">
        <v>26</v>
      </c>
      <c r="B21" s="210" t="s">
        <v>186</v>
      </c>
      <c r="C21" s="211" t="s">
        <v>187</v>
      </c>
      <c r="D21" s="212" t="s">
        <v>141</v>
      </c>
      <c r="E21" s="213">
        <v>13.82</v>
      </c>
      <c r="F21" s="372" t="s">
        <v>345</v>
      </c>
    </row>
    <row r="22" spans="1:6">
      <c r="A22" s="370" t="s">
        <v>52</v>
      </c>
      <c r="B22" s="210" t="s">
        <v>260</v>
      </c>
      <c r="C22" s="211" t="s">
        <v>261</v>
      </c>
      <c r="D22" s="212" t="s">
        <v>95</v>
      </c>
      <c r="E22" s="213">
        <v>151.28</v>
      </c>
      <c r="F22" s="372" t="s">
        <v>344</v>
      </c>
    </row>
    <row r="23" spans="1:6">
      <c r="A23" s="197">
        <v>4</v>
      </c>
      <c r="B23" s="198"/>
      <c r="C23" s="207" t="s">
        <v>189</v>
      </c>
      <c r="D23" s="208"/>
      <c r="E23" s="208"/>
      <c r="F23" s="201"/>
    </row>
    <row r="24" spans="1:6">
      <c r="A24" s="370" t="s">
        <v>10</v>
      </c>
      <c r="B24" s="210" t="s">
        <v>190</v>
      </c>
      <c r="C24" s="211" t="s">
        <v>191</v>
      </c>
      <c r="D24" s="212" t="s">
        <v>141</v>
      </c>
      <c r="E24" s="213">
        <v>5.57</v>
      </c>
      <c r="F24" s="372" t="s">
        <v>346</v>
      </c>
    </row>
    <row r="25" spans="1:6">
      <c r="A25" s="370" t="s">
        <v>106</v>
      </c>
      <c r="B25" s="210" t="s">
        <v>190</v>
      </c>
      <c r="C25" s="211" t="s">
        <v>192</v>
      </c>
      <c r="D25" s="212" t="s">
        <v>141</v>
      </c>
      <c r="E25" s="213">
        <v>3.95</v>
      </c>
      <c r="F25" s="372" t="s">
        <v>347</v>
      </c>
    </row>
    <row r="26" spans="1:6">
      <c r="A26" s="373">
        <v>5</v>
      </c>
      <c r="B26" s="198"/>
      <c r="C26" s="209" t="s">
        <v>197</v>
      </c>
      <c r="D26" s="208"/>
      <c r="E26" s="208"/>
      <c r="F26" s="201"/>
    </row>
    <row r="27" spans="1:6" ht="22.8">
      <c r="A27" s="370" t="s">
        <v>11</v>
      </c>
      <c r="B27" s="210" t="s">
        <v>142</v>
      </c>
      <c r="C27" s="214" t="s">
        <v>127</v>
      </c>
      <c r="D27" s="212" t="s">
        <v>95</v>
      </c>
      <c r="E27" s="213">
        <v>272.08</v>
      </c>
      <c r="F27" s="372" t="s">
        <v>363</v>
      </c>
    </row>
    <row r="28" spans="1:6" ht="22.8">
      <c r="A28" s="370" t="s">
        <v>110</v>
      </c>
      <c r="B28" s="210" t="s">
        <v>144</v>
      </c>
      <c r="C28" s="214" t="s">
        <v>119</v>
      </c>
      <c r="D28" s="212" t="s">
        <v>95</v>
      </c>
      <c r="E28" s="213">
        <v>649.61</v>
      </c>
      <c r="F28" s="372" t="s">
        <v>348</v>
      </c>
    </row>
    <row r="29" spans="1:6" ht="22.8">
      <c r="A29" s="370" t="s">
        <v>136</v>
      </c>
      <c r="B29" s="210" t="s">
        <v>143</v>
      </c>
      <c r="C29" s="214" t="s">
        <v>319</v>
      </c>
      <c r="D29" s="212" t="s">
        <v>95</v>
      </c>
      <c r="E29" s="213">
        <v>649.61</v>
      </c>
      <c r="F29" s="372" t="s">
        <v>349</v>
      </c>
    </row>
    <row r="30" spans="1:6">
      <c r="A30" s="197">
        <v>6</v>
      </c>
      <c r="B30" s="198"/>
      <c r="C30" s="207" t="s">
        <v>198</v>
      </c>
      <c r="D30" s="208"/>
      <c r="E30" s="208"/>
      <c r="F30" s="201"/>
    </row>
    <row r="31" spans="1:6">
      <c r="A31" s="368" t="s">
        <v>111</v>
      </c>
      <c r="B31" s="210" t="s">
        <v>280</v>
      </c>
      <c r="C31" s="211" t="s">
        <v>281</v>
      </c>
      <c r="D31" s="212" t="s">
        <v>95</v>
      </c>
      <c r="E31" s="213">
        <v>28.76</v>
      </c>
      <c r="F31" s="369" t="s">
        <v>351</v>
      </c>
    </row>
    <row r="32" spans="1:6">
      <c r="A32" s="368" t="s">
        <v>112</v>
      </c>
      <c r="B32" s="210" t="s">
        <v>324</v>
      </c>
      <c r="C32" s="215" t="s">
        <v>243</v>
      </c>
      <c r="D32" s="212" t="s">
        <v>95</v>
      </c>
      <c r="E32" s="213">
        <v>27.84</v>
      </c>
      <c r="F32" s="374" t="s">
        <v>350</v>
      </c>
    </row>
    <row r="33" spans="1:6">
      <c r="A33" s="197">
        <v>7</v>
      </c>
      <c r="B33" s="198"/>
      <c r="C33" s="207" t="s">
        <v>199</v>
      </c>
      <c r="D33" s="208"/>
      <c r="E33" s="208"/>
      <c r="F33" s="201"/>
    </row>
    <row r="34" spans="1:6">
      <c r="A34" s="368" t="s">
        <v>113</v>
      </c>
      <c r="B34" s="210" t="s">
        <v>241</v>
      </c>
      <c r="C34" s="214" t="s">
        <v>227</v>
      </c>
      <c r="D34" s="212" t="s">
        <v>95</v>
      </c>
      <c r="E34" s="213">
        <v>554.29999999999995</v>
      </c>
      <c r="F34" s="372" t="s">
        <v>352</v>
      </c>
    </row>
    <row r="35" spans="1:6" ht="22.8">
      <c r="A35" s="368" t="s">
        <v>114</v>
      </c>
      <c r="B35" s="210" t="s">
        <v>211</v>
      </c>
      <c r="C35" s="214" t="s">
        <v>224</v>
      </c>
      <c r="D35" s="212" t="s">
        <v>95</v>
      </c>
      <c r="E35" s="213">
        <v>95.31</v>
      </c>
      <c r="F35" s="372" t="s">
        <v>353</v>
      </c>
    </row>
    <row r="36" spans="1:6">
      <c r="A36" s="370" t="s">
        <v>115</v>
      </c>
      <c r="B36" s="210" t="s">
        <v>289</v>
      </c>
      <c r="C36" s="211" t="s">
        <v>291</v>
      </c>
      <c r="D36" s="212" t="s">
        <v>268</v>
      </c>
      <c r="E36" s="213">
        <v>150</v>
      </c>
      <c r="F36" s="369" t="s">
        <v>308</v>
      </c>
    </row>
    <row r="37" spans="1:6">
      <c r="A37" s="370" t="s">
        <v>133</v>
      </c>
      <c r="B37" s="210" t="s">
        <v>299</v>
      </c>
      <c r="C37" s="211" t="s">
        <v>297</v>
      </c>
      <c r="D37" s="212" t="s">
        <v>268</v>
      </c>
      <c r="E37" s="213">
        <v>50</v>
      </c>
      <c r="F37" s="369" t="s">
        <v>360</v>
      </c>
    </row>
    <row r="38" spans="1:6">
      <c r="A38" s="370" t="s">
        <v>250</v>
      </c>
      <c r="B38" s="210" t="s">
        <v>229</v>
      </c>
      <c r="C38" s="211" t="s">
        <v>307</v>
      </c>
      <c r="D38" s="212" t="s">
        <v>268</v>
      </c>
      <c r="E38" s="213">
        <v>150</v>
      </c>
      <c r="F38" s="372" t="s">
        <v>308</v>
      </c>
    </row>
    <row r="39" spans="1:6">
      <c r="A39" s="370" t="s">
        <v>269</v>
      </c>
      <c r="B39" s="210" t="s">
        <v>306</v>
      </c>
      <c r="C39" s="211" t="s">
        <v>303</v>
      </c>
      <c r="D39" s="212" t="s">
        <v>302</v>
      </c>
      <c r="E39" s="213">
        <v>6</v>
      </c>
      <c r="F39" s="372" t="s">
        <v>361</v>
      </c>
    </row>
    <row r="40" spans="1:6">
      <c r="A40" s="370" t="s">
        <v>272</v>
      </c>
      <c r="B40" s="210" t="s">
        <v>267</v>
      </c>
      <c r="C40" s="211" t="s">
        <v>228</v>
      </c>
      <c r="D40" s="212" t="s">
        <v>200</v>
      </c>
      <c r="E40" s="213">
        <v>4</v>
      </c>
      <c r="F40" s="369" t="s">
        <v>354</v>
      </c>
    </row>
    <row r="41" spans="1:6">
      <c r="A41" s="370" t="s">
        <v>285</v>
      </c>
      <c r="B41" s="210" t="s">
        <v>295</v>
      </c>
      <c r="C41" s="211" t="s">
        <v>270</v>
      </c>
      <c r="D41" s="212" t="s">
        <v>268</v>
      </c>
      <c r="E41" s="213">
        <v>120.5</v>
      </c>
      <c r="F41" s="372" t="s">
        <v>355</v>
      </c>
    </row>
    <row r="42" spans="1:6" ht="34.200000000000003">
      <c r="A42" s="370" t="s">
        <v>286</v>
      </c>
      <c r="B42" s="210" t="s">
        <v>249</v>
      </c>
      <c r="C42" s="211" t="s">
        <v>248</v>
      </c>
      <c r="D42" s="212" t="s">
        <v>95</v>
      </c>
      <c r="E42" s="213">
        <v>113.2</v>
      </c>
      <c r="F42" s="372" t="s">
        <v>362</v>
      </c>
    </row>
    <row r="43" spans="1:6">
      <c r="A43" s="370" t="s">
        <v>287</v>
      </c>
      <c r="B43" s="210" t="s">
        <v>364</v>
      </c>
      <c r="C43" s="211" t="s">
        <v>357</v>
      </c>
      <c r="D43" s="212" t="s">
        <v>268</v>
      </c>
      <c r="E43" s="213">
        <v>30.56</v>
      </c>
      <c r="F43" s="369" t="s">
        <v>356</v>
      </c>
    </row>
    <row r="44" spans="1:6">
      <c r="A44" s="370" t="s">
        <v>288</v>
      </c>
      <c r="B44" s="210" t="s">
        <v>367</v>
      </c>
      <c r="C44" s="211" t="s">
        <v>368</v>
      </c>
      <c r="D44" s="212" t="s">
        <v>302</v>
      </c>
      <c r="E44" s="213">
        <v>3</v>
      </c>
      <c r="F44" s="372" t="s">
        <v>358</v>
      </c>
    </row>
    <row r="45" spans="1:6" ht="23.4" thickBot="1">
      <c r="A45" s="375" t="s">
        <v>298</v>
      </c>
      <c r="B45" s="376" t="s">
        <v>201</v>
      </c>
      <c r="C45" s="377" t="s">
        <v>202</v>
      </c>
      <c r="D45" s="378" t="s">
        <v>95</v>
      </c>
      <c r="E45" s="379">
        <v>294</v>
      </c>
      <c r="F45" s="380" t="s">
        <v>359</v>
      </c>
    </row>
  </sheetData>
  <mergeCells count="10">
    <mergeCell ref="I11:O11"/>
    <mergeCell ref="A2:F2"/>
    <mergeCell ref="B3:F3"/>
    <mergeCell ref="F10:F11"/>
    <mergeCell ref="A9:F9"/>
    <mergeCell ref="A10:A11"/>
    <mergeCell ref="B10:B11"/>
    <mergeCell ref="C10:C11"/>
    <mergeCell ref="D10:D11"/>
    <mergeCell ref="E10:E11"/>
  </mergeCells>
  <phoneticPr fontId="46" type="noConversion"/>
  <printOptions horizontalCentered="1"/>
  <pageMargins left="0.51181102362204722" right="0.51181102362204722" top="0.98425196850393704" bottom="0.98425196850393704" header="0.51181102362204722" footer="0.51181102362204722"/>
  <pageSetup paperSize="9" scale="6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0"/>
  <sheetViews>
    <sheetView zoomScaleNormal="100" zoomScaleSheetLayoutView="110" workbookViewId="0">
      <selection activeCell="I1" sqref="I1"/>
    </sheetView>
  </sheetViews>
  <sheetFormatPr defaultRowHeight="14.4"/>
  <cols>
    <col min="1" max="1" width="9" bestFit="1" customWidth="1"/>
    <col min="2" max="2" width="36" customWidth="1"/>
    <col min="3" max="3" width="18.109375" customWidth="1"/>
    <col min="4" max="4" width="23" customWidth="1"/>
    <col min="5" max="5" width="9.109375" customWidth="1"/>
    <col min="6" max="6" width="17.88671875" customWidth="1"/>
    <col min="7" max="7" width="9.88671875" bestFit="1" customWidth="1"/>
    <col min="8" max="8" width="18.5546875" customWidth="1"/>
  </cols>
  <sheetData>
    <row r="1" spans="1:8" ht="33" customHeight="1">
      <c r="A1" s="60"/>
      <c r="B1" s="61"/>
      <c r="C1" s="61"/>
      <c r="D1" s="61"/>
      <c r="E1" s="382"/>
      <c r="F1" s="61"/>
      <c r="G1" s="61"/>
      <c r="H1" s="62"/>
    </row>
    <row r="2" spans="1:8" ht="18" customHeight="1">
      <c r="A2" s="383" t="s">
        <v>30</v>
      </c>
      <c r="B2" s="225"/>
      <c r="C2" s="225"/>
      <c r="D2" s="225"/>
      <c r="E2" s="225"/>
      <c r="F2" s="225"/>
      <c r="G2" s="226"/>
      <c r="H2" s="427"/>
    </row>
    <row r="3" spans="1:8" ht="45.75" customHeight="1">
      <c r="A3" s="428"/>
      <c r="B3" s="228" t="s">
        <v>387</v>
      </c>
      <c r="C3" s="228"/>
      <c r="D3" s="228"/>
      <c r="E3" s="228"/>
      <c r="F3" s="228"/>
      <c r="G3" s="227"/>
      <c r="H3" s="429"/>
    </row>
    <row r="4" spans="1:8">
      <c r="A4" s="80" t="s">
        <v>334</v>
      </c>
      <c r="B4" s="221"/>
      <c r="C4" s="223"/>
      <c r="D4" s="224"/>
      <c r="E4" s="221"/>
      <c r="F4" s="218"/>
      <c r="G4" s="218"/>
      <c r="H4" s="430" t="s">
        <v>321</v>
      </c>
    </row>
    <row r="5" spans="1:8">
      <c r="A5" s="80" t="s">
        <v>335</v>
      </c>
      <c r="B5" s="221"/>
      <c r="C5" s="223"/>
      <c r="D5" s="224"/>
      <c r="E5" s="221"/>
      <c r="F5" s="216"/>
      <c r="G5" s="216"/>
      <c r="H5" s="367" t="s">
        <v>377</v>
      </c>
    </row>
    <row r="6" spans="1:8">
      <c r="A6" s="84" t="s">
        <v>378</v>
      </c>
      <c r="B6" s="221"/>
      <c r="C6" s="223"/>
      <c r="D6" s="224"/>
      <c r="E6" s="221"/>
      <c r="F6" s="222"/>
      <c r="G6" s="222"/>
      <c r="H6" s="431"/>
    </row>
    <row r="7" spans="1:8" ht="19.8" customHeight="1">
      <c r="A7" s="432" t="s">
        <v>13</v>
      </c>
      <c r="B7" s="219"/>
      <c r="C7" s="219"/>
      <c r="D7" s="219"/>
      <c r="E7" s="219"/>
      <c r="F7" s="219"/>
      <c r="G7" s="220"/>
      <c r="H7" s="433"/>
    </row>
    <row r="8" spans="1:8" ht="13.5" customHeight="1">
      <c r="A8" s="434" t="s">
        <v>0</v>
      </c>
      <c r="B8" s="229" t="s">
        <v>14</v>
      </c>
      <c r="C8" s="229" t="s">
        <v>15</v>
      </c>
      <c r="D8" s="230" t="s">
        <v>16</v>
      </c>
      <c r="E8" s="231" t="s">
        <v>17</v>
      </c>
      <c r="F8" s="231"/>
      <c r="G8" s="231" t="s">
        <v>96</v>
      </c>
      <c r="H8" s="435"/>
    </row>
    <row r="9" spans="1:8">
      <c r="A9" s="436"/>
      <c r="B9" s="244"/>
      <c r="C9" s="244"/>
      <c r="D9" s="245"/>
      <c r="E9" s="269" t="s">
        <v>18</v>
      </c>
      <c r="F9" s="265" t="s">
        <v>19</v>
      </c>
      <c r="G9" s="269" t="s">
        <v>18</v>
      </c>
      <c r="H9" s="437" t="s">
        <v>19</v>
      </c>
    </row>
    <row r="10" spans="1:8" ht="15" customHeight="1">
      <c r="A10" s="438">
        <v>1</v>
      </c>
      <c r="B10" s="258" t="str">
        <f>PLAN!C10</f>
        <v>SERVIÇOS PRELIMINARES</v>
      </c>
      <c r="C10" s="259">
        <f>D10/D24</f>
        <v>2.3767345970752883E-2</v>
      </c>
      <c r="D10" s="260">
        <f>PLAN!H10</f>
        <v>10360.14</v>
      </c>
      <c r="E10" s="241">
        <v>1</v>
      </c>
      <c r="F10" s="267">
        <f>E10*$D10</f>
        <v>10360.14</v>
      </c>
      <c r="G10" s="271"/>
      <c r="H10" s="439"/>
    </row>
    <row r="11" spans="1:8" ht="5.0999999999999996" customHeight="1">
      <c r="A11" s="440"/>
      <c r="B11" s="261"/>
      <c r="C11" s="252"/>
      <c r="D11" s="253"/>
      <c r="E11" s="286"/>
      <c r="F11" s="287"/>
      <c r="G11" s="279"/>
      <c r="H11" s="441"/>
    </row>
    <row r="12" spans="1:8" ht="15" customHeight="1">
      <c r="A12" s="442">
        <v>2</v>
      </c>
      <c r="B12" s="262" t="str">
        <f>PLAN!C13</f>
        <v>MOVIMENTO DE TERRAS</v>
      </c>
      <c r="C12" s="256">
        <f>D12/D24</f>
        <v>6.8339831565205856E-3</v>
      </c>
      <c r="D12" s="257">
        <f>PLAN!H13</f>
        <v>2978.92</v>
      </c>
      <c r="E12" s="242">
        <v>1</v>
      </c>
      <c r="F12" s="268">
        <f>E12*$D12</f>
        <v>2978.92</v>
      </c>
      <c r="G12" s="280"/>
      <c r="H12" s="443"/>
    </row>
    <row r="13" spans="1:8" ht="4.5" customHeight="1">
      <c r="A13" s="440"/>
      <c r="B13" s="261"/>
      <c r="C13" s="252"/>
      <c r="D13" s="253"/>
      <c r="E13" s="288"/>
      <c r="F13" s="289"/>
      <c r="G13" s="272"/>
      <c r="H13" s="444"/>
    </row>
    <row r="14" spans="1:8" ht="15" customHeight="1">
      <c r="A14" s="445">
        <v>3</v>
      </c>
      <c r="B14" s="248" t="str">
        <f>PLAN!C16</f>
        <v>INFRAESTRUTURA: FUNDAÇÕES</v>
      </c>
      <c r="C14" s="249">
        <f>D14/D24</f>
        <v>0.26054263696424801</v>
      </c>
      <c r="D14" s="254">
        <f>PLAN!H16</f>
        <v>113570.03000000001</v>
      </c>
      <c r="E14" s="242">
        <v>1</v>
      </c>
      <c r="F14" s="268">
        <f>E14*$D14</f>
        <v>113570.03000000001</v>
      </c>
      <c r="G14" s="280"/>
      <c r="H14" s="443"/>
    </row>
    <row r="15" spans="1:8" ht="4.5" customHeight="1">
      <c r="A15" s="442"/>
      <c r="B15" s="255"/>
      <c r="C15" s="256"/>
      <c r="D15" s="257"/>
      <c r="E15" s="288"/>
      <c r="F15" s="289"/>
      <c r="G15" s="272"/>
      <c r="H15" s="444"/>
    </row>
    <row r="16" spans="1:8" ht="15" customHeight="1">
      <c r="A16" s="438">
        <v>4</v>
      </c>
      <c r="B16" s="258" t="str">
        <f>PLAN!C21</f>
        <v>ESTRUTURA</v>
      </c>
      <c r="C16" s="259">
        <f>D16/D24</f>
        <v>0.10103584769338041</v>
      </c>
      <c r="D16" s="260">
        <f>PLAN!H21</f>
        <v>44041.33</v>
      </c>
      <c r="E16" s="242">
        <v>1</v>
      </c>
      <c r="F16" s="268">
        <f>E16*$D16</f>
        <v>44041.33</v>
      </c>
      <c r="G16" s="280"/>
      <c r="H16" s="443"/>
    </row>
    <row r="17" spans="1:8" ht="4.5" customHeight="1">
      <c r="A17" s="446"/>
      <c r="B17" s="261"/>
      <c r="C17" s="252"/>
      <c r="D17" s="263"/>
      <c r="E17" s="288"/>
      <c r="F17" s="289"/>
      <c r="G17" s="272"/>
      <c r="H17" s="444"/>
    </row>
    <row r="18" spans="1:8">
      <c r="A18" s="442">
        <v>5</v>
      </c>
      <c r="B18" s="262" t="str">
        <f>PLAN!C24</f>
        <v>ALVENARIAS E REVESTIMENTOS</v>
      </c>
      <c r="C18" s="256">
        <f>D18/D24</f>
        <v>0.23035323901189186</v>
      </c>
      <c r="D18" s="257">
        <f>PLAN!H24</f>
        <v>100410.53</v>
      </c>
      <c r="E18" s="277">
        <v>0.5</v>
      </c>
      <c r="F18" s="266">
        <f>E18*$D18</f>
        <v>50205.264999999999</v>
      </c>
      <c r="G18" s="270">
        <v>0.5</v>
      </c>
      <c r="H18" s="447">
        <f>G18*$D18</f>
        <v>50205.264999999999</v>
      </c>
    </row>
    <row r="19" spans="1:8" ht="4.5" customHeight="1">
      <c r="A19" s="440"/>
      <c r="B19" s="261"/>
      <c r="C19" s="252"/>
      <c r="D19" s="253"/>
      <c r="E19" s="290"/>
      <c r="F19" s="291"/>
      <c r="G19" s="288"/>
      <c r="H19" s="448"/>
    </row>
    <row r="20" spans="1:8">
      <c r="A20" s="445">
        <v>6</v>
      </c>
      <c r="B20" s="248" t="str">
        <f>PLAN!C28</f>
        <v>PORTÕES E GRADES</v>
      </c>
      <c r="C20" s="249">
        <f>D20/D24</f>
        <v>7.4424281677234347E-2</v>
      </c>
      <c r="D20" s="250">
        <f>PLAN!H28</f>
        <v>32441.4</v>
      </c>
      <c r="E20" s="283"/>
      <c r="F20" s="278"/>
      <c r="G20" s="243">
        <v>1</v>
      </c>
      <c r="H20" s="449">
        <f>G20*$D20</f>
        <v>32441.4</v>
      </c>
    </row>
    <row r="21" spans="1:8" ht="4.5" customHeight="1">
      <c r="A21" s="442"/>
      <c r="B21" s="255"/>
      <c r="C21" s="256"/>
      <c r="D21" s="282"/>
      <c r="E21" s="272"/>
      <c r="F21" s="281"/>
      <c r="G21" s="292"/>
      <c r="H21" s="448"/>
    </row>
    <row r="22" spans="1:8">
      <c r="A22" s="440">
        <v>7</v>
      </c>
      <c r="B22" s="251" t="str">
        <f>PLAN!C31</f>
        <v>SERVIÇOS COMPLEMENTARES</v>
      </c>
      <c r="C22" s="264">
        <f>D22/D24</f>
        <v>0.30304266552597187</v>
      </c>
      <c r="D22" s="253">
        <f>PLAN!H31</f>
        <v>132095.71000000002</v>
      </c>
      <c r="E22" s="277">
        <v>0.3</v>
      </c>
      <c r="F22" s="266">
        <f>E22*$D22</f>
        <v>39628.713000000003</v>
      </c>
      <c r="G22" s="242">
        <v>0.7</v>
      </c>
      <c r="H22" s="449">
        <f>G22*$D22</f>
        <v>92466.997000000003</v>
      </c>
    </row>
    <row r="23" spans="1:8" ht="4.5" customHeight="1">
      <c r="A23" s="442"/>
      <c r="B23" s="255"/>
      <c r="C23" s="256"/>
      <c r="D23" s="257"/>
      <c r="E23" s="290"/>
      <c r="F23" s="291"/>
      <c r="G23" s="293"/>
      <c r="H23" s="450"/>
    </row>
    <row r="24" spans="1:8" ht="9.75" customHeight="1">
      <c r="A24" s="451" t="s">
        <v>20</v>
      </c>
      <c r="B24" s="246"/>
      <c r="C24" s="247">
        <f>SUM(C10:C23)</f>
        <v>1</v>
      </c>
      <c r="D24" s="273">
        <f>SUM(D10:D23)</f>
        <v>435898.06000000006</v>
      </c>
      <c r="E24" s="283"/>
      <c r="F24" s="284"/>
      <c r="G24" s="283"/>
      <c r="H24" s="452"/>
    </row>
    <row r="25" spans="1:8" ht="8.25" customHeight="1">
      <c r="A25" s="453"/>
      <c r="B25" s="237"/>
      <c r="C25" s="238"/>
      <c r="D25" s="274"/>
      <c r="E25" s="272"/>
      <c r="F25" s="285"/>
      <c r="G25" s="272"/>
      <c r="H25" s="454"/>
    </row>
    <row r="26" spans="1:8" ht="15" hidden="1" customHeight="1">
      <c r="A26" s="455"/>
      <c r="B26" s="239" t="s">
        <v>21</v>
      </c>
      <c r="C26" s="240"/>
      <c r="D26" s="240"/>
      <c r="E26" s="275"/>
      <c r="F26" s="276" t="e">
        <f>0.3*#REF!</f>
        <v>#REF!</v>
      </c>
      <c r="G26" s="275"/>
      <c r="H26" s="456" t="e">
        <f>0.3*#REF!</f>
        <v>#REF!</v>
      </c>
    </row>
    <row r="27" spans="1:8">
      <c r="A27" s="457" t="s">
        <v>22</v>
      </c>
      <c r="B27" s="232"/>
      <c r="C27" s="233"/>
      <c r="D27" s="234"/>
      <c r="E27" s="235">
        <f>F27/D24</f>
        <v>0.59826923294863932</v>
      </c>
      <c r="F27" s="236">
        <f>SUM(F10:F23)</f>
        <v>260784.39799999999</v>
      </c>
      <c r="G27" s="235">
        <f>H27/D24</f>
        <v>0.40173076705136057</v>
      </c>
      <c r="H27" s="458">
        <f>SUM(H10:H23)</f>
        <v>175113.66200000001</v>
      </c>
    </row>
    <row r="28" spans="1:8" ht="15" thickBot="1">
      <c r="A28" s="459" t="s">
        <v>23</v>
      </c>
      <c r="B28" s="460"/>
      <c r="C28" s="461"/>
      <c r="D28" s="462"/>
      <c r="E28" s="463">
        <f>E27</f>
        <v>0.59826923294863932</v>
      </c>
      <c r="F28" s="464">
        <f>F27</f>
        <v>260784.39799999999</v>
      </c>
      <c r="G28" s="463">
        <f>G27+E28</f>
        <v>0.99999999999999989</v>
      </c>
      <c r="H28" s="465">
        <f>F27+H27</f>
        <v>435898.06</v>
      </c>
    </row>
    <row r="30" spans="1:8">
      <c r="F30" s="1"/>
      <c r="G30" s="1"/>
      <c r="H30" s="1"/>
    </row>
  </sheetData>
  <mergeCells count="14">
    <mergeCell ref="G8:H8"/>
    <mergeCell ref="A2:F2"/>
    <mergeCell ref="A27:B27"/>
    <mergeCell ref="A28:B28"/>
    <mergeCell ref="A24:B25"/>
    <mergeCell ref="C24:C25"/>
    <mergeCell ref="D24:D25"/>
    <mergeCell ref="A7:F7"/>
    <mergeCell ref="A8:A9"/>
    <mergeCell ref="B8:B9"/>
    <mergeCell ref="C8:C9"/>
    <mergeCell ref="D8:D9"/>
    <mergeCell ref="E8:F8"/>
    <mergeCell ref="B3:F3"/>
  </mergeCells>
  <printOptions horizontalCentered="1"/>
  <pageMargins left="0.51181102362204722" right="0.51181102362204722" top="0.98425196850393704" bottom="0.98425196850393704" header="0.51181102362204722" footer="0.51181102362204722"/>
  <pageSetup paperSize="9" scale="6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T138"/>
  <sheetViews>
    <sheetView showGridLines="0" zoomScaleNormal="100" zoomScaleSheetLayoutView="100" workbookViewId="0">
      <selection activeCell="H13" sqref="H13"/>
    </sheetView>
  </sheetViews>
  <sheetFormatPr defaultColWidth="10.33203125" defaultRowHeight="17.25" customHeight="1"/>
  <cols>
    <col min="1" max="1" width="6.44140625" style="27" customWidth="1"/>
    <col min="2" max="2" width="14.44140625" style="29" customWidth="1"/>
    <col min="3" max="3" width="36.109375" style="29" customWidth="1"/>
    <col min="4" max="4" width="28.5546875" style="29" customWidth="1"/>
    <col min="5" max="5" width="15.5546875" style="28" customWidth="1"/>
    <col min="6" max="6" width="13" style="40" customWidth="1"/>
    <col min="7" max="7" width="14.109375" style="25" customWidth="1"/>
    <col min="8" max="8" width="10.33203125" style="26"/>
    <col min="9" max="256" width="10.33203125" style="27"/>
    <col min="257" max="257" width="6.44140625" style="27" customWidth="1"/>
    <col min="258" max="258" width="12" style="27" customWidth="1"/>
    <col min="259" max="259" width="37.33203125" style="27" customWidth="1"/>
    <col min="260" max="260" width="20.6640625" style="27" customWidth="1"/>
    <col min="261" max="261" width="15.5546875" style="27" customWidth="1"/>
    <col min="262" max="262" width="13" style="27" customWidth="1"/>
    <col min="263" max="263" width="14.109375" style="27" customWidth="1"/>
    <col min="264" max="512" width="10.33203125" style="27"/>
    <col min="513" max="513" width="6.44140625" style="27" customWidth="1"/>
    <col min="514" max="514" width="12" style="27" customWidth="1"/>
    <col min="515" max="515" width="37.33203125" style="27" customWidth="1"/>
    <col min="516" max="516" width="20.6640625" style="27" customWidth="1"/>
    <col min="517" max="517" width="15.5546875" style="27" customWidth="1"/>
    <col min="518" max="518" width="13" style="27" customWidth="1"/>
    <col min="519" max="519" width="14.109375" style="27" customWidth="1"/>
    <col min="520" max="768" width="10.33203125" style="27"/>
    <col min="769" max="769" width="6.44140625" style="27" customWidth="1"/>
    <col min="770" max="770" width="12" style="27" customWidth="1"/>
    <col min="771" max="771" width="37.33203125" style="27" customWidth="1"/>
    <col min="772" max="772" width="20.6640625" style="27" customWidth="1"/>
    <col min="773" max="773" width="15.5546875" style="27" customWidth="1"/>
    <col min="774" max="774" width="13" style="27" customWidth="1"/>
    <col min="775" max="775" width="14.109375" style="27" customWidth="1"/>
    <col min="776" max="1024" width="10.33203125" style="27"/>
    <col min="1025" max="1025" width="6.44140625" style="27" customWidth="1"/>
    <col min="1026" max="1026" width="12" style="27" customWidth="1"/>
    <col min="1027" max="1027" width="37.33203125" style="27" customWidth="1"/>
    <col min="1028" max="1028" width="20.6640625" style="27" customWidth="1"/>
    <col min="1029" max="1029" width="15.5546875" style="27" customWidth="1"/>
    <col min="1030" max="1030" width="13" style="27" customWidth="1"/>
    <col min="1031" max="1031" width="14.109375" style="27" customWidth="1"/>
    <col min="1032" max="1280" width="10.33203125" style="27"/>
    <col min="1281" max="1281" width="6.44140625" style="27" customWidth="1"/>
    <col min="1282" max="1282" width="12" style="27" customWidth="1"/>
    <col min="1283" max="1283" width="37.33203125" style="27" customWidth="1"/>
    <col min="1284" max="1284" width="20.6640625" style="27" customWidth="1"/>
    <col min="1285" max="1285" width="15.5546875" style="27" customWidth="1"/>
    <col min="1286" max="1286" width="13" style="27" customWidth="1"/>
    <col min="1287" max="1287" width="14.109375" style="27" customWidth="1"/>
    <col min="1288" max="1536" width="10.33203125" style="27"/>
    <col min="1537" max="1537" width="6.44140625" style="27" customWidth="1"/>
    <col min="1538" max="1538" width="12" style="27" customWidth="1"/>
    <col min="1539" max="1539" width="37.33203125" style="27" customWidth="1"/>
    <col min="1540" max="1540" width="20.6640625" style="27" customWidth="1"/>
    <col min="1541" max="1541" width="15.5546875" style="27" customWidth="1"/>
    <col min="1542" max="1542" width="13" style="27" customWidth="1"/>
    <col min="1543" max="1543" width="14.109375" style="27" customWidth="1"/>
    <col min="1544" max="1792" width="10.33203125" style="27"/>
    <col min="1793" max="1793" width="6.44140625" style="27" customWidth="1"/>
    <col min="1794" max="1794" width="12" style="27" customWidth="1"/>
    <col min="1795" max="1795" width="37.33203125" style="27" customWidth="1"/>
    <col min="1796" max="1796" width="20.6640625" style="27" customWidth="1"/>
    <col min="1797" max="1797" width="15.5546875" style="27" customWidth="1"/>
    <col min="1798" max="1798" width="13" style="27" customWidth="1"/>
    <col min="1799" max="1799" width="14.109375" style="27" customWidth="1"/>
    <col min="1800" max="2048" width="10.33203125" style="27"/>
    <col min="2049" max="2049" width="6.44140625" style="27" customWidth="1"/>
    <col min="2050" max="2050" width="12" style="27" customWidth="1"/>
    <col min="2051" max="2051" width="37.33203125" style="27" customWidth="1"/>
    <col min="2052" max="2052" width="20.6640625" style="27" customWidth="1"/>
    <col min="2053" max="2053" width="15.5546875" style="27" customWidth="1"/>
    <col min="2054" max="2054" width="13" style="27" customWidth="1"/>
    <col min="2055" max="2055" width="14.109375" style="27" customWidth="1"/>
    <col min="2056" max="2304" width="10.33203125" style="27"/>
    <col min="2305" max="2305" width="6.44140625" style="27" customWidth="1"/>
    <col min="2306" max="2306" width="12" style="27" customWidth="1"/>
    <col min="2307" max="2307" width="37.33203125" style="27" customWidth="1"/>
    <col min="2308" max="2308" width="20.6640625" style="27" customWidth="1"/>
    <col min="2309" max="2309" width="15.5546875" style="27" customWidth="1"/>
    <col min="2310" max="2310" width="13" style="27" customWidth="1"/>
    <col min="2311" max="2311" width="14.109375" style="27" customWidth="1"/>
    <col min="2312" max="2560" width="10.33203125" style="27"/>
    <col min="2561" max="2561" width="6.44140625" style="27" customWidth="1"/>
    <col min="2562" max="2562" width="12" style="27" customWidth="1"/>
    <col min="2563" max="2563" width="37.33203125" style="27" customWidth="1"/>
    <col min="2564" max="2564" width="20.6640625" style="27" customWidth="1"/>
    <col min="2565" max="2565" width="15.5546875" style="27" customWidth="1"/>
    <col min="2566" max="2566" width="13" style="27" customWidth="1"/>
    <col min="2567" max="2567" width="14.109375" style="27" customWidth="1"/>
    <col min="2568" max="2816" width="10.33203125" style="27"/>
    <col min="2817" max="2817" width="6.44140625" style="27" customWidth="1"/>
    <col min="2818" max="2818" width="12" style="27" customWidth="1"/>
    <col min="2819" max="2819" width="37.33203125" style="27" customWidth="1"/>
    <col min="2820" max="2820" width="20.6640625" style="27" customWidth="1"/>
    <col min="2821" max="2821" width="15.5546875" style="27" customWidth="1"/>
    <col min="2822" max="2822" width="13" style="27" customWidth="1"/>
    <col min="2823" max="2823" width="14.109375" style="27" customWidth="1"/>
    <col min="2824" max="3072" width="10.33203125" style="27"/>
    <col min="3073" max="3073" width="6.44140625" style="27" customWidth="1"/>
    <col min="3074" max="3074" width="12" style="27" customWidth="1"/>
    <col min="3075" max="3075" width="37.33203125" style="27" customWidth="1"/>
    <col min="3076" max="3076" width="20.6640625" style="27" customWidth="1"/>
    <col min="3077" max="3077" width="15.5546875" style="27" customWidth="1"/>
    <col min="3078" max="3078" width="13" style="27" customWidth="1"/>
    <col min="3079" max="3079" width="14.109375" style="27" customWidth="1"/>
    <col min="3080" max="3328" width="10.33203125" style="27"/>
    <col min="3329" max="3329" width="6.44140625" style="27" customWidth="1"/>
    <col min="3330" max="3330" width="12" style="27" customWidth="1"/>
    <col min="3331" max="3331" width="37.33203125" style="27" customWidth="1"/>
    <col min="3332" max="3332" width="20.6640625" style="27" customWidth="1"/>
    <col min="3333" max="3333" width="15.5546875" style="27" customWidth="1"/>
    <col min="3334" max="3334" width="13" style="27" customWidth="1"/>
    <col min="3335" max="3335" width="14.109375" style="27" customWidth="1"/>
    <col min="3336" max="3584" width="10.33203125" style="27"/>
    <col min="3585" max="3585" width="6.44140625" style="27" customWidth="1"/>
    <col min="3586" max="3586" width="12" style="27" customWidth="1"/>
    <col min="3587" max="3587" width="37.33203125" style="27" customWidth="1"/>
    <col min="3588" max="3588" width="20.6640625" style="27" customWidth="1"/>
    <col min="3589" max="3589" width="15.5546875" style="27" customWidth="1"/>
    <col min="3590" max="3590" width="13" style="27" customWidth="1"/>
    <col min="3591" max="3591" width="14.109375" style="27" customWidth="1"/>
    <col min="3592" max="3840" width="10.33203125" style="27"/>
    <col min="3841" max="3841" width="6.44140625" style="27" customWidth="1"/>
    <col min="3842" max="3842" width="12" style="27" customWidth="1"/>
    <col min="3843" max="3843" width="37.33203125" style="27" customWidth="1"/>
    <col min="3844" max="3844" width="20.6640625" style="27" customWidth="1"/>
    <col min="3845" max="3845" width="15.5546875" style="27" customWidth="1"/>
    <col min="3846" max="3846" width="13" style="27" customWidth="1"/>
    <col min="3847" max="3847" width="14.109375" style="27" customWidth="1"/>
    <col min="3848" max="4096" width="10.33203125" style="27"/>
    <col min="4097" max="4097" width="6.44140625" style="27" customWidth="1"/>
    <col min="4098" max="4098" width="12" style="27" customWidth="1"/>
    <col min="4099" max="4099" width="37.33203125" style="27" customWidth="1"/>
    <col min="4100" max="4100" width="20.6640625" style="27" customWidth="1"/>
    <col min="4101" max="4101" width="15.5546875" style="27" customWidth="1"/>
    <col min="4102" max="4102" width="13" style="27" customWidth="1"/>
    <col min="4103" max="4103" width="14.109375" style="27" customWidth="1"/>
    <col min="4104" max="4352" width="10.33203125" style="27"/>
    <col min="4353" max="4353" width="6.44140625" style="27" customWidth="1"/>
    <col min="4354" max="4354" width="12" style="27" customWidth="1"/>
    <col min="4355" max="4355" width="37.33203125" style="27" customWidth="1"/>
    <col min="4356" max="4356" width="20.6640625" style="27" customWidth="1"/>
    <col min="4357" max="4357" width="15.5546875" style="27" customWidth="1"/>
    <col min="4358" max="4358" width="13" style="27" customWidth="1"/>
    <col min="4359" max="4359" width="14.109375" style="27" customWidth="1"/>
    <col min="4360" max="4608" width="10.33203125" style="27"/>
    <col min="4609" max="4609" width="6.44140625" style="27" customWidth="1"/>
    <col min="4610" max="4610" width="12" style="27" customWidth="1"/>
    <col min="4611" max="4611" width="37.33203125" style="27" customWidth="1"/>
    <col min="4612" max="4612" width="20.6640625" style="27" customWidth="1"/>
    <col min="4613" max="4613" width="15.5546875" style="27" customWidth="1"/>
    <col min="4614" max="4614" width="13" style="27" customWidth="1"/>
    <col min="4615" max="4615" width="14.109375" style="27" customWidth="1"/>
    <col min="4616" max="4864" width="10.33203125" style="27"/>
    <col min="4865" max="4865" width="6.44140625" style="27" customWidth="1"/>
    <col min="4866" max="4866" width="12" style="27" customWidth="1"/>
    <col min="4867" max="4867" width="37.33203125" style="27" customWidth="1"/>
    <col min="4868" max="4868" width="20.6640625" style="27" customWidth="1"/>
    <col min="4869" max="4869" width="15.5546875" style="27" customWidth="1"/>
    <col min="4870" max="4870" width="13" style="27" customWidth="1"/>
    <col min="4871" max="4871" width="14.109375" style="27" customWidth="1"/>
    <col min="4872" max="5120" width="10.33203125" style="27"/>
    <col min="5121" max="5121" width="6.44140625" style="27" customWidth="1"/>
    <col min="5122" max="5122" width="12" style="27" customWidth="1"/>
    <col min="5123" max="5123" width="37.33203125" style="27" customWidth="1"/>
    <col min="5124" max="5124" width="20.6640625" style="27" customWidth="1"/>
    <col min="5125" max="5125" width="15.5546875" style="27" customWidth="1"/>
    <col min="5126" max="5126" width="13" style="27" customWidth="1"/>
    <col min="5127" max="5127" width="14.109375" style="27" customWidth="1"/>
    <col min="5128" max="5376" width="10.33203125" style="27"/>
    <col min="5377" max="5377" width="6.44140625" style="27" customWidth="1"/>
    <col min="5378" max="5378" width="12" style="27" customWidth="1"/>
    <col min="5379" max="5379" width="37.33203125" style="27" customWidth="1"/>
    <col min="5380" max="5380" width="20.6640625" style="27" customWidth="1"/>
    <col min="5381" max="5381" width="15.5546875" style="27" customWidth="1"/>
    <col min="5382" max="5382" width="13" style="27" customWidth="1"/>
    <col min="5383" max="5383" width="14.109375" style="27" customWidth="1"/>
    <col min="5384" max="5632" width="10.33203125" style="27"/>
    <col min="5633" max="5633" width="6.44140625" style="27" customWidth="1"/>
    <col min="5634" max="5634" width="12" style="27" customWidth="1"/>
    <col min="5635" max="5635" width="37.33203125" style="27" customWidth="1"/>
    <col min="5636" max="5636" width="20.6640625" style="27" customWidth="1"/>
    <col min="5637" max="5637" width="15.5546875" style="27" customWidth="1"/>
    <col min="5638" max="5638" width="13" style="27" customWidth="1"/>
    <col min="5639" max="5639" width="14.109375" style="27" customWidth="1"/>
    <col min="5640" max="5888" width="10.33203125" style="27"/>
    <col min="5889" max="5889" width="6.44140625" style="27" customWidth="1"/>
    <col min="5890" max="5890" width="12" style="27" customWidth="1"/>
    <col min="5891" max="5891" width="37.33203125" style="27" customWidth="1"/>
    <col min="5892" max="5892" width="20.6640625" style="27" customWidth="1"/>
    <col min="5893" max="5893" width="15.5546875" style="27" customWidth="1"/>
    <col min="5894" max="5894" width="13" style="27" customWidth="1"/>
    <col min="5895" max="5895" width="14.109375" style="27" customWidth="1"/>
    <col min="5896" max="6144" width="10.33203125" style="27"/>
    <col min="6145" max="6145" width="6.44140625" style="27" customWidth="1"/>
    <col min="6146" max="6146" width="12" style="27" customWidth="1"/>
    <col min="6147" max="6147" width="37.33203125" style="27" customWidth="1"/>
    <col min="6148" max="6148" width="20.6640625" style="27" customWidth="1"/>
    <col min="6149" max="6149" width="15.5546875" style="27" customWidth="1"/>
    <col min="6150" max="6150" width="13" style="27" customWidth="1"/>
    <col min="6151" max="6151" width="14.109375" style="27" customWidth="1"/>
    <col min="6152" max="6400" width="10.33203125" style="27"/>
    <col min="6401" max="6401" width="6.44140625" style="27" customWidth="1"/>
    <col min="6402" max="6402" width="12" style="27" customWidth="1"/>
    <col min="6403" max="6403" width="37.33203125" style="27" customWidth="1"/>
    <col min="6404" max="6404" width="20.6640625" style="27" customWidth="1"/>
    <col min="6405" max="6405" width="15.5546875" style="27" customWidth="1"/>
    <col min="6406" max="6406" width="13" style="27" customWidth="1"/>
    <col min="6407" max="6407" width="14.109375" style="27" customWidth="1"/>
    <col min="6408" max="6656" width="10.33203125" style="27"/>
    <col min="6657" max="6657" width="6.44140625" style="27" customWidth="1"/>
    <col min="6658" max="6658" width="12" style="27" customWidth="1"/>
    <col min="6659" max="6659" width="37.33203125" style="27" customWidth="1"/>
    <col min="6660" max="6660" width="20.6640625" style="27" customWidth="1"/>
    <col min="6661" max="6661" width="15.5546875" style="27" customWidth="1"/>
    <col min="6662" max="6662" width="13" style="27" customWidth="1"/>
    <col min="6663" max="6663" width="14.109375" style="27" customWidth="1"/>
    <col min="6664" max="6912" width="10.33203125" style="27"/>
    <col min="6913" max="6913" width="6.44140625" style="27" customWidth="1"/>
    <col min="6914" max="6914" width="12" style="27" customWidth="1"/>
    <col min="6915" max="6915" width="37.33203125" style="27" customWidth="1"/>
    <col min="6916" max="6916" width="20.6640625" style="27" customWidth="1"/>
    <col min="6917" max="6917" width="15.5546875" style="27" customWidth="1"/>
    <col min="6918" max="6918" width="13" style="27" customWidth="1"/>
    <col min="6919" max="6919" width="14.109375" style="27" customWidth="1"/>
    <col min="6920" max="7168" width="10.33203125" style="27"/>
    <col min="7169" max="7169" width="6.44140625" style="27" customWidth="1"/>
    <col min="7170" max="7170" width="12" style="27" customWidth="1"/>
    <col min="7171" max="7171" width="37.33203125" style="27" customWidth="1"/>
    <col min="7172" max="7172" width="20.6640625" style="27" customWidth="1"/>
    <col min="7173" max="7173" width="15.5546875" style="27" customWidth="1"/>
    <col min="7174" max="7174" width="13" style="27" customWidth="1"/>
    <col min="7175" max="7175" width="14.109375" style="27" customWidth="1"/>
    <col min="7176" max="7424" width="10.33203125" style="27"/>
    <col min="7425" max="7425" width="6.44140625" style="27" customWidth="1"/>
    <col min="7426" max="7426" width="12" style="27" customWidth="1"/>
    <col min="7427" max="7427" width="37.33203125" style="27" customWidth="1"/>
    <col min="7428" max="7428" width="20.6640625" style="27" customWidth="1"/>
    <col min="7429" max="7429" width="15.5546875" style="27" customWidth="1"/>
    <col min="7430" max="7430" width="13" style="27" customWidth="1"/>
    <col min="7431" max="7431" width="14.109375" style="27" customWidth="1"/>
    <col min="7432" max="7680" width="10.33203125" style="27"/>
    <col min="7681" max="7681" width="6.44140625" style="27" customWidth="1"/>
    <col min="7682" max="7682" width="12" style="27" customWidth="1"/>
    <col min="7683" max="7683" width="37.33203125" style="27" customWidth="1"/>
    <col min="7684" max="7684" width="20.6640625" style="27" customWidth="1"/>
    <col min="7685" max="7685" width="15.5546875" style="27" customWidth="1"/>
    <col min="7686" max="7686" width="13" style="27" customWidth="1"/>
    <col min="7687" max="7687" width="14.109375" style="27" customWidth="1"/>
    <col min="7688" max="7936" width="10.33203125" style="27"/>
    <col min="7937" max="7937" width="6.44140625" style="27" customWidth="1"/>
    <col min="7938" max="7938" width="12" style="27" customWidth="1"/>
    <col min="7939" max="7939" width="37.33203125" style="27" customWidth="1"/>
    <col min="7940" max="7940" width="20.6640625" style="27" customWidth="1"/>
    <col min="7941" max="7941" width="15.5546875" style="27" customWidth="1"/>
    <col min="7942" max="7942" width="13" style="27" customWidth="1"/>
    <col min="7943" max="7943" width="14.109375" style="27" customWidth="1"/>
    <col min="7944" max="8192" width="10.33203125" style="27"/>
    <col min="8193" max="8193" width="6.44140625" style="27" customWidth="1"/>
    <col min="8194" max="8194" width="12" style="27" customWidth="1"/>
    <col min="8195" max="8195" width="37.33203125" style="27" customWidth="1"/>
    <col min="8196" max="8196" width="20.6640625" style="27" customWidth="1"/>
    <col min="8197" max="8197" width="15.5546875" style="27" customWidth="1"/>
    <col min="8198" max="8198" width="13" style="27" customWidth="1"/>
    <col min="8199" max="8199" width="14.109375" style="27" customWidth="1"/>
    <col min="8200" max="8448" width="10.33203125" style="27"/>
    <col min="8449" max="8449" width="6.44140625" style="27" customWidth="1"/>
    <col min="8450" max="8450" width="12" style="27" customWidth="1"/>
    <col min="8451" max="8451" width="37.33203125" style="27" customWidth="1"/>
    <col min="8452" max="8452" width="20.6640625" style="27" customWidth="1"/>
    <col min="8453" max="8453" width="15.5546875" style="27" customWidth="1"/>
    <col min="8454" max="8454" width="13" style="27" customWidth="1"/>
    <col min="8455" max="8455" width="14.109375" style="27" customWidth="1"/>
    <col min="8456" max="8704" width="10.33203125" style="27"/>
    <col min="8705" max="8705" width="6.44140625" style="27" customWidth="1"/>
    <col min="8706" max="8706" width="12" style="27" customWidth="1"/>
    <col min="8707" max="8707" width="37.33203125" style="27" customWidth="1"/>
    <col min="8708" max="8708" width="20.6640625" style="27" customWidth="1"/>
    <col min="8709" max="8709" width="15.5546875" style="27" customWidth="1"/>
    <col min="8710" max="8710" width="13" style="27" customWidth="1"/>
    <col min="8711" max="8711" width="14.109375" style="27" customWidth="1"/>
    <col min="8712" max="8960" width="10.33203125" style="27"/>
    <col min="8961" max="8961" width="6.44140625" style="27" customWidth="1"/>
    <col min="8962" max="8962" width="12" style="27" customWidth="1"/>
    <col min="8963" max="8963" width="37.33203125" style="27" customWidth="1"/>
    <col min="8964" max="8964" width="20.6640625" style="27" customWidth="1"/>
    <col min="8965" max="8965" width="15.5546875" style="27" customWidth="1"/>
    <col min="8966" max="8966" width="13" style="27" customWidth="1"/>
    <col min="8967" max="8967" width="14.109375" style="27" customWidth="1"/>
    <col min="8968" max="9216" width="10.33203125" style="27"/>
    <col min="9217" max="9217" width="6.44140625" style="27" customWidth="1"/>
    <col min="9218" max="9218" width="12" style="27" customWidth="1"/>
    <col min="9219" max="9219" width="37.33203125" style="27" customWidth="1"/>
    <col min="9220" max="9220" width="20.6640625" style="27" customWidth="1"/>
    <col min="9221" max="9221" width="15.5546875" style="27" customWidth="1"/>
    <col min="9222" max="9222" width="13" style="27" customWidth="1"/>
    <col min="9223" max="9223" width="14.109375" style="27" customWidth="1"/>
    <col min="9224" max="9472" width="10.33203125" style="27"/>
    <col min="9473" max="9473" width="6.44140625" style="27" customWidth="1"/>
    <col min="9474" max="9474" width="12" style="27" customWidth="1"/>
    <col min="9475" max="9475" width="37.33203125" style="27" customWidth="1"/>
    <col min="9476" max="9476" width="20.6640625" style="27" customWidth="1"/>
    <col min="9477" max="9477" width="15.5546875" style="27" customWidth="1"/>
    <col min="9478" max="9478" width="13" style="27" customWidth="1"/>
    <col min="9479" max="9479" width="14.109375" style="27" customWidth="1"/>
    <col min="9480" max="9728" width="10.33203125" style="27"/>
    <col min="9729" max="9729" width="6.44140625" style="27" customWidth="1"/>
    <col min="9730" max="9730" width="12" style="27" customWidth="1"/>
    <col min="9731" max="9731" width="37.33203125" style="27" customWidth="1"/>
    <col min="9732" max="9732" width="20.6640625" style="27" customWidth="1"/>
    <col min="9733" max="9733" width="15.5546875" style="27" customWidth="1"/>
    <col min="9734" max="9734" width="13" style="27" customWidth="1"/>
    <col min="9735" max="9735" width="14.109375" style="27" customWidth="1"/>
    <col min="9736" max="9984" width="10.33203125" style="27"/>
    <col min="9985" max="9985" width="6.44140625" style="27" customWidth="1"/>
    <col min="9986" max="9986" width="12" style="27" customWidth="1"/>
    <col min="9987" max="9987" width="37.33203125" style="27" customWidth="1"/>
    <col min="9988" max="9988" width="20.6640625" style="27" customWidth="1"/>
    <col min="9989" max="9989" width="15.5546875" style="27" customWidth="1"/>
    <col min="9990" max="9990" width="13" style="27" customWidth="1"/>
    <col min="9991" max="9991" width="14.109375" style="27" customWidth="1"/>
    <col min="9992" max="10240" width="10.33203125" style="27"/>
    <col min="10241" max="10241" width="6.44140625" style="27" customWidth="1"/>
    <col min="10242" max="10242" width="12" style="27" customWidth="1"/>
    <col min="10243" max="10243" width="37.33203125" style="27" customWidth="1"/>
    <col min="10244" max="10244" width="20.6640625" style="27" customWidth="1"/>
    <col min="10245" max="10245" width="15.5546875" style="27" customWidth="1"/>
    <col min="10246" max="10246" width="13" style="27" customWidth="1"/>
    <col min="10247" max="10247" width="14.109375" style="27" customWidth="1"/>
    <col min="10248" max="10496" width="10.33203125" style="27"/>
    <col min="10497" max="10497" width="6.44140625" style="27" customWidth="1"/>
    <col min="10498" max="10498" width="12" style="27" customWidth="1"/>
    <col min="10499" max="10499" width="37.33203125" style="27" customWidth="1"/>
    <col min="10500" max="10500" width="20.6640625" style="27" customWidth="1"/>
    <col min="10501" max="10501" width="15.5546875" style="27" customWidth="1"/>
    <col min="10502" max="10502" width="13" style="27" customWidth="1"/>
    <col min="10503" max="10503" width="14.109375" style="27" customWidth="1"/>
    <col min="10504" max="10752" width="10.33203125" style="27"/>
    <col min="10753" max="10753" width="6.44140625" style="27" customWidth="1"/>
    <col min="10754" max="10754" width="12" style="27" customWidth="1"/>
    <col min="10755" max="10755" width="37.33203125" style="27" customWidth="1"/>
    <col min="10756" max="10756" width="20.6640625" style="27" customWidth="1"/>
    <col min="10757" max="10757" width="15.5546875" style="27" customWidth="1"/>
    <col min="10758" max="10758" width="13" style="27" customWidth="1"/>
    <col min="10759" max="10759" width="14.109375" style="27" customWidth="1"/>
    <col min="10760" max="11008" width="10.33203125" style="27"/>
    <col min="11009" max="11009" width="6.44140625" style="27" customWidth="1"/>
    <col min="11010" max="11010" width="12" style="27" customWidth="1"/>
    <col min="11011" max="11011" width="37.33203125" style="27" customWidth="1"/>
    <col min="11012" max="11012" width="20.6640625" style="27" customWidth="1"/>
    <col min="11013" max="11013" width="15.5546875" style="27" customWidth="1"/>
    <col min="11014" max="11014" width="13" style="27" customWidth="1"/>
    <col min="11015" max="11015" width="14.109375" style="27" customWidth="1"/>
    <col min="11016" max="11264" width="10.33203125" style="27"/>
    <col min="11265" max="11265" width="6.44140625" style="27" customWidth="1"/>
    <col min="11266" max="11266" width="12" style="27" customWidth="1"/>
    <col min="11267" max="11267" width="37.33203125" style="27" customWidth="1"/>
    <col min="11268" max="11268" width="20.6640625" style="27" customWidth="1"/>
    <col min="11269" max="11269" width="15.5546875" style="27" customWidth="1"/>
    <col min="11270" max="11270" width="13" style="27" customWidth="1"/>
    <col min="11271" max="11271" width="14.109375" style="27" customWidth="1"/>
    <col min="11272" max="11520" width="10.33203125" style="27"/>
    <col min="11521" max="11521" width="6.44140625" style="27" customWidth="1"/>
    <col min="11522" max="11522" width="12" style="27" customWidth="1"/>
    <col min="11523" max="11523" width="37.33203125" style="27" customWidth="1"/>
    <col min="11524" max="11524" width="20.6640625" style="27" customWidth="1"/>
    <col min="11525" max="11525" width="15.5546875" style="27" customWidth="1"/>
    <col min="11526" max="11526" width="13" style="27" customWidth="1"/>
    <col min="11527" max="11527" width="14.109375" style="27" customWidth="1"/>
    <col min="11528" max="11776" width="10.33203125" style="27"/>
    <col min="11777" max="11777" width="6.44140625" style="27" customWidth="1"/>
    <col min="11778" max="11778" width="12" style="27" customWidth="1"/>
    <col min="11779" max="11779" width="37.33203125" style="27" customWidth="1"/>
    <col min="11780" max="11780" width="20.6640625" style="27" customWidth="1"/>
    <col min="11781" max="11781" width="15.5546875" style="27" customWidth="1"/>
    <col min="11782" max="11782" width="13" style="27" customWidth="1"/>
    <col min="11783" max="11783" width="14.109375" style="27" customWidth="1"/>
    <col min="11784" max="12032" width="10.33203125" style="27"/>
    <col min="12033" max="12033" width="6.44140625" style="27" customWidth="1"/>
    <col min="12034" max="12034" width="12" style="27" customWidth="1"/>
    <col min="12035" max="12035" width="37.33203125" style="27" customWidth="1"/>
    <col min="12036" max="12036" width="20.6640625" style="27" customWidth="1"/>
    <col min="12037" max="12037" width="15.5546875" style="27" customWidth="1"/>
    <col min="12038" max="12038" width="13" style="27" customWidth="1"/>
    <col min="12039" max="12039" width="14.109375" style="27" customWidth="1"/>
    <col min="12040" max="12288" width="10.33203125" style="27"/>
    <col min="12289" max="12289" width="6.44140625" style="27" customWidth="1"/>
    <col min="12290" max="12290" width="12" style="27" customWidth="1"/>
    <col min="12291" max="12291" width="37.33203125" style="27" customWidth="1"/>
    <col min="12292" max="12292" width="20.6640625" style="27" customWidth="1"/>
    <col min="12293" max="12293" width="15.5546875" style="27" customWidth="1"/>
    <col min="12294" max="12294" width="13" style="27" customWidth="1"/>
    <col min="12295" max="12295" width="14.109375" style="27" customWidth="1"/>
    <col min="12296" max="12544" width="10.33203125" style="27"/>
    <col min="12545" max="12545" width="6.44140625" style="27" customWidth="1"/>
    <col min="12546" max="12546" width="12" style="27" customWidth="1"/>
    <col min="12547" max="12547" width="37.33203125" style="27" customWidth="1"/>
    <col min="12548" max="12548" width="20.6640625" style="27" customWidth="1"/>
    <col min="12549" max="12549" width="15.5546875" style="27" customWidth="1"/>
    <col min="12550" max="12550" width="13" style="27" customWidth="1"/>
    <col min="12551" max="12551" width="14.109375" style="27" customWidth="1"/>
    <col min="12552" max="12800" width="10.33203125" style="27"/>
    <col min="12801" max="12801" width="6.44140625" style="27" customWidth="1"/>
    <col min="12802" max="12802" width="12" style="27" customWidth="1"/>
    <col min="12803" max="12803" width="37.33203125" style="27" customWidth="1"/>
    <col min="12804" max="12804" width="20.6640625" style="27" customWidth="1"/>
    <col min="12805" max="12805" width="15.5546875" style="27" customWidth="1"/>
    <col min="12806" max="12806" width="13" style="27" customWidth="1"/>
    <col min="12807" max="12807" width="14.109375" style="27" customWidth="1"/>
    <col min="12808" max="13056" width="10.33203125" style="27"/>
    <col min="13057" max="13057" width="6.44140625" style="27" customWidth="1"/>
    <col min="13058" max="13058" width="12" style="27" customWidth="1"/>
    <col min="13059" max="13059" width="37.33203125" style="27" customWidth="1"/>
    <col min="13060" max="13060" width="20.6640625" style="27" customWidth="1"/>
    <col min="13061" max="13061" width="15.5546875" style="27" customWidth="1"/>
    <col min="13062" max="13062" width="13" style="27" customWidth="1"/>
    <col min="13063" max="13063" width="14.109375" style="27" customWidth="1"/>
    <col min="13064" max="13312" width="10.33203125" style="27"/>
    <col min="13313" max="13313" width="6.44140625" style="27" customWidth="1"/>
    <col min="13314" max="13314" width="12" style="27" customWidth="1"/>
    <col min="13315" max="13315" width="37.33203125" style="27" customWidth="1"/>
    <col min="13316" max="13316" width="20.6640625" style="27" customWidth="1"/>
    <col min="13317" max="13317" width="15.5546875" style="27" customWidth="1"/>
    <col min="13318" max="13318" width="13" style="27" customWidth="1"/>
    <col min="13319" max="13319" width="14.109375" style="27" customWidth="1"/>
    <col min="13320" max="13568" width="10.33203125" style="27"/>
    <col min="13569" max="13569" width="6.44140625" style="27" customWidth="1"/>
    <col min="13570" max="13570" width="12" style="27" customWidth="1"/>
    <col min="13571" max="13571" width="37.33203125" style="27" customWidth="1"/>
    <col min="13572" max="13572" width="20.6640625" style="27" customWidth="1"/>
    <col min="13573" max="13573" width="15.5546875" style="27" customWidth="1"/>
    <col min="13574" max="13574" width="13" style="27" customWidth="1"/>
    <col min="13575" max="13575" width="14.109375" style="27" customWidth="1"/>
    <col min="13576" max="13824" width="10.33203125" style="27"/>
    <col min="13825" max="13825" width="6.44140625" style="27" customWidth="1"/>
    <col min="13826" max="13826" width="12" style="27" customWidth="1"/>
    <col min="13827" max="13827" width="37.33203125" style="27" customWidth="1"/>
    <col min="13828" max="13828" width="20.6640625" style="27" customWidth="1"/>
    <col min="13829" max="13829" width="15.5546875" style="27" customWidth="1"/>
    <col min="13830" max="13830" width="13" style="27" customWidth="1"/>
    <col min="13831" max="13831" width="14.109375" style="27" customWidth="1"/>
    <col min="13832" max="14080" width="10.33203125" style="27"/>
    <col min="14081" max="14081" width="6.44140625" style="27" customWidth="1"/>
    <col min="14082" max="14082" width="12" style="27" customWidth="1"/>
    <col min="14083" max="14083" width="37.33203125" style="27" customWidth="1"/>
    <col min="14084" max="14084" width="20.6640625" style="27" customWidth="1"/>
    <col min="14085" max="14085" width="15.5546875" style="27" customWidth="1"/>
    <col min="14086" max="14086" width="13" style="27" customWidth="1"/>
    <col min="14087" max="14087" width="14.109375" style="27" customWidth="1"/>
    <col min="14088" max="14336" width="10.33203125" style="27"/>
    <col min="14337" max="14337" width="6.44140625" style="27" customWidth="1"/>
    <col min="14338" max="14338" width="12" style="27" customWidth="1"/>
    <col min="14339" max="14339" width="37.33203125" style="27" customWidth="1"/>
    <col min="14340" max="14340" width="20.6640625" style="27" customWidth="1"/>
    <col min="14341" max="14341" width="15.5546875" style="27" customWidth="1"/>
    <col min="14342" max="14342" width="13" style="27" customWidth="1"/>
    <col min="14343" max="14343" width="14.109375" style="27" customWidth="1"/>
    <col min="14344" max="14592" width="10.33203125" style="27"/>
    <col min="14593" max="14593" width="6.44140625" style="27" customWidth="1"/>
    <col min="14594" max="14594" width="12" style="27" customWidth="1"/>
    <col min="14595" max="14595" width="37.33203125" style="27" customWidth="1"/>
    <col min="14596" max="14596" width="20.6640625" style="27" customWidth="1"/>
    <col min="14597" max="14597" width="15.5546875" style="27" customWidth="1"/>
    <col min="14598" max="14598" width="13" style="27" customWidth="1"/>
    <col min="14599" max="14599" width="14.109375" style="27" customWidth="1"/>
    <col min="14600" max="14848" width="10.33203125" style="27"/>
    <col min="14849" max="14849" width="6.44140625" style="27" customWidth="1"/>
    <col min="14850" max="14850" width="12" style="27" customWidth="1"/>
    <col min="14851" max="14851" width="37.33203125" style="27" customWidth="1"/>
    <col min="14852" max="14852" width="20.6640625" style="27" customWidth="1"/>
    <col min="14853" max="14853" width="15.5546875" style="27" customWidth="1"/>
    <col min="14854" max="14854" width="13" style="27" customWidth="1"/>
    <col min="14855" max="14855" width="14.109375" style="27" customWidth="1"/>
    <col min="14856" max="15104" width="10.33203125" style="27"/>
    <col min="15105" max="15105" width="6.44140625" style="27" customWidth="1"/>
    <col min="15106" max="15106" width="12" style="27" customWidth="1"/>
    <col min="15107" max="15107" width="37.33203125" style="27" customWidth="1"/>
    <col min="15108" max="15108" width="20.6640625" style="27" customWidth="1"/>
    <col min="15109" max="15109" width="15.5546875" style="27" customWidth="1"/>
    <col min="15110" max="15110" width="13" style="27" customWidth="1"/>
    <col min="15111" max="15111" width="14.109375" style="27" customWidth="1"/>
    <col min="15112" max="15360" width="10.33203125" style="27"/>
    <col min="15361" max="15361" width="6.44140625" style="27" customWidth="1"/>
    <col min="15362" max="15362" width="12" style="27" customWidth="1"/>
    <col min="15363" max="15363" width="37.33203125" style="27" customWidth="1"/>
    <col min="15364" max="15364" width="20.6640625" style="27" customWidth="1"/>
    <col min="15365" max="15365" width="15.5546875" style="27" customWidth="1"/>
    <col min="15366" max="15366" width="13" style="27" customWidth="1"/>
    <col min="15367" max="15367" width="14.109375" style="27" customWidth="1"/>
    <col min="15368" max="15616" width="10.33203125" style="27"/>
    <col min="15617" max="15617" width="6.44140625" style="27" customWidth="1"/>
    <col min="15618" max="15618" width="12" style="27" customWidth="1"/>
    <col min="15619" max="15619" width="37.33203125" style="27" customWidth="1"/>
    <col min="15620" max="15620" width="20.6640625" style="27" customWidth="1"/>
    <col min="15621" max="15621" width="15.5546875" style="27" customWidth="1"/>
    <col min="15622" max="15622" width="13" style="27" customWidth="1"/>
    <col min="15623" max="15623" width="14.109375" style="27" customWidth="1"/>
    <col min="15624" max="15872" width="10.33203125" style="27"/>
    <col min="15873" max="15873" width="6.44140625" style="27" customWidth="1"/>
    <col min="15874" max="15874" width="12" style="27" customWidth="1"/>
    <col min="15875" max="15875" width="37.33203125" style="27" customWidth="1"/>
    <col min="15876" max="15876" width="20.6640625" style="27" customWidth="1"/>
    <col min="15877" max="15877" width="15.5546875" style="27" customWidth="1"/>
    <col min="15878" max="15878" width="13" style="27" customWidth="1"/>
    <col min="15879" max="15879" width="14.109375" style="27" customWidth="1"/>
    <col min="15880" max="16128" width="10.33203125" style="27"/>
    <col min="16129" max="16129" width="6.44140625" style="27" customWidth="1"/>
    <col min="16130" max="16130" width="12" style="27" customWidth="1"/>
    <col min="16131" max="16131" width="37.33203125" style="27" customWidth="1"/>
    <col min="16132" max="16132" width="20.6640625" style="27" customWidth="1"/>
    <col min="16133" max="16133" width="15.5546875" style="27" customWidth="1"/>
    <col min="16134" max="16134" width="13" style="27" customWidth="1"/>
    <col min="16135" max="16135" width="14.109375" style="27" customWidth="1"/>
    <col min="16136" max="16384" width="10.33203125" style="27"/>
  </cols>
  <sheetData>
    <row r="1" spans="2:20" s="16" customFormat="1" ht="80.400000000000006" customHeight="1">
      <c r="B1" s="311"/>
      <c r="C1" s="312" t="s">
        <v>30</v>
      </c>
      <c r="D1" s="312"/>
      <c r="E1" s="313"/>
      <c r="F1" s="15"/>
      <c r="G1" s="14"/>
      <c r="H1" s="14"/>
      <c r="I1" s="14"/>
    </row>
    <row r="2" spans="2:20" s="16" customFormat="1" ht="18" customHeight="1">
      <c r="B2" s="314"/>
      <c r="C2" s="315" t="s">
        <v>387</v>
      </c>
      <c r="D2" s="315"/>
      <c r="E2" s="316"/>
      <c r="F2" s="15"/>
      <c r="G2" s="14"/>
      <c r="H2" s="14"/>
      <c r="I2" s="14"/>
    </row>
    <row r="3" spans="2:20" s="20" customFormat="1" ht="15.6">
      <c r="B3" s="80" t="s">
        <v>334</v>
      </c>
      <c r="C3" s="317"/>
      <c r="D3" s="318"/>
      <c r="E3" s="319"/>
      <c r="F3" s="17"/>
      <c r="G3" s="17"/>
      <c r="H3" s="18"/>
      <c r="I3" s="19"/>
      <c r="J3" s="19"/>
      <c r="L3" s="21"/>
      <c r="O3" s="17"/>
      <c r="P3" s="17"/>
      <c r="Q3" s="17"/>
      <c r="R3" s="17"/>
      <c r="S3" s="17"/>
      <c r="T3" s="17"/>
    </row>
    <row r="4" spans="2:20" s="20" customFormat="1" ht="15.6">
      <c r="B4" s="80" t="s">
        <v>336</v>
      </c>
      <c r="C4" s="317"/>
      <c r="D4" s="318"/>
      <c r="E4" s="319"/>
      <c r="F4" s="17"/>
      <c r="G4" s="17"/>
      <c r="H4" s="18"/>
      <c r="I4" s="19"/>
      <c r="J4" s="19"/>
      <c r="L4" s="21"/>
      <c r="O4" s="17"/>
      <c r="P4" s="17"/>
      <c r="Q4" s="17"/>
      <c r="R4" s="17"/>
      <c r="S4" s="17"/>
      <c r="T4" s="17"/>
    </row>
    <row r="5" spans="2:20" s="20" customFormat="1" ht="15.6">
      <c r="B5" s="84" t="s">
        <v>378</v>
      </c>
      <c r="C5" s="317"/>
      <c r="D5" s="318"/>
      <c r="E5" s="319"/>
      <c r="F5" s="17"/>
      <c r="G5" s="17"/>
      <c r="H5" s="18"/>
      <c r="I5" s="19"/>
      <c r="J5" s="19"/>
      <c r="L5" s="21"/>
      <c r="O5" s="17"/>
      <c r="P5" s="17"/>
      <c r="Q5" s="17"/>
      <c r="R5" s="17"/>
      <c r="S5" s="17"/>
      <c r="T5" s="17"/>
    </row>
    <row r="6" spans="2:20" s="20" customFormat="1" ht="15.6">
      <c r="B6" s="84" t="s">
        <v>321</v>
      </c>
      <c r="C6" s="317"/>
      <c r="D6" s="318"/>
      <c r="E6" s="319"/>
      <c r="F6" s="22"/>
      <c r="G6" s="17"/>
      <c r="H6" s="18"/>
      <c r="I6" s="19"/>
      <c r="J6" s="19"/>
      <c r="L6" s="21"/>
      <c r="O6" s="17"/>
      <c r="P6" s="17"/>
      <c r="Q6" s="17"/>
      <c r="R6" s="17"/>
      <c r="S6" s="17"/>
      <c r="T6" s="17"/>
    </row>
    <row r="7" spans="2:20" s="20" customFormat="1" ht="15.6">
      <c r="B7" s="320" t="s">
        <v>377</v>
      </c>
      <c r="C7" s="321"/>
      <c r="D7" s="322"/>
      <c r="E7" s="323"/>
      <c r="F7" s="17"/>
      <c r="G7" s="17"/>
      <c r="H7" s="23"/>
      <c r="I7" s="19"/>
      <c r="J7" s="19"/>
      <c r="L7" s="21"/>
      <c r="O7" s="17"/>
      <c r="P7" s="17"/>
      <c r="Q7" s="17"/>
      <c r="R7" s="17"/>
      <c r="S7" s="17"/>
      <c r="T7" s="17"/>
    </row>
    <row r="8" spans="2:20" s="20" customFormat="1" ht="15.6">
      <c r="B8" s="324"/>
      <c r="C8" s="325"/>
      <c r="D8" s="325"/>
      <c r="E8" s="326"/>
      <c r="F8" s="24"/>
      <c r="G8" s="24"/>
      <c r="H8" s="24"/>
      <c r="I8" s="24"/>
      <c r="J8" s="24"/>
      <c r="L8" s="21"/>
      <c r="O8" s="17"/>
      <c r="P8" s="17"/>
      <c r="Q8" s="17"/>
      <c r="R8" s="17"/>
      <c r="S8" s="17"/>
      <c r="T8" s="17"/>
    </row>
    <row r="9" spans="2:20" ht="21.75" customHeight="1">
      <c r="B9" s="327" t="s">
        <v>31</v>
      </c>
      <c r="C9" s="294"/>
      <c r="D9" s="294"/>
      <c r="E9" s="328"/>
      <c r="F9" s="42"/>
    </row>
    <row r="10" spans="2:20" ht="15.75" customHeight="1">
      <c r="B10" s="329" t="s">
        <v>32</v>
      </c>
      <c r="C10" s="295"/>
      <c r="D10" s="295"/>
      <c r="E10" s="330"/>
      <c r="F10" s="42"/>
    </row>
    <row r="11" spans="2:20" ht="15.75" customHeight="1">
      <c r="B11" s="331" t="s">
        <v>0</v>
      </c>
      <c r="C11" s="299" t="s">
        <v>33</v>
      </c>
      <c r="D11" s="300"/>
      <c r="E11" s="332" t="s">
        <v>34</v>
      </c>
      <c r="F11" s="43"/>
    </row>
    <row r="12" spans="2:20" ht="15.75" customHeight="1">
      <c r="B12" s="333" t="s">
        <v>3</v>
      </c>
      <c r="C12" s="301" t="s">
        <v>35</v>
      </c>
      <c r="D12" s="302"/>
      <c r="E12" s="334">
        <v>2</v>
      </c>
      <c r="F12" s="44"/>
    </row>
    <row r="13" spans="2:20" ht="15.75" customHeight="1">
      <c r="B13" s="333" t="s">
        <v>4</v>
      </c>
      <c r="C13" s="303" t="s">
        <v>36</v>
      </c>
      <c r="D13" s="304"/>
      <c r="E13" s="334">
        <v>0.6</v>
      </c>
      <c r="F13" s="44"/>
    </row>
    <row r="14" spans="2:20" ht="15.75" customHeight="1">
      <c r="B14" s="333" t="s">
        <v>37</v>
      </c>
      <c r="C14" s="301" t="s">
        <v>38</v>
      </c>
      <c r="D14" s="302"/>
      <c r="E14" s="334">
        <v>0.2</v>
      </c>
      <c r="F14" s="44"/>
    </row>
    <row r="15" spans="2:20" ht="15.75" customHeight="1">
      <c r="B15" s="333" t="s">
        <v>39</v>
      </c>
      <c r="C15" s="301" t="s">
        <v>40</v>
      </c>
      <c r="D15" s="302"/>
      <c r="E15" s="334">
        <v>0.2</v>
      </c>
      <c r="F15" s="44"/>
      <c r="G15" s="45"/>
    </row>
    <row r="16" spans="2:20" ht="15.75" customHeight="1">
      <c r="B16" s="333"/>
      <c r="C16" s="305"/>
      <c r="D16" s="306" t="s">
        <v>41</v>
      </c>
      <c r="E16" s="335">
        <f>SUM(E12:E15)</f>
        <v>3.0000000000000004</v>
      </c>
      <c r="F16" s="44"/>
    </row>
    <row r="17" spans="2:11" ht="15.75" customHeight="1">
      <c r="B17" s="329" t="s">
        <v>42</v>
      </c>
      <c r="C17" s="295"/>
      <c r="D17" s="295"/>
      <c r="E17" s="336"/>
      <c r="F17" s="42"/>
    </row>
    <row r="18" spans="2:11" ht="15.75" customHeight="1">
      <c r="B18" s="331" t="s">
        <v>0</v>
      </c>
      <c r="C18" s="307" t="s">
        <v>33</v>
      </c>
      <c r="D18" s="307"/>
      <c r="E18" s="332" t="s">
        <v>34</v>
      </c>
      <c r="F18" s="43"/>
      <c r="K18" s="30"/>
    </row>
    <row r="19" spans="2:11" ht="15.75" customHeight="1">
      <c r="B19" s="333" t="s">
        <v>8</v>
      </c>
      <c r="C19" s="308" t="s">
        <v>43</v>
      </c>
      <c r="D19" s="308"/>
      <c r="E19" s="334">
        <v>5</v>
      </c>
      <c r="F19" s="44"/>
      <c r="K19" s="31"/>
    </row>
    <row r="20" spans="2:11" ht="15.75" customHeight="1">
      <c r="B20" s="333" t="s">
        <v>25</v>
      </c>
      <c r="C20" s="308" t="s">
        <v>108</v>
      </c>
      <c r="D20" s="308"/>
      <c r="E20" s="334">
        <v>0</v>
      </c>
      <c r="F20" s="44"/>
      <c r="K20" s="31"/>
    </row>
    <row r="21" spans="2:11" ht="15.75" customHeight="1">
      <c r="B21" s="333" t="s">
        <v>45</v>
      </c>
      <c r="C21" s="308" t="s">
        <v>44</v>
      </c>
      <c r="D21" s="308"/>
      <c r="E21" s="334">
        <v>3</v>
      </c>
      <c r="F21" s="44"/>
      <c r="K21" s="31"/>
    </row>
    <row r="22" spans="2:11" ht="15.75" customHeight="1">
      <c r="B22" s="333" t="s">
        <v>109</v>
      </c>
      <c r="C22" s="308" t="s">
        <v>46</v>
      </c>
      <c r="D22" s="308"/>
      <c r="E22" s="334">
        <v>0.65</v>
      </c>
      <c r="F22" s="44"/>
      <c r="K22" s="31"/>
    </row>
    <row r="23" spans="2:11" ht="15.75" customHeight="1">
      <c r="B23" s="333"/>
      <c r="C23" s="308"/>
      <c r="D23" s="309" t="s">
        <v>47</v>
      </c>
      <c r="E23" s="335">
        <f>SUM(E19:E22)</f>
        <v>8.65</v>
      </c>
      <c r="F23" s="44"/>
      <c r="K23" s="32"/>
    </row>
    <row r="24" spans="2:11" ht="15.75" customHeight="1">
      <c r="B24" s="329" t="s">
        <v>48</v>
      </c>
      <c r="C24" s="296"/>
      <c r="D24" s="296"/>
      <c r="E24" s="337"/>
      <c r="F24" s="46"/>
    </row>
    <row r="25" spans="2:11" ht="15.75" customHeight="1">
      <c r="B25" s="331" t="s">
        <v>0</v>
      </c>
      <c r="C25" s="307" t="s">
        <v>33</v>
      </c>
      <c r="D25" s="307"/>
      <c r="E25" s="332" t="s">
        <v>34</v>
      </c>
      <c r="F25" s="43"/>
    </row>
    <row r="26" spans="2:11" ht="15.75" customHeight="1">
      <c r="B26" s="333" t="s">
        <v>9</v>
      </c>
      <c r="C26" s="308" t="s">
        <v>49</v>
      </c>
      <c r="D26" s="308"/>
      <c r="E26" s="334">
        <v>6.16</v>
      </c>
      <c r="F26" s="44"/>
    </row>
    <row r="27" spans="2:11" ht="15.75" customHeight="1">
      <c r="B27" s="333" t="s">
        <v>12</v>
      </c>
      <c r="C27" s="308" t="s">
        <v>50</v>
      </c>
      <c r="D27" s="308"/>
      <c r="E27" s="334">
        <v>0.59</v>
      </c>
      <c r="F27" s="44"/>
    </row>
    <row r="28" spans="2:11" ht="15.75" customHeight="1">
      <c r="B28" s="333" t="s">
        <v>26</v>
      </c>
      <c r="C28" s="308" t="s">
        <v>51</v>
      </c>
      <c r="D28" s="308"/>
      <c r="E28" s="334">
        <v>0.8</v>
      </c>
      <c r="F28" s="44"/>
    </row>
    <row r="29" spans="2:11" ht="15.75" customHeight="1">
      <c r="B29" s="333" t="s">
        <v>52</v>
      </c>
      <c r="C29" s="308" t="s">
        <v>53</v>
      </c>
      <c r="D29" s="308"/>
      <c r="E29" s="334">
        <v>0.97</v>
      </c>
      <c r="F29" s="44"/>
    </row>
    <row r="30" spans="2:11" s="33" customFormat="1" ht="15.75" customHeight="1">
      <c r="B30" s="333"/>
      <c r="C30" s="308"/>
      <c r="D30" s="309" t="s">
        <v>54</v>
      </c>
      <c r="E30" s="335">
        <f>SUM(E26:E29)</f>
        <v>8.52</v>
      </c>
      <c r="F30" s="44"/>
      <c r="G30" s="25"/>
      <c r="H30" s="26"/>
      <c r="I30" s="27"/>
      <c r="J30" s="27"/>
    </row>
    <row r="31" spans="2:11" s="33" customFormat="1" ht="15.75" customHeight="1">
      <c r="B31" s="338"/>
      <c r="C31" s="297"/>
      <c r="D31" s="298" t="s">
        <v>55</v>
      </c>
      <c r="E31" s="339">
        <f>ROUND(((1+E16/100+E28/100+E29/100)*(1+E27/100)*(1+(E26/100)))/(1-E23/100)-1,4)</f>
        <v>0.22470000000000001</v>
      </c>
      <c r="F31" s="48"/>
      <c r="G31" s="47"/>
      <c r="H31" s="49"/>
    </row>
    <row r="32" spans="2:11" s="35" customFormat="1" ht="15.6">
      <c r="B32" s="327" t="s">
        <v>56</v>
      </c>
      <c r="C32" s="294"/>
      <c r="D32" s="294"/>
      <c r="E32" s="328"/>
      <c r="F32" s="34"/>
      <c r="G32" s="25"/>
      <c r="H32" s="50"/>
      <c r="I32" s="29"/>
      <c r="J32" s="29"/>
    </row>
    <row r="33" spans="2:10" s="35" customFormat="1" ht="30.75" customHeight="1">
      <c r="B33" s="340" t="s">
        <v>57</v>
      </c>
      <c r="C33" s="341"/>
      <c r="D33" s="341"/>
      <c r="E33" s="342"/>
      <c r="F33" s="51"/>
      <c r="G33" s="52"/>
      <c r="H33" s="53"/>
    </row>
    <row r="34" spans="2:10" s="35" customFormat="1" ht="13.2">
      <c r="B34" s="343" t="s">
        <v>58</v>
      </c>
      <c r="C34" s="310" t="s">
        <v>59</v>
      </c>
      <c r="D34" s="344" t="s">
        <v>60</v>
      </c>
      <c r="E34" s="345"/>
      <c r="F34" s="51"/>
      <c r="G34" s="52"/>
      <c r="H34" s="53"/>
    </row>
    <row r="35" spans="2:10" s="35" customFormat="1" ht="13.2">
      <c r="B35" s="346"/>
      <c r="C35" s="347" t="s">
        <v>61</v>
      </c>
      <c r="D35" s="348"/>
      <c r="E35" s="349"/>
      <c r="F35" s="51"/>
      <c r="G35" s="52"/>
      <c r="H35" s="53"/>
    </row>
    <row r="36" spans="2:10" s="35" customFormat="1" ht="16.5" customHeight="1">
      <c r="B36" s="350" t="s">
        <v>62</v>
      </c>
      <c r="C36" s="351"/>
      <c r="D36" s="351"/>
      <c r="E36" s="352"/>
      <c r="F36" s="51"/>
      <c r="G36" s="52"/>
      <c r="H36" s="53"/>
    </row>
    <row r="37" spans="2:10" s="35" customFormat="1" ht="16.5" customHeight="1">
      <c r="B37" s="353" t="s">
        <v>63</v>
      </c>
      <c r="C37" s="354"/>
      <c r="D37" s="354"/>
      <c r="E37" s="355"/>
      <c r="F37" s="54"/>
      <c r="G37" s="55"/>
      <c r="H37" s="53"/>
    </row>
    <row r="38" spans="2:10" s="35" customFormat="1" ht="16.5" customHeight="1">
      <c r="B38" s="353" t="s">
        <v>64</v>
      </c>
      <c r="C38" s="356"/>
      <c r="D38" s="356"/>
      <c r="E38" s="357"/>
      <c r="F38" s="56"/>
      <c r="G38" s="57"/>
      <c r="H38" s="53"/>
    </row>
    <row r="39" spans="2:10" s="35" customFormat="1" ht="16.5" customHeight="1">
      <c r="B39" s="353" t="s">
        <v>65</v>
      </c>
      <c r="C39" s="356"/>
      <c r="D39" s="356"/>
      <c r="E39" s="357"/>
      <c r="F39" s="56"/>
      <c r="G39" s="57"/>
      <c r="H39" s="53"/>
    </row>
    <row r="40" spans="2:10" s="35" customFormat="1" ht="12.75" customHeight="1" thickBot="1">
      <c r="B40" s="358" t="s">
        <v>66</v>
      </c>
      <c r="C40" s="359"/>
      <c r="D40" s="359"/>
      <c r="E40" s="360"/>
      <c r="F40" s="56"/>
      <c r="G40" s="57"/>
      <c r="H40" s="53"/>
    </row>
    <row r="41" spans="2:10" s="29" customFormat="1" ht="13.2">
      <c r="B41" s="95"/>
      <c r="C41" s="95"/>
      <c r="D41" s="95"/>
      <c r="E41" s="95"/>
      <c r="F41" s="54"/>
      <c r="G41" s="55"/>
      <c r="H41" s="53"/>
      <c r="I41" s="35"/>
      <c r="J41" s="35"/>
    </row>
    <row r="42" spans="2:10" s="29" customFormat="1" ht="11.4">
      <c r="B42" s="34"/>
      <c r="C42" s="34"/>
      <c r="D42" s="34"/>
      <c r="E42" s="36"/>
      <c r="F42" s="34"/>
      <c r="G42" s="58"/>
      <c r="H42" s="50"/>
    </row>
    <row r="43" spans="2:10" s="29" customFormat="1" ht="11.4">
      <c r="B43" s="34"/>
      <c r="C43" s="34"/>
      <c r="D43" s="34"/>
      <c r="E43" s="36"/>
      <c r="F43" s="34"/>
      <c r="G43" s="58"/>
      <c r="H43" s="50"/>
    </row>
    <row r="44" spans="2:10" s="29" customFormat="1" ht="12">
      <c r="B44" s="34"/>
      <c r="C44" s="34"/>
      <c r="D44" s="34"/>
      <c r="E44" s="36"/>
      <c r="F44" s="59"/>
      <c r="G44" s="58"/>
      <c r="H44" s="50"/>
    </row>
    <row r="45" spans="2:10" s="29" customFormat="1" ht="12">
      <c r="B45" s="34"/>
      <c r="C45" s="34"/>
      <c r="D45" s="34"/>
      <c r="E45" s="36"/>
      <c r="F45" s="59"/>
      <c r="G45" s="58"/>
      <c r="H45" s="50"/>
    </row>
    <row r="46" spans="2:10" ht="12">
      <c r="B46" s="34"/>
      <c r="C46" s="34"/>
      <c r="D46" s="34"/>
      <c r="E46" s="36"/>
      <c r="F46" s="59"/>
      <c r="G46" s="58"/>
      <c r="H46" s="50"/>
      <c r="I46" s="29"/>
      <c r="J46" s="29"/>
    </row>
    <row r="47" spans="2:10" ht="12">
      <c r="B47" s="34"/>
      <c r="C47" s="34"/>
      <c r="D47" s="36"/>
      <c r="E47" s="36"/>
      <c r="F47" s="37"/>
      <c r="G47" s="38"/>
    </row>
    <row r="48" spans="2:10" ht="12">
      <c r="B48" s="34"/>
      <c r="C48" s="34"/>
      <c r="D48" s="28"/>
      <c r="E48" s="36"/>
      <c r="F48" s="37"/>
      <c r="G48" s="38"/>
    </row>
    <row r="49" spans="2:8" ht="12">
      <c r="B49" s="34"/>
      <c r="C49" s="34"/>
      <c r="D49" s="36"/>
      <c r="E49" s="36"/>
      <c r="F49" s="37"/>
      <c r="G49" s="38"/>
    </row>
    <row r="50" spans="2:8" ht="12">
      <c r="B50" s="34"/>
      <c r="C50" s="34"/>
      <c r="D50" s="36"/>
      <c r="E50" s="36"/>
      <c r="F50" s="37"/>
      <c r="G50" s="38"/>
    </row>
    <row r="51" spans="2:8" ht="12">
      <c r="B51" s="34"/>
      <c r="C51" s="34"/>
      <c r="D51" s="36"/>
      <c r="E51" s="36"/>
      <c r="F51" s="37"/>
      <c r="G51" s="38"/>
    </row>
    <row r="52" spans="2:8" ht="12">
      <c r="B52" s="34"/>
      <c r="C52" s="34"/>
      <c r="D52" s="36"/>
      <c r="E52" s="36"/>
      <c r="F52" s="37"/>
      <c r="G52" s="38"/>
      <c r="H52" s="27"/>
    </row>
    <row r="53" spans="2:8" ht="12">
      <c r="B53" s="34"/>
      <c r="C53" s="34"/>
      <c r="D53" s="36"/>
      <c r="E53" s="36"/>
      <c r="F53" s="37"/>
      <c r="G53" s="38"/>
      <c r="H53" s="27"/>
    </row>
    <row r="54" spans="2:8" ht="12">
      <c r="B54" s="34"/>
      <c r="C54" s="34"/>
      <c r="D54" s="34"/>
      <c r="E54" s="36"/>
      <c r="F54" s="39"/>
      <c r="H54" s="27"/>
    </row>
    <row r="55" spans="2:8" ht="12">
      <c r="B55" s="34"/>
      <c r="C55" s="34"/>
      <c r="D55" s="34"/>
      <c r="E55" s="36"/>
      <c r="F55" s="39"/>
      <c r="H55" s="27"/>
    </row>
    <row r="56" spans="2:8" ht="12">
      <c r="B56" s="34"/>
      <c r="C56" s="34"/>
      <c r="D56" s="34"/>
      <c r="E56" s="36"/>
      <c r="F56" s="39"/>
      <c r="H56" s="27"/>
    </row>
    <row r="57" spans="2:8" ht="12">
      <c r="B57" s="34"/>
      <c r="C57" s="34"/>
      <c r="D57" s="34"/>
      <c r="E57" s="36"/>
      <c r="F57" s="39"/>
      <c r="H57" s="27"/>
    </row>
    <row r="58" spans="2:8" ht="12">
      <c r="B58" s="34"/>
      <c r="C58" s="34"/>
      <c r="D58" s="34"/>
      <c r="E58" s="36"/>
      <c r="F58" s="39"/>
      <c r="H58" s="27"/>
    </row>
    <row r="59" spans="2:8" ht="12">
      <c r="B59" s="34"/>
      <c r="C59" s="34"/>
      <c r="D59" s="34"/>
      <c r="E59" s="36"/>
      <c r="F59" s="39"/>
      <c r="H59" s="27"/>
    </row>
    <row r="60" spans="2:8" ht="12">
      <c r="B60" s="34"/>
      <c r="C60" s="34"/>
      <c r="D60" s="34"/>
      <c r="E60" s="36"/>
      <c r="F60" s="39"/>
      <c r="H60" s="27"/>
    </row>
    <row r="61" spans="2:8" ht="12">
      <c r="B61" s="34"/>
      <c r="C61" s="34"/>
      <c r="D61" s="34"/>
      <c r="E61" s="36"/>
      <c r="F61" s="39"/>
      <c r="H61" s="27"/>
    </row>
    <row r="62" spans="2:8" ht="12">
      <c r="B62" s="34"/>
      <c r="C62" s="34"/>
      <c r="D62" s="34"/>
      <c r="E62" s="36"/>
      <c r="F62" s="39"/>
      <c r="H62" s="27"/>
    </row>
    <row r="63" spans="2:8" ht="12">
      <c r="B63" s="34"/>
      <c r="C63" s="34"/>
      <c r="D63" s="34"/>
      <c r="E63" s="36"/>
      <c r="F63" s="39"/>
      <c r="H63" s="27"/>
    </row>
    <row r="64" spans="2:8" ht="12">
      <c r="B64" s="34"/>
      <c r="C64" s="34"/>
      <c r="D64" s="34"/>
      <c r="E64" s="36"/>
      <c r="F64" s="39"/>
      <c r="H64" s="27"/>
    </row>
    <row r="65" spans="2:8" ht="12">
      <c r="B65" s="34"/>
      <c r="C65" s="34"/>
      <c r="D65" s="34"/>
      <c r="E65" s="36"/>
      <c r="F65" s="39"/>
      <c r="H65" s="27"/>
    </row>
    <row r="66" spans="2:8" ht="12">
      <c r="B66" s="34"/>
      <c r="C66" s="34"/>
      <c r="D66" s="34"/>
      <c r="E66" s="36"/>
      <c r="F66" s="39"/>
      <c r="H66" s="27"/>
    </row>
    <row r="67" spans="2:8" ht="12">
      <c r="B67" s="34"/>
      <c r="C67" s="34"/>
      <c r="D67" s="34"/>
      <c r="E67" s="36"/>
      <c r="F67" s="39"/>
      <c r="G67" s="27"/>
      <c r="H67" s="27"/>
    </row>
    <row r="68" spans="2:8" ht="12">
      <c r="B68" s="34"/>
      <c r="C68" s="34"/>
      <c r="D68" s="34"/>
      <c r="E68" s="36"/>
      <c r="F68" s="39"/>
      <c r="G68" s="27"/>
      <c r="H68" s="27"/>
    </row>
    <row r="69" spans="2:8" ht="12">
      <c r="B69" s="34"/>
      <c r="C69" s="34"/>
      <c r="D69" s="34"/>
      <c r="E69" s="36"/>
      <c r="F69" s="39"/>
      <c r="G69" s="27"/>
      <c r="H69" s="27"/>
    </row>
    <row r="70" spans="2:8" ht="12">
      <c r="B70" s="34"/>
      <c r="C70" s="34"/>
      <c r="D70" s="34"/>
      <c r="E70" s="36"/>
      <c r="F70" s="39"/>
      <c r="G70" s="27"/>
      <c r="H70" s="27"/>
    </row>
    <row r="71" spans="2:8" ht="12">
      <c r="B71" s="34"/>
      <c r="C71" s="34"/>
      <c r="D71" s="34"/>
      <c r="E71" s="36"/>
      <c r="F71" s="39"/>
      <c r="G71" s="27"/>
      <c r="H71" s="27"/>
    </row>
    <row r="72" spans="2:8" ht="12">
      <c r="B72" s="34"/>
      <c r="C72" s="34"/>
      <c r="D72" s="34"/>
      <c r="E72" s="36"/>
      <c r="F72" s="39"/>
      <c r="G72" s="27"/>
      <c r="H72" s="27"/>
    </row>
    <row r="73" spans="2:8" ht="12">
      <c r="B73" s="34"/>
      <c r="C73" s="34"/>
      <c r="D73" s="34"/>
      <c r="E73" s="36"/>
      <c r="F73" s="39"/>
      <c r="G73" s="27"/>
      <c r="H73" s="27"/>
    </row>
    <row r="74" spans="2:8" ht="12">
      <c r="B74" s="34"/>
      <c r="C74" s="34"/>
      <c r="D74" s="34"/>
      <c r="E74" s="36"/>
      <c r="F74" s="39"/>
      <c r="G74" s="27"/>
      <c r="H74" s="27"/>
    </row>
    <row r="75" spans="2:8" ht="12">
      <c r="B75" s="34"/>
      <c r="C75" s="34"/>
      <c r="D75" s="34"/>
      <c r="E75" s="36"/>
      <c r="F75" s="39"/>
      <c r="G75" s="27"/>
      <c r="H75" s="27"/>
    </row>
    <row r="76" spans="2:8" ht="12">
      <c r="B76" s="34"/>
      <c r="C76" s="34"/>
      <c r="D76" s="34"/>
      <c r="E76" s="36"/>
      <c r="F76" s="39"/>
      <c r="G76" s="27"/>
      <c r="H76" s="27"/>
    </row>
    <row r="77" spans="2:8" ht="12">
      <c r="B77" s="34"/>
      <c r="C77" s="34"/>
      <c r="D77" s="34"/>
      <c r="E77" s="36"/>
      <c r="F77" s="39"/>
      <c r="G77" s="27"/>
      <c r="H77" s="27"/>
    </row>
    <row r="78" spans="2:8" ht="12">
      <c r="B78" s="34"/>
      <c r="C78" s="34"/>
      <c r="D78" s="34"/>
      <c r="E78" s="36"/>
      <c r="F78" s="39"/>
      <c r="G78" s="27"/>
      <c r="H78" s="27"/>
    </row>
    <row r="79" spans="2:8" ht="12">
      <c r="B79" s="34"/>
      <c r="C79" s="34"/>
      <c r="D79" s="34"/>
      <c r="E79" s="36"/>
      <c r="F79" s="39"/>
      <c r="G79" s="27"/>
      <c r="H79" s="27"/>
    </row>
    <row r="80" spans="2:8" ht="12">
      <c r="B80" s="34"/>
      <c r="C80" s="34"/>
      <c r="D80" s="34"/>
      <c r="E80" s="36"/>
      <c r="F80" s="39"/>
      <c r="G80" s="27"/>
      <c r="H80" s="27"/>
    </row>
    <row r="81" spans="2:8" ht="12">
      <c r="B81" s="34"/>
      <c r="C81" s="34"/>
      <c r="D81" s="34"/>
      <c r="E81" s="36"/>
      <c r="F81" s="39"/>
      <c r="G81" s="27"/>
      <c r="H81" s="27"/>
    </row>
    <row r="82" spans="2:8" ht="12">
      <c r="B82" s="34"/>
      <c r="C82" s="34"/>
      <c r="D82" s="34"/>
      <c r="E82" s="36"/>
      <c r="F82" s="39"/>
      <c r="G82" s="27"/>
      <c r="H82" s="27"/>
    </row>
    <row r="83" spans="2:8" ht="12">
      <c r="B83" s="34"/>
      <c r="C83" s="34"/>
      <c r="D83" s="34"/>
      <c r="E83" s="36"/>
      <c r="F83" s="39"/>
      <c r="G83" s="27"/>
      <c r="H83" s="27"/>
    </row>
    <row r="84" spans="2:8" ht="12">
      <c r="B84" s="34"/>
      <c r="C84" s="34"/>
      <c r="D84" s="34"/>
      <c r="E84" s="36"/>
      <c r="F84" s="39"/>
      <c r="G84" s="27"/>
      <c r="H84" s="27"/>
    </row>
    <row r="85" spans="2:8" ht="12">
      <c r="B85" s="34"/>
      <c r="C85" s="34"/>
      <c r="D85" s="34"/>
      <c r="E85" s="36"/>
      <c r="F85" s="39"/>
      <c r="G85" s="27"/>
      <c r="H85" s="27"/>
    </row>
    <row r="86" spans="2:8" ht="12">
      <c r="B86" s="34"/>
      <c r="C86" s="34"/>
      <c r="D86" s="34"/>
      <c r="E86" s="36"/>
      <c r="F86" s="39"/>
      <c r="G86" s="27"/>
      <c r="H86" s="27"/>
    </row>
    <row r="87" spans="2:8" ht="12">
      <c r="B87" s="34"/>
      <c r="C87" s="34"/>
      <c r="D87" s="34"/>
      <c r="E87" s="36"/>
      <c r="F87" s="39"/>
      <c r="G87" s="27"/>
      <c r="H87" s="27"/>
    </row>
    <row r="88" spans="2:8" ht="12">
      <c r="B88" s="34"/>
      <c r="C88" s="34"/>
      <c r="D88" s="34"/>
      <c r="E88" s="36"/>
      <c r="F88" s="39"/>
      <c r="G88" s="27"/>
      <c r="H88" s="27"/>
    </row>
    <row r="89" spans="2:8" ht="12">
      <c r="B89" s="34"/>
      <c r="C89" s="34"/>
      <c r="D89" s="34"/>
      <c r="E89" s="36"/>
      <c r="F89" s="39"/>
      <c r="G89" s="27"/>
      <c r="H89" s="27"/>
    </row>
    <row r="90" spans="2:8" ht="12">
      <c r="B90" s="34"/>
      <c r="C90" s="34"/>
      <c r="D90" s="34"/>
      <c r="E90" s="36"/>
      <c r="F90" s="39"/>
      <c r="G90" s="27"/>
      <c r="H90" s="27"/>
    </row>
    <row r="91" spans="2:8" ht="12">
      <c r="B91" s="34"/>
      <c r="C91" s="34"/>
      <c r="D91" s="34"/>
      <c r="E91" s="36"/>
      <c r="F91" s="39"/>
      <c r="G91" s="27"/>
      <c r="H91" s="27"/>
    </row>
    <row r="92" spans="2:8" ht="12">
      <c r="B92" s="34"/>
      <c r="C92" s="34"/>
      <c r="D92" s="34"/>
      <c r="E92" s="36"/>
      <c r="F92" s="39"/>
      <c r="G92" s="27"/>
      <c r="H92" s="27"/>
    </row>
    <row r="93" spans="2:8" ht="12">
      <c r="B93" s="34"/>
      <c r="C93" s="34"/>
      <c r="D93" s="34"/>
      <c r="E93" s="36"/>
      <c r="F93" s="39"/>
      <c r="G93" s="27"/>
      <c r="H93" s="27"/>
    </row>
    <row r="94" spans="2:8" ht="12">
      <c r="B94" s="34"/>
      <c r="C94" s="34"/>
      <c r="D94" s="34"/>
      <c r="E94" s="36"/>
      <c r="F94" s="39"/>
      <c r="G94" s="27"/>
      <c r="H94" s="27"/>
    </row>
    <row r="95" spans="2:8" ht="12">
      <c r="B95" s="34"/>
      <c r="C95" s="34"/>
      <c r="D95" s="34"/>
      <c r="E95" s="36"/>
      <c r="F95" s="39"/>
      <c r="G95" s="27"/>
      <c r="H95" s="27"/>
    </row>
    <row r="96" spans="2:8" ht="12">
      <c r="B96" s="34"/>
      <c r="C96" s="34"/>
      <c r="D96" s="34"/>
      <c r="E96" s="36"/>
      <c r="F96" s="39"/>
      <c r="G96" s="27"/>
      <c r="H96" s="27"/>
    </row>
    <row r="97" spans="2:8" ht="12">
      <c r="B97" s="34"/>
      <c r="C97" s="34"/>
      <c r="D97" s="34"/>
      <c r="E97" s="36"/>
      <c r="F97" s="39"/>
      <c r="G97" s="27"/>
      <c r="H97" s="27"/>
    </row>
    <row r="98" spans="2:8" ht="12">
      <c r="B98" s="34"/>
      <c r="C98" s="34"/>
      <c r="D98" s="34"/>
      <c r="E98" s="36"/>
      <c r="F98" s="39"/>
      <c r="G98" s="27"/>
      <c r="H98" s="27"/>
    </row>
    <row r="99" spans="2:8" ht="12">
      <c r="B99" s="34"/>
      <c r="C99" s="34"/>
      <c r="D99" s="34"/>
      <c r="E99" s="36"/>
      <c r="F99" s="39"/>
      <c r="G99" s="27"/>
      <c r="H99" s="27"/>
    </row>
    <row r="100" spans="2:8" ht="12">
      <c r="B100" s="34"/>
      <c r="C100" s="34"/>
      <c r="D100" s="34"/>
      <c r="E100" s="36"/>
      <c r="F100" s="39"/>
      <c r="G100" s="27"/>
      <c r="H100" s="27"/>
    </row>
    <row r="101" spans="2:8" ht="12">
      <c r="B101" s="34"/>
      <c r="C101" s="34"/>
      <c r="D101" s="34"/>
      <c r="E101" s="36"/>
      <c r="F101" s="39"/>
      <c r="G101" s="27"/>
      <c r="H101" s="27"/>
    </row>
    <row r="102" spans="2:8" ht="12">
      <c r="B102" s="34"/>
      <c r="C102" s="34"/>
      <c r="D102" s="34"/>
      <c r="E102" s="36"/>
      <c r="F102" s="39"/>
      <c r="G102" s="27"/>
      <c r="H102" s="27"/>
    </row>
    <row r="103" spans="2:8" ht="12">
      <c r="B103" s="34"/>
      <c r="C103" s="34"/>
      <c r="D103" s="34"/>
      <c r="E103" s="36"/>
      <c r="F103" s="39"/>
      <c r="G103" s="27"/>
      <c r="H103" s="27"/>
    </row>
    <row r="104" spans="2:8" ht="12">
      <c r="B104" s="34"/>
      <c r="C104" s="34"/>
      <c r="D104" s="34"/>
      <c r="E104" s="36"/>
      <c r="F104" s="39"/>
      <c r="G104" s="27"/>
      <c r="H104" s="27"/>
    </row>
    <row r="105" spans="2:8" ht="12">
      <c r="B105" s="34"/>
      <c r="C105" s="34"/>
      <c r="D105" s="34"/>
      <c r="E105" s="36"/>
      <c r="F105" s="39"/>
      <c r="G105" s="27"/>
      <c r="H105" s="27"/>
    </row>
    <row r="106" spans="2:8" ht="12">
      <c r="B106" s="34"/>
      <c r="C106" s="34"/>
      <c r="D106" s="34"/>
      <c r="E106" s="36"/>
      <c r="F106" s="39"/>
      <c r="G106" s="27"/>
      <c r="H106" s="27"/>
    </row>
    <row r="107" spans="2:8" ht="12">
      <c r="B107" s="34"/>
      <c r="C107" s="34"/>
      <c r="D107" s="34"/>
      <c r="E107" s="36"/>
      <c r="F107" s="39"/>
      <c r="G107" s="27"/>
      <c r="H107" s="27"/>
    </row>
    <row r="108" spans="2:8" ht="12">
      <c r="B108" s="34"/>
      <c r="C108" s="34"/>
      <c r="D108" s="34"/>
      <c r="E108" s="36"/>
      <c r="F108" s="39"/>
      <c r="G108" s="27"/>
      <c r="H108" s="27"/>
    </row>
    <row r="109" spans="2:8" ht="12">
      <c r="B109" s="34"/>
      <c r="C109" s="34"/>
      <c r="D109" s="34"/>
      <c r="E109" s="36"/>
      <c r="F109" s="39"/>
      <c r="G109" s="27"/>
      <c r="H109" s="27"/>
    </row>
    <row r="110" spans="2:8" ht="12">
      <c r="B110" s="34"/>
      <c r="C110" s="34"/>
      <c r="D110" s="34"/>
      <c r="E110" s="36"/>
      <c r="F110" s="39"/>
      <c r="G110" s="27"/>
      <c r="H110" s="27"/>
    </row>
    <row r="111" spans="2:8" ht="12">
      <c r="B111" s="34"/>
      <c r="C111" s="34"/>
      <c r="D111" s="34"/>
      <c r="E111" s="36"/>
      <c r="F111" s="39"/>
      <c r="G111" s="27"/>
      <c r="H111" s="27"/>
    </row>
    <row r="112" spans="2:8" ht="12">
      <c r="B112" s="34"/>
      <c r="C112" s="34"/>
      <c r="D112" s="34"/>
      <c r="E112" s="36"/>
      <c r="F112" s="39"/>
      <c r="G112" s="27"/>
      <c r="H112" s="27"/>
    </row>
    <row r="113" spans="2:8" ht="12">
      <c r="B113" s="34"/>
      <c r="C113" s="34"/>
      <c r="D113" s="34"/>
      <c r="E113" s="36"/>
      <c r="F113" s="39"/>
      <c r="G113" s="27"/>
      <c r="H113" s="27"/>
    </row>
    <row r="114" spans="2:8" ht="12">
      <c r="B114" s="34"/>
      <c r="C114" s="34"/>
      <c r="D114" s="34"/>
      <c r="E114" s="36"/>
      <c r="F114" s="39"/>
      <c r="G114" s="27"/>
      <c r="H114" s="27"/>
    </row>
    <row r="115" spans="2:8" ht="12">
      <c r="B115" s="34"/>
      <c r="C115" s="34"/>
      <c r="D115" s="34"/>
      <c r="E115" s="36"/>
      <c r="F115" s="39"/>
      <c r="G115" s="27"/>
      <c r="H115" s="27"/>
    </row>
    <row r="116" spans="2:8" ht="12">
      <c r="B116" s="34"/>
      <c r="C116" s="34"/>
      <c r="D116" s="34"/>
      <c r="E116" s="36"/>
      <c r="F116" s="39"/>
      <c r="G116" s="27"/>
      <c r="H116" s="27"/>
    </row>
    <row r="117" spans="2:8" ht="12">
      <c r="B117" s="34"/>
      <c r="C117" s="34"/>
      <c r="D117" s="34"/>
      <c r="E117" s="36"/>
      <c r="F117" s="39"/>
      <c r="G117" s="27"/>
      <c r="H117" s="27"/>
    </row>
    <row r="118" spans="2:8" ht="12">
      <c r="B118" s="34"/>
      <c r="C118" s="34"/>
      <c r="D118" s="34"/>
      <c r="E118" s="36"/>
      <c r="F118" s="39"/>
      <c r="G118" s="27"/>
      <c r="H118" s="27"/>
    </row>
    <row r="119" spans="2:8" ht="12">
      <c r="B119" s="34"/>
      <c r="C119" s="34"/>
      <c r="D119" s="34"/>
      <c r="E119" s="36"/>
      <c r="F119" s="39"/>
      <c r="G119" s="27"/>
      <c r="H119" s="27"/>
    </row>
    <row r="120" spans="2:8" ht="12">
      <c r="B120" s="34"/>
      <c r="C120" s="34"/>
      <c r="D120" s="34"/>
      <c r="E120" s="36"/>
      <c r="F120" s="39"/>
      <c r="G120" s="27"/>
      <c r="H120" s="27"/>
    </row>
    <row r="121" spans="2:8" ht="12">
      <c r="B121" s="34"/>
      <c r="C121" s="34"/>
      <c r="D121" s="34"/>
      <c r="E121" s="36"/>
      <c r="F121" s="39"/>
      <c r="G121" s="27"/>
      <c r="H121" s="27"/>
    </row>
    <row r="122" spans="2:8" ht="12">
      <c r="B122" s="34"/>
      <c r="C122" s="34"/>
      <c r="D122" s="34"/>
      <c r="E122" s="36"/>
      <c r="F122" s="39"/>
      <c r="G122" s="27"/>
      <c r="H122" s="27"/>
    </row>
    <row r="123" spans="2:8" ht="12">
      <c r="B123" s="34"/>
      <c r="C123" s="34"/>
      <c r="D123" s="34"/>
      <c r="E123" s="36"/>
      <c r="F123" s="39"/>
      <c r="G123" s="27"/>
      <c r="H123" s="27"/>
    </row>
    <row r="124" spans="2:8" ht="12">
      <c r="B124" s="34"/>
      <c r="C124" s="34"/>
      <c r="D124" s="34"/>
      <c r="E124" s="36"/>
      <c r="F124" s="39"/>
      <c r="G124" s="27"/>
      <c r="H124" s="27"/>
    </row>
    <row r="125" spans="2:8" ht="12">
      <c r="B125" s="34"/>
      <c r="C125" s="34"/>
      <c r="D125" s="34"/>
      <c r="E125" s="36"/>
      <c r="F125" s="39"/>
      <c r="G125" s="27"/>
      <c r="H125" s="27"/>
    </row>
    <row r="126" spans="2:8" ht="12">
      <c r="B126" s="34"/>
      <c r="C126" s="34"/>
      <c r="D126" s="34"/>
      <c r="E126" s="36"/>
      <c r="F126" s="39"/>
      <c r="G126" s="27"/>
      <c r="H126" s="27"/>
    </row>
    <row r="127" spans="2:8" ht="12">
      <c r="B127" s="34"/>
      <c r="C127" s="34"/>
      <c r="D127" s="34"/>
      <c r="E127" s="36"/>
      <c r="F127" s="39"/>
      <c r="G127" s="27"/>
      <c r="H127" s="27"/>
    </row>
    <row r="128" spans="2:8" ht="12">
      <c r="B128" s="34"/>
      <c r="C128" s="34"/>
      <c r="D128" s="34"/>
      <c r="E128" s="36"/>
      <c r="F128" s="39"/>
      <c r="G128" s="27"/>
      <c r="H128" s="27"/>
    </row>
    <row r="129" spans="2:8" ht="12">
      <c r="B129" s="34"/>
      <c r="C129" s="34"/>
      <c r="D129" s="34"/>
      <c r="E129" s="36"/>
      <c r="F129" s="39"/>
      <c r="G129" s="27"/>
      <c r="H129" s="27"/>
    </row>
    <row r="130" spans="2:8" ht="12">
      <c r="B130" s="34"/>
      <c r="C130" s="34"/>
      <c r="D130" s="34"/>
      <c r="E130" s="36"/>
      <c r="F130" s="39"/>
      <c r="G130" s="27"/>
      <c r="H130" s="27"/>
    </row>
    <row r="131" spans="2:8" ht="12">
      <c r="B131" s="34"/>
      <c r="C131" s="34"/>
      <c r="D131" s="34"/>
      <c r="E131" s="36"/>
      <c r="F131" s="39"/>
      <c r="G131" s="27"/>
      <c r="H131" s="27"/>
    </row>
    <row r="132" spans="2:8" ht="12">
      <c r="B132" s="34"/>
      <c r="C132" s="34"/>
      <c r="D132" s="34"/>
      <c r="E132" s="36"/>
      <c r="F132" s="39"/>
      <c r="G132" s="27"/>
      <c r="H132" s="27"/>
    </row>
    <row r="133" spans="2:8" ht="12">
      <c r="B133" s="34"/>
      <c r="C133" s="34"/>
      <c r="D133" s="34"/>
      <c r="E133" s="36"/>
      <c r="F133" s="39"/>
      <c r="G133" s="27"/>
      <c r="H133" s="27"/>
    </row>
    <row r="134" spans="2:8" ht="12">
      <c r="B134" s="34"/>
      <c r="C134" s="34"/>
      <c r="D134" s="34"/>
      <c r="E134" s="36"/>
      <c r="F134" s="39"/>
      <c r="G134" s="27"/>
      <c r="H134" s="27"/>
    </row>
    <row r="135" spans="2:8" ht="12">
      <c r="B135" s="34"/>
      <c r="C135" s="34"/>
      <c r="D135" s="34"/>
      <c r="E135" s="36"/>
      <c r="F135" s="39"/>
      <c r="G135" s="27"/>
      <c r="H135" s="27"/>
    </row>
    <row r="136" spans="2:8" ht="12">
      <c r="B136" s="34"/>
      <c r="C136" s="34"/>
      <c r="D136" s="34"/>
      <c r="E136" s="36"/>
      <c r="F136" s="39"/>
      <c r="G136" s="27"/>
      <c r="H136" s="27"/>
    </row>
    <row r="137" spans="2:8" ht="12">
      <c r="B137" s="34"/>
      <c r="C137" s="34"/>
      <c r="D137" s="34"/>
      <c r="E137" s="36"/>
      <c r="F137" s="39"/>
      <c r="G137" s="27"/>
      <c r="H137" s="27"/>
    </row>
    <row r="138" spans="2:8" ht="12">
      <c r="B138" s="34"/>
      <c r="C138" s="34"/>
      <c r="D138" s="34"/>
      <c r="E138" s="36"/>
      <c r="F138" s="39"/>
      <c r="G138" s="27"/>
      <c r="H138" s="27"/>
    </row>
  </sheetData>
  <sheetProtection formatCells="0" formatColumns="0" formatRows="0"/>
  <mergeCells count="11">
    <mergeCell ref="B41:E41"/>
    <mergeCell ref="B38:E38"/>
    <mergeCell ref="B39:E39"/>
    <mergeCell ref="B40:E40"/>
    <mergeCell ref="B9:E9"/>
    <mergeCell ref="B32:E32"/>
    <mergeCell ref="B36:E36"/>
    <mergeCell ref="B37:E37"/>
    <mergeCell ref="B33:E33"/>
    <mergeCell ref="C1:D1"/>
    <mergeCell ref="C2:D2"/>
  </mergeCells>
  <pageMargins left="0.51181102362204722" right="0.51181102362204722" top="0.98425196850393704" bottom="0.98425196850393704" header="0.51181102362204722" footer="0.51181102362204722"/>
  <pageSetup paperSize="9" scale="84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44"/>
  <sheetViews>
    <sheetView zoomScaleNormal="100" zoomScaleSheetLayoutView="100" workbookViewId="0">
      <selection activeCell="M11" sqref="M11"/>
    </sheetView>
  </sheetViews>
  <sheetFormatPr defaultRowHeight="14.4"/>
  <cols>
    <col min="2" max="2" width="10.88671875" customWidth="1"/>
    <col min="3" max="3" width="11.5546875" customWidth="1"/>
    <col min="4" max="4" width="13" customWidth="1"/>
    <col min="5" max="5" width="13.6640625" customWidth="1"/>
    <col min="6" max="6" width="18.88671875" customWidth="1"/>
    <col min="7" max="7" width="12.33203125" customWidth="1"/>
    <col min="8" max="8" width="10.6640625" customWidth="1"/>
    <col min="9" max="9" width="8.5546875" customWidth="1"/>
    <col min="10" max="10" width="13.109375" customWidth="1"/>
  </cols>
  <sheetData>
    <row r="1" spans="1:10">
      <c r="A1" s="605"/>
      <c r="B1" s="606"/>
      <c r="C1" s="606"/>
      <c r="D1" s="606"/>
      <c r="E1" s="606"/>
      <c r="F1" s="606"/>
      <c r="G1" s="606"/>
      <c r="H1" s="61"/>
      <c r="I1" s="61"/>
      <c r="J1" s="62"/>
    </row>
    <row r="2" spans="1:10">
      <c r="A2" s="607"/>
      <c r="B2" s="608"/>
      <c r="C2" s="608"/>
      <c r="D2" s="608"/>
      <c r="E2" s="608"/>
      <c r="F2" s="608"/>
      <c r="G2" s="608"/>
      <c r="H2" s="163"/>
      <c r="I2" s="163"/>
      <c r="J2" s="64"/>
    </row>
    <row r="3" spans="1:10">
      <c r="A3" s="607"/>
      <c r="B3" s="608"/>
      <c r="C3" s="608"/>
      <c r="D3" s="608"/>
      <c r="E3" s="608"/>
      <c r="F3" s="608"/>
      <c r="G3" s="608"/>
      <c r="H3" s="163"/>
      <c r="I3" s="163"/>
      <c r="J3" s="64"/>
    </row>
    <row r="4" spans="1:10" ht="45" customHeight="1">
      <c r="A4" s="607"/>
      <c r="B4" s="608"/>
      <c r="C4" s="608"/>
      <c r="D4" s="608"/>
      <c r="E4" s="608"/>
      <c r="F4" s="608"/>
      <c r="G4" s="608"/>
      <c r="H4" s="163"/>
      <c r="I4" s="163"/>
      <c r="J4" s="64"/>
    </row>
    <row r="5" spans="1:10" ht="21">
      <c r="A5" s="609" t="s">
        <v>30</v>
      </c>
      <c r="B5" s="610"/>
      <c r="C5" s="610"/>
      <c r="D5" s="610"/>
      <c r="E5" s="610"/>
      <c r="F5" s="610"/>
      <c r="G5" s="610"/>
      <c r="H5" s="610"/>
      <c r="I5" s="610"/>
      <c r="J5" s="611"/>
    </row>
    <row r="6" spans="1:10" ht="15.6">
      <c r="A6" s="612" t="s">
        <v>311</v>
      </c>
      <c r="B6" s="613"/>
      <c r="C6" s="613"/>
      <c r="D6" s="613"/>
      <c r="E6" s="613"/>
      <c r="F6" s="613"/>
      <c r="G6" s="613"/>
      <c r="H6" s="613"/>
      <c r="I6" s="613"/>
      <c r="J6" s="614"/>
    </row>
    <row r="7" spans="1:10">
      <c r="A7" s="80" t="s">
        <v>337</v>
      </c>
      <c r="B7" s="615"/>
      <c r="C7" s="615"/>
      <c r="D7" s="615"/>
      <c r="E7" s="616"/>
      <c r="F7" s="617"/>
      <c r="G7" s="618"/>
      <c r="H7" s="163"/>
      <c r="I7" s="163"/>
      <c r="J7" s="64"/>
    </row>
    <row r="8" spans="1:10">
      <c r="A8" s="80" t="s">
        <v>338</v>
      </c>
      <c r="B8" s="615"/>
      <c r="C8" s="615"/>
      <c r="D8" s="615"/>
      <c r="E8" s="616"/>
      <c r="F8" s="163"/>
      <c r="G8" s="163"/>
      <c r="H8" s="163"/>
      <c r="I8" s="617" t="s">
        <v>74</v>
      </c>
      <c r="J8" s="619">
        <v>0.22470000000000001</v>
      </c>
    </row>
    <row r="9" spans="1:10">
      <c r="A9" s="84" t="s">
        <v>378</v>
      </c>
      <c r="B9" s="620"/>
      <c r="C9" s="620"/>
      <c r="D9" s="620"/>
      <c r="E9" s="221"/>
      <c r="F9" s="217"/>
      <c r="G9" s="163"/>
      <c r="H9" s="163"/>
      <c r="I9" s="163"/>
      <c r="J9" s="621" t="s">
        <v>210</v>
      </c>
    </row>
    <row r="10" spans="1:10">
      <c r="A10" s="607"/>
      <c r="B10" s="163"/>
      <c r="C10" s="163"/>
      <c r="D10" s="163"/>
      <c r="E10" s="163"/>
      <c r="F10" s="163"/>
      <c r="G10" s="163"/>
      <c r="H10" s="163"/>
      <c r="I10" s="163"/>
      <c r="J10" s="64"/>
    </row>
    <row r="11" spans="1:10" ht="15" thickBot="1">
      <c r="A11" s="622" t="s">
        <v>381</v>
      </c>
      <c r="B11" s="623"/>
      <c r="C11" s="623"/>
      <c r="D11" s="623"/>
      <c r="E11" s="623"/>
      <c r="F11" s="623"/>
      <c r="G11" s="623"/>
      <c r="H11" s="623"/>
      <c r="I11" s="623"/>
      <c r="J11" s="624"/>
    </row>
    <row r="12" spans="1:10" ht="15" thickBot="1">
      <c r="A12" s="466" t="s">
        <v>75</v>
      </c>
      <c r="B12" s="467"/>
      <c r="C12" s="467"/>
      <c r="D12" s="467"/>
      <c r="E12" s="467"/>
      <c r="F12" s="467"/>
      <c r="G12" s="467"/>
      <c r="H12" s="467"/>
      <c r="I12" s="467"/>
      <c r="J12" s="468"/>
    </row>
    <row r="13" spans="1:10" ht="29.4" thickBot="1">
      <c r="A13" s="469" t="s">
        <v>76</v>
      </c>
      <c r="B13" s="470" t="s">
        <v>77</v>
      </c>
      <c r="C13" s="470"/>
      <c r="D13" s="470"/>
      <c r="E13" s="470"/>
      <c r="F13" s="470"/>
      <c r="G13" s="471" t="s">
        <v>78</v>
      </c>
      <c r="H13" s="471" t="s">
        <v>79</v>
      </c>
      <c r="I13" s="472" t="s">
        <v>80</v>
      </c>
      <c r="J13" s="473" t="s">
        <v>81</v>
      </c>
    </row>
    <row r="14" spans="1:10" ht="15" thickBot="1">
      <c r="A14" s="474" t="s">
        <v>27</v>
      </c>
      <c r="B14" s="475"/>
      <c r="C14" s="475"/>
      <c r="D14" s="475"/>
      <c r="E14" s="475"/>
      <c r="F14" s="475"/>
      <c r="G14" s="475"/>
      <c r="H14" s="475"/>
      <c r="I14" s="475"/>
      <c r="J14" s="476"/>
    </row>
    <row r="15" spans="1:10">
      <c r="A15" s="477" t="s">
        <v>137</v>
      </c>
      <c r="B15" s="625" t="s">
        <v>90</v>
      </c>
      <c r="C15" s="626"/>
      <c r="D15" s="626"/>
      <c r="E15" s="626"/>
      <c r="F15" s="626"/>
      <c r="G15" s="478" t="s">
        <v>70</v>
      </c>
      <c r="H15" s="479" t="s">
        <v>218</v>
      </c>
      <c r="I15" s="480"/>
      <c r="J15" s="481"/>
    </row>
    <row r="16" spans="1:10">
      <c r="A16" s="509">
        <v>280013</v>
      </c>
      <c r="B16" s="510" t="s">
        <v>102</v>
      </c>
      <c r="C16" s="511"/>
      <c r="D16" s="511"/>
      <c r="E16" s="511"/>
      <c r="F16" s="512"/>
      <c r="G16" s="513" t="s">
        <v>91</v>
      </c>
      <c r="H16" s="514">
        <v>0.4</v>
      </c>
      <c r="I16" s="515">
        <v>32.21</v>
      </c>
      <c r="J16" s="516">
        <f>ROUND(H16*I16,2)</f>
        <v>12.88</v>
      </c>
    </row>
    <row r="17" spans="1:10">
      <c r="A17" s="509">
        <v>280026</v>
      </c>
      <c r="B17" s="510" t="s">
        <v>103</v>
      </c>
      <c r="C17" s="511"/>
      <c r="D17" s="511"/>
      <c r="E17" s="511"/>
      <c r="F17" s="512"/>
      <c r="G17" s="513" t="s">
        <v>91</v>
      </c>
      <c r="H17" s="514">
        <v>0.4</v>
      </c>
      <c r="I17" s="515">
        <v>26.88</v>
      </c>
      <c r="J17" s="516">
        <f t="shared" ref="J17:J20" si="0">ROUND(H17*I17,2)</f>
        <v>10.75</v>
      </c>
    </row>
    <row r="18" spans="1:10">
      <c r="A18" s="509" t="s">
        <v>84</v>
      </c>
      <c r="B18" s="510" t="s">
        <v>87</v>
      </c>
      <c r="C18" s="511"/>
      <c r="D18" s="511"/>
      <c r="E18" s="511"/>
      <c r="F18" s="512"/>
      <c r="G18" s="513" t="s">
        <v>82</v>
      </c>
      <c r="H18" s="514">
        <v>0.41</v>
      </c>
      <c r="I18" s="515">
        <v>225.02</v>
      </c>
      <c r="J18" s="516">
        <f>ROUND(H18*I18,2)-0.01</f>
        <v>92.25</v>
      </c>
    </row>
    <row r="19" spans="1:10">
      <c r="A19" s="509" t="s">
        <v>88</v>
      </c>
      <c r="B19" s="510" t="s">
        <v>89</v>
      </c>
      <c r="C19" s="511"/>
      <c r="D19" s="511"/>
      <c r="E19" s="511"/>
      <c r="F19" s="512"/>
      <c r="G19" s="513" t="s">
        <v>70</v>
      </c>
      <c r="H19" s="514">
        <v>1</v>
      </c>
      <c r="I19" s="515">
        <v>90</v>
      </c>
      <c r="J19" s="516">
        <f t="shared" si="0"/>
        <v>90</v>
      </c>
    </row>
    <row r="20" spans="1:10">
      <c r="A20" s="509" t="s">
        <v>92</v>
      </c>
      <c r="B20" s="510" t="s">
        <v>93</v>
      </c>
      <c r="C20" s="511"/>
      <c r="D20" s="511"/>
      <c r="E20" s="511"/>
      <c r="F20" s="512"/>
      <c r="G20" s="513" t="s">
        <v>83</v>
      </c>
      <c r="H20" s="514">
        <v>0.1</v>
      </c>
      <c r="I20" s="515">
        <v>20.53</v>
      </c>
      <c r="J20" s="516">
        <f t="shared" si="0"/>
        <v>2.0499999999999998</v>
      </c>
    </row>
    <row r="21" spans="1:10">
      <c r="A21" s="517" t="s">
        <v>85</v>
      </c>
      <c r="B21" s="518"/>
      <c r="C21" s="518"/>
      <c r="D21" s="518"/>
      <c r="E21" s="518"/>
      <c r="F21" s="518"/>
      <c r="G21" s="519"/>
      <c r="H21" s="520">
        <f>SUM(J16:J20)</f>
        <v>207.93</v>
      </c>
      <c r="I21" s="521"/>
      <c r="J21" s="522"/>
    </row>
    <row r="22" spans="1:10">
      <c r="A22" s="523" t="s">
        <v>322</v>
      </c>
      <c r="B22" s="521"/>
      <c r="C22" s="521"/>
      <c r="D22" s="521"/>
      <c r="E22" s="521"/>
      <c r="F22" s="521"/>
      <c r="G22" s="524"/>
      <c r="H22" s="525">
        <f>H21*J8</f>
        <v>46.721871000000007</v>
      </c>
      <c r="I22" s="526"/>
      <c r="J22" s="527"/>
    </row>
    <row r="23" spans="1:10" ht="15" thickBot="1">
      <c r="A23" s="528" t="s">
        <v>86</v>
      </c>
      <c r="B23" s="529"/>
      <c r="C23" s="529"/>
      <c r="D23" s="529"/>
      <c r="E23" s="529"/>
      <c r="F23" s="529"/>
      <c r="G23" s="530"/>
      <c r="H23" s="531">
        <f>SUM(H21:H22)</f>
        <v>254.65187100000003</v>
      </c>
      <c r="I23" s="532"/>
      <c r="J23" s="533"/>
    </row>
    <row r="24" spans="1:10">
      <c r="A24" s="477" t="s">
        <v>162</v>
      </c>
      <c r="B24" s="625" t="s">
        <v>163</v>
      </c>
      <c r="C24" s="626"/>
      <c r="D24" s="626"/>
      <c r="E24" s="626"/>
      <c r="F24" s="626"/>
      <c r="G24" s="478" t="s">
        <v>70</v>
      </c>
      <c r="H24" s="479" t="s">
        <v>164</v>
      </c>
      <c r="I24" s="480"/>
      <c r="J24" s="481"/>
    </row>
    <row r="25" spans="1:10">
      <c r="A25" s="509" t="s">
        <v>147</v>
      </c>
      <c r="B25" s="510" t="s">
        <v>146</v>
      </c>
      <c r="C25" s="511"/>
      <c r="D25" s="511"/>
      <c r="E25" s="511"/>
      <c r="F25" s="512"/>
      <c r="G25" s="513" t="s">
        <v>82</v>
      </c>
      <c r="H25" s="514">
        <v>0.38</v>
      </c>
      <c r="I25" s="515">
        <v>150</v>
      </c>
      <c r="J25" s="516">
        <f>ROUND(H25*I25,2)</f>
        <v>57</v>
      </c>
    </row>
    <row r="26" spans="1:10">
      <c r="A26" s="509" t="s">
        <v>84</v>
      </c>
      <c r="B26" s="510" t="s">
        <v>87</v>
      </c>
      <c r="C26" s="511"/>
      <c r="D26" s="511"/>
      <c r="E26" s="511"/>
      <c r="F26" s="512"/>
      <c r="G26" s="513" t="s">
        <v>82</v>
      </c>
      <c r="H26" s="514">
        <v>0.17</v>
      </c>
      <c r="I26" s="515">
        <v>225.02</v>
      </c>
      <c r="J26" s="516">
        <f t="shared" ref="J26" si="1">ROUND(H26*I26,2)</f>
        <v>38.25</v>
      </c>
    </row>
    <row r="27" spans="1:10">
      <c r="A27" s="509" t="s">
        <v>166</v>
      </c>
      <c r="B27" s="510" t="s">
        <v>165</v>
      </c>
      <c r="C27" s="511"/>
      <c r="D27" s="511"/>
      <c r="E27" s="511"/>
      <c r="F27" s="512"/>
      <c r="G27" s="513" t="s">
        <v>82</v>
      </c>
      <c r="H27" s="514">
        <v>0.14000000000000001</v>
      </c>
      <c r="I27" s="515">
        <v>270.02</v>
      </c>
      <c r="J27" s="516">
        <f>ROUND(H27*I27,2)</f>
        <v>37.799999999999997</v>
      </c>
    </row>
    <row r="28" spans="1:10">
      <c r="A28" s="509" t="s">
        <v>149</v>
      </c>
      <c r="B28" s="510" t="s">
        <v>148</v>
      </c>
      <c r="C28" s="511"/>
      <c r="D28" s="511"/>
      <c r="E28" s="511"/>
      <c r="F28" s="512"/>
      <c r="G28" s="513" t="s">
        <v>83</v>
      </c>
      <c r="H28" s="514">
        <v>0.5</v>
      </c>
      <c r="I28" s="515">
        <v>20.6</v>
      </c>
      <c r="J28" s="516">
        <f>ROUND(H28*I28,2)-0.01</f>
        <v>10.290000000000001</v>
      </c>
    </row>
    <row r="29" spans="1:10">
      <c r="A29" s="509" t="s">
        <v>168</v>
      </c>
      <c r="B29" s="510" t="s">
        <v>167</v>
      </c>
      <c r="C29" s="511"/>
      <c r="D29" s="511"/>
      <c r="E29" s="511"/>
      <c r="F29" s="512"/>
      <c r="G29" s="513" t="s">
        <v>118</v>
      </c>
      <c r="H29" s="514">
        <v>0.02</v>
      </c>
      <c r="I29" s="515">
        <v>24.45</v>
      </c>
      <c r="J29" s="516">
        <f>ROUND(H29*I29,2)-0.01</f>
        <v>0.48</v>
      </c>
    </row>
    <row r="30" spans="1:10">
      <c r="A30" s="509" t="s">
        <v>98</v>
      </c>
      <c r="B30" s="510" t="s">
        <v>99</v>
      </c>
      <c r="C30" s="511"/>
      <c r="D30" s="511"/>
      <c r="E30" s="511"/>
      <c r="F30" s="512"/>
      <c r="G30" s="513" t="s">
        <v>83</v>
      </c>
      <c r="H30" s="514">
        <v>4.2000000000000003E-2</v>
      </c>
      <c r="I30" s="515">
        <v>16.66</v>
      </c>
      <c r="J30" s="516">
        <f>ROUND(H30*I30,2)-0.01</f>
        <v>0.69</v>
      </c>
    </row>
    <row r="31" spans="1:10">
      <c r="A31" s="509" t="s">
        <v>158</v>
      </c>
      <c r="B31" s="510" t="s">
        <v>173</v>
      </c>
      <c r="C31" s="511"/>
      <c r="D31" s="511"/>
      <c r="E31" s="511"/>
      <c r="F31" s="512"/>
      <c r="G31" s="513" t="s">
        <v>78</v>
      </c>
      <c r="H31" s="514">
        <v>0.19</v>
      </c>
      <c r="I31" s="515">
        <v>17.91</v>
      </c>
      <c r="J31" s="516">
        <f>ROUND(H31*I31,2)</f>
        <v>3.4</v>
      </c>
    </row>
    <row r="32" spans="1:10">
      <c r="A32" s="509" t="s">
        <v>169</v>
      </c>
      <c r="B32" s="510" t="s">
        <v>174</v>
      </c>
      <c r="C32" s="511"/>
      <c r="D32" s="511"/>
      <c r="E32" s="511"/>
      <c r="F32" s="512"/>
      <c r="G32" s="513" t="s">
        <v>78</v>
      </c>
      <c r="H32" s="514">
        <v>0.02</v>
      </c>
      <c r="I32" s="515">
        <v>7.45</v>
      </c>
      <c r="J32" s="516">
        <f>ROUND(H32*I32,2)-0.01</f>
        <v>0.13999999999999999</v>
      </c>
    </row>
    <row r="33" spans="1:10">
      <c r="A33" s="509" t="s">
        <v>100</v>
      </c>
      <c r="B33" s="510" t="s">
        <v>175</v>
      </c>
      <c r="C33" s="511"/>
      <c r="D33" s="511"/>
      <c r="E33" s="511"/>
      <c r="F33" s="512"/>
      <c r="G33" s="513" t="s">
        <v>78</v>
      </c>
      <c r="H33" s="514">
        <v>0.04</v>
      </c>
      <c r="I33" s="515">
        <v>1.02</v>
      </c>
      <c r="J33" s="516">
        <f>ROUND(H33*I33,2)</f>
        <v>0.04</v>
      </c>
    </row>
    <row r="34" spans="1:10">
      <c r="A34" s="509" t="s">
        <v>170</v>
      </c>
      <c r="B34" s="510" t="s">
        <v>176</v>
      </c>
      <c r="C34" s="511"/>
      <c r="D34" s="511"/>
      <c r="E34" s="511"/>
      <c r="F34" s="512"/>
      <c r="G34" s="513" t="s">
        <v>82</v>
      </c>
      <c r="H34" s="514">
        <v>0.05</v>
      </c>
      <c r="I34" s="515">
        <v>378.03</v>
      </c>
      <c r="J34" s="516">
        <f t="shared" ref="J34:J36" si="2">ROUND(H34*I34,2)</f>
        <v>18.899999999999999</v>
      </c>
    </row>
    <row r="35" spans="1:10">
      <c r="A35" s="509" t="s">
        <v>171</v>
      </c>
      <c r="B35" s="510" t="s">
        <v>177</v>
      </c>
      <c r="C35" s="511"/>
      <c r="D35" s="511"/>
      <c r="E35" s="511"/>
      <c r="F35" s="512"/>
      <c r="G35" s="513" t="s">
        <v>78</v>
      </c>
      <c r="H35" s="514">
        <v>0.82</v>
      </c>
      <c r="I35" s="515">
        <v>17.829999999999998</v>
      </c>
      <c r="J35" s="516">
        <f>ROUND(H35*I35,2)-0.01</f>
        <v>14.61</v>
      </c>
    </row>
    <row r="36" spans="1:10">
      <c r="A36" s="509" t="s">
        <v>172</v>
      </c>
      <c r="B36" s="510" t="s">
        <v>178</v>
      </c>
      <c r="C36" s="511"/>
      <c r="D36" s="511"/>
      <c r="E36" s="511"/>
      <c r="F36" s="512"/>
      <c r="G36" s="513" t="s">
        <v>78</v>
      </c>
      <c r="H36" s="514">
        <v>0.02</v>
      </c>
      <c r="I36" s="515">
        <v>79.14</v>
      </c>
      <c r="J36" s="516">
        <f t="shared" si="2"/>
        <v>1.58</v>
      </c>
    </row>
    <row r="37" spans="1:10">
      <c r="A37" s="509" t="s">
        <v>101</v>
      </c>
      <c r="B37" s="510" t="s">
        <v>179</v>
      </c>
      <c r="C37" s="511"/>
      <c r="D37" s="511"/>
      <c r="E37" s="511"/>
      <c r="F37" s="512"/>
      <c r="G37" s="513" t="s">
        <v>78</v>
      </c>
      <c r="H37" s="514">
        <v>0.5</v>
      </c>
      <c r="I37" s="515">
        <v>0.81</v>
      </c>
      <c r="J37" s="516">
        <f>ROUND(H37*I37,2)-0.01</f>
        <v>0.39999999999999997</v>
      </c>
    </row>
    <row r="38" spans="1:10">
      <c r="A38" s="509">
        <v>280013</v>
      </c>
      <c r="B38" s="510" t="s">
        <v>102</v>
      </c>
      <c r="C38" s="511"/>
      <c r="D38" s="511"/>
      <c r="E38" s="511"/>
      <c r="F38" s="512"/>
      <c r="G38" s="513" t="s">
        <v>91</v>
      </c>
      <c r="H38" s="514">
        <v>6.7</v>
      </c>
      <c r="I38" s="515">
        <v>32.21</v>
      </c>
      <c r="J38" s="516">
        <f>ROUND(H38*I38,2)-0.01</f>
        <v>215.8</v>
      </c>
    </row>
    <row r="39" spans="1:10">
      <c r="A39" s="509">
        <v>280026</v>
      </c>
      <c r="B39" s="510" t="s">
        <v>103</v>
      </c>
      <c r="C39" s="511"/>
      <c r="D39" s="511"/>
      <c r="E39" s="511"/>
      <c r="F39" s="512"/>
      <c r="G39" s="513" t="s">
        <v>91</v>
      </c>
      <c r="H39" s="514">
        <v>7.5</v>
      </c>
      <c r="I39" s="515">
        <v>26.88</v>
      </c>
      <c r="J39" s="516">
        <f>ROUND(H39*I39,2)</f>
        <v>201.6</v>
      </c>
    </row>
    <row r="40" spans="1:10">
      <c r="A40" s="517" t="s">
        <v>85</v>
      </c>
      <c r="B40" s="518"/>
      <c r="C40" s="518"/>
      <c r="D40" s="518"/>
      <c r="E40" s="518"/>
      <c r="F40" s="518"/>
      <c r="G40" s="519"/>
      <c r="H40" s="520">
        <f>SUM(J25:J39)</f>
        <v>600.98</v>
      </c>
      <c r="I40" s="521"/>
      <c r="J40" s="522"/>
    </row>
    <row r="41" spans="1:10">
      <c r="A41" s="523" t="s">
        <v>322</v>
      </c>
      <c r="B41" s="521"/>
      <c r="C41" s="521"/>
      <c r="D41" s="521"/>
      <c r="E41" s="521"/>
      <c r="F41" s="521"/>
      <c r="G41" s="524"/>
      <c r="H41" s="525">
        <f>H40*J8</f>
        <v>135.04020600000001</v>
      </c>
      <c r="I41" s="526"/>
      <c r="J41" s="527"/>
    </row>
    <row r="42" spans="1:10" ht="15" customHeight="1" thickBot="1">
      <c r="A42" s="528" t="s">
        <v>86</v>
      </c>
      <c r="B42" s="529"/>
      <c r="C42" s="529"/>
      <c r="D42" s="529"/>
      <c r="E42" s="529"/>
      <c r="F42" s="529"/>
      <c r="G42" s="530"/>
      <c r="H42" s="531">
        <f>SUM(H40:H41)</f>
        <v>736.02020600000003</v>
      </c>
      <c r="I42" s="532"/>
      <c r="J42" s="533"/>
    </row>
    <row r="43" spans="1:10" ht="15" thickBot="1">
      <c r="A43" s="474" t="s">
        <v>134</v>
      </c>
      <c r="B43" s="475"/>
      <c r="C43" s="475"/>
      <c r="D43" s="475"/>
      <c r="E43" s="475"/>
      <c r="F43" s="475"/>
      <c r="G43" s="475"/>
      <c r="H43" s="475"/>
      <c r="I43" s="475"/>
      <c r="J43" s="476"/>
    </row>
    <row r="44" spans="1:10">
      <c r="A44" s="477" t="s">
        <v>139</v>
      </c>
      <c r="B44" s="625" t="s">
        <v>140</v>
      </c>
      <c r="C44" s="626"/>
      <c r="D44" s="626"/>
      <c r="E44" s="626"/>
      <c r="F44" s="626"/>
      <c r="G44" s="478" t="s">
        <v>69</v>
      </c>
      <c r="H44" s="479" t="s">
        <v>150</v>
      </c>
      <c r="I44" s="480"/>
      <c r="J44" s="481"/>
    </row>
    <row r="45" spans="1:10">
      <c r="A45" s="509">
        <v>280026</v>
      </c>
      <c r="B45" s="510" t="s">
        <v>103</v>
      </c>
      <c r="C45" s="511"/>
      <c r="D45" s="511"/>
      <c r="E45" s="511"/>
      <c r="F45" s="512"/>
      <c r="G45" s="513" t="s">
        <v>91</v>
      </c>
      <c r="H45" s="514">
        <v>4</v>
      </c>
      <c r="I45" s="515">
        <v>26.88</v>
      </c>
      <c r="J45" s="516">
        <f t="shared" ref="J45" si="3">ROUND(H45*I45,2)</f>
        <v>107.52</v>
      </c>
    </row>
    <row r="46" spans="1:10">
      <c r="A46" s="517" t="s">
        <v>85</v>
      </c>
      <c r="B46" s="518"/>
      <c r="C46" s="518"/>
      <c r="D46" s="518"/>
      <c r="E46" s="518"/>
      <c r="F46" s="518"/>
      <c r="G46" s="519"/>
      <c r="H46" s="520">
        <f>SUM(J45:J45)</f>
        <v>107.52</v>
      </c>
      <c r="I46" s="521"/>
      <c r="J46" s="522"/>
    </row>
    <row r="47" spans="1:10">
      <c r="A47" s="523" t="s">
        <v>322</v>
      </c>
      <c r="B47" s="521"/>
      <c r="C47" s="521"/>
      <c r="D47" s="521"/>
      <c r="E47" s="521"/>
      <c r="F47" s="521"/>
      <c r="G47" s="524"/>
      <c r="H47" s="525">
        <f>H46*J8</f>
        <v>24.159744</v>
      </c>
      <c r="I47" s="526"/>
      <c r="J47" s="527"/>
    </row>
    <row r="48" spans="1:10" ht="15" thickBot="1">
      <c r="A48" s="528" t="s">
        <v>86</v>
      </c>
      <c r="B48" s="529"/>
      <c r="C48" s="529"/>
      <c r="D48" s="529"/>
      <c r="E48" s="529"/>
      <c r="F48" s="529"/>
      <c r="G48" s="530"/>
      <c r="H48" s="531">
        <f>SUM(H46:H47)</f>
        <v>131.679744</v>
      </c>
      <c r="I48" s="532"/>
      <c r="J48" s="533"/>
    </row>
    <row r="49" spans="1:10">
      <c r="A49" s="482" t="s">
        <v>160</v>
      </c>
      <c r="B49" s="625" t="s">
        <v>157</v>
      </c>
      <c r="C49" s="626"/>
      <c r="D49" s="626"/>
      <c r="E49" s="626"/>
      <c r="F49" s="626"/>
      <c r="G49" s="478" t="s">
        <v>69</v>
      </c>
      <c r="H49" s="479" t="s">
        <v>161</v>
      </c>
      <c r="I49" s="480"/>
      <c r="J49" s="481"/>
    </row>
    <row r="50" spans="1:10">
      <c r="A50" s="509" t="s">
        <v>152</v>
      </c>
      <c r="B50" s="510" t="s">
        <v>151</v>
      </c>
      <c r="C50" s="511"/>
      <c r="D50" s="511"/>
      <c r="E50" s="511"/>
      <c r="F50" s="512"/>
      <c r="G50" s="513" t="s">
        <v>153</v>
      </c>
      <c r="H50" s="514">
        <v>0.3</v>
      </c>
      <c r="I50" s="515">
        <v>5.45</v>
      </c>
      <c r="J50" s="516">
        <f>ROUND(H50*I50,2)-0.01</f>
        <v>1.63</v>
      </c>
    </row>
    <row r="51" spans="1:10">
      <c r="A51" s="509">
        <v>280026</v>
      </c>
      <c r="B51" s="510" t="s">
        <v>103</v>
      </c>
      <c r="C51" s="511"/>
      <c r="D51" s="511"/>
      <c r="E51" s="511"/>
      <c r="F51" s="512"/>
      <c r="G51" s="513" t="s">
        <v>91</v>
      </c>
      <c r="H51" s="514">
        <v>0.75</v>
      </c>
      <c r="I51" s="515">
        <v>26.88</v>
      </c>
      <c r="J51" s="516">
        <f>ROUND(H51*I51,2)</f>
        <v>20.16</v>
      </c>
    </row>
    <row r="52" spans="1:10">
      <c r="A52" s="517" t="s">
        <v>85</v>
      </c>
      <c r="B52" s="518"/>
      <c r="C52" s="518"/>
      <c r="D52" s="518"/>
      <c r="E52" s="518"/>
      <c r="F52" s="518"/>
      <c r="G52" s="519"/>
      <c r="H52" s="520">
        <f>SUM(J50:J51)</f>
        <v>21.79</v>
      </c>
      <c r="I52" s="521"/>
      <c r="J52" s="522"/>
    </row>
    <row r="53" spans="1:10">
      <c r="A53" s="523" t="s">
        <v>322</v>
      </c>
      <c r="B53" s="521"/>
      <c r="C53" s="521"/>
      <c r="D53" s="521"/>
      <c r="E53" s="521"/>
      <c r="F53" s="521"/>
      <c r="G53" s="524"/>
      <c r="H53" s="525">
        <f>H52*J$8</f>
        <v>4.8962130000000004</v>
      </c>
      <c r="I53" s="526"/>
      <c r="J53" s="527"/>
    </row>
    <row r="54" spans="1:10" ht="15" thickBot="1">
      <c r="A54" s="528" t="s">
        <v>86</v>
      </c>
      <c r="B54" s="529"/>
      <c r="C54" s="529"/>
      <c r="D54" s="529"/>
      <c r="E54" s="529"/>
      <c r="F54" s="529"/>
      <c r="G54" s="530"/>
      <c r="H54" s="531">
        <f>SUM(H52:H53)</f>
        <v>26.686212999999999</v>
      </c>
      <c r="I54" s="532"/>
      <c r="J54" s="533"/>
    </row>
    <row r="55" spans="1:10" ht="15" thickBot="1">
      <c r="A55" s="474" t="s">
        <v>135</v>
      </c>
      <c r="B55" s="475"/>
      <c r="C55" s="475"/>
      <c r="D55" s="475"/>
      <c r="E55" s="475"/>
      <c r="F55" s="475"/>
      <c r="G55" s="475"/>
      <c r="H55" s="475"/>
      <c r="I55" s="475"/>
      <c r="J55" s="476"/>
    </row>
    <row r="56" spans="1:10" ht="34.5" customHeight="1">
      <c r="A56" s="483" t="s">
        <v>180</v>
      </c>
      <c r="B56" s="627" t="s">
        <v>181</v>
      </c>
      <c r="C56" s="628"/>
      <c r="D56" s="628"/>
      <c r="E56" s="628"/>
      <c r="F56" s="628"/>
      <c r="G56" s="484" t="s">
        <v>69</v>
      </c>
      <c r="H56" s="485" t="s">
        <v>222</v>
      </c>
      <c r="I56" s="486"/>
      <c r="J56" s="487"/>
    </row>
    <row r="57" spans="1:10">
      <c r="A57" s="509" t="s">
        <v>120</v>
      </c>
      <c r="B57" s="510" t="s">
        <v>156</v>
      </c>
      <c r="C57" s="511"/>
      <c r="D57" s="511"/>
      <c r="E57" s="511"/>
      <c r="F57" s="512"/>
      <c r="G57" s="513" t="s">
        <v>69</v>
      </c>
      <c r="H57" s="514">
        <v>0.68</v>
      </c>
      <c r="I57" s="515">
        <v>85</v>
      </c>
      <c r="J57" s="516">
        <f>ROUND(H57*I57,2)-0.01</f>
        <v>57.79</v>
      </c>
    </row>
    <row r="58" spans="1:10">
      <c r="A58" s="509" t="s">
        <v>122</v>
      </c>
      <c r="B58" s="510" t="s">
        <v>123</v>
      </c>
      <c r="C58" s="511"/>
      <c r="D58" s="511"/>
      <c r="E58" s="511"/>
      <c r="F58" s="512"/>
      <c r="G58" s="513" t="s">
        <v>125</v>
      </c>
      <c r="H58" s="514">
        <v>4.4000000000000004</v>
      </c>
      <c r="I58" s="515">
        <v>52.25</v>
      </c>
      <c r="J58" s="516">
        <f t="shared" ref="J58:J61" si="4">ROUND(H58*I58,2)</f>
        <v>229.9</v>
      </c>
    </row>
    <row r="59" spans="1:10">
      <c r="A59" s="509" t="s">
        <v>121</v>
      </c>
      <c r="B59" s="510" t="s">
        <v>124</v>
      </c>
      <c r="C59" s="511"/>
      <c r="D59" s="511"/>
      <c r="E59" s="511"/>
      <c r="F59" s="512"/>
      <c r="G59" s="513" t="s">
        <v>69</v>
      </c>
      <c r="H59" s="514">
        <v>0.88</v>
      </c>
      <c r="I59" s="515">
        <v>218.45</v>
      </c>
      <c r="J59" s="516">
        <f t="shared" si="4"/>
        <v>192.24</v>
      </c>
    </row>
    <row r="60" spans="1:10">
      <c r="A60" s="509">
        <v>280023</v>
      </c>
      <c r="B60" s="510" t="s">
        <v>107</v>
      </c>
      <c r="C60" s="511"/>
      <c r="D60" s="511"/>
      <c r="E60" s="511"/>
      <c r="F60" s="512"/>
      <c r="G60" s="513" t="s">
        <v>91</v>
      </c>
      <c r="H60" s="514">
        <v>2</v>
      </c>
      <c r="I60" s="515">
        <v>32.75</v>
      </c>
      <c r="J60" s="516">
        <f t="shared" ref="J60" si="5">ROUND(H60*I60,2)</f>
        <v>65.5</v>
      </c>
    </row>
    <row r="61" spans="1:10">
      <c r="A61" s="509">
        <v>280026</v>
      </c>
      <c r="B61" s="510" t="s">
        <v>103</v>
      </c>
      <c r="C61" s="511"/>
      <c r="D61" s="511"/>
      <c r="E61" s="511"/>
      <c r="F61" s="512"/>
      <c r="G61" s="513" t="s">
        <v>91</v>
      </c>
      <c r="H61" s="534">
        <v>16</v>
      </c>
      <c r="I61" s="515">
        <v>26.88</v>
      </c>
      <c r="J61" s="516">
        <f t="shared" si="4"/>
        <v>430.08</v>
      </c>
    </row>
    <row r="62" spans="1:10">
      <c r="A62" s="517" t="s">
        <v>85</v>
      </c>
      <c r="B62" s="518"/>
      <c r="C62" s="518"/>
      <c r="D62" s="518"/>
      <c r="E62" s="518"/>
      <c r="F62" s="518"/>
      <c r="G62" s="519"/>
      <c r="H62" s="520">
        <f>SUM(J57:J61)</f>
        <v>975.51</v>
      </c>
      <c r="I62" s="521"/>
      <c r="J62" s="522"/>
    </row>
    <row r="63" spans="1:10">
      <c r="A63" s="523" t="s">
        <v>322</v>
      </c>
      <c r="B63" s="521"/>
      <c r="C63" s="521"/>
      <c r="D63" s="521"/>
      <c r="E63" s="521"/>
      <c r="F63" s="521"/>
      <c r="G63" s="524"/>
      <c r="H63" s="525">
        <f>H62*J8</f>
        <v>219.19709700000001</v>
      </c>
      <c r="I63" s="526"/>
      <c r="J63" s="527"/>
    </row>
    <row r="64" spans="1:10" ht="15" thickBot="1">
      <c r="A64" s="528" t="s">
        <v>86</v>
      </c>
      <c r="B64" s="529"/>
      <c r="C64" s="529"/>
      <c r="D64" s="529"/>
      <c r="E64" s="529"/>
      <c r="F64" s="529"/>
      <c r="G64" s="530"/>
      <c r="H64" s="531">
        <f>SUM(H62:H63)</f>
        <v>1194.707097</v>
      </c>
      <c r="I64" s="532"/>
      <c r="J64" s="533"/>
    </row>
    <row r="65" spans="1:10">
      <c r="A65" s="482" t="s">
        <v>185</v>
      </c>
      <c r="B65" s="625" t="s">
        <v>182</v>
      </c>
      <c r="C65" s="626"/>
      <c r="D65" s="626"/>
      <c r="E65" s="626"/>
      <c r="F65" s="626"/>
      <c r="G65" s="478" t="s">
        <v>69</v>
      </c>
      <c r="H65" s="479" t="s">
        <v>183</v>
      </c>
      <c r="I65" s="480"/>
      <c r="J65" s="481"/>
    </row>
    <row r="66" spans="1:10">
      <c r="A66" s="535" t="s">
        <v>219</v>
      </c>
      <c r="B66" s="510" t="s">
        <v>223</v>
      </c>
      <c r="C66" s="511"/>
      <c r="D66" s="511"/>
      <c r="E66" s="511"/>
      <c r="F66" s="512"/>
      <c r="G66" s="513" t="s">
        <v>70</v>
      </c>
      <c r="H66" s="514">
        <v>12</v>
      </c>
      <c r="I66" s="515">
        <v>190.84</v>
      </c>
      <c r="J66" s="516">
        <f t="shared" ref="J66:J67" si="6">ROUND(H66*I66,2)</f>
        <v>2290.08</v>
      </c>
    </row>
    <row r="67" spans="1:10">
      <c r="A67" s="535" t="s">
        <v>220</v>
      </c>
      <c r="B67" s="510" t="s">
        <v>126</v>
      </c>
      <c r="C67" s="511"/>
      <c r="D67" s="511"/>
      <c r="E67" s="511"/>
      <c r="F67" s="512"/>
      <c r="G67" s="513" t="s">
        <v>83</v>
      </c>
      <c r="H67" s="514">
        <v>60</v>
      </c>
      <c r="I67" s="515">
        <v>14.11</v>
      </c>
      <c r="J67" s="516">
        <f t="shared" si="6"/>
        <v>846.6</v>
      </c>
    </row>
    <row r="68" spans="1:10">
      <c r="A68" s="535" t="s">
        <v>221</v>
      </c>
      <c r="B68" s="510" t="s">
        <v>184</v>
      </c>
      <c r="C68" s="511"/>
      <c r="D68" s="511"/>
      <c r="E68" s="511"/>
      <c r="F68" s="512"/>
      <c r="G68" s="513" t="s">
        <v>69</v>
      </c>
      <c r="H68" s="514">
        <v>1</v>
      </c>
      <c r="I68" s="515">
        <v>957.76</v>
      </c>
      <c r="J68" s="516">
        <f t="shared" ref="J68" si="7">ROUND(H68*I68,2)</f>
        <v>957.76</v>
      </c>
    </row>
    <row r="69" spans="1:10">
      <c r="A69" s="517" t="s">
        <v>85</v>
      </c>
      <c r="B69" s="518"/>
      <c r="C69" s="518"/>
      <c r="D69" s="518"/>
      <c r="E69" s="518"/>
      <c r="F69" s="518"/>
      <c r="G69" s="519"/>
      <c r="H69" s="520">
        <f>SUM(J66:J68)</f>
        <v>4094.4399999999996</v>
      </c>
      <c r="I69" s="521"/>
      <c r="J69" s="522"/>
    </row>
    <row r="70" spans="1:10">
      <c r="A70" s="523" t="s">
        <v>322</v>
      </c>
      <c r="B70" s="521"/>
      <c r="C70" s="521"/>
      <c r="D70" s="521"/>
      <c r="E70" s="521"/>
      <c r="F70" s="521"/>
      <c r="G70" s="524"/>
      <c r="H70" s="525">
        <f>H69*J8</f>
        <v>920.020668</v>
      </c>
      <c r="I70" s="526"/>
      <c r="J70" s="527"/>
    </row>
    <row r="71" spans="1:10" ht="15" thickBot="1">
      <c r="A71" s="528" t="s">
        <v>86</v>
      </c>
      <c r="B71" s="529"/>
      <c r="C71" s="529"/>
      <c r="D71" s="529"/>
      <c r="E71" s="529"/>
      <c r="F71" s="529"/>
      <c r="G71" s="530"/>
      <c r="H71" s="531">
        <f>SUM(H69:H70)</f>
        <v>5014.4606679999997</v>
      </c>
      <c r="I71" s="532"/>
      <c r="J71" s="533"/>
    </row>
    <row r="72" spans="1:10">
      <c r="A72" s="482" t="s">
        <v>186</v>
      </c>
      <c r="B72" s="625" t="s">
        <v>187</v>
      </c>
      <c r="C72" s="626"/>
      <c r="D72" s="626"/>
      <c r="E72" s="626"/>
      <c r="F72" s="626"/>
      <c r="G72" s="478" t="s">
        <v>69</v>
      </c>
      <c r="H72" s="479" t="s">
        <v>188</v>
      </c>
      <c r="I72" s="480"/>
      <c r="J72" s="481"/>
    </row>
    <row r="73" spans="1:10">
      <c r="A73" s="535" t="s">
        <v>219</v>
      </c>
      <c r="B73" s="510" t="s">
        <v>223</v>
      </c>
      <c r="C73" s="511"/>
      <c r="D73" s="511"/>
      <c r="E73" s="511"/>
      <c r="F73" s="512"/>
      <c r="G73" s="513" t="s">
        <v>70</v>
      </c>
      <c r="H73" s="514">
        <v>12</v>
      </c>
      <c r="I73" s="515">
        <v>190.84</v>
      </c>
      <c r="J73" s="516">
        <f t="shared" ref="J73:J75" si="8">ROUND(H73*I73,2)</f>
        <v>2290.08</v>
      </c>
    </row>
    <row r="74" spans="1:10">
      <c r="A74" s="535" t="s">
        <v>220</v>
      </c>
      <c r="B74" s="510" t="s">
        <v>126</v>
      </c>
      <c r="C74" s="511"/>
      <c r="D74" s="511"/>
      <c r="E74" s="511"/>
      <c r="F74" s="512"/>
      <c r="G74" s="513" t="s">
        <v>83</v>
      </c>
      <c r="H74" s="514">
        <v>45</v>
      </c>
      <c r="I74" s="515">
        <v>14.11</v>
      </c>
      <c r="J74" s="516">
        <f t="shared" si="8"/>
        <v>634.95000000000005</v>
      </c>
    </row>
    <row r="75" spans="1:10">
      <c r="A75" s="535" t="s">
        <v>221</v>
      </c>
      <c r="B75" s="510" t="s">
        <v>184</v>
      </c>
      <c r="C75" s="511"/>
      <c r="D75" s="511"/>
      <c r="E75" s="511"/>
      <c r="F75" s="512"/>
      <c r="G75" s="513" t="s">
        <v>69</v>
      </c>
      <c r="H75" s="514">
        <v>1</v>
      </c>
      <c r="I75" s="515">
        <v>957.76</v>
      </c>
      <c r="J75" s="516">
        <f t="shared" si="8"/>
        <v>957.76</v>
      </c>
    </row>
    <row r="76" spans="1:10">
      <c r="A76" s="517" t="s">
        <v>85</v>
      </c>
      <c r="B76" s="518"/>
      <c r="C76" s="518"/>
      <c r="D76" s="518"/>
      <c r="E76" s="518"/>
      <c r="F76" s="518"/>
      <c r="G76" s="519"/>
      <c r="H76" s="520">
        <f>SUM(J73:J75)</f>
        <v>3882.79</v>
      </c>
      <c r="I76" s="521"/>
      <c r="J76" s="522"/>
    </row>
    <row r="77" spans="1:10">
      <c r="A77" s="523" t="s">
        <v>322</v>
      </c>
      <c r="B77" s="521"/>
      <c r="C77" s="521"/>
      <c r="D77" s="521"/>
      <c r="E77" s="521"/>
      <c r="F77" s="521"/>
      <c r="G77" s="524"/>
      <c r="H77" s="525">
        <f>H76*J$8</f>
        <v>872.46291300000007</v>
      </c>
      <c r="I77" s="526"/>
      <c r="J77" s="527"/>
    </row>
    <row r="78" spans="1:10" ht="15" thickBot="1">
      <c r="A78" s="528" t="s">
        <v>86</v>
      </c>
      <c r="B78" s="529"/>
      <c r="C78" s="529"/>
      <c r="D78" s="529"/>
      <c r="E78" s="529"/>
      <c r="F78" s="529"/>
      <c r="G78" s="530"/>
      <c r="H78" s="531">
        <f>SUM(H76:H77)</f>
        <v>4755.2529130000003</v>
      </c>
      <c r="I78" s="532"/>
      <c r="J78" s="533"/>
    </row>
    <row r="79" spans="1:10">
      <c r="A79" s="482" t="s">
        <v>260</v>
      </c>
      <c r="B79" s="625" t="s">
        <v>261</v>
      </c>
      <c r="C79" s="626"/>
      <c r="D79" s="626"/>
      <c r="E79" s="626"/>
      <c r="F79" s="626"/>
      <c r="G79" s="478" t="s">
        <v>70</v>
      </c>
      <c r="H79" s="479" t="s">
        <v>266</v>
      </c>
      <c r="I79" s="480"/>
      <c r="J79" s="481"/>
    </row>
    <row r="80" spans="1:10">
      <c r="A80" s="535" t="s">
        <v>262</v>
      </c>
      <c r="B80" s="510" t="s">
        <v>104</v>
      </c>
      <c r="C80" s="511"/>
      <c r="D80" s="511"/>
      <c r="E80" s="511"/>
      <c r="F80" s="512"/>
      <c r="G80" s="513" t="s">
        <v>91</v>
      </c>
      <c r="H80" s="514">
        <v>0.65</v>
      </c>
      <c r="I80" s="515">
        <v>34.380000000000003</v>
      </c>
      <c r="J80" s="516">
        <f>ROUND(H80*I80,2)-0.01</f>
        <v>22.34</v>
      </c>
    </row>
    <row r="81" spans="1:10">
      <c r="A81" s="535" t="s">
        <v>264</v>
      </c>
      <c r="B81" s="510" t="s">
        <v>103</v>
      </c>
      <c r="C81" s="511"/>
      <c r="D81" s="511"/>
      <c r="E81" s="511"/>
      <c r="F81" s="512"/>
      <c r="G81" s="513" t="s">
        <v>91</v>
      </c>
      <c r="H81" s="514">
        <v>0.15</v>
      </c>
      <c r="I81" s="515">
        <v>26.88</v>
      </c>
      <c r="J81" s="516">
        <f>ROUND(H81*I81,2)</f>
        <v>4.03</v>
      </c>
    </row>
    <row r="82" spans="1:10">
      <c r="A82" s="535" t="s">
        <v>265</v>
      </c>
      <c r="B82" s="510" t="s">
        <v>263</v>
      </c>
      <c r="C82" s="511"/>
      <c r="D82" s="511"/>
      <c r="E82" s="511"/>
      <c r="F82" s="512"/>
      <c r="G82" s="513" t="s">
        <v>259</v>
      </c>
      <c r="H82" s="514">
        <v>0.6</v>
      </c>
      <c r="I82" s="515">
        <v>28.38</v>
      </c>
      <c r="J82" s="516">
        <f>ROUND(H82*I82,2)-0.01</f>
        <v>17.02</v>
      </c>
    </row>
    <row r="83" spans="1:10">
      <c r="A83" s="517" t="s">
        <v>85</v>
      </c>
      <c r="B83" s="518"/>
      <c r="C83" s="518"/>
      <c r="D83" s="518"/>
      <c r="E83" s="518"/>
      <c r="F83" s="518"/>
      <c r="G83" s="519"/>
      <c r="H83" s="520">
        <f>SUM(J80:J82)</f>
        <v>43.39</v>
      </c>
      <c r="I83" s="521"/>
      <c r="J83" s="522"/>
    </row>
    <row r="84" spans="1:10">
      <c r="A84" s="523" t="s">
        <v>322</v>
      </c>
      <c r="B84" s="521"/>
      <c r="C84" s="521"/>
      <c r="D84" s="521"/>
      <c r="E84" s="521"/>
      <c r="F84" s="521"/>
      <c r="G84" s="524"/>
      <c r="H84" s="525">
        <f>H83*J$8</f>
        <v>9.7497330000000009</v>
      </c>
      <c r="I84" s="526"/>
      <c r="J84" s="527"/>
    </row>
    <row r="85" spans="1:10" ht="15" thickBot="1">
      <c r="A85" s="528" t="s">
        <v>86</v>
      </c>
      <c r="B85" s="529"/>
      <c r="C85" s="529"/>
      <c r="D85" s="529"/>
      <c r="E85" s="529"/>
      <c r="F85" s="529"/>
      <c r="G85" s="530"/>
      <c r="H85" s="531">
        <f>SUM(H83:H84)</f>
        <v>53.139733</v>
      </c>
      <c r="I85" s="532"/>
      <c r="J85" s="533"/>
    </row>
    <row r="86" spans="1:10" ht="15" thickBot="1">
      <c r="A86" s="474" t="s">
        <v>189</v>
      </c>
      <c r="B86" s="475"/>
      <c r="C86" s="475"/>
      <c r="D86" s="475"/>
      <c r="E86" s="475"/>
      <c r="F86" s="475"/>
      <c r="G86" s="475"/>
      <c r="H86" s="475"/>
      <c r="I86" s="475"/>
      <c r="J86" s="476"/>
    </row>
    <row r="87" spans="1:10" ht="31.5" customHeight="1">
      <c r="A87" s="483" t="s">
        <v>190</v>
      </c>
      <c r="B87" s="627" t="s">
        <v>195</v>
      </c>
      <c r="C87" s="628"/>
      <c r="D87" s="628"/>
      <c r="E87" s="628"/>
      <c r="F87" s="628"/>
      <c r="G87" s="484" t="s">
        <v>69</v>
      </c>
      <c r="H87" s="485" t="s">
        <v>194</v>
      </c>
      <c r="I87" s="486"/>
      <c r="J87" s="487"/>
    </row>
    <row r="88" spans="1:10">
      <c r="A88" s="535" t="s">
        <v>219</v>
      </c>
      <c r="B88" s="510" t="s">
        <v>223</v>
      </c>
      <c r="C88" s="511"/>
      <c r="D88" s="511"/>
      <c r="E88" s="511"/>
      <c r="F88" s="512"/>
      <c r="G88" s="513" t="s">
        <v>70</v>
      </c>
      <c r="H88" s="514">
        <v>9</v>
      </c>
      <c r="I88" s="515">
        <v>190.84</v>
      </c>
      <c r="J88" s="516">
        <f t="shared" ref="J88:J90" si="9">ROUND(H88*I88,2)</f>
        <v>1717.56</v>
      </c>
    </row>
    <row r="89" spans="1:10">
      <c r="A89" s="535" t="s">
        <v>220</v>
      </c>
      <c r="B89" s="510" t="s">
        <v>126</v>
      </c>
      <c r="C89" s="511"/>
      <c r="D89" s="511"/>
      <c r="E89" s="511"/>
      <c r="F89" s="512"/>
      <c r="G89" s="513" t="s">
        <v>83</v>
      </c>
      <c r="H89" s="514">
        <v>80</v>
      </c>
      <c r="I89" s="515">
        <v>14.11</v>
      </c>
      <c r="J89" s="516">
        <f t="shared" si="9"/>
        <v>1128.8</v>
      </c>
    </row>
    <row r="90" spans="1:10">
      <c r="A90" s="535" t="s">
        <v>221</v>
      </c>
      <c r="B90" s="510" t="s">
        <v>196</v>
      </c>
      <c r="C90" s="511"/>
      <c r="D90" s="511"/>
      <c r="E90" s="511"/>
      <c r="F90" s="512"/>
      <c r="G90" s="513" t="s">
        <v>69</v>
      </c>
      <c r="H90" s="514">
        <v>1</v>
      </c>
      <c r="I90" s="515">
        <v>931.05</v>
      </c>
      <c r="J90" s="516">
        <f t="shared" si="9"/>
        <v>931.05</v>
      </c>
    </row>
    <row r="91" spans="1:10">
      <c r="A91" s="517" t="s">
        <v>85</v>
      </c>
      <c r="B91" s="518"/>
      <c r="C91" s="518"/>
      <c r="D91" s="518"/>
      <c r="E91" s="518"/>
      <c r="F91" s="518"/>
      <c r="G91" s="519"/>
      <c r="H91" s="520">
        <f>SUM(J88:J90)</f>
        <v>3777.41</v>
      </c>
      <c r="I91" s="521"/>
      <c r="J91" s="522"/>
    </row>
    <row r="92" spans="1:10">
      <c r="A92" s="523" t="s">
        <v>322</v>
      </c>
      <c r="B92" s="521"/>
      <c r="C92" s="521"/>
      <c r="D92" s="521"/>
      <c r="E92" s="521"/>
      <c r="F92" s="521"/>
      <c r="G92" s="524"/>
      <c r="H92" s="525">
        <f>H91*J8</f>
        <v>848.78402700000004</v>
      </c>
      <c r="I92" s="526"/>
      <c r="J92" s="527"/>
    </row>
    <row r="93" spans="1:10" ht="15" thickBot="1">
      <c r="A93" s="528" t="s">
        <v>86</v>
      </c>
      <c r="B93" s="529"/>
      <c r="C93" s="529"/>
      <c r="D93" s="529"/>
      <c r="E93" s="529"/>
      <c r="F93" s="529"/>
      <c r="G93" s="530"/>
      <c r="H93" s="531">
        <f>SUM(H91:H92)</f>
        <v>4626.1940269999996</v>
      </c>
      <c r="I93" s="532"/>
      <c r="J93" s="533"/>
    </row>
    <row r="94" spans="1:10" ht="15" thickBot="1">
      <c r="A94" s="474" t="s">
        <v>197</v>
      </c>
      <c r="B94" s="475"/>
      <c r="C94" s="475"/>
      <c r="D94" s="475"/>
      <c r="E94" s="475"/>
      <c r="F94" s="475"/>
      <c r="G94" s="475"/>
      <c r="H94" s="475"/>
      <c r="I94" s="475"/>
      <c r="J94" s="476"/>
    </row>
    <row r="95" spans="1:10">
      <c r="A95" s="477" t="s">
        <v>142</v>
      </c>
      <c r="B95" s="488" t="s">
        <v>127</v>
      </c>
      <c r="C95" s="489"/>
      <c r="D95" s="489"/>
      <c r="E95" s="489"/>
      <c r="F95" s="490"/>
      <c r="G95" s="478" t="s">
        <v>70</v>
      </c>
      <c r="H95" s="479" t="s">
        <v>323</v>
      </c>
      <c r="I95" s="480"/>
      <c r="J95" s="481"/>
    </row>
    <row r="96" spans="1:10">
      <c r="A96" s="509" t="s">
        <v>128</v>
      </c>
      <c r="B96" s="510" t="s">
        <v>129</v>
      </c>
      <c r="C96" s="511"/>
      <c r="D96" s="511"/>
      <c r="E96" s="511"/>
      <c r="F96" s="512"/>
      <c r="G96" s="513" t="s">
        <v>118</v>
      </c>
      <c r="H96" s="514">
        <v>37</v>
      </c>
      <c r="I96" s="515">
        <v>0.9</v>
      </c>
      <c r="J96" s="516">
        <f t="shared" ref="J96:J99" si="10">ROUND(H96*I96,2)</f>
        <v>33.299999999999997</v>
      </c>
    </row>
    <row r="97" spans="1:10">
      <c r="A97" s="509">
        <v>110764</v>
      </c>
      <c r="B97" s="510" t="s">
        <v>154</v>
      </c>
      <c r="C97" s="511"/>
      <c r="D97" s="511"/>
      <c r="E97" s="511"/>
      <c r="F97" s="512"/>
      <c r="G97" s="513" t="s">
        <v>69</v>
      </c>
      <c r="H97" s="514">
        <v>0.02</v>
      </c>
      <c r="I97" s="515">
        <v>531.5</v>
      </c>
      <c r="J97" s="516">
        <f>ROUND(H97*I97,2)</f>
        <v>10.63</v>
      </c>
    </row>
    <row r="98" spans="1:10">
      <c r="A98" s="509">
        <v>280023</v>
      </c>
      <c r="B98" s="510" t="s">
        <v>107</v>
      </c>
      <c r="C98" s="511"/>
      <c r="D98" s="511"/>
      <c r="E98" s="511"/>
      <c r="F98" s="512"/>
      <c r="G98" s="513" t="s">
        <v>91</v>
      </c>
      <c r="H98" s="514">
        <v>2</v>
      </c>
      <c r="I98" s="515">
        <v>32.75</v>
      </c>
      <c r="J98" s="516">
        <f t="shared" si="10"/>
        <v>65.5</v>
      </c>
    </row>
    <row r="99" spans="1:10">
      <c r="A99" s="509">
        <v>280026</v>
      </c>
      <c r="B99" s="510" t="s">
        <v>103</v>
      </c>
      <c r="C99" s="511"/>
      <c r="D99" s="511"/>
      <c r="E99" s="511"/>
      <c r="F99" s="512"/>
      <c r="G99" s="513" t="s">
        <v>91</v>
      </c>
      <c r="H99" s="514">
        <v>1</v>
      </c>
      <c r="I99" s="515">
        <v>26.88</v>
      </c>
      <c r="J99" s="516">
        <f t="shared" si="10"/>
        <v>26.88</v>
      </c>
    </row>
    <row r="100" spans="1:10">
      <c r="A100" s="517" t="s">
        <v>85</v>
      </c>
      <c r="B100" s="518"/>
      <c r="C100" s="518"/>
      <c r="D100" s="518"/>
      <c r="E100" s="518"/>
      <c r="F100" s="518"/>
      <c r="G100" s="519"/>
      <c r="H100" s="520">
        <f>SUM(J96:J99)</f>
        <v>136.31</v>
      </c>
      <c r="I100" s="536"/>
      <c r="J100" s="537"/>
    </row>
    <row r="101" spans="1:10">
      <c r="A101" s="523" t="s">
        <v>322</v>
      </c>
      <c r="B101" s="521"/>
      <c r="C101" s="521"/>
      <c r="D101" s="521"/>
      <c r="E101" s="521"/>
      <c r="F101" s="521"/>
      <c r="G101" s="524"/>
      <c r="H101" s="525">
        <f>H100*J8</f>
        <v>30.628857000000004</v>
      </c>
      <c r="I101" s="526"/>
      <c r="J101" s="527"/>
    </row>
    <row r="102" spans="1:10" ht="15" thickBot="1">
      <c r="A102" s="528" t="s">
        <v>86</v>
      </c>
      <c r="B102" s="529"/>
      <c r="C102" s="529"/>
      <c r="D102" s="529"/>
      <c r="E102" s="529"/>
      <c r="F102" s="529"/>
      <c r="G102" s="530"/>
      <c r="H102" s="531">
        <f>SUM(H100:H101)</f>
        <v>166.93885700000001</v>
      </c>
      <c r="I102" s="532"/>
      <c r="J102" s="533"/>
    </row>
    <row r="103" spans="1:10">
      <c r="A103" s="491">
        <v>110143</v>
      </c>
      <c r="B103" s="488" t="s">
        <v>119</v>
      </c>
      <c r="C103" s="489"/>
      <c r="D103" s="489"/>
      <c r="E103" s="489"/>
      <c r="F103" s="490"/>
      <c r="G103" s="478" t="s">
        <v>70</v>
      </c>
      <c r="H103" s="479" t="s">
        <v>131</v>
      </c>
      <c r="I103" s="480"/>
      <c r="J103" s="481"/>
    </row>
    <row r="104" spans="1:10">
      <c r="A104" s="509">
        <v>110248</v>
      </c>
      <c r="B104" s="510" t="s">
        <v>132</v>
      </c>
      <c r="C104" s="511"/>
      <c r="D104" s="511"/>
      <c r="E104" s="511"/>
      <c r="F104" s="512"/>
      <c r="G104" s="513" t="s">
        <v>69</v>
      </c>
      <c r="H104" s="514">
        <v>7.0000000000000001E-3</v>
      </c>
      <c r="I104" s="515">
        <v>771.86</v>
      </c>
      <c r="J104" s="516">
        <f>ROUND(H104*I104,2)</f>
        <v>5.4</v>
      </c>
    </row>
    <row r="105" spans="1:10">
      <c r="A105" s="509">
        <v>280023</v>
      </c>
      <c r="B105" s="510" t="s">
        <v>107</v>
      </c>
      <c r="C105" s="511"/>
      <c r="D105" s="511"/>
      <c r="E105" s="511"/>
      <c r="F105" s="512"/>
      <c r="G105" s="513" t="s">
        <v>91</v>
      </c>
      <c r="H105" s="514">
        <v>0.2</v>
      </c>
      <c r="I105" s="515">
        <v>32.75</v>
      </c>
      <c r="J105" s="516">
        <f t="shared" ref="J105" si="11">ROUND(H105*I105,2)</f>
        <v>6.55</v>
      </c>
    </row>
    <row r="106" spans="1:10">
      <c r="A106" s="509">
        <v>280026</v>
      </c>
      <c r="B106" s="510" t="s">
        <v>103</v>
      </c>
      <c r="C106" s="511"/>
      <c r="D106" s="511"/>
      <c r="E106" s="511"/>
      <c r="F106" s="512"/>
      <c r="G106" s="513" t="s">
        <v>91</v>
      </c>
      <c r="H106" s="514">
        <v>0.2</v>
      </c>
      <c r="I106" s="515">
        <v>26.88</v>
      </c>
      <c r="J106" s="516">
        <f>ROUND(H106*I106,2)-0.01</f>
        <v>5.37</v>
      </c>
    </row>
    <row r="107" spans="1:10">
      <c r="A107" s="517" t="s">
        <v>85</v>
      </c>
      <c r="B107" s="518"/>
      <c r="C107" s="518"/>
      <c r="D107" s="518"/>
      <c r="E107" s="518"/>
      <c r="F107" s="518"/>
      <c r="G107" s="519"/>
      <c r="H107" s="520">
        <f>SUM(J104:J106)</f>
        <v>17.32</v>
      </c>
      <c r="I107" s="536"/>
      <c r="J107" s="537"/>
    </row>
    <row r="108" spans="1:10">
      <c r="A108" s="523" t="s">
        <v>322</v>
      </c>
      <c r="B108" s="521"/>
      <c r="C108" s="521"/>
      <c r="D108" s="521"/>
      <c r="E108" s="521"/>
      <c r="F108" s="521"/>
      <c r="G108" s="524"/>
      <c r="H108" s="525">
        <f>H107*J8</f>
        <v>3.891804</v>
      </c>
      <c r="I108" s="526"/>
      <c r="J108" s="527"/>
    </row>
    <row r="109" spans="1:10" ht="15" thickBot="1">
      <c r="A109" s="528" t="s">
        <v>86</v>
      </c>
      <c r="B109" s="529"/>
      <c r="C109" s="529"/>
      <c r="D109" s="529"/>
      <c r="E109" s="529"/>
      <c r="F109" s="529"/>
      <c r="G109" s="530"/>
      <c r="H109" s="531">
        <f>SUM(H107:H108)</f>
        <v>21.211804000000001</v>
      </c>
      <c r="I109" s="532"/>
      <c r="J109" s="533"/>
    </row>
    <row r="110" spans="1:10">
      <c r="A110" s="491">
        <v>110763</v>
      </c>
      <c r="B110" s="488" t="s">
        <v>319</v>
      </c>
      <c r="C110" s="489"/>
      <c r="D110" s="489"/>
      <c r="E110" s="489"/>
      <c r="F110" s="490"/>
      <c r="G110" s="478" t="s">
        <v>70</v>
      </c>
      <c r="H110" s="479" t="s">
        <v>130</v>
      </c>
      <c r="I110" s="480"/>
      <c r="J110" s="481"/>
    </row>
    <row r="111" spans="1:10">
      <c r="A111" s="509">
        <v>110764</v>
      </c>
      <c r="B111" s="510" t="s">
        <v>154</v>
      </c>
      <c r="C111" s="511"/>
      <c r="D111" s="511"/>
      <c r="E111" s="511"/>
      <c r="F111" s="512"/>
      <c r="G111" s="513" t="s">
        <v>69</v>
      </c>
      <c r="H111" s="514">
        <v>0.03</v>
      </c>
      <c r="I111" s="515">
        <v>531.5</v>
      </c>
      <c r="J111" s="516">
        <f t="shared" ref="J111:J113" si="12">ROUND(H111*I111,2)</f>
        <v>15.95</v>
      </c>
    </row>
    <row r="112" spans="1:10">
      <c r="A112" s="509">
        <v>280004</v>
      </c>
      <c r="B112" s="510" t="s">
        <v>155</v>
      </c>
      <c r="C112" s="511"/>
      <c r="D112" s="511"/>
      <c r="E112" s="511"/>
      <c r="F112" s="512"/>
      <c r="G112" s="513" t="s">
        <v>91</v>
      </c>
      <c r="H112" s="514">
        <v>0.52</v>
      </c>
      <c r="I112" s="515">
        <v>26.77</v>
      </c>
      <c r="J112" s="516">
        <f>ROUND(H112*I112,2)-0.01</f>
        <v>13.91</v>
      </c>
    </row>
    <row r="113" spans="1:10">
      <c r="A113" s="509">
        <v>280023</v>
      </c>
      <c r="B113" s="510" t="s">
        <v>107</v>
      </c>
      <c r="C113" s="511"/>
      <c r="D113" s="511"/>
      <c r="E113" s="511"/>
      <c r="F113" s="512"/>
      <c r="G113" s="513" t="s">
        <v>91</v>
      </c>
      <c r="H113" s="514">
        <v>0.67</v>
      </c>
      <c r="I113" s="515">
        <v>32.75</v>
      </c>
      <c r="J113" s="516">
        <f t="shared" si="12"/>
        <v>21.94</v>
      </c>
    </row>
    <row r="114" spans="1:10">
      <c r="A114" s="517" t="s">
        <v>85</v>
      </c>
      <c r="B114" s="518"/>
      <c r="C114" s="518"/>
      <c r="D114" s="518"/>
      <c r="E114" s="518"/>
      <c r="F114" s="518"/>
      <c r="G114" s="519"/>
      <c r="H114" s="520">
        <f>SUM(J111:J113)</f>
        <v>51.8</v>
      </c>
      <c r="I114" s="536"/>
      <c r="J114" s="537"/>
    </row>
    <row r="115" spans="1:10">
      <c r="A115" s="523" t="s">
        <v>322</v>
      </c>
      <c r="B115" s="521"/>
      <c r="C115" s="521"/>
      <c r="D115" s="521"/>
      <c r="E115" s="521"/>
      <c r="F115" s="521"/>
      <c r="G115" s="524"/>
      <c r="H115" s="525">
        <f>H114*J8</f>
        <v>11.63946</v>
      </c>
      <c r="I115" s="526"/>
      <c r="J115" s="527"/>
    </row>
    <row r="116" spans="1:10" ht="15" thickBot="1">
      <c r="A116" s="528" t="s">
        <v>86</v>
      </c>
      <c r="B116" s="529"/>
      <c r="C116" s="529"/>
      <c r="D116" s="529"/>
      <c r="E116" s="529"/>
      <c r="F116" s="529"/>
      <c r="G116" s="530"/>
      <c r="H116" s="531">
        <f>SUM(H114:H115)</f>
        <v>63.439459999999997</v>
      </c>
      <c r="I116" s="532"/>
      <c r="J116" s="533"/>
    </row>
    <row r="117" spans="1:10" ht="15" thickBot="1">
      <c r="A117" s="474" t="s">
        <v>198</v>
      </c>
      <c r="B117" s="475"/>
      <c r="C117" s="475"/>
      <c r="D117" s="475"/>
      <c r="E117" s="475"/>
      <c r="F117" s="475"/>
      <c r="G117" s="475"/>
      <c r="H117" s="475"/>
      <c r="I117" s="475"/>
      <c r="J117" s="476"/>
    </row>
    <row r="118" spans="1:10">
      <c r="A118" s="492" t="s">
        <v>280</v>
      </c>
      <c r="B118" s="493" t="s">
        <v>281</v>
      </c>
      <c r="C118" s="494"/>
      <c r="D118" s="494"/>
      <c r="E118" s="494"/>
      <c r="F118" s="495"/>
      <c r="G118" s="484" t="s">
        <v>70</v>
      </c>
      <c r="H118" s="485" t="s">
        <v>282</v>
      </c>
      <c r="I118" s="486"/>
      <c r="J118" s="487"/>
    </row>
    <row r="119" spans="1:10" ht="32.25" customHeight="1">
      <c r="A119" s="538" t="s">
        <v>284</v>
      </c>
      <c r="B119" s="539" t="s">
        <v>281</v>
      </c>
      <c r="C119" s="540"/>
      <c r="D119" s="540"/>
      <c r="E119" s="540"/>
      <c r="F119" s="541"/>
      <c r="G119" s="542" t="s">
        <v>70</v>
      </c>
      <c r="H119" s="543">
        <v>1</v>
      </c>
      <c r="I119" s="544">
        <v>284.79000000000002</v>
      </c>
      <c r="J119" s="545">
        <f>ROUND(H119*I119,2)-0.01</f>
        <v>284.78000000000003</v>
      </c>
    </row>
    <row r="120" spans="1:10">
      <c r="A120" s="546">
        <v>110141</v>
      </c>
      <c r="B120" s="510" t="s">
        <v>283</v>
      </c>
      <c r="C120" s="511"/>
      <c r="D120" s="511"/>
      <c r="E120" s="511"/>
      <c r="F120" s="512"/>
      <c r="G120" s="513" t="s">
        <v>69</v>
      </c>
      <c r="H120" s="514">
        <v>0.05</v>
      </c>
      <c r="I120" s="515">
        <v>611.98</v>
      </c>
      <c r="J120" s="516">
        <f>ROUND(H120*I120,2)-0.01</f>
        <v>30.59</v>
      </c>
    </row>
    <row r="121" spans="1:10">
      <c r="A121" s="546">
        <v>280004</v>
      </c>
      <c r="B121" s="510" t="s">
        <v>155</v>
      </c>
      <c r="C121" s="511"/>
      <c r="D121" s="511"/>
      <c r="E121" s="511"/>
      <c r="F121" s="512"/>
      <c r="G121" s="513" t="s">
        <v>91</v>
      </c>
      <c r="H121" s="514">
        <v>3</v>
      </c>
      <c r="I121" s="515">
        <v>26.77</v>
      </c>
      <c r="J121" s="516">
        <f t="shared" ref="J121:J122" si="13">ROUND(H121*I121,2)</f>
        <v>80.31</v>
      </c>
    </row>
    <row r="122" spans="1:10">
      <c r="A122" s="546">
        <v>280023</v>
      </c>
      <c r="B122" s="510" t="s">
        <v>107</v>
      </c>
      <c r="C122" s="511"/>
      <c r="D122" s="511"/>
      <c r="E122" s="511"/>
      <c r="F122" s="512"/>
      <c r="G122" s="513" t="s">
        <v>91</v>
      </c>
      <c r="H122" s="514">
        <v>3</v>
      </c>
      <c r="I122" s="515">
        <v>32.75</v>
      </c>
      <c r="J122" s="516">
        <f t="shared" si="13"/>
        <v>98.25</v>
      </c>
    </row>
    <row r="123" spans="1:10">
      <c r="A123" s="517" t="s">
        <v>85</v>
      </c>
      <c r="B123" s="518"/>
      <c r="C123" s="518"/>
      <c r="D123" s="518"/>
      <c r="E123" s="518"/>
      <c r="F123" s="518"/>
      <c r="G123" s="519"/>
      <c r="H123" s="520">
        <f>SUM(J119:J122)</f>
        <v>493.93</v>
      </c>
      <c r="I123" s="536"/>
      <c r="J123" s="537"/>
    </row>
    <row r="124" spans="1:10">
      <c r="A124" s="523" t="s">
        <v>322</v>
      </c>
      <c r="B124" s="521"/>
      <c r="C124" s="521"/>
      <c r="D124" s="521"/>
      <c r="E124" s="521"/>
      <c r="F124" s="521"/>
      <c r="G124" s="524"/>
      <c r="H124" s="525">
        <f>H123*J8</f>
        <v>110.98607100000001</v>
      </c>
      <c r="I124" s="526"/>
      <c r="J124" s="527"/>
    </row>
    <row r="125" spans="1:10" ht="15" thickBot="1">
      <c r="A125" s="528" t="s">
        <v>86</v>
      </c>
      <c r="B125" s="529"/>
      <c r="C125" s="529"/>
      <c r="D125" s="529"/>
      <c r="E125" s="529"/>
      <c r="F125" s="529"/>
      <c r="G125" s="530"/>
      <c r="H125" s="531">
        <f>SUM(H123:H124)</f>
        <v>604.91607099999999</v>
      </c>
      <c r="I125" s="532"/>
      <c r="J125" s="533"/>
    </row>
    <row r="126" spans="1:10">
      <c r="A126" s="482" t="s">
        <v>324</v>
      </c>
      <c r="B126" s="625" t="s">
        <v>243</v>
      </c>
      <c r="C126" s="626"/>
      <c r="D126" s="626"/>
      <c r="E126" s="626"/>
      <c r="F126" s="626"/>
      <c r="G126" s="478" t="s">
        <v>70</v>
      </c>
      <c r="H126" s="479" t="s">
        <v>244</v>
      </c>
      <c r="I126" s="480"/>
      <c r="J126" s="481"/>
    </row>
    <row r="127" spans="1:10">
      <c r="A127" s="509">
        <v>280004</v>
      </c>
      <c r="B127" s="510" t="s">
        <v>245</v>
      </c>
      <c r="C127" s="511"/>
      <c r="D127" s="511"/>
      <c r="E127" s="511"/>
      <c r="F127" s="512"/>
      <c r="G127" s="513" t="s">
        <v>91</v>
      </c>
      <c r="H127" s="514">
        <v>3</v>
      </c>
      <c r="I127" s="515">
        <v>26.77</v>
      </c>
      <c r="J127" s="516">
        <f t="shared" ref="J127:J130" si="14">ROUND(H127*I127,2)</f>
        <v>80.31</v>
      </c>
    </row>
    <row r="128" spans="1:10">
      <c r="A128" s="509">
        <v>280023</v>
      </c>
      <c r="B128" s="510" t="s">
        <v>107</v>
      </c>
      <c r="C128" s="511"/>
      <c r="D128" s="511"/>
      <c r="E128" s="511"/>
      <c r="F128" s="512"/>
      <c r="G128" s="513" t="s">
        <v>91</v>
      </c>
      <c r="H128" s="514">
        <v>3</v>
      </c>
      <c r="I128" s="515">
        <v>32.75</v>
      </c>
      <c r="J128" s="516">
        <f t="shared" ref="J128" si="15">ROUND(H128*I128,2)</f>
        <v>98.25</v>
      </c>
    </row>
    <row r="129" spans="1:10">
      <c r="A129" s="509">
        <v>110142</v>
      </c>
      <c r="B129" s="510" t="s">
        <v>246</v>
      </c>
      <c r="C129" s="511"/>
      <c r="D129" s="511"/>
      <c r="E129" s="511"/>
      <c r="F129" s="512"/>
      <c r="G129" s="513" t="s">
        <v>69</v>
      </c>
      <c r="H129" s="514">
        <v>0.05</v>
      </c>
      <c r="I129" s="515">
        <v>528.57000000000005</v>
      </c>
      <c r="J129" s="516">
        <f>ROUND(H129*I129,2)-0.01</f>
        <v>26.419999999999998</v>
      </c>
    </row>
    <row r="130" spans="1:10">
      <c r="A130" s="509" t="s">
        <v>247</v>
      </c>
      <c r="B130" s="547" t="s">
        <v>243</v>
      </c>
      <c r="C130" s="548"/>
      <c r="D130" s="548"/>
      <c r="E130" s="548"/>
      <c r="F130" s="549"/>
      <c r="G130" s="513" t="s">
        <v>70</v>
      </c>
      <c r="H130" s="514">
        <v>1</v>
      </c>
      <c r="I130" s="515">
        <v>236.25</v>
      </c>
      <c r="J130" s="516">
        <f t="shared" si="14"/>
        <v>236.25</v>
      </c>
    </row>
    <row r="131" spans="1:10">
      <c r="A131" s="517" t="s">
        <v>85</v>
      </c>
      <c r="B131" s="518"/>
      <c r="C131" s="518"/>
      <c r="D131" s="518"/>
      <c r="E131" s="518"/>
      <c r="F131" s="518"/>
      <c r="G131" s="519"/>
      <c r="H131" s="520">
        <f>SUM(J127:J130)</f>
        <v>441.23</v>
      </c>
      <c r="I131" s="521"/>
      <c r="J131" s="522"/>
    </row>
    <row r="132" spans="1:10">
      <c r="A132" s="523" t="s">
        <v>322</v>
      </c>
      <c r="B132" s="521"/>
      <c r="C132" s="521"/>
      <c r="D132" s="521"/>
      <c r="E132" s="521"/>
      <c r="F132" s="521"/>
      <c r="G132" s="524"/>
      <c r="H132" s="525">
        <f>H131*J$8</f>
        <v>99.14438100000001</v>
      </c>
      <c r="I132" s="526"/>
      <c r="J132" s="527"/>
    </row>
    <row r="133" spans="1:10" ht="15" thickBot="1">
      <c r="A133" s="528" t="s">
        <v>86</v>
      </c>
      <c r="B133" s="529"/>
      <c r="C133" s="529"/>
      <c r="D133" s="529"/>
      <c r="E133" s="529"/>
      <c r="F133" s="529"/>
      <c r="G133" s="530"/>
      <c r="H133" s="531">
        <f>SUM(H131:H132)</f>
        <v>540.37438100000008</v>
      </c>
      <c r="I133" s="532"/>
      <c r="J133" s="533"/>
    </row>
    <row r="134" spans="1:10" ht="15" thickBot="1">
      <c r="A134" s="474" t="s">
        <v>199</v>
      </c>
      <c r="B134" s="475"/>
      <c r="C134" s="475"/>
      <c r="D134" s="475"/>
      <c r="E134" s="475"/>
      <c r="F134" s="475"/>
      <c r="G134" s="475"/>
      <c r="H134" s="475"/>
      <c r="I134" s="475"/>
      <c r="J134" s="476"/>
    </row>
    <row r="135" spans="1:10">
      <c r="A135" s="496">
        <v>150180</v>
      </c>
      <c r="B135" s="625" t="s">
        <v>227</v>
      </c>
      <c r="C135" s="626"/>
      <c r="D135" s="626"/>
      <c r="E135" s="626"/>
      <c r="F135" s="626"/>
      <c r="G135" s="497" t="s">
        <v>70</v>
      </c>
      <c r="H135" s="498" t="s">
        <v>242</v>
      </c>
      <c r="I135" s="499"/>
      <c r="J135" s="500"/>
    </row>
    <row r="136" spans="1:10">
      <c r="A136" s="550" t="s">
        <v>117</v>
      </c>
      <c r="B136" s="551" t="s">
        <v>116</v>
      </c>
      <c r="C136" s="552"/>
      <c r="D136" s="552"/>
      <c r="E136" s="552"/>
      <c r="F136" s="553"/>
      <c r="G136" s="554" t="s">
        <v>118</v>
      </c>
      <c r="H136" s="534">
        <v>0.25</v>
      </c>
      <c r="I136" s="555">
        <v>1.2</v>
      </c>
      <c r="J136" s="516">
        <f t="shared" ref="J136:J139" si="16">ROUND(H136*I136,2)</f>
        <v>0.3</v>
      </c>
    </row>
    <row r="137" spans="1:10">
      <c r="A137" s="550" t="s">
        <v>159</v>
      </c>
      <c r="B137" s="551" t="s">
        <v>225</v>
      </c>
      <c r="C137" s="552"/>
      <c r="D137" s="552"/>
      <c r="E137" s="552"/>
      <c r="F137" s="553"/>
      <c r="G137" s="554" t="s">
        <v>97</v>
      </c>
      <c r="H137" s="534">
        <v>0.05</v>
      </c>
      <c r="I137" s="555">
        <v>89.2</v>
      </c>
      <c r="J137" s="516">
        <f t="shared" si="16"/>
        <v>4.46</v>
      </c>
    </row>
    <row r="138" spans="1:10">
      <c r="A138" s="550" t="s">
        <v>203</v>
      </c>
      <c r="B138" s="551" t="s">
        <v>214</v>
      </c>
      <c r="C138" s="552"/>
      <c r="D138" s="552"/>
      <c r="E138" s="552"/>
      <c r="F138" s="553"/>
      <c r="G138" s="554" t="s">
        <v>97</v>
      </c>
      <c r="H138" s="534">
        <v>0.05</v>
      </c>
      <c r="I138" s="555">
        <v>45.16</v>
      </c>
      <c r="J138" s="516">
        <f>ROUND(H138*I138,2)-0.01</f>
        <v>2.25</v>
      </c>
    </row>
    <row r="139" spans="1:10">
      <c r="A139" s="550">
        <v>280024</v>
      </c>
      <c r="B139" s="556" t="s">
        <v>104</v>
      </c>
      <c r="C139" s="557"/>
      <c r="D139" s="557"/>
      <c r="E139" s="557"/>
      <c r="F139" s="558"/>
      <c r="G139" s="554" t="s">
        <v>91</v>
      </c>
      <c r="H139" s="534">
        <v>0.4</v>
      </c>
      <c r="I139" s="555">
        <v>34.380000000000003</v>
      </c>
      <c r="J139" s="516">
        <f t="shared" si="16"/>
        <v>13.75</v>
      </c>
    </row>
    <row r="140" spans="1:10">
      <c r="A140" s="550">
        <v>280026</v>
      </c>
      <c r="B140" s="551" t="s">
        <v>103</v>
      </c>
      <c r="C140" s="552"/>
      <c r="D140" s="552"/>
      <c r="E140" s="552"/>
      <c r="F140" s="553"/>
      <c r="G140" s="554" t="s">
        <v>91</v>
      </c>
      <c r="H140" s="534">
        <v>0.35</v>
      </c>
      <c r="I140" s="555">
        <v>26.88</v>
      </c>
      <c r="J140" s="516">
        <f>ROUND(H140*I140,2)-0.01</f>
        <v>9.4</v>
      </c>
    </row>
    <row r="141" spans="1:10">
      <c r="A141" s="559" t="s">
        <v>85</v>
      </c>
      <c r="B141" s="560"/>
      <c r="C141" s="560"/>
      <c r="D141" s="560"/>
      <c r="E141" s="560"/>
      <c r="F141" s="560"/>
      <c r="G141" s="561"/>
      <c r="H141" s="562">
        <f>SUM(J136:J140)</f>
        <v>30.159999999999997</v>
      </c>
      <c r="I141" s="563"/>
      <c r="J141" s="564"/>
    </row>
    <row r="142" spans="1:10">
      <c r="A142" s="523" t="s">
        <v>322</v>
      </c>
      <c r="B142" s="521"/>
      <c r="C142" s="521"/>
      <c r="D142" s="521"/>
      <c r="E142" s="521"/>
      <c r="F142" s="521"/>
      <c r="G142" s="524"/>
      <c r="H142" s="565">
        <f>H141*J8</f>
        <v>6.7769519999999996</v>
      </c>
      <c r="I142" s="566"/>
      <c r="J142" s="567"/>
    </row>
    <row r="143" spans="1:10" ht="15" thickBot="1">
      <c r="A143" s="568" t="s">
        <v>86</v>
      </c>
      <c r="B143" s="569"/>
      <c r="C143" s="569"/>
      <c r="D143" s="569"/>
      <c r="E143" s="569"/>
      <c r="F143" s="569"/>
      <c r="G143" s="570"/>
      <c r="H143" s="571">
        <f>SUM(H141:H142)</f>
        <v>36.936951999999998</v>
      </c>
      <c r="I143" s="572"/>
      <c r="J143" s="573"/>
    </row>
    <row r="144" spans="1:10">
      <c r="A144" s="496">
        <v>150253</v>
      </c>
      <c r="B144" s="625" t="s">
        <v>224</v>
      </c>
      <c r="C144" s="626"/>
      <c r="D144" s="626"/>
      <c r="E144" s="626"/>
      <c r="F144" s="626"/>
      <c r="G144" s="497" t="s">
        <v>70</v>
      </c>
      <c r="H144" s="498" t="s">
        <v>212</v>
      </c>
      <c r="I144" s="499"/>
      <c r="J144" s="500"/>
    </row>
    <row r="145" spans="1:10">
      <c r="A145" s="550" t="s">
        <v>117</v>
      </c>
      <c r="B145" s="551" t="s">
        <v>116</v>
      </c>
      <c r="C145" s="552"/>
      <c r="D145" s="552"/>
      <c r="E145" s="552"/>
      <c r="F145" s="553"/>
      <c r="G145" s="554" t="s">
        <v>118</v>
      </c>
      <c r="H145" s="534">
        <v>0.5</v>
      </c>
      <c r="I145" s="555">
        <v>1.2</v>
      </c>
      <c r="J145" s="516">
        <f t="shared" ref="J145" si="17">ROUND(H145*I145,2)</f>
        <v>0.6</v>
      </c>
    </row>
    <row r="146" spans="1:10">
      <c r="A146" s="550" t="s">
        <v>215</v>
      </c>
      <c r="B146" s="551" t="s">
        <v>213</v>
      </c>
      <c r="C146" s="552"/>
      <c r="D146" s="552"/>
      <c r="E146" s="552"/>
      <c r="F146" s="553"/>
      <c r="G146" s="554" t="s">
        <v>97</v>
      </c>
      <c r="H146" s="534">
        <v>0.11</v>
      </c>
      <c r="I146" s="555">
        <v>47.41</v>
      </c>
      <c r="J146" s="516">
        <f>ROUND(H146*I146,2)-0.01</f>
        <v>5.21</v>
      </c>
    </row>
    <row r="147" spans="1:10">
      <c r="A147" s="550" t="s">
        <v>216</v>
      </c>
      <c r="B147" s="551" t="s">
        <v>225</v>
      </c>
      <c r="C147" s="552"/>
      <c r="D147" s="552"/>
      <c r="E147" s="552"/>
      <c r="F147" s="553"/>
      <c r="G147" s="554" t="s">
        <v>97</v>
      </c>
      <c r="H147" s="534">
        <v>0.08</v>
      </c>
      <c r="I147" s="555">
        <v>89.2</v>
      </c>
      <c r="J147" s="516">
        <f>ROUND(H147*I147,2)-0.01</f>
        <v>7.13</v>
      </c>
    </row>
    <row r="148" spans="1:10">
      <c r="A148" s="550" t="s">
        <v>217</v>
      </c>
      <c r="B148" s="551" t="s">
        <v>214</v>
      </c>
      <c r="C148" s="552"/>
      <c r="D148" s="552"/>
      <c r="E148" s="552"/>
      <c r="F148" s="553"/>
      <c r="G148" s="554" t="s">
        <v>97</v>
      </c>
      <c r="H148" s="534">
        <v>0.05</v>
      </c>
      <c r="I148" s="555">
        <v>45.16</v>
      </c>
      <c r="J148" s="516">
        <f>ROUND(H148*I148,2)-0.01</f>
        <v>2.25</v>
      </c>
    </row>
    <row r="149" spans="1:10">
      <c r="A149" s="550">
        <v>280024</v>
      </c>
      <c r="B149" s="556" t="s">
        <v>104</v>
      </c>
      <c r="C149" s="557"/>
      <c r="D149" s="557"/>
      <c r="E149" s="557"/>
      <c r="F149" s="558"/>
      <c r="G149" s="554" t="s">
        <v>91</v>
      </c>
      <c r="H149" s="534">
        <v>0.7</v>
      </c>
      <c r="I149" s="555">
        <v>34.380000000000003</v>
      </c>
      <c r="J149" s="516">
        <f>ROUND(H149*I149,2)-0.01</f>
        <v>24.06</v>
      </c>
    </row>
    <row r="150" spans="1:10">
      <c r="A150" s="550">
        <v>280026</v>
      </c>
      <c r="B150" s="551" t="s">
        <v>103</v>
      </c>
      <c r="C150" s="552"/>
      <c r="D150" s="552"/>
      <c r="E150" s="552"/>
      <c r="F150" s="553"/>
      <c r="G150" s="554" t="s">
        <v>91</v>
      </c>
      <c r="H150" s="534">
        <v>0.35</v>
      </c>
      <c r="I150" s="555">
        <v>26.88</v>
      </c>
      <c r="J150" s="516">
        <f>ROUND(H150*I150,2)-0.01</f>
        <v>9.4</v>
      </c>
    </row>
    <row r="151" spans="1:10">
      <c r="A151" s="559" t="s">
        <v>85</v>
      </c>
      <c r="B151" s="560"/>
      <c r="C151" s="560"/>
      <c r="D151" s="560"/>
      <c r="E151" s="560"/>
      <c r="F151" s="560"/>
      <c r="G151" s="561"/>
      <c r="H151" s="562">
        <f>SUM(J145:J150)</f>
        <v>48.65</v>
      </c>
      <c r="I151" s="563"/>
      <c r="J151" s="564"/>
    </row>
    <row r="152" spans="1:10">
      <c r="A152" s="523" t="s">
        <v>322</v>
      </c>
      <c r="B152" s="521"/>
      <c r="C152" s="521"/>
      <c r="D152" s="521"/>
      <c r="E152" s="521"/>
      <c r="F152" s="521"/>
      <c r="G152" s="524"/>
      <c r="H152" s="565">
        <f>H151*J8</f>
        <v>10.931655000000001</v>
      </c>
      <c r="I152" s="566"/>
      <c r="J152" s="567"/>
    </row>
    <row r="153" spans="1:10" ht="15" thickBot="1">
      <c r="A153" s="568" t="s">
        <v>86</v>
      </c>
      <c r="B153" s="569"/>
      <c r="C153" s="569"/>
      <c r="D153" s="569"/>
      <c r="E153" s="569"/>
      <c r="F153" s="569"/>
      <c r="G153" s="570"/>
      <c r="H153" s="571">
        <f>SUM(H151:H152)</f>
        <v>59.581654999999998</v>
      </c>
      <c r="I153" s="572"/>
      <c r="J153" s="573"/>
    </row>
    <row r="154" spans="1:10">
      <c r="A154" s="482" t="s">
        <v>289</v>
      </c>
      <c r="B154" s="625" t="s">
        <v>291</v>
      </c>
      <c r="C154" s="626"/>
      <c r="D154" s="626"/>
      <c r="E154" s="626"/>
      <c r="F154" s="626"/>
      <c r="G154" s="478" t="s">
        <v>94</v>
      </c>
      <c r="H154" s="479" t="s">
        <v>290</v>
      </c>
      <c r="I154" s="480"/>
      <c r="J154" s="481"/>
    </row>
    <row r="155" spans="1:10">
      <c r="A155" s="509">
        <v>280007</v>
      </c>
      <c r="B155" s="510" t="s">
        <v>204</v>
      </c>
      <c r="C155" s="511"/>
      <c r="D155" s="511"/>
      <c r="E155" s="511"/>
      <c r="F155" s="512"/>
      <c r="G155" s="513" t="s">
        <v>91</v>
      </c>
      <c r="H155" s="514">
        <v>0.13</v>
      </c>
      <c r="I155" s="515">
        <v>27.24</v>
      </c>
      <c r="J155" s="516">
        <f>ROUND(H155*I155,2)</f>
        <v>3.54</v>
      </c>
    </row>
    <row r="156" spans="1:10">
      <c r="A156" s="509">
        <v>280014</v>
      </c>
      <c r="B156" s="510" t="s">
        <v>105</v>
      </c>
      <c r="C156" s="511"/>
      <c r="D156" s="511"/>
      <c r="E156" s="511"/>
      <c r="F156" s="512"/>
      <c r="G156" s="513" t="s">
        <v>91</v>
      </c>
      <c r="H156" s="514">
        <v>0.13</v>
      </c>
      <c r="I156" s="515">
        <v>33.200000000000003</v>
      </c>
      <c r="J156" s="516">
        <f>ROUND(H156*I156,2)-0.01</f>
        <v>4.3100000000000005</v>
      </c>
    </row>
    <row r="157" spans="1:10">
      <c r="A157" s="509" t="s">
        <v>293</v>
      </c>
      <c r="B157" s="510" t="s">
        <v>292</v>
      </c>
      <c r="C157" s="511"/>
      <c r="D157" s="511"/>
      <c r="E157" s="511"/>
      <c r="F157" s="512"/>
      <c r="G157" s="513" t="s">
        <v>94</v>
      </c>
      <c r="H157" s="514">
        <v>0.08</v>
      </c>
      <c r="I157" s="515">
        <v>4.1100000000000003</v>
      </c>
      <c r="J157" s="516">
        <f>ROUND(H157*I157,2)</f>
        <v>0.33</v>
      </c>
    </row>
    <row r="158" spans="1:10">
      <c r="A158" s="509" t="s">
        <v>294</v>
      </c>
      <c r="B158" s="547" t="s">
        <v>291</v>
      </c>
      <c r="C158" s="548"/>
      <c r="D158" s="548"/>
      <c r="E158" s="548"/>
      <c r="F158" s="549"/>
      <c r="G158" s="513" t="s">
        <v>94</v>
      </c>
      <c r="H158" s="514">
        <v>1.02</v>
      </c>
      <c r="I158" s="515">
        <v>7.66</v>
      </c>
      <c r="J158" s="516">
        <f>ROUND(H158*I158,2)-0.01</f>
        <v>7.8</v>
      </c>
    </row>
    <row r="159" spans="1:10">
      <c r="A159" s="517" t="s">
        <v>85</v>
      </c>
      <c r="B159" s="518"/>
      <c r="C159" s="518"/>
      <c r="D159" s="518"/>
      <c r="E159" s="518"/>
      <c r="F159" s="518"/>
      <c r="G159" s="519"/>
      <c r="H159" s="520">
        <f>SUM(J155:J158)</f>
        <v>15.98</v>
      </c>
      <c r="I159" s="521"/>
      <c r="J159" s="522"/>
    </row>
    <row r="160" spans="1:10">
      <c r="A160" s="523" t="s">
        <v>322</v>
      </c>
      <c r="B160" s="521"/>
      <c r="C160" s="521"/>
      <c r="D160" s="521"/>
      <c r="E160" s="521"/>
      <c r="F160" s="521"/>
      <c r="G160" s="524"/>
      <c r="H160" s="525">
        <f>H159*J$8</f>
        <v>3.5907060000000004</v>
      </c>
      <c r="I160" s="526"/>
      <c r="J160" s="527"/>
    </row>
    <row r="161" spans="1:10" ht="15" thickBot="1">
      <c r="A161" s="528" t="s">
        <v>86</v>
      </c>
      <c r="B161" s="529"/>
      <c r="C161" s="529"/>
      <c r="D161" s="529"/>
      <c r="E161" s="529"/>
      <c r="F161" s="529"/>
      <c r="G161" s="530"/>
      <c r="H161" s="531">
        <f>SUM(H159:H160)</f>
        <v>19.570706000000001</v>
      </c>
      <c r="I161" s="532"/>
      <c r="J161" s="533"/>
    </row>
    <row r="162" spans="1:10">
      <c r="A162" s="482" t="s">
        <v>299</v>
      </c>
      <c r="B162" s="625" t="s">
        <v>297</v>
      </c>
      <c r="C162" s="626"/>
      <c r="D162" s="626"/>
      <c r="E162" s="626"/>
      <c r="F162" s="626"/>
      <c r="G162" s="478" t="s">
        <v>94</v>
      </c>
      <c r="H162" s="479" t="s">
        <v>300</v>
      </c>
      <c r="I162" s="480"/>
      <c r="J162" s="481"/>
    </row>
    <row r="163" spans="1:10">
      <c r="A163" s="509">
        <v>280007</v>
      </c>
      <c r="B163" s="510" t="s">
        <v>204</v>
      </c>
      <c r="C163" s="511"/>
      <c r="D163" s="511"/>
      <c r="E163" s="511"/>
      <c r="F163" s="512"/>
      <c r="G163" s="513" t="s">
        <v>91</v>
      </c>
      <c r="H163" s="514">
        <v>0.11</v>
      </c>
      <c r="I163" s="515">
        <v>27.24</v>
      </c>
      <c r="J163" s="516">
        <f>ROUND(H163*I163,2)-0.01</f>
        <v>2.99</v>
      </c>
    </row>
    <row r="164" spans="1:10">
      <c r="A164" s="509">
        <v>280014</v>
      </c>
      <c r="B164" s="510" t="s">
        <v>105</v>
      </c>
      <c r="C164" s="511"/>
      <c r="D164" s="511"/>
      <c r="E164" s="511"/>
      <c r="F164" s="512"/>
      <c r="G164" s="513" t="s">
        <v>91</v>
      </c>
      <c r="H164" s="514">
        <v>0.11</v>
      </c>
      <c r="I164" s="515">
        <v>33.200000000000003</v>
      </c>
      <c r="J164" s="516">
        <f>ROUND(H164*I164,2)</f>
        <v>3.65</v>
      </c>
    </row>
    <row r="165" spans="1:10">
      <c r="A165" s="509" t="s">
        <v>293</v>
      </c>
      <c r="B165" s="510" t="s">
        <v>292</v>
      </c>
      <c r="C165" s="511"/>
      <c r="D165" s="511"/>
      <c r="E165" s="511"/>
      <c r="F165" s="512"/>
      <c r="G165" s="513" t="s">
        <v>94</v>
      </c>
      <c r="H165" s="514">
        <v>0.05</v>
      </c>
      <c r="I165" s="515">
        <v>4.1100000000000003</v>
      </c>
      <c r="J165" s="516">
        <f>ROUND(H165*I165,2)-0.01</f>
        <v>0.19999999999999998</v>
      </c>
    </row>
    <row r="166" spans="1:10">
      <c r="A166" s="509" t="s">
        <v>301</v>
      </c>
      <c r="B166" s="547" t="s">
        <v>297</v>
      </c>
      <c r="C166" s="548"/>
      <c r="D166" s="548"/>
      <c r="E166" s="548"/>
      <c r="F166" s="549"/>
      <c r="G166" s="513" t="s">
        <v>94</v>
      </c>
      <c r="H166" s="514">
        <v>1.02</v>
      </c>
      <c r="I166" s="515">
        <v>2.87</v>
      </c>
      <c r="J166" s="516">
        <f>ROUND(H166*I166,2)-0.01</f>
        <v>2.9200000000000004</v>
      </c>
    </row>
    <row r="167" spans="1:10">
      <c r="A167" s="517" t="s">
        <v>85</v>
      </c>
      <c r="B167" s="518"/>
      <c r="C167" s="518"/>
      <c r="D167" s="518"/>
      <c r="E167" s="518"/>
      <c r="F167" s="518"/>
      <c r="G167" s="519"/>
      <c r="H167" s="520">
        <f>SUM(J163:J166)</f>
        <v>9.7600000000000016</v>
      </c>
      <c r="I167" s="521"/>
      <c r="J167" s="522"/>
    </row>
    <row r="168" spans="1:10">
      <c r="A168" s="523" t="s">
        <v>322</v>
      </c>
      <c r="B168" s="521"/>
      <c r="C168" s="521"/>
      <c r="D168" s="521"/>
      <c r="E168" s="521"/>
      <c r="F168" s="521"/>
      <c r="G168" s="524"/>
      <c r="H168" s="525">
        <f>H167*J$8</f>
        <v>2.1930720000000004</v>
      </c>
      <c r="I168" s="526"/>
      <c r="J168" s="527"/>
    </row>
    <row r="169" spans="1:10" ht="15" thickBot="1">
      <c r="A169" s="528" t="s">
        <v>86</v>
      </c>
      <c r="B169" s="529"/>
      <c r="C169" s="529"/>
      <c r="D169" s="529"/>
      <c r="E169" s="529"/>
      <c r="F169" s="529"/>
      <c r="G169" s="530"/>
      <c r="H169" s="531">
        <f>SUM(H167:H168)</f>
        <v>11.953072000000002</v>
      </c>
      <c r="I169" s="532"/>
      <c r="J169" s="533"/>
    </row>
    <row r="170" spans="1:10">
      <c r="A170" s="501" t="s">
        <v>229</v>
      </c>
      <c r="B170" s="625" t="s">
        <v>309</v>
      </c>
      <c r="C170" s="626"/>
      <c r="D170" s="626"/>
      <c r="E170" s="626"/>
      <c r="F170" s="626"/>
      <c r="G170" s="478" t="s">
        <v>94</v>
      </c>
      <c r="H170" s="479"/>
      <c r="I170" s="480"/>
      <c r="J170" s="481"/>
    </row>
    <row r="171" spans="1:10">
      <c r="A171" s="509">
        <v>280007</v>
      </c>
      <c r="B171" s="510" t="s">
        <v>204</v>
      </c>
      <c r="C171" s="511"/>
      <c r="D171" s="511"/>
      <c r="E171" s="511"/>
      <c r="F171" s="512"/>
      <c r="G171" s="513" t="s">
        <v>91</v>
      </c>
      <c r="H171" s="514">
        <v>0.2</v>
      </c>
      <c r="I171" s="515">
        <v>27.24</v>
      </c>
      <c r="J171" s="516">
        <f t="shared" ref="J171:J172" si="18">ROUND(H171*I171,2)</f>
        <v>5.45</v>
      </c>
    </row>
    <row r="172" spans="1:10">
      <c r="A172" s="509">
        <v>280014</v>
      </c>
      <c r="B172" s="510" t="s">
        <v>105</v>
      </c>
      <c r="C172" s="511"/>
      <c r="D172" s="511"/>
      <c r="E172" s="511"/>
      <c r="F172" s="512"/>
      <c r="G172" s="513" t="s">
        <v>91</v>
      </c>
      <c r="H172" s="514">
        <v>0.2</v>
      </c>
      <c r="I172" s="515">
        <v>33.200000000000003</v>
      </c>
      <c r="J172" s="516">
        <f t="shared" si="18"/>
        <v>6.64</v>
      </c>
    </row>
    <row r="173" spans="1:10">
      <c r="A173" s="509" t="s">
        <v>233</v>
      </c>
      <c r="B173" s="510" t="s">
        <v>309</v>
      </c>
      <c r="C173" s="511"/>
      <c r="D173" s="511"/>
      <c r="E173" s="511"/>
      <c r="F173" s="512"/>
      <c r="G173" s="513" t="s">
        <v>94</v>
      </c>
      <c r="H173" s="514">
        <v>1</v>
      </c>
      <c r="I173" s="515">
        <v>13.8</v>
      </c>
      <c r="J173" s="516">
        <f>ROUND(H173*I173,2)</f>
        <v>13.8</v>
      </c>
    </row>
    <row r="174" spans="1:10">
      <c r="A174" s="517" t="s">
        <v>85</v>
      </c>
      <c r="B174" s="518"/>
      <c r="C174" s="518"/>
      <c r="D174" s="518"/>
      <c r="E174" s="518"/>
      <c r="F174" s="518"/>
      <c r="G174" s="519"/>
      <c r="H174" s="520">
        <f>SUM(J171:J173)</f>
        <v>25.89</v>
      </c>
      <c r="I174" s="521"/>
      <c r="J174" s="522"/>
    </row>
    <row r="175" spans="1:10">
      <c r="A175" s="523" t="s">
        <v>322</v>
      </c>
      <c r="B175" s="521"/>
      <c r="C175" s="521"/>
      <c r="D175" s="521"/>
      <c r="E175" s="521"/>
      <c r="F175" s="521"/>
      <c r="G175" s="524"/>
      <c r="H175" s="525">
        <f>H174*J$8</f>
        <v>5.8174830000000002</v>
      </c>
      <c r="I175" s="526"/>
      <c r="J175" s="527"/>
    </row>
    <row r="176" spans="1:10" ht="15" thickBot="1">
      <c r="A176" s="528" t="s">
        <v>86</v>
      </c>
      <c r="B176" s="529"/>
      <c r="C176" s="529"/>
      <c r="D176" s="529"/>
      <c r="E176" s="529"/>
      <c r="F176" s="529"/>
      <c r="G176" s="530"/>
      <c r="H176" s="531">
        <f>SUM(H174:H175)</f>
        <v>31.707483</v>
      </c>
      <c r="I176" s="532"/>
      <c r="J176" s="533"/>
    </row>
    <row r="177" spans="1:10" ht="15.6">
      <c r="A177" s="502">
        <v>171267</v>
      </c>
      <c r="B177" s="627" t="s">
        <v>303</v>
      </c>
      <c r="C177" s="628"/>
      <c r="D177" s="628"/>
      <c r="E177" s="628"/>
      <c r="F177" s="628"/>
      <c r="G177" s="484" t="s">
        <v>118</v>
      </c>
      <c r="H177" s="479" t="s">
        <v>305</v>
      </c>
      <c r="I177" s="480"/>
      <c r="J177" s="481"/>
    </row>
    <row r="178" spans="1:10">
      <c r="A178" s="509">
        <v>280007</v>
      </c>
      <c r="B178" s="510" t="s">
        <v>204</v>
      </c>
      <c r="C178" s="511"/>
      <c r="D178" s="511"/>
      <c r="E178" s="511"/>
      <c r="F178" s="512"/>
      <c r="G178" s="513" t="s">
        <v>91</v>
      </c>
      <c r="H178" s="514">
        <v>0.2</v>
      </c>
      <c r="I178" s="515">
        <v>27.24</v>
      </c>
      <c r="J178" s="516">
        <f>ROUND(H178*I178,2)-0.01</f>
        <v>5.44</v>
      </c>
    </row>
    <row r="179" spans="1:10">
      <c r="A179" s="509">
        <v>280014</v>
      </c>
      <c r="B179" s="510" t="s">
        <v>105</v>
      </c>
      <c r="C179" s="511"/>
      <c r="D179" s="511"/>
      <c r="E179" s="511"/>
      <c r="F179" s="512"/>
      <c r="G179" s="513" t="s">
        <v>91</v>
      </c>
      <c r="H179" s="514">
        <v>0.4</v>
      </c>
      <c r="I179" s="515">
        <v>33.200000000000003</v>
      </c>
      <c r="J179" s="516">
        <f>ROUND(H179*I179,2)</f>
        <v>13.28</v>
      </c>
    </row>
    <row r="180" spans="1:10">
      <c r="A180" s="509" t="s">
        <v>304</v>
      </c>
      <c r="B180" s="510" t="s">
        <v>303</v>
      </c>
      <c r="C180" s="511"/>
      <c r="D180" s="511"/>
      <c r="E180" s="511"/>
      <c r="F180" s="512"/>
      <c r="G180" s="513" t="s">
        <v>118</v>
      </c>
      <c r="H180" s="514">
        <v>1</v>
      </c>
      <c r="I180" s="515">
        <v>5.94</v>
      </c>
      <c r="J180" s="516">
        <f>ROUND(H180*I180,2)-0.01</f>
        <v>5.9300000000000006</v>
      </c>
    </row>
    <row r="181" spans="1:10">
      <c r="A181" s="517" t="s">
        <v>85</v>
      </c>
      <c r="B181" s="518"/>
      <c r="C181" s="518"/>
      <c r="D181" s="518"/>
      <c r="E181" s="518"/>
      <c r="F181" s="518"/>
      <c r="G181" s="519"/>
      <c r="H181" s="520">
        <f>SUM(J178:J180)</f>
        <v>24.65</v>
      </c>
      <c r="I181" s="521"/>
      <c r="J181" s="522"/>
    </row>
    <row r="182" spans="1:10">
      <c r="A182" s="523" t="s">
        <v>322</v>
      </c>
      <c r="B182" s="521"/>
      <c r="C182" s="521"/>
      <c r="D182" s="521"/>
      <c r="E182" s="521"/>
      <c r="F182" s="521"/>
      <c r="G182" s="524"/>
      <c r="H182" s="525">
        <f>H181*J$8</f>
        <v>5.5388549999999999</v>
      </c>
      <c r="I182" s="526"/>
      <c r="J182" s="527"/>
    </row>
    <row r="183" spans="1:10" ht="15" thickBot="1">
      <c r="A183" s="528" t="s">
        <v>86</v>
      </c>
      <c r="B183" s="529"/>
      <c r="C183" s="529"/>
      <c r="D183" s="529"/>
      <c r="E183" s="529"/>
      <c r="F183" s="529"/>
      <c r="G183" s="530"/>
      <c r="H183" s="531">
        <f>SUM(H181:H182)</f>
        <v>30.188854999999997</v>
      </c>
      <c r="I183" s="532"/>
      <c r="J183" s="533"/>
    </row>
    <row r="184" spans="1:10" ht="15.6">
      <c r="A184" s="503" t="s">
        <v>267</v>
      </c>
      <c r="B184" s="629" t="s">
        <v>230</v>
      </c>
      <c r="C184" s="630"/>
      <c r="D184" s="630"/>
      <c r="E184" s="630"/>
      <c r="F184" s="630"/>
      <c r="G184" s="504" t="s">
        <v>118</v>
      </c>
      <c r="H184" s="505"/>
      <c r="I184" s="506"/>
      <c r="J184" s="507"/>
    </row>
    <row r="185" spans="1:10" ht="15.6">
      <c r="A185" s="574" t="s">
        <v>120</v>
      </c>
      <c r="B185" s="575" t="s">
        <v>156</v>
      </c>
      <c r="C185" s="576"/>
      <c r="D185" s="576"/>
      <c r="E185" s="576"/>
      <c r="F185" s="577"/>
      <c r="G185" s="578" t="s">
        <v>69</v>
      </c>
      <c r="H185" s="579">
        <v>0.18</v>
      </c>
      <c r="I185" s="580">
        <v>85</v>
      </c>
      <c r="J185" s="581">
        <f t="shared" ref="J185:J196" si="19">ROUND(H185*I185,2)</f>
        <v>15.3</v>
      </c>
    </row>
    <row r="186" spans="1:10" ht="15.6">
      <c r="A186" s="574" t="s">
        <v>122</v>
      </c>
      <c r="B186" s="575" t="s">
        <v>123</v>
      </c>
      <c r="C186" s="576"/>
      <c r="D186" s="576"/>
      <c r="E186" s="576"/>
      <c r="F186" s="577"/>
      <c r="G186" s="578" t="s">
        <v>125</v>
      </c>
      <c r="H186" s="579">
        <v>1.06</v>
      </c>
      <c r="I186" s="580">
        <v>52.25</v>
      </c>
      <c r="J186" s="581">
        <f t="shared" si="19"/>
        <v>55.39</v>
      </c>
    </row>
    <row r="187" spans="1:10" ht="15.6">
      <c r="A187" s="574" t="s">
        <v>121</v>
      </c>
      <c r="B187" s="575" t="s">
        <v>124</v>
      </c>
      <c r="C187" s="576"/>
      <c r="D187" s="576"/>
      <c r="E187" s="576"/>
      <c r="F187" s="577"/>
      <c r="G187" s="578" t="s">
        <v>69</v>
      </c>
      <c r="H187" s="579">
        <v>0.21</v>
      </c>
      <c r="I187" s="580">
        <v>218.45</v>
      </c>
      <c r="J187" s="581">
        <f t="shared" si="19"/>
        <v>45.87</v>
      </c>
    </row>
    <row r="188" spans="1:10" ht="15.6">
      <c r="A188" s="574" t="s">
        <v>296</v>
      </c>
      <c r="B188" s="575" t="s">
        <v>310</v>
      </c>
      <c r="C188" s="576"/>
      <c r="D188" s="576"/>
      <c r="E188" s="576"/>
      <c r="F188" s="577"/>
      <c r="G188" s="578" t="s">
        <v>118</v>
      </c>
      <c r="H188" s="579">
        <v>1</v>
      </c>
      <c r="I188" s="580">
        <v>345</v>
      </c>
      <c r="J188" s="581">
        <f t="shared" si="19"/>
        <v>345</v>
      </c>
    </row>
    <row r="189" spans="1:10" ht="31.2">
      <c r="A189" s="582" t="s">
        <v>231</v>
      </c>
      <c r="B189" s="583" t="s">
        <v>232</v>
      </c>
      <c r="C189" s="584"/>
      <c r="D189" s="584"/>
      <c r="E189" s="584"/>
      <c r="F189" s="585"/>
      <c r="G189" s="586" t="s">
        <v>118</v>
      </c>
      <c r="H189" s="587">
        <v>2</v>
      </c>
      <c r="I189" s="588">
        <v>144.44999999999999</v>
      </c>
      <c r="J189" s="589">
        <f t="shared" si="19"/>
        <v>288.89999999999998</v>
      </c>
    </row>
    <row r="190" spans="1:10" ht="31.2">
      <c r="A190" s="590" t="s">
        <v>296</v>
      </c>
      <c r="B190" s="591" t="s">
        <v>234</v>
      </c>
      <c r="C190" s="592"/>
      <c r="D190" s="592"/>
      <c r="E190" s="592"/>
      <c r="F190" s="593"/>
      <c r="G190" s="586" t="s">
        <v>118</v>
      </c>
      <c r="H190" s="587">
        <v>2</v>
      </c>
      <c r="I190" s="588">
        <v>290</v>
      </c>
      <c r="J190" s="589">
        <f t="shared" si="19"/>
        <v>580</v>
      </c>
    </row>
    <row r="191" spans="1:10" ht="15.6">
      <c r="A191" s="590" t="s">
        <v>239</v>
      </c>
      <c r="B191" s="591" t="s">
        <v>235</v>
      </c>
      <c r="C191" s="592"/>
      <c r="D191" s="592"/>
      <c r="E191" s="592"/>
      <c r="F191" s="593"/>
      <c r="G191" s="586" t="s">
        <v>118</v>
      </c>
      <c r="H191" s="587">
        <v>2</v>
      </c>
      <c r="I191" s="588">
        <v>18.100000000000001</v>
      </c>
      <c r="J191" s="589">
        <f t="shared" si="19"/>
        <v>36.200000000000003</v>
      </c>
    </row>
    <row r="192" spans="1:10" ht="15.6">
      <c r="A192" s="574" t="s">
        <v>238</v>
      </c>
      <c r="B192" s="594" t="s">
        <v>236</v>
      </c>
      <c r="C192" s="595"/>
      <c r="D192" s="595"/>
      <c r="E192" s="595"/>
      <c r="F192" s="596"/>
      <c r="G192" s="586" t="s">
        <v>118</v>
      </c>
      <c r="H192" s="579">
        <v>2</v>
      </c>
      <c r="I192" s="580">
        <v>31.64</v>
      </c>
      <c r="J192" s="581">
        <f t="shared" si="19"/>
        <v>63.28</v>
      </c>
    </row>
    <row r="193" spans="1:10" ht="15.6">
      <c r="A193" s="574" t="s">
        <v>233</v>
      </c>
      <c r="B193" s="597" t="s">
        <v>237</v>
      </c>
      <c r="C193" s="598"/>
      <c r="D193" s="598"/>
      <c r="E193" s="598"/>
      <c r="F193" s="599"/>
      <c r="G193" s="578" t="s">
        <v>94</v>
      </c>
      <c r="H193" s="579">
        <v>3</v>
      </c>
      <c r="I193" s="580">
        <v>6.81</v>
      </c>
      <c r="J193" s="581">
        <f t="shared" si="19"/>
        <v>20.43</v>
      </c>
    </row>
    <row r="194" spans="1:10" ht="15.6">
      <c r="A194" s="574">
        <v>280007</v>
      </c>
      <c r="B194" s="594" t="s">
        <v>204</v>
      </c>
      <c r="C194" s="595"/>
      <c r="D194" s="595"/>
      <c r="E194" s="595"/>
      <c r="F194" s="596"/>
      <c r="G194" s="578" t="s">
        <v>91</v>
      </c>
      <c r="H194" s="579">
        <v>8</v>
      </c>
      <c r="I194" s="580">
        <v>27.24</v>
      </c>
      <c r="J194" s="581">
        <f t="shared" si="19"/>
        <v>217.92</v>
      </c>
    </row>
    <row r="195" spans="1:10" ht="15.6">
      <c r="A195" s="574">
        <v>280014</v>
      </c>
      <c r="B195" s="575" t="s">
        <v>105</v>
      </c>
      <c r="C195" s="576"/>
      <c r="D195" s="576"/>
      <c r="E195" s="576"/>
      <c r="F195" s="577"/>
      <c r="G195" s="578" t="s">
        <v>91</v>
      </c>
      <c r="H195" s="579">
        <v>12</v>
      </c>
      <c r="I195" s="580">
        <v>33.200000000000003</v>
      </c>
      <c r="J195" s="581">
        <f t="shared" si="19"/>
        <v>398.4</v>
      </c>
    </row>
    <row r="196" spans="1:10" ht="15.6">
      <c r="A196" s="574">
        <v>280026</v>
      </c>
      <c r="B196" s="600" t="s">
        <v>103</v>
      </c>
      <c r="C196" s="600"/>
      <c r="D196" s="600"/>
      <c r="E196" s="600"/>
      <c r="F196" s="600"/>
      <c r="G196" s="601" t="s">
        <v>91</v>
      </c>
      <c r="H196" s="579">
        <v>20</v>
      </c>
      <c r="I196" s="580">
        <v>26.88</v>
      </c>
      <c r="J196" s="581">
        <f t="shared" si="19"/>
        <v>537.6</v>
      </c>
    </row>
    <row r="197" spans="1:10">
      <c r="A197" s="559" t="s">
        <v>85</v>
      </c>
      <c r="B197" s="560"/>
      <c r="C197" s="560"/>
      <c r="D197" s="560"/>
      <c r="E197" s="560"/>
      <c r="F197" s="560"/>
      <c r="G197" s="561"/>
      <c r="H197" s="562">
        <f>SUM(J185:J196)</f>
        <v>2604.29</v>
      </c>
      <c r="I197" s="563"/>
      <c r="J197" s="564"/>
    </row>
    <row r="198" spans="1:10">
      <c r="A198" s="523" t="s">
        <v>322</v>
      </c>
      <c r="B198" s="521"/>
      <c r="C198" s="521"/>
      <c r="D198" s="521"/>
      <c r="E198" s="521"/>
      <c r="F198" s="521"/>
      <c r="G198" s="524"/>
      <c r="H198" s="565">
        <f>H197*J8</f>
        <v>585.18396300000006</v>
      </c>
      <c r="I198" s="566"/>
      <c r="J198" s="567"/>
    </row>
    <row r="199" spans="1:10" ht="15" thickBot="1">
      <c r="A199" s="568" t="s">
        <v>86</v>
      </c>
      <c r="B199" s="569"/>
      <c r="C199" s="569"/>
      <c r="D199" s="569"/>
      <c r="E199" s="569"/>
      <c r="F199" s="569"/>
      <c r="G199" s="570"/>
      <c r="H199" s="571">
        <f>SUM(H197:H198)</f>
        <v>3189.4739629999999</v>
      </c>
      <c r="I199" s="572"/>
      <c r="J199" s="573"/>
    </row>
    <row r="200" spans="1:10">
      <c r="A200" s="508" t="s">
        <v>295</v>
      </c>
      <c r="B200" s="625" t="s">
        <v>270</v>
      </c>
      <c r="C200" s="626"/>
      <c r="D200" s="626"/>
      <c r="E200" s="626"/>
      <c r="F200" s="626"/>
      <c r="G200" s="497" t="s">
        <v>94</v>
      </c>
      <c r="H200" s="498"/>
      <c r="I200" s="499"/>
      <c r="J200" s="500"/>
    </row>
    <row r="201" spans="1:10">
      <c r="A201" s="550">
        <v>280004</v>
      </c>
      <c r="B201" s="551" t="s">
        <v>155</v>
      </c>
      <c r="C201" s="552"/>
      <c r="D201" s="552"/>
      <c r="E201" s="552"/>
      <c r="F201" s="553"/>
      <c r="G201" s="554" t="s">
        <v>91</v>
      </c>
      <c r="H201" s="534">
        <v>2</v>
      </c>
      <c r="I201" s="555">
        <v>26.77</v>
      </c>
      <c r="J201" s="516">
        <f t="shared" ref="J201:J203" si="20">ROUND(H201*I201,2)</f>
        <v>53.54</v>
      </c>
    </row>
    <row r="202" spans="1:10">
      <c r="A202" s="550">
        <v>280023</v>
      </c>
      <c r="B202" s="602" t="s">
        <v>107</v>
      </c>
      <c r="C202" s="602"/>
      <c r="D202" s="602"/>
      <c r="E202" s="602"/>
      <c r="F202" s="602"/>
      <c r="G202" s="603" t="s">
        <v>91</v>
      </c>
      <c r="H202" s="534">
        <v>2</v>
      </c>
      <c r="I202" s="555">
        <v>32.75</v>
      </c>
      <c r="J202" s="516">
        <f t="shared" si="20"/>
        <v>65.5</v>
      </c>
    </row>
    <row r="203" spans="1:10">
      <c r="A203" s="550" t="s">
        <v>233</v>
      </c>
      <c r="B203" s="602" t="s">
        <v>271</v>
      </c>
      <c r="C203" s="602"/>
      <c r="D203" s="602"/>
      <c r="E203" s="602"/>
      <c r="F203" s="602"/>
      <c r="G203" s="603" t="s">
        <v>94</v>
      </c>
      <c r="H203" s="534">
        <v>1</v>
      </c>
      <c r="I203" s="555">
        <v>14.67</v>
      </c>
      <c r="J203" s="516">
        <f t="shared" si="20"/>
        <v>14.67</v>
      </c>
    </row>
    <row r="204" spans="1:10">
      <c r="A204" s="559" t="s">
        <v>85</v>
      </c>
      <c r="B204" s="560"/>
      <c r="C204" s="560"/>
      <c r="D204" s="560"/>
      <c r="E204" s="560"/>
      <c r="F204" s="560"/>
      <c r="G204" s="561"/>
      <c r="H204" s="562">
        <f>SUM(J201:J203)</f>
        <v>133.70999999999998</v>
      </c>
      <c r="I204" s="563"/>
      <c r="J204" s="564"/>
    </row>
    <row r="205" spans="1:10">
      <c r="A205" s="523" t="s">
        <v>322</v>
      </c>
      <c r="B205" s="521"/>
      <c r="C205" s="521"/>
      <c r="D205" s="521"/>
      <c r="E205" s="521"/>
      <c r="F205" s="521"/>
      <c r="G205" s="524"/>
      <c r="H205" s="565">
        <f>H204*J$8</f>
        <v>30.044636999999998</v>
      </c>
      <c r="I205" s="566"/>
      <c r="J205" s="567"/>
    </row>
    <row r="206" spans="1:10" ht="15" thickBot="1">
      <c r="A206" s="568" t="s">
        <v>86</v>
      </c>
      <c r="B206" s="569"/>
      <c r="C206" s="569"/>
      <c r="D206" s="569"/>
      <c r="E206" s="569"/>
      <c r="F206" s="569"/>
      <c r="G206" s="570"/>
      <c r="H206" s="571">
        <f>SUM(H204:H205)</f>
        <v>163.75463699999997</v>
      </c>
      <c r="I206" s="572"/>
      <c r="J206" s="573"/>
    </row>
    <row r="207" spans="1:10">
      <c r="A207" s="496">
        <v>150491</v>
      </c>
      <c r="B207" s="625" t="s">
        <v>251</v>
      </c>
      <c r="C207" s="626"/>
      <c r="D207" s="626"/>
      <c r="E207" s="626"/>
      <c r="F207" s="626"/>
      <c r="G207" s="497" t="s">
        <v>70</v>
      </c>
      <c r="H207" s="498" t="s">
        <v>252</v>
      </c>
      <c r="I207" s="499"/>
      <c r="J207" s="500"/>
    </row>
    <row r="208" spans="1:10">
      <c r="A208" s="550">
        <v>280026</v>
      </c>
      <c r="B208" s="551" t="s">
        <v>103</v>
      </c>
      <c r="C208" s="552"/>
      <c r="D208" s="552"/>
      <c r="E208" s="552"/>
      <c r="F208" s="553"/>
      <c r="G208" s="554" t="s">
        <v>91</v>
      </c>
      <c r="H208" s="534">
        <v>0.8</v>
      </c>
      <c r="I208" s="555">
        <v>26.88</v>
      </c>
      <c r="J208" s="516">
        <f t="shared" ref="J208:J212" si="21">ROUND(H208*I208,2)</f>
        <v>21.5</v>
      </c>
    </row>
    <row r="209" spans="1:10">
      <c r="A209" s="550">
        <v>280024</v>
      </c>
      <c r="B209" s="556" t="s">
        <v>104</v>
      </c>
      <c r="C209" s="557"/>
      <c r="D209" s="557"/>
      <c r="E209" s="557"/>
      <c r="F209" s="558"/>
      <c r="G209" s="554" t="s">
        <v>91</v>
      </c>
      <c r="H209" s="534">
        <v>0.8</v>
      </c>
      <c r="I209" s="555">
        <v>34.380000000000003</v>
      </c>
      <c r="J209" s="516">
        <f t="shared" si="21"/>
        <v>27.5</v>
      </c>
    </row>
    <row r="210" spans="1:10">
      <c r="A210" s="550" t="s">
        <v>256</v>
      </c>
      <c r="B210" s="551" t="s">
        <v>253</v>
      </c>
      <c r="C210" s="552"/>
      <c r="D210" s="552"/>
      <c r="E210" s="552"/>
      <c r="F210" s="553"/>
      <c r="G210" s="554" t="s">
        <v>97</v>
      </c>
      <c r="H210" s="534">
        <v>0.01</v>
      </c>
      <c r="I210" s="555">
        <v>55.31</v>
      </c>
      <c r="J210" s="516">
        <f>ROUND(H210*I210,2)-0.01</f>
        <v>0.54</v>
      </c>
    </row>
    <row r="211" spans="1:10">
      <c r="A211" s="550" t="s">
        <v>257</v>
      </c>
      <c r="B211" s="602" t="s">
        <v>254</v>
      </c>
      <c r="C211" s="602"/>
      <c r="D211" s="602"/>
      <c r="E211" s="602"/>
      <c r="F211" s="602"/>
      <c r="G211" s="603" t="s">
        <v>97</v>
      </c>
      <c r="H211" s="534">
        <v>0.06</v>
      </c>
      <c r="I211" s="555">
        <v>131.88</v>
      </c>
      <c r="J211" s="516">
        <f t="shared" si="21"/>
        <v>7.91</v>
      </c>
    </row>
    <row r="212" spans="1:10">
      <c r="A212" s="550" t="s">
        <v>258</v>
      </c>
      <c r="B212" s="602" t="s">
        <v>255</v>
      </c>
      <c r="C212" s="602"/>
      <c r="D212" s="602"/>
      <c r="E212" s="602"/>
      <c r="F212" s="602"/>
      <c r="G212" s="603" t="s">
        <v>118</v>
      </c>
      <c r="H212" s="534">
        <v>0.5</v>
      </c>
      <c r="I212" s="555">
        <v>3.45</v>
      </c>
      <c r="J212" s="516">
        <f t="shared" si="21"/>
        <v>1.73</v>
      </c>
    </row>
    <row r="213" spans="1:10">
      <c r="A213" s="559" t="s">
        <v>85</v>
      </c>
      <c r="B213" s="560"/>
      <c r="C213" s="560"/>
      <c r="D213" s="560"/>
      <c r="E213" s="560"/>
      <c r="F213" s="560"/>
      <c r="G213" s="561"/>
      <c r="H213" s="562">
        <f>SUM(J208:J212)</f>
        <v>59.18</v>
      </c>
      <c r="I213" s="563"/>
      <c r="J213" s="564"/>
    </row>
    <row r="214" spans="1:10">
      <c r="A214" s="523" t="s">
        <v>322</v>
      </c>
      <c r="B214" s="521"/>
      <c r="C214" s="521"/>
      <c r="D214" s="521"/>
      <c r="E214" s="521"/>
      <c r="F214" s="521"/>
      <c r="G214" s="524"/>
      <c r="H214" s="565">
        <f>H213*J$8</f>
        <v>13.297746</v>
      </c>
      <c r="I214" s="566"/>
      <c r="J214" s="567"/>
    </row>
    <row r="215" spans="1:10" ht="15" thickBot="1">
      <c r="A215" s="568" t="s">
        <v>86</v>
      </c>
      <c r="B215" s="569"/>
      <c r="C215" s="569"/>
      <c r="D215" s="569"/>
      <c r="E215" s="569"/>
      <c r="F215" s="569"/>
      <c r="G215" s="570"/>
      <c r="H215" s="571">
        <f>SUM(H213:H214)</f>
        <v>72.477745999999996</v>
      </c>
      <c r="I215" s="572"/>
      <c r="J215" s="573"/>
    </row>
    <row r="216" spans="1:10">
      <c r="A216" s="496">
        <v>180102</v>
      </c>
      <c r="B216" s="625" t="s">
        <v>357</v>
      </c>
      <c r="C216" s="626"/>
      <c r="D216" s="626"/>
      <c r="E216" s="626"/>
      <c r="F216" s="626"/>
      <c r="G216" s="497" t="s">
        <v>94</v>
      </c>
      <c r="H216" s="498" t="s">
        <v>365</v>
      </c>
      <c r="I216" s="499"/>
      <c r="J216" s="500"/>
    </row>
    <row r="217" spans="1:10">
      <c r="A217" s="550">
        <v>280016</v>
      </c>
      <c r="B217" s="551" t="s">
        <v>276</v>
      </c>
      <c r="C217" s="552"/>
      <c r="D217" s="552"/>
      <c r="E217" s="552"/>
      <c r="F217" s="553"/>
      <c r="G217" s="554" t="s">
        <v>91</v>
      </c>
      <c r="H217" s="534">
        <v>0.52</v>
      </c>
      <c r="I217" s="555">
        <v>32.19</v>
      </c>
      <c r="J217" s="516">
        <f>ROUND(H217*I217,2)-0.01</f>
        <v>16.729999999999997</v>
      </c>
    </row>
    <row r="218" spans="1:10">
      <c r="A218" s="550">
        <v>280008</v>
      </c>
      <c r="B218" s="556" t="s">
        <v>277</v>
      </c>
      <c r="C218" s="557"/>
      <c r="D218" s="557"/>
      <c r="E218" s="557"/>
      <c r="F218" s="558"/>
      <c r="G218" s="554" t="s">
        <v>91</v>
      </c>
      <c r="H218" s="534">
        <v>0.52</v>
      </c>
      <c r="I218" s="555">
        <v>26.34</v>
      </c>
      <c r="J218" s="516">
        <f>ROUND(H218*I218,2)-0.01</f>
        <v>13.69</v>
      </c>
    </row>
    <row r="219" spans="1:10">
      <c r="A219" s="550" t="s">
        <v>274</v>
      </c>
      <c r="B219" s="551" t="s">
        <v>278</v>
      </c>
      <c r="C219" s="552"/>
      <c r="D219" s="552"/>
      <c r="E219" s="552"/>
      <c r="F219" s="553"/>
      <c r="G219" s="554" t="s">
        <v>259</v>
      </c>
      <c r="H219" s="534">
        <v>0.01</v>
      </c>
      <c r="I219" s="555">
        <v>65.98</v>
      </c>
      <c r="J219" s="516">
        <f>ROUND(H219*I219,2)-0.01</f>
        <v>0.65</v>
      </c>
    </row>
    <row r="220" spans="1:10">
      <c r="A220" s="550" t="s">
        <v>366</v>
      </c>
      <c r="B220" s="602" t="s">
        <v>357</v>
      </c>
      <c r="C220" s="602"/>
      <c r="D220" s="602"/>
      <c r="E220" s="602"/>
      <c r="F220" s="602"/>
      <c r="G220" s="603" t="s">
        <v>94</v>
      </c>
      <c r="H220" s="534">
        <v>1.05</v>
      </c>
      <c r="I220" s="555">
        <v>19.010000000000002</v>
      </c>
      <c r="J220" s="516">
        <f>ROUND(H220*I220,2)</f>
        <v>19.96</v>
      </c>
    </row>
    <row r="221" spans="1:10">
      <c r="A221" s="550" t="s">
        <v>275</v>
      </c>
      <c r="B221" s="602" t="s">
        <v>279</v>
      </c>
      <c r="C221" s="602"/>
      <c r="D221" s="602"/>
      <c r="E221" s="602"/>
      <c r="F221" s="602"/>
      <c r="G221" s="603" t="s">
        <v>273</v>
      </c>
      <c r="H221" s="534">
        <v>0.18</v>
      </c>
      <c r="I221" s="555">
        <v>11.9</v>
      </c>
      <c r="J221" s="516">
        <f>ROUND(H221*I221,2)</f>
        <v>2.14</v>
      </c>
    </row>
    <row r="222" spans="1:10">
      <c r="A222" s="559" t="s">
        <v>85</v>
      </c>
      <c r="B222" s="560"/>
      <c r="C222" s="560"/>
      <c r="D222" s="560"/>
      <c r="E222" s="560"/>
      <c r="F222" s="560"/>
      <c r="G222" s="561"/>
      <c r="H222" s="562">
        <f>SUM(J217:J221)</f>
        <v>53.169999999999995</v>
      </c>
      <c r="I222" s="563"/>
      <c r="J222" s="564"/>
    </row>
    <row r="223" spans="1:10">
      <c r="A223" s="523" t="s">
        <v>322</v>
      </c>
      <c r="B223" s="521"/>
      <c r="C223" s="521"/>
      <c r="D223" s="521"/>
      <c r="E223" s="521"/>
      <c r="F223" s="521"/>
      <c r="G223" s="524"/>
      <c r="H223" s="565">
        <f>H222*J$8</f>
        <v>11.947298999999999</v>
      </c>
      <c r="I223" s="566"/>
      <c r="J223" s="567"/>
    </row>
    <row r="224" spans="1:10" ht="15" thickBot="1">
      <c r="A224" s="568" t="s">
        <v>86</v>
      </c>
      <c r="B224" s="569"/>
      <c r="C224" s="569"/>
      <c r="D224" s="569"/>
      <c r="E224" s="569"/>
      <c r="F224" s="569"/>
      <c r="G224" s="570"/>
      <c r="H224" s="571">
        <f>SUM(H222:H223)</f>
        <v>65.117298999999988</v>
      </c>
      <c r="I224" s="572"/>
      <c r="J224" s="573"/>
    </row>
    <row r="225" spans="1:10">
      <c r="A225" s="496">
        <v>180678</v>
      </c>
      <c r="B225" s="625" t="s">
        <v>369</v>
      </c>
      <c r="C225" s="626"/>
      <c r="D225" s="626"/>
      <c r="E225" s="626"/>
      <c r="F225" s="626"/>
      <c r="G225" s="497" t="s">
        <v>118</v>
      </c>
      <c r="H225" s="498" t="s">
        <v>370</v>
      </c>
      <c r="I225" s="499"/>
      <c r="J225" s="500"/>
    </row>
    <row r="226" spans="1:10">
      <c r="A226" s="604" t="s">
        <v>374</v>
      </c>
      <c r="B226" s="556" t="s">
        <v>371</v>
      </c>
      <c r="C226" s="557"/>
      <c r="D226" s="557"/>
      <c r="E226" s="557"/>
      <c r="F226" s="558"/>
      <c r="G226" s="554" t="s">
        <v>70</v>
      </c>
      <c r="H226" s="534">
        <v>1.8</v>
      </c>
      <c r="I226" s="555">
        <v>168.85</v>
      </c>
      <c r="J226" s="516">
        <f>ROUND(H226*I226,2)</f>
        <v>303.93</v>
      </c>
    </row>
    <row r="227" spans="1:10">
      <c r="A227" s="604" t="s">
        <v>143</v>
      </c>
      <c r="B227" s="551" t="s">
        <v>319</v>
      </c>
      <c r="C227" s="552"/>
      <c r="D227" s="552"/>
      <c r="E227" s="552"/>
      <c r="F227" s="553"/>
      <c r="G227" s="554" t="s">
        <v>70</v>
      </c>
      <c r="H227" s="534">
        <v>1.89</v>
      </c>
      <c r="I227" s="555">
        <v>51.8</v>
      </c>
      <c r="J227" s="516">
        <f>ROUND(H227*I227,2)</f>
        <v>97.9</v>
      </c>
    </row>
    <row r="228" spans="1:10">
      <c r="A228" s="604" t="s">
        <v>139</v>
      </c>
      <c r="B228" s="602" t="s">
        <v>140</v>
      </c>
      <c r="C228" s="602"/>
      <c r="D228" s="602"/>
      <c r="E228" s="602"/>
      <c r="F228" s="602"/>
      <c r="G228" s="603" t="s">
        <v>69</v>
      </c>
      <c r="H228" s="534">
        <v>0.57999999999999996</v>
      </c>
      <c r="I228" s="555">
        <v>107.52</v>
      </c>
      <c r="J228" s="516">
        <f t="shared" ref="J228" si="22">ROUND(H228*I228,2)</f>
        <v>62.36</v>
      </c>
    </row>
    <row r="229" spans="1:10">
      <c r="A229" s="604" t="s">
        <v>180</v>
      </c>
      <c r="B229" s="602" t="s">
        <v>181</v>
      </c>
      <c r="C229" s="602"/>
      <c r="D229" s="602"/>
      <c r="E229" s="602"/>
      <c r="F229" s="602"/>
      <c r="G229" s="603" t="s">
        <v>69</v>
      </c>
      <c r="H229" s="534">
        <v>4.1000000000000002E-2</v>
      </c>
      <c r="I229" s="555">
        <v>975.51</v>
      </c>
      <c r="J229" s="516">
        <f>ROUND(H229*I229,2)-0.01</f>
        <v>39.99</v>
      </c>
    </row>
    <row r="230" spans="1:10">
      <c r="A230" s="604" t="s">
        <v>375</v>
      </c>
      <c r="B230" s="602" t="s">
        <v>372</v>
      </c>
      <c r="C230" s="602"/>
      <c r="D230" s="602"/>
      <c r="E230" s="602"/>
      <c r="F230" s="602"/>
      <c r="G230" s="603" t="s">
        <v>69</v>
      </c>
      <c r="H230" s="534">
        <v>5.7000000000000002E-2</v>
      </c>
      <c r="I230" s="555">
        <v>3804.12</v>
      </c>
      <c r="J230" s="516">
        <f>ROUND(H230*I230,2)</f>
        <v>216.83</v>
      </c>
    </row>
    <row r="231" spans="1:10">
      <c r="A231" s="604" t="s">
        <v>144</v>
      </c>
      <c r="B231" s="602" t="s">
        <v>119</v>
      </c>
      <c r="C231" s="602"/>
      <c r="D231" s="602"/>
      <c r="E231" s="602"/>
      <c r="F231" s="602"/>
      <c r="G231" s="603" t="s">
        <v>70</v>
      </c>
      <c r="H231" s="534">
        <v>1.89</v>
      </c>
      <c r="I231" s="555">
        <v>17.32</v>
      </c>
      <c r="J231" s="516">
        <f>ROUND(H231*I231,2)-0.01</f>
        <v>32.72</v>
      </c>
    </row>
    <row r="232" spans="1:10">
      <c r="A232" s="604" t="s">
        <v>376</v>
      </c>
      <c r="B232" s="602" t="s">
        <v>373</v>
      </c>
      <c r="C232" s="602"/>
      <c r="D232" s="602"/>
      <c r="E232" s="602"/>
      <c r="F232" s="602"/>
      <c r="G232" s="603" t="s">
        <v>70</v>
      </c>
      <c r="H232" s="534">
        <v>0.36</v>
      </c>
      <c r="I232" s="555">
        <v>50.66</v>
      </c>
      <c r="J232" s="516">
        <f>ROUND(H232*I232,2)</f>
        <v>18.239999999999998</v>
      </c>
    </row>
    <row r="233" spans="1:10">
      <c r="A233" s="559" t="s">
        <v>85</v>
      </c>
      <c r="B233" s="560"/>
      <c r="C233" s="560"/>
      <c r="D233" s="560"/>
      <c r="E233" s="560"/>
      <c r="F233" s="560"/>
      <c r="G233" s="561"/>
      <c r="H233" s="562">
        <f>SUM(J226:J232)</f>
        <v>771.97000000000014</v>
      </c>
      <c r="I233" s="563"/>
      <c r="J233" s="564"/>
    </row>
    <row r="234" spans="1:10">
      <c r="A234" s="523" t="s">
        <v>322</v>
      </c>
      <c r="B234" s="521"/>
      <c r="C234" s="521"/>
      <c r="D234" s="521"/>
      <c r="E234" s="521"/>
      <c r="F234" s="521"/>
      <c r="G234" s="524"/>
      <c r="H234" s="565">
        <f>H233*J$8</f>
        <v>173.46165900000005</v>
      </c>
      <c r="I234" s="566"/>
      <c r="J234" s="567"/>
    </row>
    <row r="235" spans="1:10" ht="15" thickBot="1">
      <c r="A235" s="568" t="s">
        <v>86</v>
      </c>
      <c r="B235" s="569"/>
      <c r="C235" s="569"/>
      <c r="D235" s="569"/>
      <c r="E235" s="569"/>
      <c r="F235" s="569"/>
      <c r="G235" s="570"/>
      <c r="H235" s="571">
        <f>SUM(H233:H234)</f>
        <v>945.4316590000002</v>
      </c>
      <c r="I235" s="572"/>
      <c r="J235" s="573"/>
    </row>
    <row r="236" spans="1:10">
      <c r="A236" s="496">
        <v>260663</v>
      </c>
      <c r="B236" s="625" t="s">
        <v>205</v>
      </c>
      <c r="C236" s="626"/>
      <c r="D236" s="626"/>
      <c r="E236" s="626"/>
      <c r="F236" s="626"/>
      <c r="G236" s="497" t="s">
        <v>70</v>
      </c>
      <c r="H236" s="498" t="s">
        <v>226</v>
      </c>
      <c r="I236" s="499"/>
      <c r="J236" s="500"/>
    </row>
    <row r="237" spans="1:10">
      <c r="A237" s="550" t="s">
        <v>209</v>
      </c>
      <c r="B237" s="551" t="s">
        <v>206</v>
      </c>
      <c r="C237" s="552"/>
      <c r="D237" s="552"/>
      <c r="E237" s="552"/>
      <c r="F237" s="553"/>
      <c r="G237" s="554" t="s">
        <v>70</v>
      </c>
      <c r="H237" s="534">
        <v>1</v>
      </c>
      <c r="I237" s="555">
        <v>68</v>
      </c>
      <c r="J237" s="516">
        <f t="shared" ref="J237:J241" si="23">ROUND(H237*I237,2)</f>
        <v>68</v>
      </c>
    </row>
    <row r="238" spans="1:10">
      <c r="A238" s="550" t="s">
        <v>120</v>
      </c>
      <c r="B238" s="556" t="s">
        <v>156</v>
      </c>
      <c r="C238" s="557"/>
      <c r="D238" s="557"/>
      <c r="E238" s="557"/>
      <c r="F238" s="558"/>
      <c r="G238" s="554" t="s">
        <v>69</v>
      </c>
      <c r="H238" s="534">
        <v>0.1</v>
      </c>
      <c r="I238" s="555">
        <v>85</v>
      </c>
      <c r="J238" s="516">
        <f t="shared" si="23"/>
        <v>8.5</v>
      </c>
    </row>
    <row r="239" spans="1:10">
      <c r="A239" s="550">
        <v>260765</v>
      </c>
      <c r="B239" s="551" t="s">
        <v>207</v>
      </c>
      <c r="C239" s="552"/>
      <c r="D239" s="552"/>
      <c r="E239" s="552"/>
      <c r="F239" s="553"/>
      <c r="G239" s="554" t="s">
        <v>69</v>
      </c>
      <c r="H239" s="534">
        <v>1.7000000000000001E-2</v>
      </c>
      <c r="I239" s="555">
        <v>492</v>
      </c>
      <c r="J239" s="516">
        <f>ROUND(H239*I239,2)</f>
        <v>8.36</v>
      </c>
    </row>
    <row r="240" spans="1:10">
      <c r="A240" s="550">
        <v>280012</v>
      </c>
      <c r="B240" s="602" t="s">
        <v>208</v>
      </c>
      <c r="C240" s="602"/>
      <c r="D240" s="602"/>
      <c r="E240" s="602"/>
      <c r="F240" s="602"/>
      <c r="G240" s="603" t="s">
        <v>91</v>
      </c>
      <c r="H240" s="534">
        <v>1</v>
      </c>
      <c r="I240" s="555">
        <v>32.54</v>
      </c>
      <c r="J240" s="516">
        <f t="shared" ref="J240" si="24">ROUND(H240*I240,2)</f>
        <v>32.54</v>
      </c>
    </row>
    <row r="241" spans="1:10">
      <c r="A241" s="550">
        <v>280026</v>
      </c>
      <c r="B241" s="602" t="s">
        <v>103</v>
      </c>
      <c r="C241" s="602"/>
      <c r="D241" s="602"/>
      <c r="E241" s="602"/>
      <c r="F241" s="602"/>
      <c r="G241" s="603" t="s">
        <v>91</v>
      </c>
      <c r="H241" s="534">
        <v>1</v>
      </c>
      <c r="I241" s="555">
        <v>26.88</v>
      </c>
      <c r="J241" s="516">
        <f t="shared" si="23"/>
        <v>26.88</v>
      </c>
    </row>
    <row r="242" spans="1:10">
      <c r="A242" s="559" t="s">
        <v>85</v>
      </c>
      <c r="B242" s="560"/>
      <c r="C242" s="560"/>
      <c r="D242" s="560"/>
      <c r="E242" s="560"/>
      <c r="F242" s="560"/>
      <c r="G242" s="561"/>
      <c r="H242" s="562">
        <f>SUM(J237:J241)</f>
        <v>144.28</v>
      </c>
      <c r="I242" s="563"/>
      <c r="J242" s="564"/>
    </row>
    <row r="243" spans="1:10">
      <c r="A243" s="523" t="s">
        <v>322</v>
      </c>
      <c r="B243" s="521"/>
      <c r="C243" s="521"/>
      <c r="D243" s="521"/>
      <c r="E243" s="521"/>
      <c r="F243" s="521"/>
      <c r="G243" s="524"/>
      <c r="H243" s="565">
        <f>H242*J$8</f>
        <v>32.419716000000001</v>
      </c>
      <c r="I243" s="566"/>
      <c r="J243" s="567"/>
    </row>
    <row r="244" spans="1:10" ht="15" thickBot="1">
      <c r="A244" s="568" t="s">
        <v>86</v>
      </c>
      <c r="B244" s="569"/>
      <c r="C244" s="569"/>
      <c r="D244" s="569"/>
      <c r="E244" s="569"/>
      <c r="F244" s="569"/>
      <c r="G244" s="570"/>
      <c r="H244" s="571">
        <f>SUM(H242:H243)</f>
        <v>176.699716</v>
      </c>
      <c r="I244" s="572"/>
      <c r="J244" s="573"/>
    </row>
  </sheetData>
  <mergeCells count="339">
    <mergeCell ref="A214:G214"/>
    <mergeCell ref="H214:J214"/>
    <mergeCell ref="A215:G215"/>
    <mergeCell ref="H215:J215"/>
    <mergeCell ref="A183:G183"/>
    <mergeCell ref="H183:J183"/>
    <mergeCell ref="B177:F177"/>
    <mergeCell ref="B185:F185"/>
    <mergeCell ref="H177:J177"/>
    <mergeCell ref="B178:F178"/>
    <mergeCell ref="B179:F179"/>
    <mergeCell ref="B180:F180"/>
    <mergeCell ref="A181:G181"/>
    <mergeCell ref="H181:J181"/>
    <mergeCell ref="A182:G182"/>
    <mergeCell ref="H182:J182"/>
    <mergeCell ref="B187:F187"/>
    <mergeCell ref="H199:J199"/>
    <mergeCell ref="A234:G234"/>
    <mergeCell ref="H234:J234"/>
    <mergeCell ref="A235:G235"/>
    <mergeCell ref="H235:J235"/>
    <mergeCell ref="B228:F228"/>
    <mergeCell ref="B229:F229"/>
    <mergeCell ref="B225:F225"/>
    <mergeCell ref="H225:J225"/>
    <mergeCell ref="B226:F226"/>
    <mergeCell ref="B227:F227"/>
    <mergeCell ref="B230:F230"/>
    <mergeCell ref="B232:F232"/>
    <mergeCell ref="A233:G233"/>
    <mergeCell ref="H233:J233"/>
    <mergeCell ref="B231:F231"/>
    <mergeCell ref="B120:F120"/>
    <mergeCell ref="B121:F121"/>
    <mergeCell ref="B122:F122"/>
    <mergeCell ref="A124:G124"/>
    <mergeCell ref="H124:J124"/>
    <mergeCell ref="A125:G125"/>
    <mergeCell ref="H125:J125"/>
    <mergeCell ref="B137:F137"/>
    <mergeCell ref="B138:F138"/>
    <mergeCell ref="H135:J135"/>
    <mergeCell ref="B106:F106"/>
    <mergeCell ref="A85:G85"/>
    <mergeCell ref="H85:J85"/>
    <mergeCell ref="H92:J92"/>
    <mergeCell ref="A93:G93"/>
    <mergeCell ref="H93:J93"/>
    <mergeCell ref="H62:J62"/>
    <mergeCell ref="A63:G63"/>
    <mergeCell ref="H63:J63"/>
    <mergeCell ref="B75:F75"/>
    <mergeCell ref="A76:G76"/>
    <mergeCell ref="H76:J76"/>
    <mergeCell ref="A77:G77"/>
    <mergeCell ref="H77:J77"/>
    <mergeCell ref="A78:G78"/>
    <mergeCell ref="H78:J78"/>
    <mergeCell ref="A86:J86"/>
    <mergeCell ref="B72:F72"/>
    <mergeCell ref="H72:J72"/>
    <mergeCell ref="B73:F73"/>
    <mergeCell ref="A91:G91"/>
    <mergeCell ref="H91:J91"/>
    <mergeCell ref="B89:F89"/>
    <mergeCell ref="B90:F90"/>
    <mergeCell ref="B119:F119"/>
    <mergeCell ref="A117:J117"/>
    <mergeCell ref="H118:J118"/>
    <mergeCell ref="B110:F110"/>
    <mergeCell ref="H110:J110"/>
    <mergeCell ref="B111:F111"/>
    <mergeCell ref="B112:F112"/>
    <mergeCell ref="B113:F113"/>
    <mergeCell ref="H107:J107"/>
    <mergeCell ref="A114:G114"/>
    <mergeCell ref="H114:J114"/>
    <mergeCell ref="A115:G115"/>
    <mergeCell ref="H115:J115"/>
    <mergeCell ref="B118:F118"/>
    <mergeCell ref="B28:F28"/>
    <mergeCell ref="B36:F36"/>
    <mergeCell ref="B37:F37"/>
    <mergeCell ref="B38:F38"/>
    <mergeCell ref="B56:F56"/>
    <mergeCell ref="B57:F57"/>
    <mergeCell ref="B59:F59"/>
    <mergeCell ref="B58:F58"/>
    <mergeCell ref="A55:J55"/>
    <mergeCell ref="H54:J54"/>
    <mergeCell ref="B49:F49"/>
    <mergeCell ref="H49:J49"/>
    <mergeCell ref="A54:G54"/>
    <mergeCell ref="A43:J43"/>
    <mergeCell ref="H44:J44"/>
    <mergeCell ref="B44:F44"/>
    <mergeCell ref="B45:F45"/>
    <mergeCell ref="H56:J56"/>
    <mergeCell ref="A242:G242"/>
    <mergeCell ref="H132:J132"/>
    <mergeCell ref="A133:G133"/>
    <mergeCell ref="H133:J133"/>
    <mergeCell ref="B126:F126"/>
    <mergeCell ref="B240:F240"/>
    <mergeCell ref="H242:J242"/>
    <mergeCell ref="B135:F135"/>
    <mergeCell ref="H198:J198"/>
    <mergeCell ref="B127:F127"/>
    <mergeCell ref="B129:F129"/>
    <mergeCell ref="B130:F130"/>
    <mergeCell ref="A131:G131"/>
    <mergeCell ref="H131:J131"/>
    <mergeCell ref="B144:F144"/>
    <mergeCell ref="B136:F136"/>
    <mergeCell ref="A198:G198"/>
    <mergeCell ref="B196:F196"/>
    <mergeCell ref="A197:G197"/>
    <mergeCell ref="H197:J197"/>
    <mergeCell ref="B195:F195"/>
    <mergeCell ref="B184:F184"/>
    <mergeCell ref="H184:J184"/>
    <mergeCell ref="B192:F192"/>
    <mergeCell ref="A153:G153"/>
    <mergeCell ref="B128:F128"/>
    <mergeCell ref="B207:F207"/>
    <mergeCell ref="B237:F237"/>
    <mergeCell ref="A132:G132"/>
    <mergeCell ref="B238:F238"/>
    <mergeCell ref="B239:F239"/>
    <mergeCell ref="B241:F241"/>
    <mergeCell ref="A199:G199"/>
    <mergeCell ref="B140:F140"/>
    <mergeCell ref="A141:G141"/>
    <mergeCell ref="A134:J134"/>
    <mergeCell ref="B139:F139"/>
    <mergeCell ref="B200:F200"/>
    <mergeCell ref="H200:J200"/>
    <mergeCell ref="B201:F201"/>
    <mergeCell ref="B202:F202"/>
    <mergeCell ref="B203:F203"/>
    <mergeCell ref="A204:G204"/>
    <mergeCell ref="H204:J204"/>
    <mergeCell ref="A223:G223"/>
    <mergeCell ref="H223:J223"/>
    <mergeCell ref="B209:F209"/>
    <mergeCell ref="B210:F210"/>
    <mergeCell ref="A152:G152"/>
    <mergeCell ref="H152:J152"/>
    <mergeCell ref="A142:G142"/>
    <mergeCell ref="H142:J142"/>
    <mergeCell ref="A143:G143"/>
    <mergeCell ref="H143:J143"/>
    <mergeCell ref="B186:F186"/>
    <mergeCell ref="B194:F194"/>
    <mergeCell ref="B190:F190"/>
    <mergeCell ref="B191:F191"/>
    <mergeCell ref="H153:J153"/>
    <mergeCell ref="B147:F147"/>
    <mergeCell ref="H144:J144"/>
    <mergeCell ref="B145:F145"/>
    <mergeCell ref="B146:F146"/>
    <mergeCell ref="B148:F148"/>
    <mergeCell ref="B149:F149"/>
    <mergeCell ref="B150:F150"/>
    <mergeCell ref="A151:G151"/>
    <mergeCell ref="H151:J151"/>
    <mergeCell ref="B154:F154"/>
    <mergeCell ref="H154:J154"/>
    <mergeCell ref="B155:F155"/>
    <mergeCell ref="H161:J161"/>
    <mergeCell ref="H141:J141"/>
    <mergeCell ref="B188:F188"/>
    <mergeCell ref="B189:F189"/>
    <mergeCell ref="H207:J207"/>
    <mergeCell ref="B208:F208"/>
    <mergeCell ref="B34:F34"/>
    <mergeCell ref="B35:F35"/>
    <mergeCell ref="H42:J42"/>
    <mergeCell ref="H41:J41"/>
    <mergeCell ref="B39:F39"/>
    <mergeCell ref="A40:G40"/>
    <mergeCell ref="H40:J40"/>
    <mergeCell ref="H48:J48"/>
    <mergeCell ref="A46:G46"/>
    <mergeCell ref="A41:G41"/>
    <mergeCell ref="A42:G42"/>
    <mergeCell ref="A71:G71"/>
    <mergeCell ref="B65:F65"/>
    <mergeCell ref="A62:G62"/>
    <mergeCell ref="H71:J71"/>
    <mergeCell ref="B61:F61"/>
    <mergeCell ref="A64:G64"/>
    <mergeCell ref="B68:F68"/>
    <mergeCell ref="H46:J46"/>
    <mergeCell ref="B26:F26"/>
    <mergeCell ref="B236:F236"/>
    <mergeCell ref="H236:J236"/>
    <mergeCell ref="B105:F105"/>
    <mergeCell ref="H103:J103"/>
    <mergeCell ref="B103:F103"/>
    <mergeCell ref="B104:F104"/>
    <mergeCell ref="A102:G102"/>
    <mergeCell ref="H102:J102"/>
    <mergeCell ref="A123:G123"/>
    <mergeCell ref="H123:J123"/>
    <mergeCell ref="B50:F50"/>
    <mergeCell ref="B51:F51"/>
    <mergeCell ref="A52:G52"/>
    <mergeCell ref="H52:J52"/>
    <mergeCell ref="A53:G53"/>
    <mergeCell ref="H53:J53"/>
    <mergeCell ref="B27:F27"/>
    <mergeCell ref="B29:F29"/>
    <mergeCell ref="B30:F30"/>
    <mergeCell ref="B31:F31"/>
    <mergeCell ref="B32:F32"/>
    <mergeCell ref="B33:F33"/>
    <mergeCell ref="A48:G48"/>
    <mergeCell ref="A21:G21"/>
    <mergeCell ref="H21:J21"/>
    <mergeCell ref="A22:G22"/>
    <mergeCell ref="H22:J22"/>
    <mergeCell ref="A23:G23"/>
    <mergeCell ref="H23:J23"/>
    <mergeCell ref="H24:J24"/>
    <mergeCell ref="B25:F25"/>
    <mergeCell ref="B24:F24"/>
    <mergeCell ref="A5:J5"/>
    <mergeCell ref="A6:J6"/>
    <mergeCell ref="A11:J11"/>
    <mergeCell ref="A12:J12"/>
    <mergeCell ref="B13:F13"/>
    <mergeCell ref="B18:F18"/>
    <mergeCell ref="B19:F19"/>
    <mergeCell ref="B20:F20"/>
    <mergeCell ref="B15:F15"/>
    <mergeCell ref="H15:J15"/>
    <mergeCell ref="B16:F16"/>
    <mergeCell ref="B17:F17"/>
    <mergeCell ref="A14:J14"/>
    <mergeCell ref="A70:G70"/>
    <mergeCell ref="H70:J70"/>
    <mergeCell ref="B66:F66"/>
    <mergeCell ref="B67:F67"/>
    <mergeCell ref="A47:G47"/>
    <mergeCell ref="H47:J47"/>
    <mergeCell ref="H64:J64"/>
    <mergeCell ref="H69:J69"/>
    <mergeCell ref="A69:G69"/>
    <mergeCell ref="H65:J65"/>
    <mergeCell ref="B60:F60"/>
    <mergeCell ref="B79:F79"/>
    <mergeCell ref="H79:J79"/>
    <mergeCell ref="B80:F80"/>
    <mergeCell ref="B81:F81"/>
    <mergeCell ref="B82:F82"/>
    <mergeCell ref="A83:G83"/>
    <mergeCell ref="H83:J83"/>
    <mergeCell ref="A84:G84"/>
    <mergeCell ref="H84:J84"/>
    <mergeCell ref="B87:F87"/>
    <mergeCell ref="H87:J87"/>
    <mergeCell ref="B88:F88"/>
    <mergeCell ref="B74:F74"/>
    <mergeCell ref="A92:G92"/>
    <mergeCell ref="A243:G243"/>
    <mergeCell ref="H243:J243"/>
    <mergeCell ref="A244:G244"/>
    <mergeCell ref="H244:J244"/>
    <mergeCell ref="A94:J94"/>
    <mergeCell ref="B95:F95"/>
    <mergeCell ref="H95:J95"/>
    <mergeCell ref="B96:F96"/>
    <mergeCell ref="A108:G108"/>
    <mergeCell ref="H108:J108"/>
    <mergeCell ref="A109:G109"/>
    <mergeCell ref="H109:J109"/>
    <mergeCell ref="A107:G107"/>
    <mergeCell ref="B97:F97"/>
    <mergeCell ref="B98:F98"/>
    <mergeCell ref="B99:F99"/>
    <mergeCell ref="A100:G100"/>
    <mergeCell ref="H100:J100"/>
    <mergeCell ref="A101:G101"/>
    <mergeCell ref="H101:J101"/>
    <mergeCell ref="A116:G116"/>
    <mergeCell ref="H116:J116"/>
    <mergeCell ref="H126:J126"/>
    <mergeCell ref="B211:F211"/>
    <mergeCell ref="B212:F212"/>
    <mergeCell ref="A213:G213"/>
    <mergeCell ref="H213:J213"/>
    <mergeCell ref="A205:G205"/>
    <mergeCell ref="H205:J205"/>
    <mergeCell ref="A206:G206"/>
    <mergeCell ref="H206:J206"/>
    <mergeCell ref="B156:F156"/>
    <mergeCell ref="B157:F157"/>
    <mergeCell ref="B158:F158"/>
    <mergeCell ref="A159:G159"/>
    <mergeCell ref="H159:J159"/>
    <mergeCell ref="A160:G160"/>
    <mergeCell ref="H160:J160"/>
    <mergeCell ref="A175:G175"/>
    <mergeCell ref="H175:J175"/>
    <mergeCell ref="A176:G176"/>
    <mergeCell ref="H176:J176"/>
    <mergeCell ref="A161:G161"/>
    <mergeCell ref="A224:G224"/>
    <mergeCell ref="H224:J224"/>
    <mergeCell ref="B216:F216"/>
    <mergeCell ref="H216:J216"/>
    <mergeCell ref="B217:F217"/>
    <mergeCell ref="B218:F218"/>
    <mergeCell ref="B219:F219"/>
    <mergeCell ref="B220:F220"/>
    <mergeCell ref="B221:F221"/>
    <mergeCell ref="A222:G222"/>
    <mergeCell ref="H222:J222"/>
    <mergeCell ref="B170:F170"/>
    <mergeCell ref="H170:J170"/>
    <mergeCell ref="B171:F171"/>
    <mergeCell ref="B172:F172"/>
    <mergeCell ref="B173:F173"/>
    <mergeCell ref="A174:G174"/>
    <mergeCell ref="H174:J174"/>
    <mergeCell ref="H162:J162"/>
    <mergeCell ref="B163:F163"/>
    <mergeCell ref="B164:F164"/>
    <mergeCell ref="B165:F165"/>
    <mergeCell ref="B166:F166"/>
    <mergeCell ref="A167:G167"/>
    <mergeCell ref="H167:J167"/>
    <mergeCell ref="A168:G168"/>
    <mergeCell ref="H168:J168"/>
    <mergeCell ref="A169:G169"/>
    <mergeCell ref="H169:J169"/>
    <mergeCell ref="B162:F162"/>
  </mergeCells>
  <phoneticPr fontId="46" type="noConversion"/>
  <printOptions horizontalCentered="1"/>
  <pageMargins left="0.51181102362204722" right="0.51181102362204722" top="0.98425196850393704" bottom="0.98425196850393704" header="0.51181102362204722" footer="0.51181102362204722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4</vt:i4>
      </vt:variant>
    </vt:vector>
  </HeadingPairs>
  <TitlesOfParts>
    <vt:vector size="11" baseType="lpstr">
      <vt:lpstr>RESUMO</vt:lpstr>
      <vt:lpstr>Itens Maior Relevância</vt:lpstr>
      <vt:lpstr>PLAN</vt:lpstr>
      <vt:lpstr>M.CÁLCULO</vt:lpstr>
      <vt:lpstr>CRON</vt:lpstr>
      <vt:lpstr>BDI</vt:lpstr>
      <vt:lpstr>CPU</vt:lpstr>
      <vt:lpstr>BDI!Area_de_impressao</vt:lpstr>
      <vt:lpstr>CPU!Area_de_impressao</vt:lpstr>
      <vt:lpstr>M.CÁLCULO!Area_de_impressao</vt:lpstr>
      <vt:lpstr>PLAN!Area_de_impressao</vt:lpstr>
    </vt:vector>
  </TitlesOfParts>
  <Company>Prefeitura Municipal de Breves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Municipal de Obras</dc:creator>
  <cp:lastModifiedBy>Nanyelle Frazão</cp:lastModifiedBy>
  <cp:lastPrinted>2026-03-10T17:35:19Z</cp:lastPrinted>
  <dcterms:created xsi:type="dcterms:W3CDTF">2009-05-20T10:57:26Z</dcterms:created>
  <dcterms:modified xsi:type="dcterms:W3CDTF">2026-03-10T17:41:55Z</dcterms:modified>
</cp:coreProperties>
</file>